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atitude\AppData\Local\Temp\scp16527\var\www\miau\data\miau\262\"/>
    </mc:Choice>
  </mc:AlternateContent>
  <xr:revisionPtr revIDLastSave="0" documentId="13_ncr:1_{5F2BF90B-4F4A-4364-A623-9BD1B0F12DE3}" xr6:coauthVersionLast="45" xr6:coauthVersionMax="45" xr10:uidLastSave="{00000000-0000-0000-0000-000000000000}"/>
  <bookViews>
    <workbookView xWindow="-110" yWindow="-110" windowWidth="19420" windowHeight="10560" tabRatio="759" firstSheet="5" activeTab="9" xr2:uid="{52E11348-8073-4162-B7FE-79ED29A34CE3}"/>
  </bookViews>
  <sheets>
    <sheet name="naive_stat (2)" sheetId="6" r:id="rId1"/>
    <sheet name="naive_stat" sheetId="3" r:id="rId2"/>
    <sheet name="dynamic" sheetId="8" r:id="rId3"/>
    <sheet name="matches_win (2)" sheetId="9" r:id="rId4"/>
    <sheet name="matches_lost (2)" sheetId="13" r:id="rId5"/>
    <sheet name="matches_lost_weighted" sheetId="15" r:id="rId6"/>
    <sheet name="matches_lost" sheetId="12" r:id="rId7"/>
    <sheet name="matches_win_weighted" sheetId="14" r:id="rId8"/>
    <sheet name="matches_win" sheetId="1" r:id="rId9"/>
    <sheet name="info" sheetId="5" r:id="rId10"/>
    <sheet name="OAM" sheetId="10" r:id="rId11"/>
    <sheet name="models" sheetId="11" r:id="rId12"/>
    <sheet name="OAM2" sheetId="16" r:id="rId13"/>
  </sheets>
  <definedNames>
    <definedName name="_xlnm._FilterDatabase" localSheetId="6" hidden="1">matches_lost!$B$3:$G$143</definedName>
    <definedName name="_xlnm._FilterDatabase" localSheetId="4" hidden="1">'matches_lost (2)'!$B$3:$G$143</definedName>
    <definedName name="_xlnm._FilterDatabase" localSheetId="5" hidden="1">matches_lost_weighted!$B$3:$G$143</definedName>
    <definedName name="_xlnm._FilterDatabase" localSheetId="8" hidden="1">matches_win!$B$3:$G$143</definedName>
    <definedName name="_xlnm._FilterDatabase" localSheetId="3" hidden="1">'matches_win (2)'!$B$3:$G$143</definedName>
    <definedName name="_xlnm._FilterDatabase" localSheetId="7" hidden="1">matches_win_weighted!$B$3:$G$143</definedName>
    <definedName name="solver_adj" localSheetId="12" hidden="1">'OAM2'!$X$4:$AL$13</definedName>
    <definedName name="solver_cvg" localSheetId="12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12" hidden="1">1</definedName>
    <definedName name="solver_eng" localSheetId="12" hidden="1">1</definedName>
    <definedName name="solver_est" localSheetId="12" hidden="1">1</definedName>
    <definedName name="solver_itr" localSheetId="12" hidden="1">2147483647</definedName>
    <definedName name="solver_mip" localSheetId="12" hidden="1">2147483647</definedName>
    <definedName name="solver_mni" localSheetId="12" hidden="1">30</definedName>
    <definedName name="solver_mrt" localSheetId="12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12" hidden="1">2</definedName>
    <definedName name="solver_neg" localSheetId="12" hidden="1">1</definedName>
    <definedName name="solver_nod" localSheetId="12" hidden="1">2147483647</definedName>
    <definedName name="solver_num" localSheetId="12" hidden="1">0</definedName>
    <definedName name="solver_nwt" localSheetId="12" hidden="1">1</definedName>
    <definedName name="solver_opt" localSheetId="12" hidden="1">'OAM2'!$BI$2</definedName>
    <definedName name="solver_pre" localSheetId="12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12" hidden="1">1</definedName>
    <definedName name="solver_rlx" localSheetId="12" hidden="1">2</definedName>
    <definedName name="solver_rsd" localSheetId="12" hidden="1">0</definedName>
    <definedName name="solver_scl" localSheetId="12" hidden="1">1</definedName>
    <definedName name="solver_sho" localSheetId="12" hidden="1">2</definedName>
    <definedName name="solver_ssz" localSheetId="12" hidden="1">100</definedName>
    <definedName name="solver_tim" localSheetId="12" hidden="1">2147483647</definedName>
    <definedName name="solver_tol" localSheetId="12" hidden="1">0.01</definedName>
    <definedName name="solver_typ" localSheetId="12" hidden="1">1</definedName>
    <definedName name="solver_val" localSheetId="12" hidden="1">0</definedName>
    <definedName name="solver_ver" localSheetId="12" hidden="1">3</definedName>
  </definedNames>
  <calcPr calcId="191029"/>
  <pivotCaches>
    <pivotCache cacheId="0" r:id="rId14"/>
    <pivotCache cacheId="1" r:id="rId15"/>
    <pivotCache cacheId="2" r:id="rId16"/>
    <pivotCache cacheId="3" r:id="rId17"/>
    <pivotCache cacheId="4" r:id="rId18"/>
    <pivotCache cacheId="5" r:id="rId19"/>
    <pivotCache cacheId="6" r:id="rId20"/>
    <pivotCache cacheId="7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5" l="1"/>
  <c r="D36" i="5"/>
  <c r="BK104" i="16"/>
  <c r="BD143" i="16"/>
  <c r="BC143" i="16"/>
  <c r="BB143" i="16"/>
  <c r="BA143" i="16"/>
  <c r="AZ143" i="16"/>
  <c r="AY143" i="16"/>
  <c r="AX143" i="16"/>
  <c r="AW143" i="16"/>
  <c r="AV143" i="16"/>
  <c r="AU143" i="16"/>
  <c r="AT143" i="16"/>
  <c r="AS143" i="16"/>
  <c r="AR143" i="16"/>
  <c r="AQ143" i="16"/>
  <c r="AP143" i="16"/>
  <c r="AO143" i="16"/>
  <c r="BE143" i="16" s="1"/>
  <c r="BG143" i="16" s="1"/>
  <c r="BD142" i="16"/>
  <c r="BC142" i="16"/>
  <c r="BB142" i="16"/>
  <c r="BA142" i="16"/>
  <c r="AZ142" i="16"/>
  <c r="AY142" i="16"/>
  <c r="AX142" i="16"/>
  <c r="AW142" i="16"/>
  <c r="AV142" i="16"/>
  <c r="AU142" i="16"/>
  <c r="AT142" i="16"/>
  <c r="AS142" i="16"/>
  <c r="AR142" i="16"/>
  <c r="AQ142" i="16"/>
  <c r="AP142" i="16"/>
  <c r="AO142" i="16"/>
  <c r="BE142" i="16" s="1"/>
  <c r="BD141" i="16"/>
  <c r="BC141" i="16"/>
  <c r="BB141" i="16"/>
  <c r="BA141" i="16"/>
  <c r="AZ141" i="16"/>
  <c r="AY141" i="16"/>
  <c r="AX141" i="16"/>
  <c r="AW141" i="16"/>
  <c r="AV141" i="16"/>
  <c r="AU141" i="16"/>
  <c r="AT141" i="16"/>
  <c r="AS141" i="16"/>
  <c r="AR141" i="16"/>
  <c r="AQ141" i="16"/>
  <c r="AP141" i="16"/>
  <c r="AO141" i="16"/>
  <c r="BE141" i="16" s="1"/>
  <c r="BG141" i="16" s="1"/>
  <c r="BD140" i="16"/>
  <c r="BC140" i="16"/>
  <c r="BB140" i="16"/>
  <c r="BA140" i="16"/>
  <c r="AZ140" i="16"/>
  <c r="AY140" i="16"/>
  <c r="AX140" i="16"/>
  <c r="AW140" i="16"/>
  <c r="AV140" i="16"/>
  <c r="AU140" i="16"/>
  <c r="AT140" i="16"/>
  <c r="AS140" i="16"/>
  <c r="AR140" i="16"/>
  <c r="AQ140" i="16"/>
  <c r="AP140" i="16"/>
  <c r="AO140" i="16"/>
  <c r="BE140" i="16" s="1"/>
  <c r="BG140" i="16" s="1"/>
  <c r="BD139" i="16"/>
  <c r="BC139" i="16"/>
  <c r="BB139" i="16"/>
  <c r="BA139" i="16"/>
  <c r="AZ139" i="16"/>
  <c r="AY139" i="16"/>
  <c r="AX139" i="16"/>
  <c r="AW139" i="16"/>
  <c r="AV139" i="16"/>
  <c r="AU139" i="16"/>
  <c r="AT139" i="16"/>
  <c r="AS139" i="16"/>
  <c r="AR139" i="16"/>
  <c r="AQ139" i="16"/>
  <c r="AP139" i="16"/>
  <c r="AO139" i="16"/>
  <c r="BE139" i="16" s="1"/>
  <c r="BD138" i="16"/>
  <c r="BC138" i="16"/>
  <c r="BB138" i="16"/>
  <c r="BA138" i="16"/>
  <c r="AZ138" i="16"/>
  <c r="AY138" i="16"/>
  <c r="AX138" i="16"/>
  <c r="AW138" i="16"/>
  <c r="AV138" i="16"/>
  <c r="AU138" i="16"/>
  <c r="AT138" i="16"/>
  <c r="AS138" i="16"/>
  <c r="AR138" i="16"/>
  <c r="AQ138" i="16"/>
  <c r="AP138" i="16"/>
  <c r="AO138" i="16"/>
  <c r="BE138" i="16" s="1"/>
  <c r="BD137" i="16"/>
  <c r="BC137" i="16"/>
  <c r="BB137" i="16"/>
  <c r="BA137" i="16"/>
  <c r="AZ137" i="16"/>
  <c r="AY137" i="16"/>
  <c r="AX137" i="16"/>
  <c r="AW137" i="16"/>
  <c r="AV137" i="16"/>
  <c r="AU137" i="16"/>
  <c r="AT137" i="16"/>
  <c r="AS137" i="16"/>
  <c r="AR137" i="16"/>
  <c r="AQ137" i="16"/>
  <c r="AP137" i="16"/>
  <c r="AO137" i="16"/>
  <c r="BE137" i="16" s="1"/>
  <c r="BG137" i="16" s="1"/>
  <c r="BD136" i="16"/>
  <c r="BC136" i="16"/>
  <c r="BB136" i="16"/>
  <c r="BA136" i="16"/>
  <c r="AZ136" i="16"/>
  <c r="AY136" i="16"/>
  <c r="AX136" i="16"/>
  <c r="AW136" i="16"/>
  <c r="AV136" i="16"/>
  <c r="AU136" i="16"/>
  <c r="AT136" i="16"/>
  <c r="AS136" i="16"/>
  <c r="AR136" i="16"/>
  <c r="AQ136" i="16"/>
  <c r="AP136" i="16"/>
  <c r="AO136" i="16"/>
  <c r="BE136" i="16" s="1"/>
  <c r="BG136" i="16" s="1"/>
  <c r="BD135" i="16"/>
  <c r="BC135" i="16"/>
  <c r="BB135" i="16"/>
  <c r="BA135" i="16"/>
  <c r="AZ135" i="16"/>
  <c r="AY135" i="16"/>
  <c r="AX135" i="16"/>
  <c r="AW135" i="16"/>
  <c r="AV135" i="16"/>
  <c r="AU135" i="16"/>
  <c r="AT135" i="16"/>
  <c r="AS135" i="16"/>
  <c r="AR135" i="16"/>
  <c r="AQ135" i="16"/>
  <c r="AP135" i="16"/>
  <c r="AO135" i="16"/>
  <c r="BE135" i="16" s="1"/>
  <c r="BD134" i="16"/>
  <c r="BC134" i="16"/>
  <c r="BB134" i="16"/>
  <c r="BA134" i="16"/>
  <c r="AZ134" i="16"/>
  <c r="AY134" i="16"/>
  <c r="AX134" i="16"/>
  <c r="AW134" i="16"/>
  <c r="AV134" i="16"/>
  <c r="AU134" i="16"/>
  <c r="AT134" i="16"/>
  <c r="AS134" i="16"/>
  <c r="AR134" i="16"/>
  <c r="AQ134" i="16"/>
  <c r="AP134" i="16"/>
  <c r="AO134" i="16"/>
  <c r="BE134" i="16" s="1"/>
  <c r="BD133" i="16"/>
  <c r="BC133" i="16"/>
  <c r="BB133" i="16"/>
  <c r="BA133" i="16"/>
  <c r="AZ133" i="16"/>
  <c r="AY133" i="16"/>
  <c r="AX133" i="16"/>
  <c r="AW133" i="16"/>
  <c r="AV133" i="16"/>
  <c r="AU133" i="16"/>
  <c r="AT133" i="16"/>
  <c r="AS133" i="16"/>
  <c r="AR133" i="16"/>
  <c r="AQ133" i="16"/>
  <c r="AP133" i="16"/>
  <c r="AO133" i="16"/>
  <c r="BE133" i="16" s="1"/>
  <c r="BG133" i="16" s="1"/>
  <c r="BD132" i="16"/>
  <c r="BC132" i="16"/>
  <c r="BB132" i="16"/>
  <c r="BA132" i="16"/>
  <c r="AZ132" i="16"/>
  <c r="AY132" i="16"/>
  <c r="AX132" i="16"/>
  <c r="AW132" i="16"/>
  <c r="AV132" i="16"/>
  <c r="AU132" i="16"/>
  <c r="AT132" i="16"/>
  <c r="AS132" i="16"/>
  <c r="AR132" i="16"/>
  <c r="AQ132" i="16"/>
  <c r="AP132" i="16"/>
  <c r="AO132" i="16"/>
  <c r="BE132" i="16" s="1"/>
  <c r="BG132" i="16" s="1"/>
  <c r="BD131" i="16"/>
  <c r="BC131" i="16"/>
  <c r="BB131" i="16"/>
  <c r="BA131" i="16"/>
  <c r="AZ131" i="16"/>
  <c r="AY131" i="16"/>
  <c r="AX131" i="16"/>
  <c r="AW131" i="16"/>
  <c r="AV131" i="16"/>
  <c r="AU131" i="16"/>
  <c r="AT131" i="16"/>
  <c r="AS131" i="16"/>
  <c r="AR131" i="16"/>
  <c r="AQ131" i="16"/>
  <c r="AP131" i="16"/>
  <c r="AO131" i="16"/>
  <c r="BE131" i="16" s="1"/>
  <c r="BD130" i="16"/>
  <c r="BC130" i="16"/>
  <c r="BB130" i="16"/>
  <c r="BA130" i="16"/>
  <c r="AZ130" i="16"/>
  <c r="AY130" i="16"/>
  <c r="AX130" i="16"/>
  <c r="AW130" i="16"/>
  <c r="AV130" i="16"/>
  <c r="AU130" i="16"/>
  <c r="AT130" i="16"/>
  <c r="AS130" i="16"/>
  <c r="AR130" i="16"/>
  <c r="AQ130" i="16"/>
  <c r="AP130" i="16"/>
  <c r="AO130" i="16"/>
  <c r="BE130" i="16" s="1"/>
  <c r="BD129" i="16"/>
  <c r="BC129" i="16"/>
  <c r="BB129" i="16"/>
  <c r="BA129" i="16"/>
  <c r="AZ129" i="16"/>
  <c r="AY129" i="16"/>
  <c r="AX129" i="16"/>
  <c r="AW129" i="16"/>
  <c r="AV129" i="16"/>
  <c r="AU129" i="16"/>
  <c r="AT129" i="16"/>
  <c r="AS129" i="16"/>
  <c r="AR129" i="16"/>
  <c r="AQ129" i="16"/>
  <c r="AP129" i="16"/>
  <c r="AO129" i="16"/>
  <c r="BE129" i="16" s="1"/>
  <c r="BG129" i="16" s="1"/>
  <c r="BD128" i="16"/>
  <c r="BC128" i="16"/>
  <c r="BB128" i="16"/>
  <c r="BA128" i="16"/>
  <c r="AZ128" i="16"/>
  <c r="AY128" i="16"/>
  <c r="AX128" i="16"/>
  <c r="AW128" i="16"/>
  <c r="AV128" i="16"/>
  <c r="AU128" i="16"/>
  <c r="AT128" i="16"/>
  <c r="AS128" i="16"/>
  <c r="AR128" i="16"/>
  <c r="AQ128" i="16"/>
  <c r="AP128" i="16"/>
  <c r="AO128" i="16"/>
  <c r="BE128" i="16" s="1"/>
  <c r="BG128" i="16" s="1"/>
  <c r="BD127" i="16"/>
  <c r="BC127" i="16"/>
  <c r="BB127" i="16"/>
  <c r="BA127" i="16"/>
  <c r="AZ127" i="16"/>
  <c r="AY127" i="16"/>
  <c r="AX127" i="16"/>
  <c r="AW127" i="16"/>
  <c r="AV127" i="16"/>
  <c r="AU127" i="16"/>
  <c r="AT127" i="16"/>
  <c r="AS127" i="16"/>
  <c r="AR127" i="16"/>
  <c r="AQ127" i="16"/>
  <c r="AP127" i="16"/>
  <c r="AO127" i="16"/>
  <c r="BE127" i="16" s="1"/>
  <c r="BD126" i="16"/>
  <c r="BC126" i="16"/>
  <c r="BB126" i="16"/>
  <c r="BA126" i="16"/>
  <c r="AZ126" i="16"/>
  <c r="AY126" i="16"/>
  <c r="AX126" i="16"/>
  <c r="AW126" i="16"/>
  <c r="AV126" i="16"/>
  <c r="AU126" i="16"/>
  <c r="AT126" i="16"/>
  <c r="AS126" i="16"/>
  <c r="AR126" i="16"/>
  <c r="AQ126" i="16"/>
  <c r="AP126" i="16"/>
  <c r="AO126" i="16"/>
  <c r="BE126" i="16" s="1"/>
  <c r="BD125" i="16"/>
  <c r="BC125" i="16"/>
  <c r="BB125" i="16"/>
  <c r="BA125" i="16"/>
  <c r="AZ125" i="16"/>
  <c r="AY125" i="16"/>
  <c r="AX125" i="16"/>
  <c r="AW125" i="16"/>
  <c r="AV125" i="16"/>
  <c r="AU125" i="16"/>
  <c r="AT125" i="16"/>
  <c r="AS125" i="16"/>
  <c r="AR125" i="16"/>
  <c r="AQ125" i="16"/>
  <c r="AP125" i="16"/>
  <c r="AO125" i="16"/>
  <c r="BE125" i="16" s="1"/>
  <c r="BG125" i="16" s="1"/>
  <c r="BD124" i="16"/>
  <c r="BC124" i="16"/>
  <c r="BB124" i="16"/>
  <c r="BA124" i="16"/>
  <c r="AZ124" i="16"/>
  <c r="AY124" i="16"/>
  <c r="AX124" i="16"/>
  <c r="AW124" i="16"/>
  <c r="AV124" i="16"/>
  <c r="AU124" i="16"/>
  <c r="AT124" i="16"/>
  <c r="AS124" i="16"/>
  <c r="AR124" i="16"/>
  <c r="AQ124" i="16"/>
  <c r="AP124" i="16"/>
  <c r="AO124" i="16"/>
  <c r="BE124" i="16" s="1"/>
  <c r="BG124" i="16" s="1"/>
  <c r="BD123" i="16"/>
  <c r="BC123" i="16"/>
  <c r="BB123" i="16"/>
  <c r="BA123" i="16"/>
  <c r="AZ123" i="16"/>
  <c r="AY123" i="16"/>
  <c r="AX123" i="16"/>
  <c r="AW123" i="16"/>
  <c r="AV123" i="16"/>
  <c r="AU123" i="16"/>
  <c r="AT123" i="16"/>
  <c r="AS123" i="16"/>
  <c r="AR123" i="16"/>
  <c r="AQ123" i="16"/>
  <c r="AP123" i="16"/>
  <c r="AO123" i="16"/>
  <c r="BE123" i="16" s="1"/>
  <c r="BG123" i="16" s="1"/>
  <c r="BD122" i="16"/>
  <c r="BC122" i="16"/>
  <c r="BB122" i="16"/>
  <c r="BA122" i="16"/>
  <c r="AZ122" i="16"/>
  <c r="AY122" i="16"/>
  <c r="AX122" i="16"/>
  <c r="AW122" i="16"/>
  <c r="AV122" i="16"/>
  <c r="AU122" i="16"/>
  <c r="AT122" i="16"/>
  <c r="AS122" i="16"/>
  <c r="AR122" i="16"/>
  <c r="AQ122" i="16"/>
  <c r="AP122" i="16"/>
  <c r="AO122" i="16"/>
  <c r="BE122" i="16" s="1"/>
  <c r="BD121" i="16"/>
  <c r="BC121" i="16"/>
  <c r="BB121" i="16"/>
  <c r="BA121" i="16"/>
  <c r="AZ121" i="16"/>
  <c r="AY121" i="16"/>
  <c r="AX121" i="16"/>
  <c r="AW121" i="16"/>
  <c r="AV121" i="16"/>
  <c r="AU121" i="16"/>
  <c r="AT121" i="16"/>
  <c r="AS121" i="16"/>
  <c r="AR121" i="16"/>
  <c r="AQ121" i="16"/>
  <c r="AP121" i="16"/>
  <c r="AO121" i="16"/>
  <c r="BE121" i="16" s="1"/>
  <c r="BG121" i="16" s="1"/>
  <c r="BE120" i="16"/>
  <c r="BG120" i="16" s="1"/>
  <c r="BI120" i="16" s="1"/>
  <c r="BJ120" i="16" s="1"/>
  <c r="BD120" i="16"/>
  <c r="BF120" i="16" s="1"/>
  <c r="BH120" i="16" s="1"/>
  <c r="BC120" i="16"/>
  <c r="BB120" i="16"/>
  <c r="BA120" i="16"/>
  <c r="AZ120" i="16"/>
  <c r="AY120" i="16"/>
  <c r="AX120" i="16"/>
  <c r="AW120" i="16"/>
  <c r="AV120" i="16"/>
  <c r="AU120" i="16"/>
  <c r="AT120" i="16"/>
  <c r="AS120" i="16"/>
  <c r="AR120" i="16"/>
  <c r="AQ120" i="16"/>
  <c r="AP120" i="16"/>
  <c r="AO120" i="16"/>
  <c r="BD119" i="16"/>
  <c r="BC119" i="16"/>
  <c r="BB119" i="16"/>
  <c r="BA119" i="16"/>
  <c r="AZ119" i="16"/>
  <c r="AY119" i="16"/>
  <c r="AX119" i="16"/>
  <c r="AW119" i="16"/>
  <c r="AV119" i="16"/>
  <c r="AU119" i="16"/>
  <c r="AT119" i="16"/>
  <c r="AS119" i="16"/>
  <c r="AR119" i="16"/>
  <c r="AQ119" i="16"/>
  <c r="AP119" i="16"/>
  <c r="AO119" i="16"/>
  <c r="BE119" i="16" s="1"/>
  <c r="BG119" i="16" s="1"/>
  <c r="BD118" i="16"/>
  <c r="BC118" i="16"/>
  <c r="BB118" i="16"/>
  <c r="BA118" i="16"/>
  <c r="AZ118" i="16"/>
  <c r="AY118" i="16"/>
  <c r="AX118" i="16"/>
  <c r="AW118" i="16"/>
  <c r="AV118" i="16"/>
  <c r="AU118" i="16"/>
  <c r="AT118" i="16"/>
  <c r="AS118" i="16"/>
  <c r="AR118" i="16"/>
  <c r="AQ118" i="16"/>
  <c r="AP118" i="16"/>
  <c r="AO118" i="16"/>
  <c r="BE118" i="16" s="1"/>
  <c r="BD117" i="16"/>
  <c r="BC117" i="16"/>
  <c r="BB117" i="16"/>
  <c r="BA117" i="16"/>
  <c r="AZ117" i="16"/>
  <c r="AY117" i="16"/>
  <c r="AX117" i="16"/>
  <c r="AW117" i="16"/>
  <c r="AV117" i="16"/>
  <c r="AU117" i="16"/>
  <c r="AT117" i="16"/>
  <c r="AS117" i="16"/>
  <c r="AR117" i="16"/>
  <c r="AQ117" i="16"/>
  <c r="AP117" i="16"/>
  <c r="AO117" i="16"/>
  <c r="BE117" i="16" s="1"/>
  <c r="BG117" i="16" s="1"/>
  <c r="BD116" i="16"/>
  <c r="BC116" i="16"/>
  <c r="BB116" i="16"/>
  <c r="BA116" i="16"/>
  <c r="AZ116" i="16"/>
  <c r="AY116" i="16"/>
  <c r="AX116" i="16"/>
  <c r="AW116" i="16"/>
  <c r="AV116" i="16"/>
  <c r="AU116" i="16"/>
  <c r="AT116" i="16"/>
  <c r="AS116" i="16"/>
  <c r="AR116" i="16"/>
  <c r="AQ116" i="16"/>
  <c r="AP116" i="16"/>
  <c r="AO116" i="16"/>
  <c r="BE116" i="16" s="1"/>
  <c r="BG116" i="16" s="1"/>
  <c r="BD115" i="16"/>
  <c r="BC115" i="16"/>
  <c r="BB115" i="16"/>
  <c r="BA115" i="16"/>
  <c r="AZ115" i="16"/>
  <c r="AY115" i="16"/>
  <c r="AX115" i="16"/>
  <c r="AW115" i="16"/>
  <c r="AV115" i="16"/>
  <c r="AU115" i="16"/>
  <c r="AT115" i="16"/>
  <c r="AS115" i="16"/>
  <c r="AR115" i="16"/>
  <c r="AQ115" i="16"/>
  <c r="AP115" i="16"/>
  <c r="AO115" i="16"/>
  <c r="BE115" i="16" s="1"/>
  <c r="BD114" i="16"/>
  <c r="BC114" i="16"/>
  <c r="BB114" i="16"/>
  <c r="BA114" i="16"/>
  <c r="AZ114" i="16"/>
  <c r="AY114" i="16"/>
  <c r="AX114" i="16"/>
  <c r="AW114" i="16"/>
  <c r="AV114" i="16"/>
  <c r="AU114" i="16"/>
  <c r="AT114" i="16"/>
  <c r="AS114" i="16"/>
  <c r="AR114" i="16"/>
  <c r="AQ114" i="16"/>
  <c r="AP114" i="16"/>
  <c r="AO114" i="16"/>
  <c r="BE114" i="16" s="1"/>
  <c r="BD113" i="16"/>
  <c r="BC113" i="16"/>
  <c r="BB113" i="16"/>
  <c r="BA113" i="16"/>
  <c r="AZ113" i="16"/>
  <c r="AY113" i="16"/>
  <c r="AX113" i="16"/>
  <c r="AW113" i="16"/>
  <c r="AV113" i="16"/>
  <c r="AU113" i="16"/>
  <c r="AT113" i="16"/>
  <c r="AS113" i="16"/>
  <c r="AR113" i="16"/>
  <c r="AQ113" i="16"/>
  <c r="AP113" i="16"/>
  <c r="AO113" i="16"/>
  <c r="BE113" i="16" s="1"/>
  <c r="BG113" i="16" s="1"/>
  <c r="BD112" i="16"/>
  <c r="BC112" i="16"/>
  <c r="BB112" i="16"/>
  <c r="BA112" i="16"/>
  <c r="AZ112" i="16"/>
  <c r="AY112" i="16"/>
  <c r="AX112" i="16"/>
  <c r="AW112" i="16"/>
  <c r="AV112" i="16"/>
  <c r="AU112" i="16"/>
  <c r="AT112" i="16"/>
  <c r="AS112" i="16"/>
  <c r="AR112" i="16"/>
  <c r="AQ112" i="16"/>
  <c r="AP112" i="16"/>
  <c r="AO112" i="16"/>
  <c r="BE112" i="16" s="1"/>
  <c r="BG112" i="16" s="1"/>
  <c r="BD111" i="16"/>
  <c r="BC111" i="16"/>
  <c r="BB111" i="16"/>
  <c r="BA111" i="16"/>
  <c r="AZ111" i="16"/>
  <c r="AY111" i="16"/>
  <c r="AX111" i="16"/>
  <c r="AW111" i="16"/>
  <c r="AV111" i="16"/>
  <c r="AU111" i="16"/>
  <c r="AT111" i="16"/>
  <c r="AS111" i="16"/>
  <c r="AR111" i="16"/>
  <c r="AQ111" i="16"/>
  <c r="AP111" i="16"/>
  <c r="AO111" i="16"/>
  <c r="BE111" i="16" s="1"/>
  <c r="BG111" i="16" s="1"/>
  <c r="BD110" i="16"/>
  <c r="BC110" i="16"/>
  <c r="BB110" i="16"/>
  <c r="BA110" i="16"/>
  <c r="AZ110" i="16"/>
  <c r="AY110" i="16"/>
  <c r="AX110" i="16"/>
  <c r="AW110" i="16"/>
  <c r="AV110" i="16"/>
  <c r="AU110" i="16"/>
  <c r="AT110" i="16"/>
  <c r="AS110" i="16"/>
  <c r="AR110" i="16"/>
  <c r="AQ110" i="16"/>
  <c r="AP110" i="16"/>
  <c r="AO110" i="16"/>
  <c r="BE110" i="16" s="1"/>
  <c r="BD109" i="16"/>
  <c r="BC109" i="16"/>
  <c r="BB109" i="16"/>
  <c r="BA109" i="16"/>
  <c r="AZ109" i="16"/>
  <c r="AY109" i="16"/>
  <c r="AX109" i="16"/>
  <c r="AW109" i="16"/>
  <c r="AV109" i="16"/>
  <c r="AU109" i="16"/>
  <c r="AT109" i="16"/>
  <c r="AS109" i="16"/>
  <c r="AR109" i="16"/>
  <c r="AQ109" i="16"/>
  <c r="AP109" i="16"/>
  <c r="AO109" i="16"/>
  <c r="BE109" i="16" s="1"/>
  <c r="BG109" i="16" s="1"/>
  <c r="BD108" i="16"/>
  <c r="BC108" i="16"/>
  <c r="BB108" i="16"/>
  <c r="BA108" i="16"/>
  <c r="AZ108" i="16"/>
  <c r="AY108" i="16"/>
  <c r="AX108" i="16"/>
  <c r="AW108" i="16"/>
  <c r="AV108" i="16"/>
  <c r="AU108" i="16"/>
  <c r="AT108" i="16"/>
  <c r="AS108" i="16"/>
  <c r="AR108" i="16"/>
  <c r="AQ108" i="16"/>
  <c r="AP108" i="16"/>
  <c r="AO108" i="16"/>
  <c r="BE108" i="16" s="1"/>
  <c r="BG108" i="16" s="1"/>
  <c r="BD107" i="16"/>
  <c r="BC107" i="16"/>
  <c r="BB107" i="16"/>
  <c r="BA107" i="16"/>
  <c r="AZ107" i="16"/>
  <c r="AY107" i="16"/>
  <c r="AX107" i="16"/>
  <c r="AW107" i="16"/>
  <c r="AV107" i="16"/>
  <c r="AU107" i="16"/>
  <c r="AT107" i="16"/>
  <c r="AS107" i="16"/>
  <c r="AR107" i="16"/>
  <c r="AQ107" i="16"/>
  <c r="AP107" i="16"/>
  <c r="AO107" i="16"/>
  <c r="BE107" i="16" s="1"/>
  <c r="BD106" i="16"/>
  <c r="BC106" i="16"/>
  <c r="BB106" i="16"/>
  <c r="BA106" i="16"/>
  <c r="AZ106" i="16"/>
  <c r="AY106" i="16"/>
  <c r="AX106" i="16"/>
  <c r="AW106" i="16"/>
  <c r="AV106" i="16"/>
  <c r="AU106" i="16"/>
  <c r="AT106" i="16"/>
  <c r="AS106" i="16"/>
  <c r="AR106" i="16"/>
  <c r="AQ106" i="16"/>
  <c r="AP106" i="16"/>
  <c r="AO106" i="16"/>
  <c r="BE106" i="16" s="1"/>
  <c r="BD105" i="16"/>
  <c r="BC105" i="16"/>
  <c r="BB105" i="16"/>
  <c r="BA105" i="16"/>
  <c r="AZ105" i="16"/>
  <c r="AY105" i="16"/>
  <c r="AX105" i="16"/>
  <c r="AW105" i="16"/>
  <c r="AV105" i="16"/>
  <c r="AU105" i="16"/>
  <c r="AT105" i="16"/>
  <c r="AS105" i="16"/>
  <c r="AR105" i="16"/>
  <c r="AQ105" i="16"/>
  <c r="AP105" i="16"/>
  <c r="AO105" i="16"/>
  <c r="BE105" i="16" s="1"/>
  <c r="BG105" i="16" s="1"/>
  <c r="BD104" i="16"/>
  <c r="BC104" i="16"/>
  <c r="BB104" i="16"/>
  <c r="BA104" i="16"/>
  <c r="AZ104" i="16"/>
  <c r="AY104" i="16"/>
  <c r="AX104" i="16"/>
  <c r="AW104" i="16"/>
  <c r="AV104" i="16"/>
  <c r="AU104" i="16"/>
  <c r="AT104" i="16"/>
  <c r="AS104" i="16"/>
  <c r="AR104" i="16"/>
  <c r="AQ104" i="16"/>
  <c r="AP104" i="16"/>
  <c r="AO104" i="16"/>
  <c r="BE104" i="16" s="1"/>
  <c r="BG104" i="16" s="1"/>
  <c r="Q143" i="16"/>
  <c r="R143" i="16" s="1"/>
  <c r="S143" i="16" s="1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B143" i="16"/>
  <c r="Q142" i="16"/>
  <c r="R142" i="16" s="1"/>
  <c r="S142" i="16" s="1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B142" i="16"/>
  <c r="Q141" i="16"/>
  <c r="R141" i="16" s="1"/>
  <c r="S141" i="16" s="1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B141" i="16"/>
  <c r="R140" i="16"/>
  <c r="S140" i="16" s="1"/>
  <c r="Q140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B140" i="16"/>
  <c r="Q139" i="16"/>
  <c r="R139" i="16" s="1"/>
  <c r="S139" i="16" s="1"/>
  <c r="P139" i="16"/>
  <c r="O139" i="16"/>
  <c r="N139" i="16"/>
  <c r="M139" i="16"/>
  <c r="L139" i="16"/>
  <c r="K139" i="16"/>
  <c r="J139" i="16"/>
  <c r="I139" i="16"/>
  <c r="H139" i="16"/>
  <c r="G139" i="16"/>
  <c r="F139" i="16"/>
  <c r="E139" i="16"/>
  <c r="D139" i="16"/>
  <c r="C139" i="16"/>
  <c r="B139" i="16"/>
  <c r="Q138" i="16"/>
  <c r="R138" i="16" s="1"/>
  <c r="S138" i="16" s="1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B138" i="16"/>
  <c r="Q137" i="16"/>
  <c r="R137" i="16" s="1"/>
  <c r="S137" i="16" s="1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B137" i="16"/>
  <c r="R136" i="16"/>
  <c r="S136" i="16" s="1"/>
  <c r="Q136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B136" i="16"/>
  <c r="Q135" i="16"/>
  <c r="R135" i="16" s="1"/>
  <c r="S135" i="16" s="1"/>
  <c r="P135" i="16"/>
  <c r="O135" i="16"/>
  <c r="N135" i="16"/>
  <c r="M135" i="16"/>
  <c r="L135" i="16"/>
  <c r="K135" i="16"/>
  <c r="J135" i="16"/>
  <c r="I135" i="16"/>
  <c r="H135" i="16"/>
  <c r="G135" i="16"/>
  <c r="F135" i="16"/>
  <c r="E135" i="16"/>
  <c r="D135" i="16"/>
  <c r="C135" i="16"/>
  <c r="B135" i="16"/>
  <c r="Q134" i="16"/>
  <c r="R134" i="16" s="1"/>
  <c r="S134" i="16" s="1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B134" i="16"/>
  <c r="Q133" i="16"/>
  <c r="R133" i="16" s="1"/>
  <c r="S133" i="16" s="1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B133" i="16"/>
  <c r="R132" i="16"/>
  <c r="S132" i="16" s="1"/>
  <c r="Q132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B132" i="16"/>
  <c r="Q131" i="16"/>
  <c r="R131" i="16" s="1"/>
  <c r="S131" i="16" s="1"/>
  <c r="P131" i="16"/>
  <c r="O131" i="16"/>
  <c r="N131" i="16"/>
  <c r="M131" i="16"/>
  <c r="L131" i="16"/>
  <c r="K131" i="16"/>
  <c r="J131" i="16"/>
  <c r="I131" i="16"/>
  <c r="H131" i="16"/>
  <c r="G131" i="16"/>
  <c r="F131" i="16"/>
  <c r="E131" i="16"/>
  <c r="D131" i="16"/>
  <c r="C131" i="16"/>
  <c r="B131" i="16"/>
  <c r="Q130" i="16"/>
  <c r="R130" i="16" s="1"/>
  <c r="S130" i="16" s="1"/>
  <c r="P130" i="16"/>
  <c r="O130" i="16"/>
  <c r="N130" i="16"/>
  <c r="M130" i="16"/>
  <c r="L130" i="16"/>
  <c r="K130" i="16"/>
  <c r="J130" i="16"/>
  <c r="I130" i="16"/>
  <c r="H130" i="16"/>
  <c r="G130" i="16"/>
  <c r="F130" i="16"/>
  <c r="E130" i="16"/>
  <c r="D130" i="16"/>
  <c r="C130" i="16"/>
  <c r="B130" i="16"/>
  <c r="Q129" i="16"/>
  <c r="R129" i="16" s="1"/>
  <c r="S129" i="16" s="1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B129" i="16"/>
  <c r="Q128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B128" i="16"/>
  <c r="R128" i="16" s="1"/>
  <c r="S128" i="16" s="1"/>
  <c r="Q127" i="16"/>
  <c r="R127" i="16" s="1"/>
  <c r="S127" i="16" s="1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B127" i="16"/>
  <c r="Q126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D126" i="16"/>
  <c r="C126" i="16"/>
  <c r="B126" i="16"/>
  <c r="R126" i="16" s="1"/>
  <c r="S126" i="16" s="1"/>
  <c r="Q125" i="16"/>
  <c r="R125" i="16" s="1"/>
  <c r="S125" i="16" s="1"/>
  <c r="P125" i="16"/>
  <c r="O125" i="16"/>
  <c r="N125" i="16"/>
  <c r="M125" i="16"/>
  <c r="L125" i="16"/>
  <c r="K125" i="16"/>
  <c r="J125" i="16"/>
  <c r="I125" i="16"/>
  <c r="H125" i="16"/>
  <c r="G125" i="16"/>
  <c r="F125" i="16"/>
  <c r="E125" i="16"/>
  <c r="D125" i="16"/>
  <c r="C125" i="16"/>
  <c r="B125" i="16"/>
  <c r="R124" i="16"/>
  <c r="S124" i="16" s="1"/>
  <c r="Q124" i="16"/>
  <c r="P124" i="16"/>
  <c r="O124" i="16"/>
  <c r="N124" i="16"/>
  <c r="M124" i="16"/>
  <c r="L124" i="16"/>
  <c r="K124" i="16"/>
  <c r="J124" i="16"/>
  <c r="I124" i="16"/>
  <c r="H124" i="16"/>
  <c r="G124" i="16"/>
  <c r="F124" i="16"/>
  <c r="E124" i="16"/>
  <c r="D124" i="16"/>
  <c r="C124" i="16"/>
  <c r="B124" i="16"/>
  <c r="Q123" i="16"/>
  <c r="R123" i="16" s="1"/>
  <c r="S123" i="16" s="1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B123" i="16"/>
  <c r="Q122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B122" i="16"/>
  <c r="R122" i="16" s="1"/>
  <c r="S122" i="16" s="1"/>
  <c r="Q121" i="16"/>
  <c r="R121" i="16" s="1"/>
  <c r="S121" i="16" s="1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B121" i="16"/>
  <c r="Q120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B120" i="16"/>
  <c r="R120" i="16" s="1"/>
  <c r="S120" i="16" s="1"/>
  <c r="Q119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B119" i="16"/>
  <c r="R119" i="16" s="1"/>
  <c r="S119" i="16" s="1"/>
  <c r="Q118" i="16"/>
  <c r="P118" i="16"/>
  <c r="O118" i="16"/>
  <c r="N118" i="16"/>
  <c r="M118" i="16"/>
  <c r="L118" i="16"/>
  <c r="K118" i="16"/>
  <c r="J118" i="16"/>
  <c r="I118" i="16"/>
  <c r="H118" i="16"/>
  <c r="G118" i="16"/>
  <c r="F118" i="16"/>
  <c r="E118" i="16"/>
  <c r="D118" i="16"/>
  <c r="C118" i="16"/>
  <c r="B118" i="16"/>
  <c r="R118" i="16" s="1"/>
  <c r="S118" i="16" s="1"/>
  <c r="Q117" i="16"/>
  <c r="R117" i="16" s="1"/>
  <c r="S117" i="16" s="1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B117" i="16"/>
  <c r="R116" i="16"/>
  <c r="S116" i="16" s="1"/>
  <c r="Q116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B116" i="16"/>
  <c r="Q115" i="16"/>
  <c r="P115" i="16"/>
  <c r="O115" i="16"/>
  <c r="N115" i="16"/>
  <c r="M115" i="16"/>
  <c r="L115" i="16"/>
  <c r="K115" i="16"/>
  <c r="J115" i="16"/>
  <c r="I115" i="16"/>
  <c r="H115" i="16"/>
  <c r="G115" i="16"/>
  <c r="F115" i="16"/>
  <c r="E115" i="16"/>
  <c r="D115" i="16"/>
  <c r="C115" i="16"/>
  <c r="B115" i="16"/>
  <c r="R115" i="16" s="1"/>
  <c r="S115" i="16" s="1"/>
  <c r="Q114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B114" i="16"/>
  <c r="R114" i="16" s="1"/>
  <c r="S114" i="16" s="1"/>
  <c r="Q113" i="16"/>
  <c r="R113" i="16" s="1"/>
  <c r="S113" i="16" s="1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B113" i="16"/>
  <c r="R112" i="16"/>
  <c r="S112" i="16" s="1"/>
  <c r="Q112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C112" i="16"/>
  <c r="B112" i="16"/>
  <c r="Q111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B111" i="16"/>
  <c r="R111" i="16" s="1"/>
  <c r="S111" i="16" s="1"/>
  <c r="Q110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B110" i="16"/>
  <c r="R110" i="16" s="1"/>
  <c r="S110" i="16" s="1"/>
  <c r="Q109" i="16"/>
  <c r="R109" i="16" s="1"/>
  <c r="S109" i="16" s="1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B109" i="16"/>
  <c r="Q108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B108" i="16"/>
  <c r="R108" i="16" s="1"/>
  <c r="S108" i="16" s="1"/>
  <c r="Q107" i="16"/>
  <c r="P107" i="16"/>
  <c r="O107" i="16"/>
  <c r="N107" i="16"/>
  <c r="M107" i="16"/>
  <c r="L107" i="16"/>
  <c r="K107" i="16"/>
  <c r="J107" i="16"/>
  <c r="I107" i="16"/>
  <c r="H107" i="16"/>
  <c r="G107" i="16"/>
  <c r="F107" i="16"/>
  <c r="E107" i="16"/>
  <c r="D107" i="16"/>
  <c r="C107" i="16"/>
  <c r="B107" i="16"/>
  <c r="R107" i="16" s="1"/>
  <c r="S107" i="16" s="1"/>
  <c r="Q106" i="16"/>
  <c r="P106" i="16"/>
  <c r="O106" i="16"/>
  <c r="N106" i="16"/>
  <c r="M106" i="16"/>
  <c r="L106" i="16"/>
  <c r="K106" i="16"/>
  <c r="J106" i="16"/>
  <c r="I106" i="16"/>
  <c r="H106" i="16"/>
  <c r="G106" i="16"/>
  <c r="F106" i="16"/>
  <c r="E106" i="16"/>
  <c r="D106" i="16"/>
  <c r="C106" i="16"/>
  <c r="B106" i="16"/>
  <c r="R106" i="16" s="1"/>
  <c r="S106" i="16" s="1"/>
  <c r="Q105" i="16"/>
  <c r="R105" i="16" s="1"/>
  <c r="S105" i="16" s="1"/>
  <c r="P105" i="16"/>
  <c r="O105" i="16"/>
  <c r="N105" i="16"/>
  <c r="M105" i="16"/>
  <c r="L105" i="16"/>
  <c r="K105" i="16"/>
  <c r="J105" i="16"/>
  <c r="I105" i="16"/>
  <c r="H105" i="16"/>
  <c r="G105" i="16"/>
  <c r="F105" i="16"/>
  <c r="E105" i="16"/>
  <c r="D105" i="16"/>
  <c r="C105" i="16"/>
  <c r="B105" i="16"/>
  <c r="R104" i="16"/>
  <c r="S104" i="16" s="1"/>
  <c r="Q104" i="16"/>
  <c r="P104" i="16"/>
  <c r="O104" i="16"/>
  <c r="N104" i="16"/>
  <c r="M104" i="16"/>
  <c r="L104" i="16"/>
  <c r="K104" i="16"/>
  <c r="J104" i="16"/>
  <c r="I104" i="16"/>
  <c r="H104" i="16"/>
  <c r="G104" i="16"/>
  <c r="F104" i="16"/>
  <c r="E104" i="16"/>
  <c r="D104" i="16"/>
  <c r="C104" i="16"/>
  <c r="B104" i="16"/>
  <c r="U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4" i="16"/>
  <c r="BD3" i="16"/>
  <c r="AT3" i="16"/>
  <c r="AR3" i="16"/>
  <c r="AJ3" i="16"/>
  <c r="BA3" i="16" s="1"/>
  <c r="AG3" i="16"/>
  <c r="AX3" i="16" s="1"/>
  <c r="AD3" i="16"/>
  <c r="AU3" i="16" s="1"/>
  <c r="AC3" i="16"/>
  <c r="AB3" i="16"/>
  <c r="AS3" i="16" s="1"/>
  <c r="AA3" i="16"/>
  <c r="Q5" i="16"/>
  <c r="BD5" i="16" s="1"/>
  <c r="Q6" i="16"/>
  <c r="BD6" i="16" s="1"/>
  <c r="Q7" i="16"/>
  <c r="BD7" i="16" s="1"/>
  <c r="Q8" i="16"/>
  <c r="BD8" i="16" s="1"/>
  <c r="Q9" i="16"/>
  <c r="BD9" i="16" s="1"/>
  <c r="Q10" i="16"/>
  <c r="BD10" i="16" s="1"/>
  <c r="Q11" i="16"/>
  <c r="BD11" i="16" s="1"/>
  <c r="Q12" i="16"/>
  <c r="BD12" i="16" s="1"/>
  <c r="Q13" i="16"/>
  <c r="BD13" i="16" s="1"/>
  <c r="Q14" i="16"/>
  <c r="BD14" i="16" s="1"/>
  <c r="Q15" i="16"/>
  <c r="BD15" i="16" s="1"/>
  <c r="Q16" i="16"/>
  <c r="BD16" i="16" s="1"/>
  <c r="Q17" i="16"/>
  <c r="BD17" i="16" s="1"/>
  <c r="Q18" i="16"/>
  <c r="BD18" i="16" s="1"/>
  <c r="Q19" i="16"/>
  <c r="BD19" i="16" s="1"/>
  <c r="Q20" i="16"/>
  <c r="BD20" i="16" s="1"/>
  <c r="Q21" i="16"/>
  <c r="BD21" i="16" s="1"/>
  <c r="Q22" i="16"/>
  <c r="BD22" i="16" s="1"/>
  <c r="Q23" i="16"/>
  <c r="BD23" i="16" s="1"/>
  <c r="Q24" i="16"/>
  <c r="BD24" i="16" s="1"/>
  <c r="Q25" i="16"/>
  <c r="BD25" i="16" s="1"/>
  <c r="Q26" i="16"/>
  <c r="BD26" i="16" s="1"/>
  <c r="Q27" i="16"/>
  <c r="BD27" i="16" s="1"/>
  <c r="Q28" i="16"/>
  <c r="BD28" i="16" s="1"/>
  <c r="Q29" i="16"/>
  <c r="BD29" i="16" s="1"/>
  <c r="Q30" i="16"/>
  <c r="BD30" i="16" s="1"/>
  <c r="Q31" i="16"/>
  <c r="BD31" i="16" s="1"/>
  <c r="Q32" i="16"/>
  <c r="BD32" i="16" s="1"/>
  <c r="Q33" i="16"/>
  <c r="BD33" i="16" s="1"/>
  <c r="Q34" i="16"/>
  <c r="BD34" i="16" s="1"/>
  <c r="Q35" i="16"/>
  <c r="BD35" i="16" s="1"/>
  <c r="Q36" i="16"/>
  <c r="BD36" i="16" s="1"/>
  <c r="Q37" i="16"/>
  <c r="BD37" i="16" s="1"/>
  <c r="Q38" i="16"/>
  <c r="BD38" i="16" s="1"/>
  <c r="Q39" i="16"/>
  <c r="BD39" i="16" s="1"/>
  <c r="Q40" i="16"/>
  <c r="BD40" i="16" s="1"/>
  <c r="Q41" i="16"/>
  <c r="BD41" i="16" s="1"/>
  <c r="Q42" i="16"/>
  <c r="BD42" i="16" s="1"/>
  <c r="Q43" i="16"/>
  <c r="BD43" i="16" s="1"/>
  <c r="Q44" i="16"/>
  <c r="BD44" i="16" s="1"/>
  <c r="Q45" i="16"/>
  <c r="BD45" i="16" s="1"/>
  <c r="Q46" i="16"/>
  <c r="BD46" i="16" s="1"/>
  <c r="Q47" i="16"/>
  <c r="BD47" i="16" s="1"/>
  <c r="Q48" i="16"/>
  <c r="BD48" i="16" s="1"/>
  <c r="Q49" i="16"/>
  <c r="BD49" i="16" s="1"/>
  <c r="Q50" i="16"/>
  <c r="BD50" i="16" s="1"/>
  <c r="Q51" i="16"/>
  <c r="BD51" i="16" s="1"/>
  <c r="Q52" i="16"/>
  <c r="BD52" i="16" s="1"/>
  <c r="Q53" i="16"/>
  <c r="BD53" i="16" s="1"/>
  <c r="Q54" i="16"/>
  <c r="BD54" i="16" s="1"/>
  <c r="Q55" i="16"/>
  <c r="BD55" i="16" s="1"/>
  <c r="Q56" i="16"/>
  <c r="BD56" i="16" s="1"/>
  <c r="Q57" i="16"/>
  <c r="BD57" i="16" s="1"/>
  <c r="Q58" i="16"/>
  <c r="BD58" i="16" s="1"/>
  <c r="Q59" i="16"/>
  <c r="BD59" i="16" s="1"/>
  <c r="Q60" i="16"/>
  <c r="BD60" i="16" s="1"/>
  <c r="Q61" i="16"/>
  <c r="BD61" i="16" s="1"/>
  <c r="Q62" i="16"/>
  <c r="BD62" i="16" s="1"/>
  <c r="Q63" i="16"/>
  <c r="BD63" i="16" s="1"/>
  <c r="Q64" i="16"/>
  <c r="BD64" i="16" s="1"/>
  <c r="Q65" i="16"/>
  <c r="BD65" i="16" s="1"/>
  <c r="Q66" i="16"/>
  <c r="BD66" i="16" s="1"/>
  <c r="Q67" i="16"/>
  <c r="BD67" i="16" s="1"/>
  <c r="Q68" i="16"/>
  <c r="BD68" i="16" s="1"/>
  <c r="Q69" i="16"/>
  <c r="BD69" i="16" s="1"/>
  <c r="Q70" i="16"/>
  <c r="BD70" i="16" s="1"/>
  <c r="Q71" i="16"/>
  <c r="BD71" i="16" s="1"/>
  <c r="Q72" i="16"/>
  <c r="BD72" i="16" s="1"/>
  <c r="Q73" i="16"/>
  <c r="BD73" i="16" s="1"/>
  <c r="Q74" i="16"/>
  <c r="BD74" i="16" s="1"/>
  <c r="Q75" i="16"/>
  <c r="BD75" i="16" s="1"/>
  <c r="Q76" i="16"/>
  <c r="BD76" i="16" s="1"/>
  <c r="Q77" i="16"/>
  <c r="BD77" i="16" s="1"/>
  <c r="Q78" i="16"/>
  <c r="BD78" i="16" s="1"/>
  <c r="Q79" i="16"/>
  <c r="BD79" i="16" s="1"/>
  <c r="Q80" i="16"/>
  <c r="BD80" i="16" s="1"/>
  <c r="Q81" i="16"/>
  <c r="BD81" i="16" s="1"/>
  <c r="Q82" i="16"/>
  <c r="BD82" i="16" s="1"/>
  <c r="Q83" i="16"/>
  <c r="BD83" i="16" s="1"/>
  <c r="Q84" i="16"/>
  <c r="BD84" i="16" s="1"/>
  <c r="Q85" i="16"/>
  <c r="BD85" i="16" s="1"/>
  <c r="Q86" i="16"/>
  <c r="BD86" i="16" s="1"/>
  <c r="Q87" i="16"/>
  <c r="BD87" i="16" s="1"/>
  <c r="Q88" i="16"/>
  <c r="BD88" i="16" s="1"/>
  <c r="Q89" i="16"/>
  <c r="BD89" i="16" s="1"/>
  <c r="Q90" i="16"/>
  <c r="BD90" i="16" s="1"/>
  <c r="Q91" i="16"/>
  <c r="BD91" i="16" s="1"/>
  <c r="Q92" i="16"/>
  <c r="BD92" i="16" s="1"/>
  <c r="Q93" i="16"/>
  <c r="BD93" i="16" s="1"/>
  <c r="Q94" i="16"/>
  <c r="BD94" i="16" s="1"/>
  <c r="Q95" i="16"/>
  <c r="BD95" i="16" s="1"/>
  <c r="Q96" i="16"/>
  <c r="BD96" i="16" s="1"/>
  <c r="Q97" i="16"/>
  <c r="BD97" i="16" s="1"/>
  <c r="Q98" i="16"/>
  <c r="BD98" i="16" s="1"/>
  <c r="Q99" i="16"/>
  <c r="BD99" i="16" s="1"/>
  <c r="Q100" i="16"/>
  <c r="BD100" i="16" s="1"/>
  <c r="Q101" i="16"/>
  <c r="BD101" i="16" s="1"/>
  <c r="Q102" i="16"/>
  <c r="BD102" i="16" s="1"/>
  <c r="Q103" i="16"/>
  <c r="BD103" i="16" s="1"/>
  <c r="Q4" i="16"/>
  <c r="BD4" i="16" s="1"/>
  <c r="N5" i="16"/>
  <c r="BA5" i="16" s="1"/>
  <c r="O5" i="16"/>
  <c r="BB5" i="16" s="1"/>
  <c r="P5" i="16"/>
  <c r="BC5" i="16" s="1"/>
  <c r="N6" i="16"/>
  <c r="BA6" i="16" s="1"/>
  <c r="O6" i="16"/>
  <c r="BB6" i="16" s="1"/>
  <c r="P6" i="16"/>
  <c r="BC6" i="16" s="1"/>
  <c r="N7" i="16"/>
  <c r="BA7" i="16" s="1"/>
  <c r="O7" i="16"/>
  <c r="BB7" i="16" s="1"/>
  <c r="P7" i="16"/>
  <c r="BC7" i="16" s="1"/>
  <c r="N8" i="16"/>
  <c r="BA8" i="16" s="1"/>
  <c r="O8" i="16"/>
  <c r="BB8" i="16" s="1"/>
  <c r="P8" i="16"/>
  <c r="BC8" i="16" s="1"/>
  <c r="N9" i="16"/>
  <c r="BA9" i="16" s="1"/>
  <c r="O9" i="16"/>
  <c r="BB9" i="16" s="1"/>
  <c r="P9" i="16"/>
  <c r="BC9" i="16" s="1"/>
  <c r="N10" i="16"/>
  <c r="BA10" i="16" s="1"/>
  <c r="O10" i="16"/>
  <c r="BB10" i="16" s="1"/>
  <c r="P10" i="16"/>
  <c r="BC10" i="16" s="1"/>
  <c r="N11" i="16"/>
  <c r="BA11" i="16" s="1"/>
  <c r="O11" i="16"/>
  <c r="BB11" i="16" s="1"/>
  <c r="P11" i="16"/>
  <c r="BC11" i="16" s="1"/>
  <c r="N12" i="16"/>
  <c r="BA12" i="16" s="1"/>
  <c r="O12" i="16"/>
  <c r="BB12" i="16" s="1"/>
  <c r="P12" i="16"/>
  <c r="BC12" i="16" s="1"/>
  <c r="N13" i="16"/>
  <c r="BA13" i="16" s="1"/>
  <c r="O13" i="16"/>
  <c r="BB13" i="16" s="1"/>
  <c r="P13" i="16"/>
  <c r="BC13" i="16" s="1"/>
  <c r="N14" i="16"/>
  <c r="BA14" i="16" s="1"/>
  <c r="O14" i="16"/>
  <c r="BB14" i="16" s="1"/>
  <c r="P14" i="16"/>
  <c r="BC14" i="16" s="1"/>
  <c r="N15" i="16"/>
  <c r="BA15" i="16" s="1"/>
  <c r="O15" i="16"/>
  <c r="BB15" i="16" s="1"/>
  <c r="P15" i="16"/>
  <c r="BC15" i="16" s="1"/>
  <c r="N16" i="16"/>
  <c r="BA16" i="16" s="1"/>
  <c r="O16" i="16"/>
  <c r="BB16" i="16" s="1"/>
  <c r="P16" i="16"/>
  <c r="BC16" i="16" s="1"/>
  <c r="N17" i="16"/>
  <c r="BA17" i="16" s="1"/>
  <c r="O17" i="16"/>
  <c r="BB17" i="16" s="1"/>
  <c r="P17" i="16"/>
  <c r="BC17" i="16" s="1"/>
  <c r="N18" i="16"/>
  <c r="BA18" i="16" s="1"/>
  <c r="O18" i="16"/>
  <c r="BB18" i="16" s="1"/>
  <c r="P18" i="16"/>
  <c r="BC18" i="16" s="1"/>
  <c r="N19" i="16"/>
  <c r="BA19" i="16" s="1"/>
  <c r="O19" i="16"/>
  <c r="BB19" i="16" s="1"/>
  <c r="P19" i="16"/>
  <c r="BC19" i="16" s="1"/>
  <c r="N20" i="16"/>
  <c r="BA20" i="16" s="1"/>
  <c r="O20" i="16"/>
  <c r="BB20" i="16" s="1"/>
  <c r="P20" i="16"/>
  <c r="BC20" i="16" s="1"/>
  <c r="N21" i="16"/>
  <c r="BA21" i="16" s="1"/>
  <c r="O21" i="16"/>
  <c r="BB21" i="16" s="1"/>
  <c r="P21" i="16"/>
  <c r="BC21" i="16" s="1"/>
  <c r="N22" i="16"/>
  <c r="BA22" i="16" s="1"/>
  <c r="O22" i="16"/>
  <c r="BB22" i="16" s="1"/>
  <c r="P22" i="16"/>
  <c r="BC22" i="16" s="1"/>
  <c r="N23" i="16"/>
  <c r="BA23" i="16" s="1"/>
  <c r="O23" i="16"/>
  <c r="BB23" i="16" s="1"/>
  <c r="P23" i="16"/>
  <c r="BC23" i="16" s="1"/>
  <c r="N24" i="16"/>
  <c r="BA24" i="16" s="1"/>
  <c r="O24" i="16"/>
  <c r="BB24" i="16" s="1"/>
  <c r="P24" i="16"/>
  <c r="BC24" i="16" s="1"/>
  <c r="N25" i="16"/>
  <c r="BA25" i="16" s="1"/>
  <c r="O25" i="16"/>
  <c r="BB25" i="16" s="1"/>
  <c r="P25" i="16"/>
  <c r="BC25" i="16" s="1"/>
  <c r="N26" i="16"/>
  <c r="BA26" i="16" s="1"/>
  <c r="O26" i="16"/>
  <c r="BB26" i="16" s="1"/>
  <c r="P26" i="16"/>
  <c r="BC26" i="16" s="1"/>
  <c r="N27" i="16"/>
  <c r="BA27" i="16" s="1"/>
  <c r="O27" i="16"/>
  <c r="BB27" i="16" s="1"/>
  <c r="P27" i="16"/>
  <c r="BC27" i="16" s="1"/>
  <c r="N28" i="16"/>
  <c r="BA28" i="16" s="1"/>
  <c r="O28" i="16"/>
  <c r="BB28" i="16" s="1"/>
  <c r="P28" i="16"/>
  <c r="BC28" i="16" s="1"/>
  <c r="N29" i="16"/>
  <c r="BA29" i="16" s="1"/>
  <c r="O29" i="16"/>
  <c r="BB29" i="16" s="1"/>
  <c r="P29" i="16"/>
  <c r="BC29" i="16" s="1"/>
  <c r="N30" i="16"/>
  <c r="BA30" i="16" s="1"/>
  <c r="O30" i="16"/>
  <c r="BB30" i="16" s="1"/>
  <c r="P30" i="16"/>
  <c r="BC30" i="16" s="1"/>
  <c r="N31" i="16"/>
  <c r="BA31" i="16" s="1"/>
  <c r="O31" i="16"/>
  <c r="BB31" i="16" s="1"/>
  <c r="P31" i="16"/>
  <c r="BC31" i="16" s="1"/>
  <c r="N32" i="16"/>
  <c r="BA32" i="16" s="1"/>
  <c r="O32" i="16"/>
  <c r="BB32" i="16" s="1"/>
  <c r="P32" i="16"/>
  <c r="BC32" i="16" s="1"/>
  <c r="N33" i="16"/>
  <c r="BA33" i="16" s="1"/>
  <c r="O33" i="16"/>
  <c r="BB33" i="16" s="1"/>
  <c r="P33" i="16"/>
  <c r="BC33" i="16" s="1"/>
  <c r="N34" i="16"/>
  <c r="BA34" i="16" s="1"/>
  <c r="O34" i="16"/>
  <c r="BB34" i="16" s="1"/>
  <c r="P34" i="16"/>
  <c r="BC34" i="16" s="1"/>
  <c r="N35" i="16"/>
  <c r="BA35" i="16" s="1"/>
  <c r="O35" i="16"/>
  <c r="BB35" i="16" s="1"/>
  <c r="P35" i="16"/>
  <c r="BC35" i="16" s="1"/>
  <c r="N36" i="16"/>
  <c r="BA36" i="16" s="1"/>
  <c r="O36" i="16"/>
  <c r="BB36" i="16" s="1"/>
  <c r="P36" i="16"/>
  <c r="BC36" i="16" s="1"/>
  <c r="N37" i="16"/>
  <c r="BA37" i="16" s="1"/>
  <c r="O37" i="16"/>
  <c r="BB37" i="16" s="1"/>
  <c r="P37" i="16"/>
  <c r="BC37" i="16" s="1"/>
  <c r="N38" i="16"/>
  <c r="BA38" i="16" s="1"/>
  <c r="O38" i="16"/>
  <c r="BB38" i="16" s="1"/>
  <c r="P38" i="16"/>
  <c r="BC38" i="16" s="1"/>
  <c r="N39" i="16"/>
  <c r="BA39" i="16" s="1"/>
  <c r="O39" i="16"/>
  <c r="BB39" i="16" s="1"/>
  <c r="P39" i="16"/>
  <c r="BC39" i="16" s="1"/>
  <c r="N40" i="16"/>
  <c r="BA40" i="16" s="1"/>
  <c r="O40" i="16"/>
  <c r="BB40" i="16" s="1"/>
  <c r="P40" i="16"/>
  <c r="BC40" i="16" s="1"/>
  <c r="N41" i="16"/>
  <c r="BA41" i="16" s="1"/>
  <c r="O41" i="16"/>
  <c r="BB41" i="16" s="1"/>
  <c r="P41" i="16"/>
  <c r="BC41" i="16" s="1"/>
  <c r="N42" i="16"/>
  <c r="BA42" i="16" s="1"/>
  <c r="O42" i="16"/>
  <c r="BB42" i="16" s="1"/>
  <c r="P42" i="16"/>
  <c r="BC42" i="16" s="1"/>
  <c r="N43" i="16"/>
  <c r="BA43" i="16" s="1"/>
  <c r="O43" i="16"/>
  <c r="BB43" i="16" s="1"/>
  <c r="P43" i="16"/>
  <c r="BC43" i="16" s="1"/>
  <c r="N44" i="16"/>
  <c r="BA44" i="16" s="1"/>
  <c r="O44" i="16"/>
  <c r="BB44" i="16" s="1"/>
  <c r="P44" i="16"/>
  <c r="BC44" i="16" s="1"/>
  <c r="N45" i="16"/>
  <c r="BA45" i="16" s="1"/>
  <c r="O45" i="16"/>
  <c r="BB45" i="16" s="1"/>
  <c r="P45" i="16"/>
  <c r="BC45" i="16" s="1"/>
  <c r="N46" i="16"/>
  <c r="BA46" i="16" s="1"/>
  <c r="O46" i="16"/>
  <c r="BB46" i="16" s="1"/>
  <c r="P46" i="16"/>
  <c r="BC46" i="16" s="1"/>
  <c r="N47" i="16"/>
  <c r="BA47" i="16" s="1"/>
  <c r="O47" i="16"/>
  <c r="BB47" i="16" s="1"/>
  <c r="P47" i="16"/>
  <c r="BC47" i="16" s="1"/>
  <c r="N48" i="16"/>
  <c r="BA48" i="16" s="1"/>
  <c r="O48" i="16"/>
  <c r="BB48" i="16" s="1"/>
  <c r="P48" i="16"/>
  <c r="BC48" i="16" s="1"/>
  <c r="N49" i="16"/>
  <c r="BA49" i="16" s="1"/>
  <c r="O49" i="16"/>
  <c r="BB49" i="16" s="1"/>
  <c r="P49" i="16"/>
  <c r="BC49" i="16" s="1"/>
  <c r="N50" i="16"/>
  <c r="BA50" i="16" s="1"/>
  <c r="O50" i="16"/>
  <c r="BB50" i="16" s="1"/>
  <c r="P50" i="16"/>
  <c r="BC50" i="16" s="1"/>
  <c r="N51" i="16"/>
  <c r="BA51" i="16" s="1"/>
  <c r="O51" i="16"/>
  <c r="BB51" i="16" s="1"/>
  <c r="P51" i="16"/>
  <c r="BC51" i="16" s="1"/>
  <c r="N52" i="16"/>
  <c r="BA52" i="16" s="1"/>
  <c r="O52" i="16"/>
  <c r="BB52" i="16" s="1"/>
  <c r="P52" i="16"/>
  <c r="BC52" i="16" s="1"/>
  <c r="N53" i="16"/>
  <c r="BA53" i="16" s="1"/>
  <c r="O53" i="16"/>
  <c r="BB53" i="16" s="1"/>
  <c r="P53" i="16"/>
  <c r="BC53" i="16" s="1"/>
  <c r="N54" i="16"/>
  <c r="BA54" i="16" s="1"/>
  <c r="O54" i="16"/>
  <c r="BB54" i="16" s="1"/>
  <c r="P54" i="16"/>
  <c r="BC54" i="16" s="1"/>
  <c r="N55" i="16"/>
  <c r="BA55" i="16" s="1"/>
  <c r="O55" i="16"/>
  <c r="BB55" i="16" s="1"/>
  <c r="P55" i="16"/>
  <c r="BC55" i="16" s="1"/>
  <c r="N56" i="16"/>
  <c r="BA56" i="16" s="1"/>
  <c r="O56" i="16"/>
  <c r="BB56" i="16" s="1"/>
  <c r="P56" i="16"/>
  <c r="BC56" i="16" s="1"/>
  <c r="N57" i="16"/>
  <c r="BA57" i="16" s="1"/>
  <c r="O57" i="16"/>
  <c r="BB57" i="16" s="1"/>
  <c r="P57" i="16"/>
  <c r="BC57" i="16" s="1"/>
  <c r="N58" i="16"/>
  <c r="BA58" i="16" s="1"/>
  <c r="O58" i="16"/>
  <c r="BB58" i="16" s="1"/>
  <c r="P58" i="16"/>
  <c r="BC58" i="16" s="1"/>
  <c r="N59" i="16"/>
  <c r="BA59" i="16" s="1"/>
  <c r="O59" i="16"/>
  <c r="BB59" i="16" s="1"/>
  <c r="P59" i="16"/>
  <c r="BC59" i="16" s="1"/>
  <c r="N60" i="16"/>
  <c r="BA60" i="16" s="1"/>
  <c r="O60" i="16"/>
  <c r="BB60" i="16" s="1"/>
  <c r="P60" i="16"/>
  <c r="BC60" i="16" s="1"/>
  <c r="N61" i="16"/>
  <c r="BA61" i="16" s="1"/>
  <c r="O61" i="16"/>
  <c r="BB61" i="16" s="1"/>
  <c r="P61" i="16"/>
  <c r="BC61" i="16" s="1"/>
  <c r="N62" i="16"/>
  <c r="BA62" i="16" s="1"/>
  <c r="O62" i="16"/>
  <c r="BB62" i="16" s="1"/>
  <c r="P62" i="16"/>
  <c r="BC62" i="16" s="1"/>
  <c r="N63" i="16"/>
  <c r="BA63" i="16" s="1"/>
  <c r="O63" i="16"/>
  <c r="BB63" i="16" s="1"/>
  <c r="P63" i="16"/>
  <c r="BC63" i="16" s="1"/>
  <c r="N64" i="16"/>
  <c r="BA64" i="16" s="1"/>
  <c r="O64" i="16"/>
  <c r="BB64" i="16" s="1"/>
  <c r="P64" i="16"/>
  <c r="BC64" i="16" s="1"/>
  <c r="N65" i="16"/>
  <c r="BA65" i="16" s="1"/>
  <c r="O65" i="16"/>
  <c r="BB65" i="16" s="1"/>
  <c r="P65" i="16"/>
  <c r="BC65" i="16" s="1"/>
  <c r="N66" i="16"/>
  <c r="BA66" i="16" s="1"/>
  <c r="O66" i="16"/>
  <c r="BB66" i="16" s="1"/>
  <c r="P66" i="16"/>
  <c r="BC66" i="16" s="1"/>
  <c r="N67" i="16"/>
  <c r="BA67" i="16" s="1"/>
  <c r="O67" i="16"/>
  <c r="BB67" i="16" s="1"/>
  <c r="P67" i="16"/>
  <c r="BC67" i="16" s="1"/>
  <c r="N68" i="16"/>
  <c r="BA68" i="16" s="1"/>
  <c r="O68" i="16"/>
  <c r="BB68" i="16" s="1"/>
  <c r="P68" i="16"/>
  <c r="BC68" i="16" s="1"/>
  <c r="N69" i="16"/>
  <c r="BA69" i="16" s="1"/>
  <c r="O69" i="16"/>
  <c r="BB69" i="16" s="1"/>
  <c r="P69" i="16"/>
  <c r="BC69" i="16" s="1"/>
  <c r="N70" i="16"/>
  <c r="BA70" i="16" s="1"/>
  <c r="O70" i="16"/>
  <c r="BB70" i="16" s="1"/>
  <c r="P70" i="16"/>
  <c r="BC70" i="16" s="1"/>
  <c r="N71" i="16"/>
  <c r="BA71" i="16" s="1"/>
  <c r="O71" i="16"/>
  <c r="BB71" i="16" s="1"/>
  <c r="P71" i="16"/>
  <c r="BC71" i="16" s="1"/>
  <c r="N72" i="16"/>
  <c r="BA72" i="16" s="1"/>
  <c r="O72" i="16"/>
  <c r="BB72" i="16" s="1"/>
  <c r="P72" i="16"/>
  <c r="BC72" i="16" s="1"/>
  <c r="N73" i="16"/>
  <c r="BA73" i="16" s="1"/>
  <c r="O73" i="16"/>
  <c r="BB73" i="16" s="1"/>
  <c r="P73" i="16"/>
  <c r="BC73" i="16" s="1"/>
  <c r="N74" i="16"/>
  <c r="BA74" i="16" s="1"/>
  <c r="O74" i="16"/>
  <c r="BB74" i="16" s="1"/>
  <c r="P74" i="16"/>
  <c r="BC74" i="16" s="1"/>
  <c r="N75" i="16"/>
  <c r="BA75" i="16" s="1"/>
  <c r="O75" i="16"/>
  <c r="BB75" i="16" s="1"/>
  <c r="P75" i="16"/>
  <c r="BC75" i="16" s="1"/>
  <c r="N76" i="16"/>
  <c r="BA76" i="16" s="1"/>
  <c r="O76" i="16"/>
  <c r="BB76" i="16" s="1"/>
  <c r="P76" i="16"/>
  <c r="BC76" i="16" s="1"/>
  <c r="N77" i="16"/>
  <c r="BA77" i="16" s="1"/>
  <c r="O77" i="16"/>
  <c r="BB77" i="16" s="1"/>
  <c r="P77" i="16"/>
  <c r="BC77" i="16" s="1"/>
  <c r="N78" i="16"/>
  <c r="BA78" i="16" s="1"/>
  <c r="O78" i="16"/>
  <c r="BB78" i="16" s="1"/>
  <c r="P78" i="16"/>
  <c r="BC78" i="16" s="1"/>
  <c r="N79" i="16"/>
  <c r="BA79" i="16" s="1"/>
  <c r="O79" i="16"/>
  <c r="BB79" i="16" s="1"/>
  <c r="P79" i="16"/>
  <c r="BC79" i="16" s="1"/>
  <c r="N80" i="16"/>
  <c r="BA80" i="16" s="1"/>
  <c r="O80" i="16"/>
  <c r="BB80" i="16" s="1"/>
  <c r="P80" i="16"/>
  <c r="BC80" i="16" s="1"/>
  <c r="N81" i="16"/>
  <c r="BA81" i="16" s="1"/>
  <c r="O81" i="16"/>
  <c r="BB81" i="16" s="1"/>
  <c r="P81" i="16"/>
  <c r="BC81" i="16" s="1"/>
  <c r="N82" i="16"/>
  <c r="BA82" i="16" s="1"/>
  <c r="O82" i="16"/>
  <c r="BB82" i="16" s="1"/>
  <c r="P82" i="16"/>
  <c r="BC82" i="16" s="1"/>
  <c r="N83" i="16"/>
  <c r="BA83" i="16" s="1"/>
  <c r="O83" i="16"/>
  <c r="BB83" i="16" s="1"/>
  <c r="P83" i="16"/>
  <c r="BC83" i="16" s="1"/>
  <c r="N84" i="16"/>
  <c r="BA84" i="16" s="1"/>
  <c r="O84" i="16"/>
  <c r="BB84" i="16" s="1"/>
  <c r="P84" i="16"/>
  <c r="BC84" i="16" s="1"/>
  <c r="N85" i="16"/>
  <c r="BA85" i="16" s="1"/>
  <c r="O85" i="16"/>
  <c r="BB85" i="16" s="1"/>
  <c r="P85" i="16"/>
  <c r="BC85" i="16" s="1"/>
  <c r="N86" i="16"/>
  <c r="BA86" i="16" s="1"/>
  <c r="O86" i="16"/>
  <c r="BB86" i="16" s="1"/>
  <c r="P86" i="16"/>
  <c r="BC86" i="16" s="1"/>
  <c r="N87" i="16"/>
  <c r="BA87" i="16" s="1"/>
  <c r="O87" i="16"/>
  <c r="BB87" i="16" s="1"/>
  <c r="P87" i="16"/>
  <c r="BC87" i="16" s="1"/>
  <c r="N88" i="16"/>
  <c r="BA88" i="16" s="1"/>
  <c r="O88" i="16"/>
  <c r="BB88" i="16" s="1"/>
  <c r="P88" i="16"/>
  <c r="BC88" i="16" s="1"/>
  <c r="N89" i="16"/>
  <c r="BA89" i="16" s="1"/>
  <c r="O89" i="16"/>
  <c r="BB89" i="16" s="1"/>
  <c r="P89" i="16"/>
  <c r="BC89" i="16" s="1"/>
  <c r="N90" i="16"/>
  <c r="BA90" i="16" s="1"/>
  <c r="O90" i="16"/>
  <c r="BB90" i="16" s="1"/>
  <c r="P90" i="16"/>
  <c r="BC90" i="16" s="1"/>
  <c r="N91" i="16"/>
  <c r="BA91" i="16" s="1"/>
  <c r="O91" i="16"/>
  <c r="BB91" i="16" s="1"/>
  <c r="P91" i="16"/>
  <c r="BC91" i="16" s="1"/>
  <c r="N92" i="16"/>
  <c r="BA92" i="16" s="1"/>
  <c r="O92" i="16"/>
  <c r="BB92" i="16" s="1"/>
  <c r="P92" i="16"/>
  <c r="BC92" i="16" s="1"/>
  <c r="N93" i="16"/>
  <c r="BA93" i="16" s="1"/>
  <c r="O93" i="16"/>
  <c r="BB93" i="16" s="1"/>
  <c r="P93" i="16"/>
  <c r="BC93" i="16" s="1"/>
  <c r="N94" i="16"/>
  <c r="BA94" i="16" s="1"/>
  <c r="O94" i="16"/>
  <c r="BB94" i="16" s="1"/>
  <c r="P94" i="16"/>
  <c r="BC94" i="16" s="1"/>
  <c r="N95" i="16"/>
  <c r="BA95" i="16" s="1"/>
  <c r="O95" i="16"/>
  <c r="BB95" i="16" s="1"/>
  <c r="P95" i="16"/>
  <c r="BC95" i="16" s="1"/>
  <c r="N96" i="16"/>
  <c r="BA96" i="16" s="1"/>
  <c r="O96" i="16"/>
  <c r="BB96" i="16" s="1"/>
  <c r="P96" i="16"/>
  <c r="BC96" i="16" s="1"/>
  <c r="N97" i="16"/>
  <c r="BA97" i="16" s="1"/>
  <c r="O97" i="16"/>
  <c r="BB97" i="16" s="1"/>
  <c r="P97" i="16"/>
  <c r="BC97" i="16" s="1"/>
  <c r="N98" i="16"/>
  <c r="BA98" i="16" s="1"/>
  <c r="O98" i="16"/>
  <c r="BB98" i="16" s="1"/>
  <c r="P98" i="16"/>
  <c r="BC98" i="16" s="1"/>
  <c r="N99" i="16"/>
  <c r="BA99" i="16" s="1"/>
  <c r="O99" i="16"/>
  <c r="BB99" i="16" s="1"/>
  <c r="P99" i="16"/>
  <c r="BC99" i="16" s="1"/>
  <c r="N100" i="16"/>
  <c r="BA100" i="16" s="1"/>
  <c r="O100" i="16"/>
  <c r="BB100" i="16" s="1"/>
  <c r="P100" i="16"/>
  <c r="BC100" i="16" s="1"/>
  <c r="N101" i="16"/>
  <c r="BA101" i="16" s="1"/>
  <c r="O101" i="16"/>
  <c r="BB101" i="16" s="1"/>
  <c r="P101" i="16"/>
  <c r="BC101" i="16" s="1"/>
  <c r="N102" i="16"/>
  <c r="BA102" i="16" s="1"/>
  <c r="O102" i="16"/>
  <c r="BB102" i="16" s="1"/>
  <c r="P102" i="16"/>
  <c r="BC102" i="16" s="1"/>
  <c r="N103" i="16"/>
  <c r="BA103" i="16" s="1"/>
  <c r="O103" i="16"/>
  <c r="BB103" i="16" s="1"/>
  <c r="P103" i="16"/>
  <c r="BC103" i="16" s="1"/>
  <c r="P4" i="16"/>
  <c r="BC4" i="16" s="1"/>
  <c r="O4" i="16"/>
  <c r="BB4" i="16" s="1"/>
  <c r="N4" i="16"/>
  <c r="BA4" i="16" s="1"/>
  <c r="N3" i="16"/>
  <c r="K5" i="16"/>
  <c r="AX5" i="16" s="1"/>
  <c r="L5" i="16"/>
  <c r="AY5" i="16" s="1"/>
  <c r="M5" i="16"/>
  <c r="AZ5" i="16" s="1"/>
  <c r="K6" i="16"/>
  <c r="AX6" i="16" s="1"/>
  <c r="L6" i="16"/>
  <c r="AY6" i="16" s="1"/>
  <c r="M6" i="16"/>
  <c r="AZ6" i="16" s="1"/>
  <c r="K7" i="16"/>
  <c r="AX7" i="16" s="1"/>
  <c r="L7" i="16"/>
  <c r="AY7" i="16" s="1"/>
  <c r="M7" i="16"/>
  <c r="AZ7" i="16" s="1"/>
  <c r="K8" i="16"/>
  <c r="AX8" i="16" s="1"/>
  <c r="L8" i="16"/>
  <c r="AY8" i="16" s="1"/>
  <c r="M8" i="16"/>
  <c r="AZ8" i="16" s="1"/>
  <c r="K9" i="16"/>
  <c r="AX9" i="16" s="1"/>
  <c r="L9" i="16"/>
  <c r="AY9" i="16" s="1"/>
  <c r="M9" i="16"/>
  <c r="AZ9" i="16" s="1"/>
  <c r="K10" i="16"/>
  <c r="AX10" i="16" s="1"/>
  <c r="L10" i="16"/>
  <c r="AY10" i="16" s="1"/>
  <c r="M10" i="16"/>
  <c r="AZ10" i="16" s="1"/>
  <c r="K11" i="16"/>
  <c r="AX11" i="16" s="1"/>
  <c r="L11" i="16"/>
  <c r="AY11" i="16" s="1"/>
  <c r="M11" i="16"/>
  <c r="AZ11" i="16" s="1"/>
  <c r="K12" i="16"/>
  <c r="AX12" i="16" s="1"/>
  <c r="L12" i="16"/>
  <c r="AY12" i="16" s="1"/>
  <c r="M12" i="16"/>
  <c r="AZ12" i="16" s="1"/>
  <c r="K13" i="16"/>
  <c r="AX13" i="16" s="1"/>
  <c r="L13" i="16"/>
  <c r="AY13" i="16" s="1"/>
  <c r="M13" i="16"/>
  <c r="AZ13" i="16" s="1"/>
  <c r="K14" i="16"/>
  <c r="AX14" i="16" s="1"/>
  <c r="L14" i="16"/>
  <c r="AY14" i="16" s="1"/>
  <c r="M14" i="16"/>
  <c r="AZ14" i="16" s="1"/>
  <c r="K15" i="16"/>
  <c r="AX15" i="16" s="1"/>
  <c r="L15" i="16"/>
  <c r="AY15" i="16" s="1"/>
  <c r="M15" i="16"/>
  <c r="AZ15" i="16" s="1"/>
  <c r="K16" i="16"/>
  <c r="AX16" i="16" s="1"/>
  <c r="L16" i="16"/>
  <c r="AY16" i="16" s="1"/>
  <c r="M16" i="16"/>
  <c r="AZ16" i="16" s="1"/>
  <c r="K17" i="16"/>
  <c r="AX17" i="16" s="1"/>
  <c r="L17" i="16"/>
  <c r="AY17" i="16" s="1"/>
  <c r="M17" i="16"/>
  <c r="AZ17" i="16" s="1"/>
  <c r="K18" i="16"/>
  <c r="AX18" i="16" s="1"/>
  <c r="L18" i="16"/>
  <c r="AY18" i="16" s="1"/>
  <c r="M18" i="16"/>
  <c r="AZ18" i="16" s="1"/>
  <c r="K19" i="16"/>
  <c r="AX19" i="16" s="1"/>
  <c r="L19" i="16"/>
  <c r="AY19" i="16" s="1"/>
  <c r="M19" i="16"/>
  <c r="AZ19" i="16" s="1"/>
  <c r="K20" i="16"/>
  <c r="AX20" i="16" s="1"/>
  <c r="L20" i="16"/>
  <c r="AY20" i="16" s="1"/>
  <c r="M20" i="16"/>
  <c r="AZ20" i="16" s="1"/>
  <c r="K21" i="16"/>
  <c r="AX21" i="16" s="1"/>
  <c r="L21" i="16"/>
  <c r="AY21" i="16" s="1"/>
  <c r="M21" i="16"/>
  <c r="AZ21" i="16" s="1"/>
  <c r="K22" i="16"/>
  <c r="AX22" i="16" s="1"/>
  <c r="L22" i="16"/>
  <c r="AY22" i="16" s="1"/>
  <c r="M22" i="16"/>
  <c r="AZ22" i="16" s="1"/>
  <c r="K23" i="16"/>
  <c r="AX23" i="16" s="1"/>
  <c r="L23" i="16"/>
  <c r="AY23" i="16" s="1"/>
  <c r="M23" i="16"/>
  <c r="AZ23" i="16" s="1"/>
  <c r="K24" i="16"/>
  <c r="AX24" i="16" s="1"/>
  <c r="L24" i="16"/>
  <c r="AY24" i="16" s="1"/>
  <c r="M24" i="16"/>
  <c r="AZ24" i="16" s="1"/>
  <c r="K25" i="16"/>
  <c r="AX25" i="16" s="1"/>
  <c r="L25" i="16"/>
  <c r="AY25" i="16" s="1"/>
  <c r="M25" i="16"/>
  <c r="AZ25" i="16" s="1"/>
  <c r="K26" i="16"/>
  <c r="AX26" i="16" s="1"/>
  <c r="L26" i="16"/>
  <c r="AY26" i="16" s="1"/>
  <c r="M26" i="16"/>
  <c r="AZ26" i="16" s="1"/>
  <c r="K27" i="16"/>
  <c r="AX27" i="16" s="1"/>
  <c r="L27" i="16"/>
  <c r="AY27" i="16" s="1"/>
  <c r="M27" i="16"/>
  <c r="AZ27" i="16" s="1"/>
  <c r="K28" i="16"/>
  <c r="AX28" i="16" s="1"/>
  <c r="L28" i="16"/>
  <c r="AY28" i="16" s="1"/>
  <c r="M28" i="16"/>
  <c r="AZ28" i="16" s="1"/>
  <c r="K29" i="16"/>
  <c r="AX29" i="16" s="1"/>
  <c r="L29" i="16"/>
  <c r="AY29" i="16" s="1"/>
  <c r="M29" i="16"/>
  <c r="AZ29" i="16" s="1"/>
  <c r="K30" i="16"/>
  <c r="AX30" i="16" s="1"/>
  <c r="L30" i="16"/>
  <c r="AY30" i="16" s="1"/>
  <c r="M30" i="16"/>
  <c r="AZ30" i="16" s="1"/>
  <c r="K31" i="16"/>
  <c r="AX31" i="16" s="1"/>
  <c r="L31" i="16"/>
  <c r="AY31" i="16" s="1"/>
  <c r="M31" i="16"/>
  <c r="AZ31" i="16" s="1"/>
  <c r="K32" i="16"/>
  <c r="AX32" i="16" s="1"/>
  <c r="L32" i="16"/>
  <c r="AY32" i="16" s="1"/>
  <c r="M32" i="16"/>
  <c r="AZ32" i="16" s="1"/>
  <c r="K33" i="16"/>
  <c r="AX33" i="16" s="1"/>
  <c r="L33" i="16"/>
  <c r="AY33" i="16" s="1"/>
  <c r="M33" i="16"/>
  <c r="AZ33" i="16" s="1"/>
  <c r="K34" i="16"/>
  <c r="AX34" i="16" s="1"/>
  <c r="L34" i="16"/>
  <c r="AY34" i="16" s="1"/>
  <c r="M34" i="16"/>
  <c r="AZ34" i="16" s="1"/>
  <c r="K35" i="16"/>
  <c r="AX35" i="16" s="1"/>
  <c r="L35" i="16"/>
  <c r="AY35" i="16" s="1"/>
  <c r="M35" i="16"/>
  <c r="AZ35" i="16" s="1"/>
  <c r="K36" i="16"/>
  <c r="AX36" i="16" s="1"/>
  <c r="L36" i="16"/>
  <c r="AY36" i="16" s="1"/>
  <c r="M36" i="16"/>
  <c r="AZ36" i="16" s="1"/>
  <c r="K37" i="16"/>
  <c r="AX37" i="16" s="1"/>
  <c r="L37" i="16"/>
  <c r="AY37" i="16" s="1"/>
  <c r="M37" i="16"/>
  <c r="AZ37" i="16" s="1"/>
  <c r="K38" i="16"/>
  <c r="AX38" i="16" s="1"/>
  <c r="L38" i="16"/>
  <c r="AY38" i="16" s="1"/>
  <c r="M38" i="16"/>
  <c r="AZ38" i="16" s="1"/>
  <c r="K39" i="16"/>
  <c r="AX39" i="16" s="1"/>
  <c r="L39" i="16"/>
  <c r="AY39" i="16" s="1"/>
  <c r="M39" i="16"/>
  <c r="AZ39" i="16" s="1"/>
  <c r="K40" i="16"/>
  <c r="AX40" i="16" s="1"/>
  <c r="L40" i="16"/>
  <c r="AY40" i="16" s="1"/>
  <c r="M40" i="16"/>
  <c r="AZ40" i="16" s="1"/>
  <c r="K41" i="16"/>
  <c r="AX41" i="16" s="1"/>
  <c r="L41" i="16"/>
  <c r="AY41" i="16" s="1"/>
  <c r="M41" i="16"/>
  <c r="AZ41" i="16" s="1"/>
  <c r="K42" i="16"/>
  <c r="AX42" i="16" s="1"/>
  <c r="L42" i="16"/>
  <c r="AY42" i="16" s="1"/>
  <c r="M42" i="16"/>
  <c r="AZ42" i="16" s="1"/>
  <c r="K43" i="16"/>
  <c r="AX43" i="16" s="1"/>
  <c r="L43" i="16"/>
  <c r="AY43" i="16" s="1"/>
  <c r="M43" i="16"/>
  <c r="AZ43" i="16" s="1"/>
  <c r="K44" i="16"/>
  <c r="AX44" i="16" s="1"/>
  <c r="L44" i="16"/>
  <c r="AY44" i="16" s="1"/>
  <c r="M44" i="16"/>
  <c r="AZ44" i="16" s="1"/>
  <c r="K45" i="16"/>
  <c r="AX45" i="16" s="1"/>
  <c r="L45" i="16"/>
  <c r="AY45" i="16" s="1"/>
  <c r="M45" i="16"/>
  <c r="AZ45" i="16" s="1"/>
  <c r="K46" i="16"/>
  <c r="AX46" i="16" s="1"/>
  <c r="L46" i="16"/>
  <c r="AY46" i="16" s="1"/>
  <c r="M46" i="16"/>
  <c r="AZ46" i="16" s="1"/>
  <c r="K47" i="16"/>
  <c r="AX47" i="16" s="1"/>
  <c r="L47" i="16"/>
  <c r="AY47" i="16" s="1"/>
  <c r="M47" i="16"/>
  <c r="AZ47" i="16" s="1"/>
  <c r="K48" i="16"/>
  <c r="AX48" i="16" s="1"/>
  <c r="L48" i="16"/>
  <c r="AY48" i="16" s="1"/>
  <c r="M48" i="16"/>
  <c r="AZ48" i="16" s="1"/>
  <c r="K49" i="16"/>
  <c r="AX49" i="16" s="1"/>
  <c r="L49" i="16"/>
  <c r="AY49" i="16" s="1"/>
  <c r="M49" i="16"/>
  <c r="AZ49" i="16" s="1"/>
  <c r="K50" i="16"/>
  <c r="AX50" i="16" s="1"/>
  <c r="L50" i="16"/>
  <c r="AY50" i="16" s="1"/>
  <c r="M50" i="16"/>
  <c r="AZ50" i="16" s="1"/>
  <c r="K51" i="16"/>
  <c r="AX51" i="16" s="1"/>
  <c r="L51" i="16"/>
  <c r="AY51" i="16" s="1"/>
  <c r="M51" i="16"/>
  <c r="AZ51" i="16" s="1"/>
  <c r="K52" i="16"/>
  <c r="AX52" i="16" s="1"/>
  <c r="L52" i="16"/>
  <c r="AY52" i="16" s="1"/>
  <c r="M52" i="16"/>
  <c r="AZ52" i="16" s="1"/>
  <c r="K53" i="16"/>
  <c r="AX53" i="16" s="1"/>
  <c r="L53" i="16"/>
  <c r="AY53" i="16" s="1"/>
  <c r="M53" i="16"/>
  <c r="AZ53" i="16" s="1"/>
  <c r="K54" i="16"/>
  <c r="AX54" i="16" s="1"/>
  <c r="L54" i="16"/>
  <c r="AY54" i="16" s="1"/>
  <c r="M54" i="16"/>
  <c r="AZ54" i="16" s="1"/>
  <c r="K55" i="16"/>
  <c r="AX55" i="16" s="1"/>
  <c r="L55" i="16"/>
  <c r="AY55" i="16" s="1"/>
  <c r="M55" i="16"/>
  <c r="AZ55" i="16" s="1"/>
  <c r="K56" i="16"/>
  <c r="AX56" i="16" s="1"/>
  <c r="L56" i="16"/>
  <c r="AY56" i="16" s="1"/>
  <c r="M56" i="16"/>
  <c r="AZ56" i="16" s="1"/>
  <c r="K57" i="16"/>
  <c r="AX57" i="16" s="1"/>
  <c r="L57" i="16"/>
  <c r="AY57" i="16" s="1"/>
  <c r="M57" i="16"/>
  <c r="AZ57" i="16" s="1"/>
  <c r="K58" i="16"/>
  <c r="AX58" i="16" s="1"/>
  <c r="L58" i="16"/>
  <c r="AY58" i="16" s="1"/>
  <c r="M58" i="16"/>
  <c r="AZ58" i="16" s="1"/>
  <c r="K59" i="16"/>
  <c r="AX59" i="16" s="1"/>
  <c r="L59" i="16"/>
  <c r="AY59" i="16" s="1"/>
  <c r="M59" i="16"/>
  <c r="AZ59" i="16" s="1"/>
  <c r="K60" i="16"/>
  <c r="AX60" i="16" s="1"/>
  <c r="L60" i="16"/>
  <c r="AY60" i="16" s="1"/>
  <c r="M60" i="16"/>
  <c r="AZ60" i="16" s="1"/>
  <c r="K61" i="16"/>
  <c r="AX61" i="16" s="1"/>
  <c r="L61" i="16"/>
  <c r="AY61" i="16" s="1"/>
  <c r="M61" i="16"/>
  <c r="AZ61" i="16" s="1"/>
  <c r="K62" i="16"/>
  <c r="AX62" i="16" s="1"/>
  <c r="L62" i="16"/>
  <c r="AY62" i="16" s="1"/>
  <c r="M62" i="16"/>
  <c r="AZ62" i="16" s="1"/>
  <c r="K63" i="16"/>
  <c r="AX63" i="16" s="1"/>
  <c r="L63" i="16"/>
  <c r="AY63" i="16" s="1"/>
  <c r="M63" i="16"/>
  <c r="AZ63" i="16" s="1"/>
  <c r="K64" i="16"/>
  <c r="AX64" i="16" s="1"/>
  <c r="L64" i="16"/>
  <c r="AY64" i="16" s="1"/>
  <c r="M64" i="16"/>
  <c r="AZ64" i="16" s="1"/>
  <c r="K65" i="16"/>
  <c r="AX65" i="16" s="1"/>
  <c r="L65" i="16"/>
  <c r="AY65" i="16" s="1"/>
  <c r="M65" i="16"/>
  <c r="AZ65" i="16" s="1"/>
  <c r="K66" i="16"/>
  <c r="AX66" i="16" s="1"/>
  <c r="L66" i="16"/>
  <c r="AY66" i="16" s="1"/>
  <c r="M66" i="16"/>
  <c r="AZ66" i="16" s="1"/>
  <c r="K67" i="16"/>
  <c r="AX67" i="16" s="1"/>
  <c r="L67" i="16"/>
  <c r="AY67" i="16" s="1"/>
  <c r="M67" i="16"/>
  <c r="AZ67" i="16" s="1"/>
  <c r="K68" i="16"/>
  <c r="AX68" i="16" s="1"/>
  <c r="L68" i="16"/>
  <c r="AY68" i="16" s="1"/>
  <c r="M68" i="16"/>
  <c r="AZ68" i="16" s="1"/>
  <c r="K69" i="16"/>
  <c r="AX69" i="16" s="1"/>
  <c r="L69" i="16"/>
  <c r="AY69" i="16" s="1"/>
  <c r="M69" i="16"/>
  <c r="AZ69" i="16" s="1"/>
  <c r="K70" i="16"/>
  <c r="AX70" i="16" s="1"/>
  <c r="L70" i="16"/>
  <c r="AY70" i="16" s="1"/>
  <c r="M70" i="16"/>
  <c r="AZ70" i="16" s="1"/>
  <c r="K71" i="16"/>
  <c r="AX71" i="16" s="1"/>
  <c r="L71" i="16"/>
  <c r="AY71" i="16" s="1"/>
  <c r="M71" i="16"/>
  <c r="AZ71" i="16" s="1"/>
  <c r="K72" i="16"/>
  <c r="AX72" i="16" s="1"/>
  <c r="L72" i="16"/>
  <c r="AY72" i="16" s="1"/>
  <c r="M72" i="16"/>
  <c r="AZ72" i="16" s="1"/>
  <c r="K73" i="16"/>
  <c r="AX73" i="16" s="1"/>
  <c r="L73" i="16"/>
  <c r="AY73" i="16" s="1"/>
  <c r="M73" i="16"/>
  <c r="AZ73" i="16" s="1"/>
  <c r="K74" i="16"/>
  <c r="AX74" i="16" s="1"/>
  <c r="L74" i="16"/>
  <c r="AY74" i="16" s="1"/>
  <c r="M74" i="16"/>
  <c r="AZ74" i="16" s="1"/>
  <c r="K75" i="16"/>
  <c r="AX75" i="16" s="1"/>
  <c r="L75" i="16"/>
  <c r="AY75" i="16" s="1"/>
  <c r="M75" i="16"/>
  <c r="AZ75" i="16" s="1"/>
  <c r="K76" i="16"/>
  <c r="AX76" i="16" s="1"/>
  <c r="L76" i="16"/>
  <c r="AY76" i="16" s="1"/>
  <c r="M76" i="16"/>
  <c r="AZ76" i="16" s="1"/>
  <c r="K77" i="16"/>
  <c r="AX77" i="16" s="1"/>
  <c r="L77" i="16"/>
  <c r="AY77" i="16" s="1"/>
  <c r="M77" i="16"/>
  <c r="AZ77" i="16" s="1"/>
  <c r="K78" i="16"/>
  <c r="AX78" i="16" s="1"/>
  <c r="L78" i="16"/>
  <c r="AY78" i="16" s="1"/>
  <c r="M78" i="16"/>
  <c r="AZ78" i="16" s="1"/>
  <c r="K79" i="16"/>
  <c r="AX79" i="16" s="1"/>
  <c r="L79" i="16"/>
  <c r="AY79" i="16" s="1"/>
  <c r="M79" i="16"/>
  <c r="AZ79" i="16" s="1"/>
  <c r="K80" i="16"/>
  <c r="AX80" i="16" s="1"/>
  <c r="L80" i="16"/>
  <c r="AY80" i="16" s="1"/>
  <c r="M80" i="16"/>
  <c r="AZ80" i="16" s="1"/>
  <c r="K81" i="16"/>
  <c r="AX81" i="16" s="1"/>
  <c r="L81" i="16"/>
  <c r="AY81" i="16" s="1"/>
  <c r="M81" i="16"/>
  <c r="AZ81" i="16" s="1"/>
  <c r="K82" i="16"/>
  <c r="AX82" i="16" s="1"/>
  <c r="L82" i="16"/>
  <c r="AY82" i="16" s="1"/>
  <c r="M82" i="16"/>
  <c r="AZ82" i="16" s="1"/>
  <c r="K83" i="16"/>
  <c r="AX83" i="16" s="1"/>
  <c r="L83" i="16"/>
  <c r="AY83" i="16" s="1"/>
  <c r="M83" i="16"/>
  <c r="AZ83" i="16" s="1"/>
  <c r="K84" i="16"/>
  <c r="AX84" i="16" s="1"/>
  <c r="L84" i="16"/>
  <c r="AY84" i="16" s="1"/>
  <c r="M84" i="16"/>
  <c r="AZ84" i="16" s="1"/>
  <c r="K85" i="16"/>
  <c r="AX85" i="16" s="1"/>
  <c r="L85" i="16"/>
  <c r="AY85" i="16" s="1"/>
  <c r="M85" i="16"/>
  <c r="AZ85" i="16" s="1"/>
  <c r="K86" i="16"/>
  <c r="AX86" i="16" s="1"/>
  <c r="L86" i="16"/>
  <c r="AY86" i="16" s="1"/>
  <c r="M86" i="16"/>
  <c r="AZ86" i="16" s="1"/>
  <c r="K87" i="16"/>
  <c r="AX87" i="16" s="1"/>
  <c r="L87" i="16"/>
  <c r="AY87" i="16" s="1"/>
  <c r="M87" i="16"/>
  <c r="AZ87" i="16" s="1"/>
  <c r="K88" i="16"/>
  <c r="AX88" i="16" s="1"/>
  <c r="L88" i="16"/>
  <c r="AY88" i="16" s="1"/>
  <c r="M88" i="16"/>
  <c r="AZ88" i="16" s="1"/>
  <c r="K89" i="16"/>
  <c r="AX89" i="16" s="1"/>
  <c r="L89" i="16"/>
  <c r="AY89" i="16" s="1"/>
  <c r="M89" i="16"/>
  <c r="AZ89" i="16" s="1"/>
  <c r="K90" i="16"/>
  <c r="AX90" i="16" s="1"/>
  <c r="L90" i="16"/>
  <c r="AY90" i="16" s="1"/>
  <c r="M90" i="16"/>
  <c r="AZ90" i="16" s="1"/>
  <c r="K91" i="16"/>
  <c r="AX91" i="16" s="1"/>
  <c r="L91" i="16"/>
  <c r="AY91" i="16" s="1"/>
  <c r="M91" i="16"/>
  <c r="AZ91" i="16" s="1"/>
  <c r="K92" i="16"/>
  <c r="AX92" i="16" s="1"/>
  <c r="L92" i="16"/>
  <c r="AY92" i="16" s="1"/>
  <c r="M92" i="16"/>
  <c r="AZ92" i="16" s="1"/>
  <c r="K93" i="16"/>
  <c r="AX93" i="16" s="1"/>
  <c r="L93" i="16"/>
  <c r="AY93" i="16" s="1"/>
  <c r="M93" i="16"/>
  <c r="AZ93" i="16" s="1"/>
  <c r="K94" i="16"/>
  <c r="AX94" i="16" s="1"/>
  <c r="L94" i="16"/>
  <c r="AY94" i="16" s="1"/>
  <c r="M94" i="16"/>
  <c r="AZ94" i="16" s="1"/>
  <c r="K95" i="16"/>
  <c r="AX95" i="16" s="1"/>
  <c r="L95" i="16"/>
  <c r="AY95" i="16" s="1"/>
  <c r="M95" i="16"/>
  <c r="AZ95" i="16" s="1"/>
  <c r="K96" i="16"/>
  <c r="AX96" i="16" s="1"/>
  <c r="L96" i="16"/>
  <c r="AY96" i="16" s="1"/>
  <c r="M96" i="16"/>
  <c r="AZ96" i="16" s="1"/>
  <c r="K97" i="16"/>
  <c r="AX97" i="16" s="1"/>
  <c r="L97" i="16"/>
  <c r="AY97" i="16" s="1"/>
  <c r="M97" i="16"/>
  <c r="AZ97" i="16" s="1"/>
  <c r="K98" i="16"/>
  <c r="AX98" i="16" s="1"/>
  <c r="L98" i="16"/>
  <c r="AY98" i="16" s="1"/>
  <c r="M98" i="16"/>
  <c r="AZ98" i="16" s="1"/>
  <c r="K99" i="16"/>
  <c r="AX99" i="16" s="1"/>
  <c r="L99" i="16"/>
  <c r="AY99" i="16" s="1"/>
  <c r="M99" i="16"/>
  <c r="AZ99" i="16" s="1"/>
  <c r="K100" i="16"/>
  <c r="AX100" i="16" s="1"/>
  <c r="L100" i="16"/>
  <c r="AY100" i="16" s="1"/>
  <c r="M100" i="16"/>
  <c r="AZ100" i="16" s="1"/>
  <c r="K101" i="16"/>
  <c r="AX101" i="16" s="1"/>
  <c r="L101" i="16"/>
  <c r="AY101" i="16" s="1"/>
  <c r="M101" i="16"/>
  <c r="AZ101" i="16" s="1"/>
  <c r="K102" i="16"/>
  <c r="AX102" i="16" s="1"/>
  <c r="L102" i="16"/>
  <c r="AY102" i="16" s="1"/>
  <c r="M102" i="16"/>
  <c r="AZ102" i="16" s="1"/>
  <c r="K103" i="16"/>
  <c r="AX103" i="16" s="1"/>
  <c r="L103" i="16"/>
  <c r="AY103" i="16" s="1"/>
  <c r="M103" i="16"/>
  <c r="AZ103" i="16" s="1"/>
  <c r="M4" i="16"/>
  <c r="AZ4" i="16" s="1"/>
  <c r="L4" i="16"/>
  <c r="AY4" i="16" s="1"/>
  <c r="N102" i="15"/>
  <c r="N101" i="15"/>
  <c r="N100" i="15"/>
  <c r="N99" i="15"/>
  <c r="N98" i="15"/>
  <c r="N97" i="15"/>
  <c r="N96" i="15"/>
  <c r="N95" i="15"/>
  <c r="O95" i="15" s="1"/>
  <c r="N94" i="15"/>
  <c r="N93" i="15"/>
  <c r="N92" i="15"/>
  <c r="N91" i="15"/>
  <c r="N90" i="15"/>
  <c r="N89" i="15"/>
  <c r="N88" i="15"/>
  <c r="O88" i="15" s="1"/>
  <c r="N87" i="15"/>
  <c r="N86" i="15"/>
  <c r="N85" i="15"/>
  <c r="N84" i="15"/>
  <c r="N83" i="15"/>
  <c r="N82" i="15"/>
  <c r="N81" i="15"/>
  <c r="N80" i="15"/>
  <c r="O80" i="15" s="1"/>
  <c r="N79" i="15"/>
  <c r="O79" i="15" s="1"/>
  <c r="N78" i="15"/>
  <c r="N77" i="15"/>
  <c r="N76" i="15"/>
  <c r="N75" i="15"/>
  <c r="N74" i="15"/>
  <c r="N73" i="15"/>
  <c r="N72" i="15"/>
  <c r="O72" i="15" s="1"/>
  <c r="N71" i="15"/>
  <c r="O71" i="15" s="1"/>
  <c r="N70" i="15"/>
  <c r="N69" i="15"/>
  <c r="N68" i="15"/>
  <c r="N67" i="15"/>
  <c r="N66" i="15"/>
  <c r="N65" i="15"/>
  <c r="N64" i="15"/>
  <c r="O64" i="15" s="1"/>
  <c r="N63" i="15"/>
  <c r="O63" i="15" s="1"/>
  <c r="N62" i="15"/>
  <c r="N61" i="15"/>
  <c r="N60" i="15"/>
  <c r="N59" i="15"/>
  <c r="N58" i="15"/>
  <c r="N57" i="15"/>
  <c r="N56" i="15"/>
  <c r="O56" i="15" s="1"/>
  <c r="N55" i="15"/>
  <c r="O55" i="15" s="1"/>
  <c r="N54" i="15"/>
  <c r="N53" i="15"/>
  <c r="N52" i="15"/>
  <c r="N51" i="15"/>
  <c r="N50" i="15"/>
  <c r="N49" i="15"/>
  <c r="N48" i="15"/>
  <c r="O48" i="15" s="1"/>
  <c r="N47" i="15"/>
  <c r="O47" i="15" s="1"/>
  <c r="N46" i="15"/>
  <c r="N45" i="15"/>
  <c r="N44" i="15"/>
  <c r="N43" i="15"/>
  <c r="N42" i="15"/>
  <c r="N41" i="15"/>
  <c r="N40" i="15"/>
  <c r="O40" i="15" s="1"/>
  <c r="N39" i="15"/>
  <c r="O39" i="15" s="1"/>
  <c r="N38" i="15"/>
  <c r="N37" i="15"/>
  <c r="N36" i="15"/>
  <c r="N35" i="15"/>
  <c r="N34" i="15"/>
  <c r="N33" i="15"/>
  <c r="N32" i="15"/>
  <c r="O32" i="15" s="1"/>
  <c r="N31" i="15"/>
  <c r="O31" i="15" s="1"/>
  <c r="N30" i="15"/>
  <c r="N29" i="15"/>
  <c r="N28" i="15"/>
  <c r="N27" i="15"/>
  <c r="N26" i="15"/>
  <c r="N25" i="15"/>
  <c r="N24" i="15"/>
  <c r="O24" i="15" s="1"/>
  <c r="N23" i="15"/>
  <c r="O23" i="15" s="1"/>
  <c r="N22" i="15"/>
  <c r="N21" i="15"/>
  <c r="N20" i="15"/>
  <c r="N19" i="15"/>
  <c r="N18" i="15"/>
  <c r="N17" i="15"/>
  <c r="N16" i="15"/>
  <c r="O16" i="15" s="1"/>
  <c r="N15" i="15"/>
  <c r="O15" i="15" s="1"/>
  <c r="N14" i="15"/>
  <c r="N13" i="15"/>
  <c r="N12" i="15"/>
  <c r="N11" i="15"/>
  <c r="N10" i="15"/>
  <c r="N9" i="15"/>
  <c r="N8" i="15"/>
  <c r="O8" i="15" s="1"/>
  <c r="N7" i="15"/>
  <c r="O7" i="15" s="1"/>
  <c r="N6" i="15"/>
  <c r="N5" i="15"/>
  <c r="N4" i="15"/>
  <c r="N103" i="15"/>
  <c r="O103" i="15" s="1"/>
  <c r="K4" i="16"/>
  <c r="AX4" i="16" s="1"/>
  <c r="M2" i="16"/>
  <c r="L2" i="16"/>
  <c r="K3" i="16"/>
  <c r="J103" i="16"/>
  <c r="AW103" i="16" s="1"/>
  <c r="J102" i="16"/>
  <c r="AW102" i="16" s="1"/>
  <c r="J101" i="16"/>
  <c r="AW101" i="16" s="1"/>
  <c r="J100" i="16"/>
  <c r="AW100" i="16" s="1"/>
  <c r="J99" i="16"/>
  <c r="AW99" i="16" s="1"/>
  <c r="J98" i="16"/>
  <c r="AW98" i="16" s="1"/>
  <c r="J97" i="16"/>
  <c r="AW97" i="16" s="1"/>
  <c r="J96" i="16"/>
  <c r="AW96" i="16" s="1"/>
  <c r="J95" i="16"/>
  <c r="AW95" i="16" s="1"/>
  <c r="J94" i="16"/>
  <c r="AW94" i="16" s="1"/>
  <c r="J93" i="16"/>
  <c r="AW93" i="16" s="1"/>
  <c r="J92" i="16"/>
  <c r="AW92" i="16" s="1"/>
  <c r="J91" i="16"/>
  <c r="AW91" i="16" s="1"/>
  <c r="J90" i="16"/>
  <c r="AW90" i="16" s="1"/>
  <c r="J89" i="16"/>
  <c r="AW89" i="16" s="1"/>
  <c r="J88" i="16"/>
  <c r="AW88" i="16" s="1"/>
  <c r="J87" i="16"/>
  <c r="AW87" i="16" s="1"/>
  <c r="J86" i="16"/>
  <c r="AW86" i="16" s="1"/>
  <c r="J85" i="16"/>
  <c r="AW85" i="16" s="1"/>
  <c r="J84" i="16"/>
  <c r="AW84" i="16" s="1"/>
  <c r="J83" i="16"/>
  <c r="AW83" i="16" s="1"/>
  <c r="J82" i="16"/>
  <c r="AW82" i="16" s="1"/>
  <c r="J81" i="16"/>
  <c r="AW81" i="16" s="1"/>
  <c r="J80" i="16"/>
  <c r="AW80" i="16" s="1"/>
  <c r="J79" i="16"/>
  <c r="AW79" i="16" s="1"/>
  <c r="J78" i="16"/>
  <c r="AW78" i="16" s="1"/>
  <c r="J77" i="16"/>
  <c r="AW77" i="16" s="1"/>
  <c r="J76" i="16"/>
  <c r="AW76" i="16" s="1"/>
  <c r="J75" i="16"/>
  <c r="AW75" i="16" s="1"/>
  <c r="J74" i="16"/>
  <c r="AW74" i="16" s="1"/>
  <c r="J73" i="16"/>
  <c r="AW73" i="16" s="1"/>
  <c r="J72" i="16"/>
  <c r="AW72" i="16" s="1"/>
  <c r="J71" i="16"/>
  <c r="AW71" i="16" s="1"/>
  <c r="J70" i="16"/>
  <c r="AW70" i="16" s="1"/>
  <c r="J69" i="16"/>
  <c r="AW69" i="16" s="1"/>
  <c r="J68" i="16"/>
  <c r="AW68" i="16" s="1"/>
  <c r="J67" i="16"/>
  <c r="AW67" i="16" s="1"/>
  <c r="J66" i="16"/>
  <c r="AW66" i="16" s="1"/>
  <c r="J65" i="16"/>
  <c r="AW65" i="16" s="1"/>
  <c r="J64" i="16"/>
  <c r="AW64" i="16" s="1"/>
  <c r="J63" i="16"/>
  <c r="AW63" i="16" s="1"/>
  <c r="J62" i="16"/>
  <c r="AW62" i="16" s="1"/>
  <c r="J61" i="16"/>
  <c r="AW61" i="16" s="1"/>
  <c r="J60" i="16"/>
  <c r="AW60" i="16" s="1"/>
  <c r="J59" i="16"/>
  <c r="AW59" i="16" s="1"/>
  <c r="J58" i="16"/>
  <c r="AW58" i="16" s="1"/>
  <c r="J57" i="16"/>
  <c r="AW57" i="16" s="1"/>
  <c r="J56" i="16"/>
  <c r="AW56" i="16" s="1"/>
  <c r="J55" i="16"/>
  <c r="AW55" i="16" s="1"/>
  <c r="J54" i="16"/>
  <c r="AW54" i="16" s="1"/>
  <c r="J53" i="16"/>
  <c r="AW53" i="16" s="1"/>
  <c r="J52" i="16"/>
  <c r="AW52" i="16" s="1"/>
  <c r="J51" i="16"/>
  <c r="AW51" i="16" s="1"/>
  <c r="J50" i="16"/>
  <c r="AW50" i="16" s="1"/>
  <c r="J49" i="16"/>
  <c r="AW49" i="16" s="1"/>
  <c r="J48" i="16"/>
  <c r="AW48" i="16" s="1"/>
  <c r="J47" i="16"/>
  <c r="AW47" i="16" s="1"/>
  <c r="J46" i="16"/>
  <c r="AW46" i="16" s="1"/>
  <c r="J45" i="16"/>
  <c r="AW45" i="16" s="1"/>
  <c r="J44" i="16"/>
  <c r="AW44" i="16" s="1"/>
  <c r="J43" i="16"/>
  <c r="AW43" i="16" s="1"/>
  <c r="J42" i="16"/>
  <c r="AW42" i="16" s="1"/>
  <c r="J41" i="16"/>
  <c r="AW41" i="16" s="1"/>
  <c r="J40" i="16"/>
  <c r="AW40" i="16" s="1"/>
  <c r="J39" i="16"/>
  <c r="AW39" i="16" s="1"/>
  <c r="J38" i="16"/>
  <c r="AW38" i="16" s="1"/>
  <c r="J37" i="16"/>
  <c r="AW37" i="16" s="1"/>
  <c r="J36" i="16"/>
  <c r="AW36" i="16" s="1"/>
  <c r="J35" i="16"/>
  <c r="AW35" i="16" s="1"/>
  <c r="J34" i="16"/>
  <c r="AW34" i="16" s="1"/>
  <c r="J33" i="16"/>
  <c r="AW33" i="16" s="1"/>
  <c r="J32" i="16"/>
  <c r="AW32" i="16" s="1"/>
  <c r="J31" i="16"/>
  <c r="AW31" i="16" s="1"/>
  <c r="J30" i="16"/>
  <c r="AW30" i="16" s="1"/>
  <c r="J29" i="16"/>
  <c r="AW29" i="16" s="1"/>
  <c r="J28" i="16"/>
  <c r="AW28" i="16" s="1"/>
  <c r="J27" i="16"/>
  <c r="AW27" i="16" s="1"/>
  <c r="J26" i="16"/>
  <c r="AW26" i="16" s="1"/>
  <c r="J25" i="16"/>
  <c r="AW25" i="16" s="1"/>
  <c r="J24" i="16"/>
  <c r="AW24" i="16" s="1"/>
  <c r="J23" i="16"/>
  <c r="AW23" i="16" s="1"/>
  <c r="J22" i="16"/>
  <c r="AW22" i="16" s="1"/>
  <c r="J21" i="16"/>
  <c r="AW21" i="16" s="1"/>
  <c r="J20" i="16"/>
  <c r="AW20" i="16" s="1"/>
  <c r="J19" i="16"/>
  <c r="AW19" i="16" s="1"/>
  <c r="J18" i="16"/>
  <c r="AW18" i="16" s="1"/>
  <c r="J17" i="16"/>
  <c r="AW17" i="16" s="1"/>
  <c r="J16" i="16"/>
  <c r="AW16" i="16" s="1"/>
  <c r="J15" i="16"/>
  <c r="AW15" i="16" s="1"/>
  <c r="J14" i="16"/>
  <c r="AW14" i="16" s="1"/>
  <c r="J13" i="16"/>
  <c r="AW13" i="16" s="1"/>
  <c r="J12" i="16"/>
  <c r="AW12" i="16" s="1"/>
  <c r="J11" i="16"/>
  <c r="AW11" i="16" s="1"/>
  <c r="J10" i="16"/>
  <c r="AW10" i="16" s="1"/>
  <c r="J9" i="16"/>
  <c r="AW9" i="16" s="1"/>
  <c r="J8" i="16"/>
  <c r="AW8" i="16" s="1"/>
  <c r="J7" i="16"/>
  <c r="AW7" i="16" s="1"/>
  <c r="J6" i="16"/>
  <c r="AW6" i="16" s="1"/>
  <c r="J5" i="16"/>
  <c r="AW5" i="16" s="1"/>
  <c r="J4" i="16"/>
  <c r="AW4" i="16" s="1"/>
  <c r="I103" i="16"/>
  <c r="AV103" i="16" s="1"/>
  <c r="I102" i="16"/>
  <c r="AV102" i="16" s="1"/>
  <c r="I101" i="16"/>
  <c r="AV101" i="16" s="1"/>
  <c r="I100" i="16"/>
  <c r="AV100" i="16" s="1"/>
  <c r="I99" i="16"/>
  <c r="AV99" i="16" s="1"/>
  <c r="I98" i="16"/>
  <c r="AV98" i="16" s="1"/>
  <c r="I97" i="16"/>
  <c r="AV97" i="16" s="1"/>
  <c r="I96" i="16"/>
  <c r="AV96" i="16" s="1"/>
  <c r="I95" i="16"/>
  <c r="AV95" i="16" s="1"/>
  <c r="I94" i="16"/>
  <c r="AV94" i="16" s="1"/>
  <c r="I93" i="16"/>
  <c r="AV93" i="16" s="1"/>
  <c r="I92" i="16"/>
  <c r="AV92" i="16" s="1"/>
  <c r="I91" i="16"/>
  <c r="AV91" i="16" s="1"/>
  <c r="I90" i="16"/>
  <c r="AV90" i="16" s="1"/>
  <c r="I89" i="16"/>
  <c r="AV89" i="16" s="1"/>
  <c r="I88" i="16"/>
  <c r="AV88" i="16" s="1"/>
  <c r="I87" i="16"/>
  <c r="AV87" i="16" s="1"/>
  <c r="I86" i="16"/>
  <c r="AV86" i="16" s="1"/>
  <c r="I85" i="16"/>
  <c r="AV85" i="16" s="1"/>
  <c r="I84" i="16"/>
  <c r="AV84" i="16" s="1"/>
  <c r="I83" i="16"/>
  <c r="AV83" i="16" s="1"/>
  <c r="I82" i="16"/>
  <c r="AV82" i="16" s="1"/>
  <c r="I81" i="16"/>
  <c r="AV81" i="16" s="1"/>
  <c r="I80" i="16"/>
  <c r="AV80" i="16" s="1"/>
  <c r="I79" i="16"/>
  <c r="AV79" i="16" s="1"/>
  <c r="I78" i="16"/>
  <c r="AV78" i="16" s="1"/>
  <c r="I77" i="16"/>
  <c r="AV77" i="16" s="1"/>
  <c r="I76" i="16"/>
  <c r="AV76" i="16" s="1"/>
  <c r="I75" i="16"/>
  <c r="AV75" i="16" s="1"/>
  <c r="I74" i="16"/>
  <c r="AV74" i="16" s="1"/>
  <c r="I73" i="16"/>
  <c r="AV73" i="16" s="1"/>
  <c r="I72" i="16"/>
  <c r="AV72" i="16" s="1"/>
  <c r="I71" i="16"/>
  <c r="AV71" i="16" s="1"/>
  <c r="I70" i="16"/>
  <c r="AV70" i="16" s="1"/>
  <c r="I69" i="16"/>
  <c r="AV69" i="16" s="1"/>
  <c r="I68" i="16"/>
  <c r="AV68" i="16" s="1"/>
  <c r="I67" i="16"/>
  <c r="AV67" i="16" s="1"/>
  <c r="I66" i="16"/>
  <c r="AV66" i="16" s="1"/>
  <c r="I65" i="16"/>
  <c r="AV65" i="16" s="1"/>
  <c r="I64" i="16"/>
  <c r="AV64" i="16" s="1"/>
  <c r="I63" i="16"/>
  <c r="AV63" i="16" s="1"/>
  <c r="I62" i="16"/>
  <c r="AV62" i="16" s="1"/>
  <c r="I61" i="16"/>
  <c r="AV61" i="16" s="1"/>
  <c r="I60" i="16"/>
  <c r="AV60" i="16" s="1"/>
  <c r="I59" i="16"/>
  <c r="AV59" i="16" s="1"/>
  <c r="I58" i="16"/>
  <c r="AV58" i="16" s="1"/>
  <c r="I57" i="16"/>
  <c r="AV57" i="16" s="1"/>
  <c r="I56" i="16"/>
  <c r="AV56" i="16" s="1"/>
  <c r="I55" i="16"/>
  <c r="AV55" i="16" s="1"/>
  <c r="I54" i="16"/>
  <c r="AV54" i="16" s="1"/>
  <c r="I53" i="16"/>
  <c r="AV53" i="16" s="1"/>
  <c r="I52" i="16"/>
  <c r="AV52" i="16" s="1"/>
  <c r="I51" i="16"/>
  <c r="AV51" i="16" s="1"/>
  <c r="I50" i="16"/>
  <c r="AV50" i="16" s="1"/>
  <c r="I49" i="16"/>
  <c r="AV49" i="16" s="1"/>
  <c r="I48" i="16"/>
  <c r="AV48" i="16" s="1"/>
  <c r="I47" i="16"/>
  <c r="AV47" i="16" s="1"/>
  <c r="I46" i="16"/>
  <c r="AV46" i="16" s="1"/>
  <c r="I45" i="16"/>
  <c r="AV45" i="16" s="1"/>
  <c r="I44" i="16"/>
  <c r="AV44" i="16" s="1"/>
  <c r="I43" i="16"/>
  <c r="AV43" i="16" s="1"/>
  <c r="I42" i="16"/>
  <c r="AV42" i="16" s="1"/>
  <c r="I41" i="16"/>
  <c r="AV41" i="16" s="1"/>
  <c r="I40" i="16"/>
  <c r="AV40" i="16" s="1"/>
  <c r="I39" i="16"/>
  <c r="AV39" i="16" s="1"/>
  <c r="I38" i="16"/>
  <c r="AV38" i="16" s="1"/>
  <c r="I37" i="16"/>
  <c r="AV37" i="16" s="1"/>
  <c r="I36" i="16"/>
  <c r="AV36" i="16" s="1"/>
  <c r="I35" i="16"/>
  <c r="AV35" i="16" s="1"/>
  <c r="I34" i="16"/>
  <c r="AV34" i="16" s="1"/>
  <c r="I33" i="16"/>
  <c r="AV33" i="16" s="1"/>
  <c r="I32" i="16"/>
  <c r="AV32" i="16" s="1"/>
  <c r="I31" i="16"/>
  <c r="AV31" i="16" s="1"/>
  <c r="I30" i="16"/>
  <c r="AV30" i="16" s="1"/>
  <c r="I29" i="16"/>
  <c r="AV29" i="16" s="1"/>
  <c r="I28" i="16"/>
  <c r="AV28" i="16" s="1"/>
  <c r="I27" i="16"/>
  <c r="AV27" i="16" s="1"/>
  <c r="I26" i="16"/>
  <c r="AV26" i="16" s="1"/>
  <c r="I25" i="16"/>
  <c r="AV25" i="16" s="1"/>
  <c r="I24" i="16"/>
  <c r="AV24" i="16" s="1"/>
  <c r="I23" i="16"/>
  <c r="AV23" i="16" s="1"/>
  <c r="I22" i="16"/>
  <c r="AV22" i="16" s="1"/>
  <c r="I21" i="16"/>
  <c r="AV21" i="16" s="1"/>
  <c r="I20" i="16"/>
  <c r="AV20" i="16" s="1"/>
  <c r="I19" i="16"/>
  <c r="AV19" i="16" s="1"/>
  <c r="I18" i="16"/>
  <c r="AV18" i="16" s="1"/>
  <c r="I17" i="16"/>
  <c r="AV17" i="16" s="1"/>
  <c r="I16" i="16"/>
  <c r="AV16" i="16" s="1"/>
  <c r="I15" i="16"/>
  <c r="AV15" i="16" s="1"/>
  <c r="I14" i="16"/>
  <c r="AV14" i="16" s="1"/>
  <c r="I13" i="16"/>
  <c r="AV13" i="16" s="1"/>
  <c r="I12" i="16"/>
  <c r="AV12" i="16" s="1"/>
  <c r="I11" i="16"/>
  <c r="AV11" i="16" s="1"/>
  <c r="I10" i="16"/>
  <c r="AV10" i="16" s="1"/>
  <c r="I9" i="16"/>
  <c r="AV9" i="16" s="1"/>
  <c r="I8" i="16"/>
  <c r="AV8" i="16" s="1"/>
  <c r="I7" i="16"/>
  <c r="AV7" i="16" s="1"/>
  <c r="I6" i="16"/>
  <c r="AV6" i="16" s="1"/>
  <c r="I5" i="16"/>
  <c r="AV5" i="16" s="1"/>
  <c r="I4" i="16"/>
  <c r="AV4" i="16" s="1"/>
  <c r="H5" i="16"/>
  <c r="AU5" i="16" s="1"/>
  <c r="H6" i="16"/>
  <c r="AU6" i="16" s="1"/>
  <c r="H7" i="16"/>
  <c r="AU7" i="16" s="1"/>
  <c r="H8" i="16"/>
  <c r="AU8" i="16" s="1"/>
  <c r="H9" i="16"/>
  <c r="AU9" i="16" s="1"/>
  <c r="H10" i="16"/>
  <c r="AU10" i="16" s="1"/>
  <c r="H11" i="16"/>
  <c r="AU11" i="16" s="1"/>
  <c r="H12" i="16"/>
  <c r="AU12" i="16" s="1"/>
  <c r="H13" i="16"/>
  <c r="AU13" i="16" s="1"/>
  <c r="H14" i="16"/>
  <c r="AU14" i="16" s="1"/>
  <c r="H15" i="16"/>
  <c r="AU15" i="16" s="1"/>
  <c r="H16" i="16"/>
  <c r="AU16" i="16" s="1"/>
  <c r="H17" i="16"/>
  <c r="AU17" i="16" s="1"/>
  <c r="H18" i="16"/>
  <c r="AU18" i="16" s="1"/>
  <c r="H19" i="16"/>
  <c r="AU19" i="16" s="1"/>
  <c r="H20" i="16"/>
  <c r="AU20" i="16" s="1"/>
  <c r="H21" i="16"/>
  <c r="AU21" i="16" s="1"/>
  <c r="H22" i="16"/>
  <c r="AU22" i="16" s="1"/>
  <c r="H23" i="16"/>
  <c r="AU23" i="16" s="1"/>
  <c r="H24" i="16"/>
  <c r="AU24" i="16" s="1"/>
  <c r="H25" i="16"/>
  <c r="AU25" i="16" s="1"/>
  <c r="H26" i="16"/>
  <c r="AU26" i="16" s="1"/>
  <c r="H27" i="16"/>
  <c r="AU27" i="16" s="1"/>
  <c r="H28" i="16"/>
  <c r="AU28" i="16" s="1"/>
  <c r="H29" i="16"/>
  <c r="AU29" i="16" s="1"/>
  <c r="H30" i="16"/>
  <c r="AU30" i="16" s="1"/>
  <c r="H31" i="16"/>
  <c r="AU31" i="16" s="1"/>
  <c r="H32" i="16"/>
  <c r="AU32" i="16" s="1"/>
  <c r="H33" i="16"/>
  <c r="AU33" i="16" s="1"/>
  <c r="H34" i="16"/>
  <c r="AU34" i="16" s="1"/>
  <c r="H35" i="16"/>
  <c r="AU35" i="16" s="1"/>
  <c r="H36" i="16"/>
  <c r="AU36" i="16" s="1"/>
  <c r="H37" i="16"/>
  <c r="AU37" i="16" s="1"/>
  <c r="H38" i="16"/>
  <c r="AU38" i="16" s="1"/>
  <c r="H39" i="16"/>
  <c r="AU39" i="16" s="1"/>
  <c r="H40" i="16"/>
  <c r="AU40" i="16" s="1"/>
  <c r="H41" i="16"/>
  <c r="AU41" i="16" s="1"/>
  <c r="H42" i="16"/>
  <c r="AU42" i="16" s="1"/>
  <c r="H43" i="16"/>
  <c r="AU43" i="16" s="1"/>
  <c r="H44" i="16"/>
  <c r="AU44" i="16" s="1"/>
  <c r="H45" i="16"/>
  <c r="AU45" i="16" s="1"/>
  <c r="H46" i="16"/>
  <c r="AU46" i="16" s="1"/>
  <c r="H47" i="16"/>
  <c r="AU47" i="16" s="1"/>
  <c r="H48" i="16"/>
  <c r="AU48" i="16" s="1"/>
  <c r="H49" i="16"/>
  <c r="AU49" i="16" s="1"/>
  <c r="H50" i="16"/>
  <c r="AU50" i="16" s="1"/>
  <c r="H51" i="16"/>
  <c r="AU51" i="16" s="1"/>
  <c r="H52" i="16"/>
  <c r="AU52" i="16" s="1"/>
  <c r="H53" i="16"/>
  <c r="AU53" i="16" s="1"/>
  <c r="H54" i="16"/>
  <c r="AU54" i="16" s="1"/>
  <c r="H55" i="16"/>
  <c r="AU55" i="16" s="1"/>
  <c r="H56" i="16"/>
  <c r="AU56" i="16" s="1"/>
  <c r="H57" i="16"/>
  <c r="AU57" i="16" s="1"/>
  <c r="H58" i="16"/>
  <c r="AU58" i="16" s="1"/>
  <c r="H59" i="16"/>
  <c r="AU59" i="16" s="1"/>
  <c r="H60" i="16"/>
  <c r="AU60" i="16" s="1"/>
  <c r="H61" i="16"/>
  <c r="AU61" i="16" s="1"/>
  <c r="H62" i="16"/>
  <c r="AU62" i="16" s="1"/>
  <c r="H63" i="16"/>
  <c r="AU63" i="16" s="1"/>
  <c r="H64" i="16"/>
  <c r="AU64" i="16" s="1"/>
  <c r="H65" i="16"/>
  <c r="AU65" i="16" s="1"/>
  <c r="H66" i="16"/>
  <c r="AU66" i="16" s="1"/>
  <c r="H67" i="16"/>
  <c r="AU67" i="16" s="1"/>
  <c r="H68" i="16"/>
  <c r="AU68" i="16" s="1"/>
  <c r="H69" i="16"/>
  <c r="AU69" i="16" s="1"/>
  <c r="H70" i="16"/>
  <c r="AU70" i="16" s="1"/>
  <c r="H71" i="16"/>
  <c r="AU71" i="16" s="1"/>
  <c r="H72" i="16"/>
  <c r="AU72" i="16" s="1"/>
  <c r="H73" i="16"/>
  <c r="AU73" i="16" s="1"/>
  <c r="H74" i="16"/>
  <c r="AU74" i="16" s="1"/>
  <c r="H75" i="16"/>
  <c r="AU75" i="16" s="1"/>
  <c r="H76" i="16"/>
  <c r="AU76" i="16" s="1"/>
  <c r="H77" i="16"/>
  <c r="AU77" i="16" s="1"/>
  <c r="H78" i="16"/>
  <c r="AU78" i="16" s="1"/>
  <c r="H79" i="16"/>
  <c r="AU79" i="16" s="1"/>
  <c r="H80" i="16"/>
  <c r="AU80" i="16" s="1"/>
  <c r="H81" i="16"/>
  <c r="AU81" i="16" s="1"/>
  <c r="H82" i="16"/>
  <c r="AU82" i="16" s="1"/>
  <c r="H83" i="16"/>
  <c r="AU83" i="16" s="1"/>
  <c r="H84" i="16"/>
  <c r="AU84" i="16" s="1"/>
  <c r="H85" i="16"/>
  <c r="AU85" i="16" s="1"/>
  <c r="H86" i="16"/>
  <c r="AU86" i="16" s="1"/>
  <c r="H87" i="16"/>
  <c r="AU87" i="16" s="1"/>
  <c r="H88" i="16"/>
  <c r="AU88" i="16" s="1"/>
  <c r="H89" i="16"/>
  <c r="AU89" i="16" s="1"/>
  <c r="H90" i="16"/>
  <c r="AU90" i="16" s="1"/>
  <c r="H91" i="16"/>
  <c r="AU91" i="16" s="1"/>
  <c r="H92" i="16"/>
  <c r="AU92" i="16" s="1"/>
  <c r="H93" i="16"/>
  <c r="AU93" i="16" s="1"/>
  <c r="H94" i="16"/>
  <c r="AU94" i="16" s="1"/>
  <c r="H95" i="16"/>
  <c r="AU95" i="16" s="1"/>
  <c r="H96" i="16"/>
  <c r="AU96" i="16" s="1"/>
  <c r="H97" i="16"/>
  <c r="AU97" i="16" s="1"/>
  <c r="H98" i="16"/>
  <c r="AU98" i="16" s="1"/>
  <c r="H99" i="16"/>
  <c r="AU99" i="16" s="1"/>
  <c r="H100" i="16"/>
  <c r="AU100" i="16" s="1"/>
  <c r="H101" i="16"/>
  <c r="AU101" i="16" s="1"/>
  <c r="H102" i="16"/>
  <c r="AU102" i="16" s="1"/>
  <c r="H103" i="16"/>
  <c r="AU103" i="16" s="1"/>
  <c r="H4" i="16"/>
  <c r="AU4" i="16" s="1"/>
  <c r="J2" i="16"/>
  <c r="I2" i="16"/>
  <c r="J3" i="16"/>
  <c r="M3" i="16" s="1"/>
  <c r="I3" i="16"/>
  <c r="L3" i="16" s="1"/>
  <c r="H3" i="16"/>
  <c r="E5" i="16"/>
  <c r="AR5" i="16" s="1"/>
  <c r="F5" i="16"/>
  <c r="AS5" i="16" s="1"/>
  <c r="G5" i="16"/>
  <c r="AT5" i="16" s="1"/>
  <c r="E6" i="16"/>
  <c r="AR6" i="16" s="1"/>
  <c r="F6" i="16"/>
  <c r="AS6" i="16" s="1"/>
  <c r="G6" i="16"/>
  <c r="AT6" i="16" s="1"/>
  <c r="E7" i="16"/>
  <c r="AR7" i="16" s="1"/>
  <c r="F7" i="16"/>
  <c r="AS7" i="16" s="1"/>
  <c r="G7" i="16"/>
  <c r="AT7" i="16" s="1"/>
  <c r="E8" i="16"/>
  <c r="AR8" i="16" s="1"/>
  <c r="F8" i="16"/>
  <c r="AS8" i="16" s="1"/>
  <c r="G8" i="16"/>
  <c r="AT8" i="16" s="1"/>
  <c r="E9" i="16"/>
  <c r="AR9" i="16" s="1"/>
  <c r="F9" i="16"/>
  <c r="AS9" i="16" s="1"/>
  <c r="G9" i="16"/>
  <c r="AT9" i="16" s="1"/>
  <c r="E10" i="16"/>
  <c r="AR10" i="16" s="1"/>
  <c r="F10" i="16"/>
  <c r="AS10" i="16" s="1"/>
  <c r="G10" i="16"/>
  <c r="AT10" i="16" s="1"/>
  <c r="E11" i="16"/>
  <c r="AR11" i="16" s="1"/>
  <c r="F11" i="16"/>
  <c r="AS11" i="16" s="1"/>
  <c r="G11" i="16"/>
  <c r="AT11" i="16" s="1"/>
  <c r="E12" i="16"/>
  <c r="AR12" i="16" s="1"/>
  <c r="F12" i="16"/>
  <c r="AS12" i="16" s="1"/>
  <c r="G12" i="16"/>
  <c r="AT12" i="16" s="1"/>
  <c r="E13" i="16"/>
  <c r="AR13" i="16" s="1"/>
  <c r="F13" i="16"/>
  <c r="AS13" i="16" s="1"/>
  <c r="G13" i="16"/>
  <c r="AT13" i="16" s="1"/>
  <c r="E14" i="16"/>
  <c r="AR14" i="16" s="1"/>
  <c r="F14" i="16"/>
  <c r="AS14" i="16" s="1"/>
  <c r="G14" i="16"/>
  <c r="AT14" i="16" s="1"/>
  <c r="E15" i="16"/>
  <c r="AR15" i="16" s="1"/>
  <c r="F15" i="16"/>
  <c r="AS15" i="16" s="1"/>
  <c r="G15" i="16"/>
  <c r="AT15" i="16" s="1"/>
  <c r="E16" i="16"/>
  <c r="AR16" i="16" s="1"/>
  <c r="F16" i="16"/>
  <c r="AS16" i="16" s="1"/>
  <c r="G16" i="16"/>
  <c r="AT16" i="16" s="1"/>
  <c r="E17" i="16"/>
  <c r="AR17" i="16" s="1"/>
  <c r="F17" i="16"/>
  <c r="AS17" i="16" s="1"/>
  <c r="G17" i="16"/>
  <c r="AT17" i="16" s="1"/>
  <c r="E18" i="16"/>
  <c r="AR18" i="16" s="1"/>
  <c r="F18" i="16"/>
  <c r="AS18" i="16" s="1"/>
  <c r="G18" i="16"/>
  <c r="AT18" i="16" s="1"/>
  <c r="E19" i="16"/>
  <c r="AR19" i="16" s="1"/>
  <c r="F19" i="16"/>
  <c r="AS19" i="16" s="1"/>
  <c r="G19" i="16"/>
  <c r="AT19" i="16" s="1"/>
  <c r="E20" i="16"/>
  <c r="AR20" i="16" s="1"/>
  <c r="F20" i="16"/>
  <c r="AS20" i="16" s="1"/>
  <c r="G20" i="16"/>
  <c r="AT20" i="16" s="1"/>
  <c r="E21" i="16"/>
  <c r="AR21" i="16" s="1"/>
  <c r="F21" i="16"/>
  <c r="AS21" i="16" s="1"/>
  <c r="G21" i="16"/>
  <c r="AT21" i="16" s="1"/>
  <c r="E22" i="16"/>
  <c r="AR22" i="16" s="1"/>
  <c r="F22" i="16"/>
  <c r="AS22" i="16" s="1"/>
  <c r="G22" i="16"/>
  <c r="AT22" i="16" s="1"/>
  <c r="E23" i="16"/>
  <c r="AR23" i="16" s="1"/>
  <c r="F23" i="16"/>
  <c r="AS23" i="16" s="1"/>
  <c r="G23" i="16"/>
  <c r="AT23" i="16" s="1"/>
  <c r="E24" i="16"/>
  <c r="AR24" i="16" s="1"/>
  <c r="F24" i="16"/>
  <c r="AS24" i="16" s="1"/>
  <c r="G24" i="16"/>
  <c r="AT24" i="16" s="1"/>
  <c r="E25" i="16"/>
  <c r="AR25" i="16" s="1"/>
  <c r="F25" i="16"/>
  <c r="AS25" i="16" s="1"/>
  <c r="G25" i="16"/>
  <c r="AT25" i="16" s="1"/>
  <c r="E26" i="16"/>
  <c r="AR26" i="16" s="1"/>
  <c r="F26" i="16"/>
  <c r="AS26" i="16" s="1"/>
  <c r="G26" i="16"/>
  <c r="AT26" i="16" s="1"/>
  <c r="E27" i="16"/>
  <c r="AR27" i="16" s="1"/>
  <c r="F27" i="16"/>
  <c r="AS27" i="16" s="1"/>
  <c r="G27" i="16"/>
  <c r="AT27" i="16" s="1"/>
  <c r="E28" i="16"/>
  <c r="AR28" i="16" s="1"/>
  <c r="F28" i="16"/>
  <c r="AS28" i="16" s="1"/>
  <c r="G28" i="16"/>
  <c r="AT28" i="16" s="1"/>
  <c r="E29" i="16"/>
  <c r="AR29" i="16" s="1"/>
  <c r="F29" i="16"/>
  <c r="AS29" i="16" s="1"/>
  <c r="G29" i="16"/>
  <c r="AT29" i="16" s="1"/>
  <c r="E30" i="16"/>
  <c r="AR30" i="16" s="1"/>
  <c r="F30" i="16"/>
  <c r="AS30" i="16" s="1"/>
  <c r="G30" i="16"/>
  <c r="AT30" i="16" s="1"/>
  <c r="E31" i="16"/>
  <c r="AR31" i="16" s="1"/>
  <c r="F31" i="16"/>
  <c r="AS31" i="16" s="1"/>
  <c r="G31" i="16"/>
  <c r="AT31" i="16" s="1"/>
  <c r="E32" i="16"/>
  <c r="AR32" i="16" s="1"/>
  <c r="F32" i="16"/>
  <c r="AS32" i="16" s="1"/>
  <c r="G32" i="16"/>
  <c r="AT32" i="16" s="1"/>
  <c r="E33" i="16"/>
  <c r="AR33" i="16" s="1"/>
  <c r="F33" i="16"/>
  <c r="AS33" i="16" s="1"/>
  <c r="G33" i="16"/>
  <c r="AT33" i="16" s="1"/>
  <c r="E34" i="16"/>
  <c r="AR34" i="16" s="1"/>
  <c r="F34" i="16"/>
  <c r="AS34" i="16" s="1"/>
  <c r="G34" i="16"/>
  <c r="AT34" i="16" s="1"/>
  <c r="E35" i="16"/>
  <c r="AR35" i="16" s="1"/>
  <c r="F35" i="16"/>
  <c r="AS35" i="16" s="1"/>
  <c r="G35" i="16"/>
  <c r="AT35" i="16" s="1"/>
  <c r="E36" i="16"/>
  <c r="AR36" i="16" s="1"/>
  <c r="F36" i="16"/>
  <c r="AS36" i="16" s="1"/>
  <c r="G36" i="16"/>
  <c r="AT36" i="16" s="1"/>
  <c r="E37" i="16"/>
  <c r="AR37" i="16" s="1"/>
  <c r="F37" i="16"/>
  <c r="AS37" i="16" s="1"/>
  <c r="G37" i="16"/>
  <c r="AT37" i="16" s="1"/>
  <c r="E38" i="16"/>
  <c r="AR38" i="16" s="1"/>
  <c r="F38" i="16"/>
  <c r="AS38" i="16" s="1"/>
  <c r="G38" i="16"/>
  <c r="AT38" i="16" s="1"/>
  <c r="E39" i="16"/>
  <c r="AR39" i="16" s="1"/>
  <c r="F39" i="16"/>
  <c r="AS39" i="16" s="1"/>
  <c r="G39" i="16"/>
  <c r="AT39" i="16" s="1"/>
  <c r="E40" i="16"/>
  <c r="AR40" i="16" s="1"/>
  <c r="F40" i="16"/>
  <c r="AS40" i="16" s="1"/>
  <c r="G40" i="16"/>
  <c r="AT40" i="16" s="1"/>
  <c r="E41" i="16"/>
  <c r="AR41" i="16" s="1"/>
  <c r="F41" i="16"/>
  <c r="AS41" i="16" s="1"/>
  <c r="G41" i="16"/>
  <c r="AT41" i="16" s="1"/>
  <c r="E42" i="16"/>
  <c r="AR42" i="16" s="1"/>
  <c r="F42" i="16"/>
  <c r="AS42" i="16" s="1"/>
  <c r="G42" i="16"/>
  <c r="AT42" i="16" s="1"/>
  <c r="E43" i="16"/>
  <c r="AR43" i="16" s="1"/>
  <c r="F43" i="16"/>
  <c r="AS43" i="16" s="1"/>
  <c r="G43" i="16"/>
  <c r="AT43" i="16" s="1"/>
  <c r="E44" i="16"/>
  <c r="AR44" i="16" s="1"/>
  <c r="F44" i="16"/>
  <c r="AS44" i="16" s="1"/>
  <c r="G44" i="16"/>
  <c r="AT44" i="16" s="1"/>
  <c r="E45" i="16"/>
  <c r="AR45" i="16" s="1"/>
  <c r="F45" i="16"/>
  <c r="AS45" i="16" s="1"/>
  <c r="G45" i="16"/>
  <c r="AT45" i="16" s="1"/>
  <c r="E46" i="16"/>
  <c r="AR46" i="16" s="1"/>
  <c r="F46" i="16"/>
  <c r="AS46" i="16" s="1"/>
  <c r="G46" i="16"/>
  <c r="AT46" i="16" s="1"/>
  <c r="E47" i="16"/>
  <c r="AR47" i="16" s="1"/>
  <c r="F47" i="16"/>
  <c r="AS47" i="16" s="1"/>
  <c r="G47" i="16"/>
  <c r="AT47" i="16" s="1"/>
  <c r="E48" i="16"/>
  <c r="AR48" i="16" s="1"/>
  <c r="F48" i="16"/>
  <c r="AS48" i="16" s="1"/>
  <c r="G48" i="16"/>
  <c r="AT48" i="16" s="1"/>
  <c r="E49" i="16"/>
  <c r="AR49" i="16" s="1"/>
  <c r="F49" i="16"/>
  <c r="AS49" i="16" s="1"/>
  <c r="G49" i="16"/>
  <c r="AT49" i="16" s="1"/>
  <c r="E50" i="16"/>
  <c r="AR50" i="16" s="1"/>
  <c r="F50" i="16"/>
  <c r="AS50" i="16" s="1"/>
  <c r="G50" i="16"/>
  <c r="AT50" i="16" s="1"/>
  <c r="E51" i="16"/>
  <c r="AR51" i="16" s="1"/>
  <c r="F51" i="16"/>
  <c r="AS51" i="16" s="1"/>
  <c r="G51" i="16"/>
  <c r="AT51" i="16" s="1"/>
  <c r="E52" i="16"/>
  <c r="AR52" i="16" s="1"/>
  <c r="F52" i="16"/>
  <c r="AS52" i="16" s="1"/>
  <c r="G52" i="16"/>
  <c r="AT52" i="16" s="1"/>
  <c r="E53" i="16"/>
  <c r="AR53" i="16" s="1"/>
  <c r="F53" i="16"/>
  <c r="AS53" i="16" s="1"/>
  <c r="G53" i="16"/>
  <c r="AT53" i="16" s="1"/>
  <c r="E54" i="16"/>
  <c r="AR54" i="16" s="1"/>
  <c r="F54" i="16"/>
  <c r="AS54" i="16" s="1"/>
  <c r="G54" i="16"/>
  <c r="AT54" i="16" s="1"/>
  <c r="E55" i="16"/>
  <c r="AR55" i="16" s="1"/>
  <c r="F55" i="16"/>
  <c r="AS55" i="16" s="1"/>
  <c r="G55" i="16"/>
  <c r="AT55" i="16" s="1"/>
  <c r="E56" i="16"/>
  <c r="AR56" i="16" s="1"/>
  <c r="F56" i="16"/>
  <c r="AS56" i="16" s="1"/>
  <c r="G56" i="16"/>
  <c r="AT56" i="16" s="1"/>
  <c r="E57" i="16"/>
  <c r="AR57" i="16" s="1"/>
  <c r="F57" i="16"/>
  <c r="AS57" i="16" s="1"/>
  <c r="G57" i="16"/>
  <c r="AT57" i="16" s="1"/>
  <c r="E58" i="16"/>
  <c r="AR58" i="16" s="1"/>
  <c r="F58" i="16"/>
  <c r="AS58" i="16" s="1"/>
  <c r="G58" i="16"/>
  <c r="AT58" i="16" s="1"/>
  <c r="E59" i="16"/>
  <c r="AR59" i="16" s="1"/>
  <c r="F59" i="16"/>
  <c r="AS59" i="16" s="1"/>
  <c r="G59" i="16"/>
  <c r="AT59" i="16" s="1"/>
  <c r="E60" i="16"/>
  <c r="AR60" i="16" s="1"/>
  <c r="F60" i="16"/>
  <c r="AS60" i="16" s="1"/>
  <c r="G60" i="16"/>
  <c r="AT60" i="16" s="1"/>
  <c r="E61" i="16"/>
  <c r="AR61" i="16" s="1"/>
  <c r="F61" i="16"/>
  <c r="AS61" i="16" s="1"/>
  <c r="G61" i="16"/>
  <c r="AT61" i="16" s="1"/>
  <c r="E62" i="16"/>
  <c r="AR62" i="16" s="1"/>
  <c r="F62" i="16"/>
  <c r="AS62" i="16" s="1"/>
  <c r="G62" i="16"/>
  <c r="AT62" i="16" s="1"/>
  <c r="E63" i="16"/>
  <c r="AR63" i="16" s="1"/>
  <c r="F63" i="16"/>
  <c r="AS63" i="16" s="1"/>
  <c r="G63" i="16"/>
  <c r="AT63" i="16" s="1"/>
  <c r="E64" i="16"/>
  <c r="AR64" i="16" s="1"/>
  <c r="F64" i="16"/>
  <c r="AS64" i="16" s="1"/>
  <c r="G64" i="16"/>
  <c r="AT64" i="16" s="1"/>
  <c r="E65" i="16"/>
  <c r="AR65" i="16" s="1"/>
  <c r="F65" i="16"/>
  <c r="AS65" i="16" s="1"/>
  <c r="G65" i="16"/>
  <c r="AT65" i="16" s="1"/>
  <c r="E66" i="16"/>
  <c r="AR66" i="16" s="1"/>
  <c r="F66" i="16"/>
  <c r="AS66" i="16" s="1"/>
  <c r="G66" i="16"/>
  <c r="AT66" i="16" s="1"/>
  <c r="E67" i="16"/>
  <c r="AR67" i="16" s="1"/>
  <c r="F67" i="16"/>
  <c r="AS67" i="16" s="1"/>
  <c r="G67" i="16"/>
  <c r="AT67" i="16" s="1"/>
  <c r="E68" i="16"/>
  <c r="AR68" i="16" s="1"/>
  <c r="F68" i="16"/>
  <c r="AS68" i="16" s="1"/>
  <c r="G68" i="16"/>
  <c r="AT68" i="16" s="1"/>
  <c r="E69" i="16"/>
  <c r="AR69" i="16" s="1"/>
  <c r="F69" i="16"/>
  <c r="AS69" i="16" s="1"/>
  <c r="G69" i="16"/>
  <c r="AT69" i="16" s="1"/>
  <c r="E70" i="16"/>
  <c r="AR70" i="16" s="1"/>
  <c r="F70" i="16"/>
  <c r="AS70" i="16" s="1"/>
  <c r="G70" i="16"/>
  <c r="AT70" i="16" s="1"/>
  <c r="E71" i="16"/>
  <c r="AR71" i="16" s="1"/>
  <c r="F71" i="16"/>
  <c r="AS71" i="16" s="1"/>
  <c r="G71" i="16"/>
  <c r="AT71" i="16" s="1"/>
  <c r="E72" i="16"/>
  <c r="AR72" i="16" s="1"/>
  <c r="F72" i="16"/>
  <c r="AS72" i="16" s="1"/>
  <c r="G72" i="16"/>
  <c r="AT72" i="16" s="1"/>
  <c r="E73" i="16"/>
  <c r="AR73" i="16" s="1"/>
  <c r="F73" i="16"/>
  <c r="AS73" i="16" s="1"/>
  <c r="G73" i="16"/>
  <c r="AT73" i="16" s="1"/>
  <c r="E74" i="16"/>
  <c r="AR74" i="16" s="1"/>
  <c r="F74" i="16"/>
  <c r="AS74" i="16" s="1"/>
  <c r="G74" i="16"/>
  <c r="AT74" i="16" s="1"/>
  <c r="E75" i="16"/>
  <c r="AR75" i="16" s="1"/>
  <c r="F75" i="16"/>
  <c r="AS75" i="16" s="1"/>
  <c r="G75" i="16"/>
  <c r="AT75" i="16" s="1"/>
  <c r="E76" i="16"/>
  <c r="AR76" i="16" s="1"/>
  <c r="F76" i="16"/>
  <c r="AS76" i="16" s="1"/>
  <c r="G76" i="16"/>
  <c r="AT76" i="16" s="1"/>
  <c r="E77" i="16"/>
  <c r="AR77" i="16" s="1"/>
  <c r="F77" i="16"/>
  <c r="AS77" i="16" s="1"/>
  <c r="G77" i="16"/>
  <c r="AT77" i="16" s="1"/>
  <c r="E78" i="16"/>
  <c r="AR78" i="16" s="1"/>
  <c r="F78" i="16"/>
  <c r="AS78" i="16" s="1"/>
  <c r="G78" i="16"/>
  <c r="AT78" i="16" s="1"/>
  <c r="E79" i="16"/>
  <c r="AR79" i="16" s="1"/>
  <c r="F79" i="16"/>
  <c r="AS79" i="16" s="1"/>
  <c r="G79" i="16"/>
  <c r="AT79" i="16" s="1"/>
  <c r="E80" i="16"/>
  <c r="AR80" i="16" s="1"/>
  <c r="F80" i="16"/>
  <c r="AS80" i="16" s="1"/>
  <c r="G80" i="16"/>
  <c r="AT80" i="16" s="1"/>
  <c r="E81" i="16"/>
  <c r="AR81" i="16" s="1"/>
  <c r="F81" i="16"/>
  <c r="AS81" i="16" s="1"/>
  <c r="G81" i="16"/>
  <c r="AT81" i="16" s="1"/>
  <c r="E82" i="16"/>
  <c r="AR82" i="16" s="1"/>
  <c r="F82" i="16"/>
  <c r="AS82" i="16" s="1"/>
  <c r="G82" i="16"/>
  <c r="AT82" i="16" s="1"/>
  <c r="E83" i="16"/>
  <c r="AR83" i="16" s="1"/>
  <c r="F83" i="16"/>
  <c r="AS83" i="16" s="1"/>
  <c r="G83" i="16"/>
  <c r="AT83" i="16" s="1"/>
  <c r="E84" i="16"/>
  <c r="AR84" i="16" s="1"/>
  <c r="F84" i="16"/>
  <c r="AS84" i="16" s="1"/>
  <c r="G84" i="16"/>
  <c r="AT84" i="16" s="1"/>
  <c r="E85" i="16"/>
  <c r="AR85" i="16" s="1"/>
  <c r="F85" i="16"/>
  <c r="AS85" i="16" s="1"/>
  <c r="G85" i="16"/>
  <c r="AT85" i="16" s="1"/>
  <c r="E86" i="16"/>
  <c r="AR86" i="16" s="1"/>
  <c r="F86" i="16"/>
  <c r="AS86" i="16" s="1"/>
  <c r="G86" i="16"/>
  <c r="AT86" i="16" s="1"/>
  <c r="E87" i="16"/>
  <c r="AR87" i="16" s="1"/>
  <c r="F87" i="16"/>
  <c r="AS87" i="16" s="1"/>
  <c r="G87" i="16"/>
  <c r="AT87" i="16" s="1"/>
  <c r="E88" i="16"/>
  <c r="AR88" i="16" s="1"/>
  <c r="F88" i="16"/>
  <c r="AS88" i="16" s="1"/>
  <c r="G88" i="16"/>
  <c r="AT88" i="16" s="1"/>
  <c r="E89" i="16"/>
  <c r="AR89" i="16" s="1"/>
  <c r="F89" i="16"/>
  <c r="AS89" i="16" s="1"/>
  <c r="G89" i="16"/>
  <c r="AT89" i="16" s="1"/>
  <c r="E90" i="16"/>
  <c r="AR90" i="16" s="1"/>
  <c r="F90" i="16"/>
  <c r="AS90" i="16" s="1"/>
  <c r="G90" i="16"/>
  <c r="AT90" i="16" s="1"/>
  <c r="E91" i="16"/>
  <c r="AR91" i="16" s="1"/>
  <c r="F91" i="16"/>
  <c r="AS91" i="16" s="1"/>
  <c r="G91" i="16"/>
  <c r="AT91" i="16" s="1"/>
  <c r="E92" i="16"/>
  <c r="AR92" i="16" s="1"/>
  <c r="F92" i="16"/>
  <c r="AS92" i="16" s="1"/>
  <c r="G92" i="16"/>
  <c r="AT92" i="16" s="1"/>
  <c r="E93" i="16"/>
  <c r="AR93" i="16" s="1"/>
  <c r="F93" i="16"/>
  <c r="AS93" i="16" s="1"/>
  <c r="G93" i="16"/>
  <c r="AT93" i="16" s="1"/>
  <c r="E94" i="16"/>
  <c r="AR94" i="16" s="1"/>
  <c r="F94" i="16"/>
  <c r="AS94" i="16" s="1"/>
  <c r="G94" i="16"/>
  <c r="AT94" i="16" s="1"/>
  <c r="E95" i="16"/>
  <c r="AR95" i="16" s="1"/>
  <c r="F95" i="16"/>
  <c r="AS95" i="16" s="1"/>
  <c r="G95" i="16"/>
  <c r="AT95" i="16" s="1"/>
  <c r="E96" i="16"/>
  <c r="AR96" i="16" s="1"/>
  <c r="F96" i="16"/>
  <c r="AS96" i="16" s="1"/>
  <c r="G96" i="16"/>
  <c r="AT96" i="16" s="1"/>
  <c r="E97" i="16"/>
  <c r="AR97" i="16" s="1"/>
  <c r="F97" i="16"/>
  <c r="AS97" i="16" s="1"/>
  <c r="G97" i="16"/>
  <c r="AT97" i="16" s="1"/>
  <c r="E98" i="16"/>
  <c r="AR98" i="16" s="1"/>
  <c r="F98" i="16"/>
  <c r="AS98" i="16" s="1"/>
  <c r="G98" i="16"/>
  <c r="AT98" i="16" s="1"/>
  <c r="E99" i="16"/>
  <c r="AR99" i="16" s="1"/>
  <c r="F99" i="16"/>
  <c r="AS99" i="16" s="1"/>
  <c r="G99" i="16"/>
  <c r="AT99" i="16" s="1"/>
  <c r="E100" i="16"/>
  <c r="AR100" i="16" s="1"/>
  <c r="F100" i="16"/>
  <c r="AS100" i="16" s="1"/>
  <c r="G100" i="16"/>
  <c r="AT100" i="16" s="1"/>
  <c r="E101" i="16"/>
  <c r="AR101" i="16" s="1"/>
  <c r="F101" i="16"/>
  <c r="AS101" i="16" s="1"/>
  <c r="G101" i="16"/>
  <c r="AT101" i="16" s="1"/>
  <c r="E102" i="16"/>
  <c r="AR102" i="16" s="1"/>
  <c r="F102" i="16"/>
  <c r="AS102" i="16" s="1"/>
  <c r="G102" i="16"/>
  <c r="AT102" i="16" s="1"/>
  <c r="E103" i="16"/>
  <c r="AR103" i="16" s="1"/>
  <c r="F103" i="16"/>
  <c r="AS103" i="16" s="1"/>
  <c r="G103" i="16"/>
  <c r="AT103" i="16" s="1"/>
  <c r="G4" i="16"/>
  <c r="AT4" i="16" s="1"/>
  <c r="F4" i="16"/>
  <c r="AS4" i="16" s="1"/>
  <c r="E4" i="16"/>
  <c r="AR4" i="16" s="1"/>
  <c r="G2" i="16"/>
  <c r="F2" i="16"/>
  <c r="D3" i="16"/>
  <c r="Z3" i="16" s="1"/>
  <c r="AQ3" i="16" s="1"/>
  <c r="D4" i="16"/>
  <c r="AQ4" i="16" s="1"/>
  <c r="D5" i="16"/>
  <c r="AQ5" i="16" s="1"/>
  <c r="D6" i="16"/>
  <c r="AQ6" i="16" s="1"/>
  <c r="D7" i="16"/>
  <c r="AQ7" i="16" s="1"/>
  <c r="D8" i="16"/>
  <c r="AQ8" i="16" s="1"/>
  <c r="D9" i="16"/>
  <c r="AQ9" i="16" s="1"/>
  <c r="D10" i="16"/>
  <c r="AQ10" i="16" s="1"/>
  <c r="D11" i="16"/>
  <c r="AQ11" i="16" s="1"/>
  <c r="D12" i="16"/>
  <c r="AQ12" i="16" s="1"/>
  <c r="D13" i="16"/>
  <c r="AQ13" i="16" s="1"/>
  <c r="D14" i="16"/>
  <c r="AQ14" i="16" s="1"/>
  <c r="D15" i="16"/>
  <c r="AQ15" i="16" s="1"/>
  <c r="D16" i="16"/>
  <c r="AQ16" i="16" s="1"/>
  <c r="D17" i="16"/>
  <c r="AQ17" i="16" s="1"/>
  <c r="D18" i="16"/>
  <c r="AQ18" i="16" s="1"/>
  <c r="D19" i="16"/>
  <c r="AQ19" i="16" s="1"/>
  <c r="D20" i="16"/>
  <c r="AQ20" i="16" s="1"/>
  <c r="D21" i="16"/>
  <c r="AQ21" i="16" s="1"/>
  <c r="D22" i="16"/>
  <c r="AQ22" i="16" s="1"/>
  <c r="D23" i="16"/>
  <c r="AQ23" i="16" s="1"/>
  <c r="D24" i="16"/>
  <c r="AQ24" i="16" s="1"/>
  <c r="D25" i="16"/>
  <c r="AQ25" i="16" s="1"/>
  <c r="D26" i="16"/>
  <c r="AQ26" i="16" s="1"/>
  <c r="D27" i="16"/>
  <c r="AQ27" i="16" s="1"/>
  <c r="D28" i="16"/>
  <c r="AQ28" i="16" s="1"/>
  <c r="D29" i="16"/>
  <c r="AQ29" i="16" s="1"/>
  <c r="D30" i="16"/>
  <c r="AQ30" i="16" s="1"/>
  <c r="D31" i="16"/>
  <c r="AQ31" i="16" s="1"/>
  <c r="D32" i="16"/>
  <c r="AQ32" i="16" s="1"/>
  <c r="D33" i="16"/>
  <c r="AQ33" i="16" s="1"/>
  <c r="D34" i="16"/>
  <c r="AQ34" i="16" s="1"/>
  <c r="D35" i="16"/>
  <c r="AQ35" i="16" s="1"/>
  <c r="D36" i="16"/>
  <c r="AQ36" i="16" s="1"/>
  <c r="D37" i="16"/>
  <c r="AQ37" i="16" s="1"/>
  <c r="D38" i="16"/>
  <c r="AQ38" i="16" s="1"/>
  <c r="D39" i="16"/>
  <c r="AQ39" i="16" s="1"/>
  <c r="D40" i="16"/>
  <c r="AQ40" i="16" s="1"/>
  <c r="D41" i="16"/>
  <c r="AQ41" i="16" s="1"/>
  <c r="D42" i="16"/>
  <c r="AQ42" i="16" s="1"/>
  <c r="D43" i="16"/>
  <c r="AQ43" i="16" s="1"/>
  <c r="D44" i="16"/>
  <c r="AQ44" i="16" s="1"/>
  <c r="D45" i="16"/>
  <c r="AQ45" i="16" s="1"/>
  <c r="D46" i="16"/>
  <c r="AQ46" i="16" s="1"/>
  <c r="D47" i="16"/>
  <c r="AQ47" i="16" s="1"/>
  <c r="D48" i="16"/>
  <c r="AQ48" i="16" s="1"/>
  <c r="D49" i="16"/>
  <c r="AQ49" i="16" s="1"/>
  <c r="D50" i="16"/>
  <c r="AQ50" i="16" s="1"/>
  <c r="D51" i="16"/>
  <c r="AQ51" i="16" s="1"/>
  <c r="D52" i="16"/>
  <c r="AQ52" i="16" s="1"/>
  <c r="D53" i="16"/>
  <c r="AQ53" i="16" s="1"/>
  <c r="D54" i="16"/>
  <c r="AQ54" i="16" s="1"/>
  <c r="D55" i="16"/>
  <c r="AQ55" i="16" s="1"/>
  <c r="D56" i="16"/>
  <c r="AQ56" i="16" s="1"/>
  <c r="D57" i="16"/>
  <c r="AQ57" i="16" s="1"/>
  <c r="D58" i="16"/>
  <c r="AQ58" i="16" s="1"/>
  <c r="D59" i="16"/>
  <c r="AQ59" i="16" s="1"/>
  <c r="D60" i="16"/>
  <c r="AQ60" i="16" s="1"/>
  <c r="D61" i="16"/>
  <c r="AQ61" i="16" s="1"/>
  <c r="D62" i="16"/>
  <c r="AQ62" i="16" s="1"/>
  <c r="D63" i="16"/>
  <c r="AQ63" i="16" s="1"/>
  <c r="D64" i="16"/>
  <c r="AQ64" i="16" s="1"/>
  <c r="D65" i="16"/>
  <c r="AQ65" i="16" s="1"/>
  <c r="D66" i="16"/>
  <c r="AQ66" i="16" s="1"/>
  <c r="D67" i="16"/>
  <c r="AQ67" i="16" s="1"/>
  <c r="D68" i="16"/>
  <c r="AQ68" i="16" s="1"/>
  <c r="D69" i="16"/>
  <c r="AQ69" i="16" s="1"/>
  <c r="D70" i="16"/>
  <c r="AQ70" i="16" s="1"/>
  <c r="D71" i="16"/>
  <c r="AQ71" i="16" s="1"/>
  <c r="D72" i="16"/>
  <c r="AQ72" i="16" s="1"/>
  <c r="D73" i="16"/>
  <c r="AQ73" i="16" s="1"/>
  <c r="D74" i="16"/>
  <c r="AQ74" i="16" s="1"/>
  <c r="D75" i="16"/>
  <c r="AQ75" i="16" s="1"/>
  <c r="D76" i="16"/>
  <c r="AQ76" i="16" s="1"/>
  <c r="D77" i="16"/>
  <c r="AQ77" i="16" s="1"/>
  <c r="D78" i="16"/>
  <c r="AQ78" i="16" s="1"/>
  <c r="D79" i="16"/>
  <c r="AQ79" i="16" s="1"/>
  <c r="D80" i="16"/>
  <c r="AQ80" i="16" s="1"/>
  <c r="D81" i="16"/>
  <c r="AQ81" i="16" s="1"/>
  <c r="D82" i="16"/>
  <c r="AQ82" i="16" s="1"/>
  <c r="D83" i="16"/>
  <c r="AQ83" i="16" s="1"/>
  <c r="D84" i="16"/>
  <c r="AQ84" i="16" s="1"/>
  <c r="D85" i="16"/>
  <c r="AQ85" i="16" s="1"/>
  <c r="D86" i="16"/>
  <c r="AQ86" i="16" s="1"/>
  <c r="D87" i="16"/>
  <c r="AQ87" i="16" s="1"/>
  <c r="D88" i="16"/>
  <c r="AQ88" i="16" s="1"/>
  <c r="D89" i="16"/>
  <c r="AQ89" i="16" s="1"/>
  <c r="D90" i="16"/>
  <c r="AQ90" i="16" s="1"/>
  <c r="D91" i="16"/>
  <c r="AQ91" i="16" s="1"/>
  <c r="D92" i="16"/>
  <c r="AQ92" i="16" s="1"/>
  <c r="D93" i="16"/>
  <c r="AQ93" i="16" s="1"/>
  <c r="D94" i="16"/>
  <c r="AQ94" i="16" s="1"/>
  <c r="D95" i="16"/>
  <c r="AQ95" i="16" s="1"/>
  <c r="D96" i="16"/>
  <c r="AQ96" i="16" s="1"/>
  <c r="D97" i="16"/>
  <c r="AQ97" i="16" s="1"/>
  <c r="D98" i="16"/>
  <c r="AQ98" i="16" s="1"/>
  <c r="D99" i="16"/>
  <c r="AQ99" i="16" s="1"/>
  <c r="D100" i="16"/>
  <c r="AQ100" i="16" s="1"/>
  <c r="D101" i="16"/>
  <c r="AQ101" i="16" s="1"/>
  <c r="D102" i="16"/>
  <c r="AQ102" i="16" s="1"/>
  <c r="D103" i="16"/>
  <c r="AQ103" i="16" s="1"/>
  <c r="D2" i="16"/>
  <c r="C3" i="16"/>
  <c r="Y3" i="16" s="1"/>
  <c r="AP3" i="16" s="1"/>
  <c r="C4" i="16"/>
  <c r="AP4" i="16" s="1"/>
  <c r="C5" i="16"/>
  <c r="AP5" i="16" s="1"/>
  <c r="C6" i="16"/>
  <c r="AP6" i="16" s="1"/>
  <c r="C7" i="16"/>
  <c r="AP7" i="16" s="1"/>
  <c r="C8" i="16"/>
  <c r="AP8" i="16" s="1"/>
  <c r="C9" i="16"/>
  <c r="AP9" i="16" s="1"/>
  <c r="C10" i="16"/>
  <c r="AP10" i="16" s="1"/>
  <c r="C11" i="16"/>
  <c r="AP11" i="16" s="1"/>
  <c r="C12" i="16"/>
  <c r="AP12" i="16" s="1"/>
  <c r="C13" i="16"/>
  <c r="AP13" i="16" s="1"/>
  <c r="C14" i="16"/>
  <c r="AP14" i="16" s="1"/>
  <c r="C15" i="16"/>
  <c r="AP15" i="16" s="1"/>
  <c r="C16" i="16"/>
  <c r="AP16" i="16" s="1"/>
  <c r="C17" i="16"/>
  <c r="AP17" i="16" s="1"/>
  <c r="C18" i="16"/>
  <c r="AP18" i="16" s="1"/>
  <c r="C19" i="16"/>
  <c r="AP19" i="16" s="1"/>
  <c r="C20" i="16"/>
  <c r="AP20" i="16" s="1"/>
  <c r="C21" i="16"/>
  <c r="AP21" i="16" s="1"/>
  <c r="C22" i="16"/>
  <c r="AP22" i="16" s="1"/>
  <c r="C23" i="16"/>
  <c r="AP23" i="16" s="1"/>
  <c r="C24" i="16"/>
  <c r="AP24" i="16" s="1"/>
  <c r="C25" i="16"/>
  <c r="AP25" i="16" s="1"/>
  <c r="C26" i="16"/>
  <c r="AP26" i="16" s="1"/>
  <c r="C27" i="16"/>
  <c r="AP27" i="16" s="1"/>
  <c r="C28" i="16"/>
  <c r="AP28" i="16" s="1"/>
  <c r="C29" i="16"/>
  <c r="AP29" i="16" s="1"/>
  <c r="C30" i="16"/>
  <c r="AP30" i="16" s="1"/>
  <c r="C31" i="16"/>
  <c r="AP31" i="16" s="1"/>
  <c r="C32" i="16"/>
  <c r="AP32" i="16" s="1"/>
  <c r="C33" i="16"/>
  <c r="AP33" i="16" s="1"/>
  <c r="C34" i="16"/>
  <c r="AP34" i="16" s="1"/>
  <c r="C35" i="16"/>
  <c r="AP35" i="16" s="1"/>
  <c r="C36" i="16"/>
  <c r="AP36" i="16" s="1"/>
  <c r="C37" i="16"/>
  <c r="AP37" i="16" s="1"/>
  <c r="C38" i="16"/>
  <c r="AP38" i="16" s="1"/>
  <c r="C39" i="16"/>
  <c r="AP39" i="16" s="1"/>
  <c r="C40" i="16"/>
  <c r="AP40" i="16" s="1"/>
  <c r="C41" i="16"/>
  <c r="AP41" i="16" s="1"/>
  <c r="C42" i="16"/>
  <c r="AP42" i="16" s="1"/>
  <c r="C43" i="16"/>
  <c r="AP43" i="16" s="1"/>
  <c r="C44" i="16"/>
  <c r="AP44" i="16" s="1"/>
  <c r="C45" i="16"/>
  <c r="AP45" i="16" s="1"/>
  <c r="C46" i="16"/>
  <c r="AP46" i="16" s="1"/>
  <c r="C47" i="16"/>
  <c r="AP47" i="16" s="1"/>
  <c r="C48" i="16"/>
  <c r="AP48" i="16" s="1"/>
  <c r="C49" i="16"/>
  <c r="AP49" i="16" s="1"/>
  <c r="C50" i="16"/>
  <c r="AP50" i="16" s="1"/>
  <c r="C51" i="16"/>
  <c r="AP51" i="16" s="1"/>
  <c r="C52" i="16"/>
  <c r="AP52" i="16" s="1"/>
  <c r="C53" i="16"/>
  <c r="AP53" i="16" s="1"/>
  <c r="C54" i="16"/>
  <c r="AP54" i="16" s="1"/>
  <c r="C55" i="16"/>
  <c r="AP55" i="16" s="1"/>
  <c r="C56" i="16"/>
  <c r="AP56" i="16" s="1"/>
  <c r="C57" i="16"/>
  <c r="AP57" i="16" s="1"/>
  <c r="C58" i="16"/>
  <c r="AP58" i="16" s="1"/>
  <c r="C59" i="16"/>
  <c r="AP59" i="16" s="1"/>
  <c r="C60" i="16"/>
  <c r="AP60" i="16" s="1"/>
  <c r="C61" i="16"/>
  <c r="AP61" i="16" s="1"/>
  <c r="C62" i="16"/>
  <c r="AP62" i="16" s="1"/>
  <c r="C63" i="16"/>
  <c r="AP63" i="16" s="1"/>
  <c r="C64" i="16"/>
  <c r="AP64" i="16" s="1"/>
  <c r="C65" i="16"/>
  <c r="AP65" i="16" s="1"/>
  <c r="C66" i="16"/>
  <c r="AP66" i="16" s="1"/>
  <c r="C67" i="16"/>
  <c r="AP67" i="16" s="1"/>
  <c r="C68" i="16"/>
  <c r="AP68" i="16" s="1"/>
  <c r="C69" i="16"/>
  <c r="AP69" i="16" s="1"/>
  <c r="C70" i="16"/>
  <c r="AP70" i="16" s="1"/>
  <c r="C71" i="16"/>
  <c r="AP71" i="16" s="1"/>
  <c r="C72" i="16"/>
  <c r="AP72" i="16" s="1"/>
  <c r="C73" i="16"/>
  <c r="AP73" i="16" s="1"/>
  <c r="C74" i="16"/>
  <c r="AP74" i="16" s="1"/>
  <c r="C75" i="16"/>
  <c r="AP75" i="16" s="1"/>
  <c r="C76" i="16"/>
  <c r="AP76" i="16" s="1"/>
  <c r="C77" i="16"/>
  <c r="AP77" i="16" s="1"/>
  <c r="C78" i="16"/>
  <c r="AP78" i="16" s="1"/>
  <c r="C79" i="16"/>
  <c r="AP79" i="16" s="1"/>
  <c r="C80" i="16"/>
  <c r="AP80" i="16" s="1"/>
  <c r="C81" i="16"/>
  <c r="AP81" i="16" s="1"/>
  <c r="C82" i="16"/>
  <c r="AP82" i="16" s="1"/>
  <c r="C83" i="16"/>
  <c r="AP83" i="16" s="1"/>
  <c r="C84" i="16"/>
  <c r="AP84" i="16" s="1"/>
  <c r="C85" i="16"/>
  <c r="AP85" i="16" s="1"/>
  <c r="C86" i="16"/>
  <c r="AP86" i="16" s="1"/>
  <c r="C87" i="16"/>
  <c r="AP87" i="16" s="1"/>
  <c r="C88" i="16"/>
  <c r="AP88" i="16" s="1"/>
  <c r="C89" i="16"/>
  <c r="AP89" i="16" s="1"/>
  <c r="C90" i="16"/>
  <c r="AP90" i="16" s="1"/>
  <c r="C91" i="16"/>
  <c r="AP91" i="16" s="1"/>
  <c r="C92" i="16"/>
  <c r="AP92" i="16" s="1"/>
  <c r="C93" i="16"/>
  <c r="AP93" i="16" s="1"/>
  <c r="C94" i="16"/>
  <c r="AP94" i="16" s="1"/>
  <c r="C95" i="16"/>
  <c r="AP95" i="16" s="1"/>
  <c r="C96" i="16"/>
  <c r="AP96" i="16" s="1"/>
  <c r="C97" i="16"/>
  <c r="AP97" i="16" s="1"/>
  <c r="C98" i="16"/>
  <c r="AP98" i="16" s="1"/>
  <c r="C99" i="16"/>
  <c r="AP99" i="16" s="1"/>
  <c r="C100" i="16"/>
  <c r="AP100" i="16" s="1"/>
  <c r="C101" i="16"/>
  <c r="AP101" i="16" s="1"/>
  <c r="C102" i="16"/>
  <c r="AP102" i="16" s="1"/>
  <c r="C103" i="16"/>
  <c r="AP103" i="16" s="1"/>
  <c r="C2" i="16"/>
  <c r="B103" i="16"/>
  <c r="AO103" i="16" s="1"/>
  <c r="B102" i="16"/>
  <c r="AO102" i="16" s="1"/>
  <c r="B101" i="16"/>
  <c r="AO101" i="16" s="1"/>
  <c r="B100" i="16"/>
  <c r="AO100" i="16" s="1"/>
  <c r="B99" i="16"/>
  <c r="AO99" i="16" s="1"/>
  <c r="B98" i="16"/>
  <c r="AO98" i="16" s="1"/>
  <c r="B97" i="16"/>
  <c r="AO97" i="16" s="1"/>
  <c r="B96" i="16"/>
  <c r="AO96" i="16" s="1"/>
  <c r="B95" i="16"/>
  <c r="AO95" i="16" s="1"/>
  <c r="B94" i="16"/>
  <c r="AO94" i="16" s="1"/>
  <c r="B93" i="16"/>
  <c r="AO93" i="16" s="1"/>
  <c r="B92" i="16"/>
  <c r="AO92" i="16" s="1"/>
  <c r="B91" i="16"/>
  <c r="AO91" i="16" s="1"/>
  <c r="B90" i="16"/>
  <c r="AO90" i="16" s="1"/>
  <c r="B89" i="16"/>
  <c r="AO89" i="16" s="1"/>
  <c r="B88" i="16"/>
  <c r="AO88" i="16" s="1"/>
  <c r="B87" i="16"/>
  <c r="AO87" i="16" s="1"/>
  <c r="B86" i="16"/>
  <c r="AO86" i="16" s="1"/>
  <c r="B85" i="16"/>
  <c r="AO85" i="16" s="1"/>
  <c r="B84" i="16"/>
  <c r="AO84" i="16" s="1"/>
  <c r="B83" i="16"/>
  <c r="AO83" i="16" s="1"/>
  <c r="B82" i="16"/>
  <c r="AO82" i="16" s="1"/>
  <c r="B81" i="16"/>
  <c r="AO81" i="16" s="1"/>
  <c r="B80" i="16"/>
  <c r="AO80" i="16" s="1"/>
  <c r="B79" i="16"/>
  <c r="AO79" i="16" s="1"/>
  <c r="B78" i="16"/>
  <c r="AO78" i="16" s="1"/>
  <c r="B77" i="16"/>
  <c r="AO77" i="16" s="1"/>
  <c r="B76" i="16"/>
  <c r="AO76" i="16" s="1"/>
  <c r="B75" i="16"/>
  <c r="AO75" i="16" s="1"/>
  <c r="B74" i="16"/>
  <c r="AO74" i="16" s="1"/>
  <c r="B73" i="16"/>
  <c r="AO73" i="16" s="1"/>
  <c r="B72" i="16"/>
  <c r="AO72" i="16" s="1"/>
  <c r="B71" i="16"/>
  <c r="AO71" i="16" s="1"/>
  <c r="B70" i="16"/>
  <c r="AO70" i="16" s="1"/>
  <c r="B69" i="16"/>
  <c r="AO69" i="16" s="1"/>
  <c r="B68" i="16"/>
  <c r="AO68" i="16" s="1"/>
  <c r="B67" i="16"/>
  <c r="AO67" i="16" s="1"/>
  <c r="B66" i="16"/>
  <c r="AO66" i="16" s="1"/>
  <c r="B65" i="16"/>
  <c r="AO65" i="16" s="1"/>
  <c r="B64" i="16"/>
  <c r="AO64" i="16" s="1"/>
  <c r="B63" i="16"/>
  <c r="AO63" i="16" s="1"/>
  <c r="B62" i="16"/>
  <c r="AO62" i="16" s="1"/>
  <c r="B61" i="16"/>
  <c r="AO61" i="16" s="1"/>
  <c r="B60" i="16"/>
  <c r="AO60" i="16" s="1"/>
  <c r="B59" i="16"/>
  <c r="AO59" i="16" s="1"/>
  <c r="B58" i="16"/>
  <c r="AO58" i="16" s="1"/>
  <c r="B57" i="16"/>
  <c r="AO57" i="16" s="1"/>
  <c r="B56" i="16"/>
  <c r="AO56" i="16" s="1"/>
  <c r="B55" i="16"/>
  <c r="AO55" i="16" s="1"/>
  <c r="B54" i="16"/>
  <c r="AO54" i="16" s="1"/>
  <c r="B53" i="16"/>
  <c r="AO53" i="16" s="1"/>
  <c r="B52" i="16"/>
  <c r="AO52" i="16" s="1"/>
  <c r="B51" i="16"/>
  <c r="AO51" i="16" s="1"/>
  <c r="B50" i="16"/>
  <c r="AO50" i="16" s="1"/>
  <c r="B49" i="16"/>
  <c r="AO49" i="16" s="1"/>
  <c r="B48" i="16"/>
  <c r="AO48" i="16" s="1"/>
  <c r="B47" i="16"/>
  <c r="AO47" i="16" s="1"/>
  <c r="B46" i="16"/>
  <c r="AO46" i="16" s="1"/>
  <c r="B45" i="16"/>
  <c r="AO45" i="16" s="1"/>
  <c r="B44" i="16"/>
  <c r="AO44" i="16" s="1"/>
  <c r="B43" i="16"/>
  <c r="AO43" i="16" s="1"/>
  <c r="B42" i="16"/>
  <c r="AO42" i="16" s="1"/>
  <c r="B41" i="16"/>
  <c r="AO41" i="16" s="1"/>
  <c r="B40" i="16"/>
  <c r="AO40" i="16" s="1"/>
  <c r="B39" i="16"/>
  <c r="AO39" i="16" s="1"/>
  <c r="B38" i="16"/>
  <c r="AO38" i="16" s="1"/>
  <c r="B37" i="16"/>
  <c r="AO37" i="16" s="1"/>
  <c r="B36" i="16"/>
  <c r="AO36" i="16" s="1"/>
  <c r="B35" i="16"/>
  <c r="AO35" i="16" s="1"/>
  <c r="B34" i="16"/>
  <c r="AO34" i="16" s="1"/>
  <c r="B33" i="16"/>
  <c r="AO33" i="16" s="1"/>
  <c r="B32" i="16"/>
  <c r="AO32" i="16" s="1"/>
  <c r="B31" i="16"/>
  <c r="AO31" i="16" s="1"/>
  <c r="B30" i="16"/>
  <c r="AO30" i="16" s="1"/>
  <c r="B29" i="16"/>
  <c r="AO29" i="16" s="1"/>
  <c r="B28" i="16"/>
  <c r="AO28" i="16" s="1"/>
  <c r="B27" i="16"/>
  <c r="AO27" i="16" s="1"/>
  <c r="B26" i="16"/>
  <c r="AO26" i="16" s="1"/>
  <c r="B25" i="16"/>
  <c r="AO25" i="16" s="1"/>
  <c r="B24" i="16"/>
  <c r="AO24" i="16" s="1"/>
  <c r="B23" i="16"/>
  <c r="AO23" i="16" s="1"/>
  <c r="B22" i="16"/>
  <c r="AO22" i="16" s="1"/>
  <c r="B21" i="16"/>
  <c r="AO21" i="16" s="1"/>
  <c r="B20" i="16"/>
  <c r="AO20" i="16" s="1"/>
  <c r="B19" i="16"/>
  <c r="AO19" i="16" s="1"/>
  <c r="B18" i="16"/>
  <c r="AO18" i="16" s="1"/>
  <c r="B17" i="16"/>
  <c r="AO17" i="16" s="1"/>
  <c r="B16" i="16"/>
  <c r="AO16" i="16" s="1"/>
  <c r="B15" i="16"/>
  <c r="AO15" i="16" s="1"/>
  <c r="B14" i="16"/>
  <c r="AO14" i="16" s="1"/>
  <c r="B13" i="16"/>
  <c r="AO13" i="16" s="1"/>
  <c r="B12" i="16"/>
  <c r="AO12" i="16" s="1"/>
  <c r="B11" i="16"/>
  <c r="AO11" i="16" s="1"/>
  <c r="B10" i="16"/>
  <c r="AO10" i="16" s="1"/>
  <c r="B9" i="16"/>
  <c r="AO9" i="16" s="1"/>
  <c r="B8" i="16"/>
  <c r="AO8" i="16" s="1"/>
  <c r="B7" i="16"/>
  <c r="AO7" i="16" s="1"/>
  <c r="B6" i="16"/>
  <c r="AO6" i="16" s="1"/>
  <c r="B5" i="16"/>
  <c r="AO5" i="16" s="1"/>
  <c r="B4" i="16"/>
  <c r="AO4" i="16" s="1"/>
  <c r="B3" i="16"/>
  <c r="X3" i="16" s="1"/>
  <c r="AO3" i="16" s="1"/>
  <c r="B2" i="16"/>
  <c r="P102" i="14"/>
  <c r="Q102" i="14" s="1"/>
  <c r="O102" i="14"/>
  <c r="N102" i="14"/>
  <c r="L102" i="14"/>
  <c r="M102" i="14" s="1"/>
  <c r="P101" i="14"/>
  <c r="Q101" i="14" s="1"/>
  <c r="N101" i="14"/>
  <c r="O101" i="14" s="1"/>
  <c r="M101" i="14"/>
  <c r="L101" i="14"/>
  <c r="P100" i="14"/>
  <c r="Q100" i="14" s="1"/>
  <c r="N100" i="14"/>
  <c r="O100" i="14" s="1"/>
  <c r="L100" i="14"/>
  <c r="M100" i="14" s="1"/>
  <c r="Q99" i="14"/>
  <c r="P99" i="14"/>
  <c r="N99" i="14"/>
  <c r="O99" i="14" s="1"/>
  <c r="L99" i="14"/>
  <c r="M99" i="14" s="1"/>
  <c r="P98" i="14"/>
  <c r="Q98" i="14" s="1"/>
  <c r="O98" i="14"/>
  <c r="N98" i="14"/>
  <c r="L98" i="14"/>
  <c r="M98" i="14" s="1"/>
  <c r="P97" i="14"/>
  <c r="Q97" i="14" s="1"/>
  <c r="N97" i="14"/>
  <c r="O97" i="14" s="1"/>
  <c r="M97" i="14"/>
  <c r="L97" i="14"/>
  <c r="P96" i="14"/>
  <c r="Q96" i="14" s="1"/>
  <c r="N96" i="14"/>
  <c r="O96" i="14" s="1"/>
  <c r="L96" i="14"/>
  <c r="M96" i="14" s="1"/>
  <c r="Q95" i="14"/>
  <c r="P95" i="14"/>
  <c r="N95" i="14"/>
  <c r="O95" i="14" s="1"/>
  <c r="L95" i="14"/>
  <c r="M95" i="14" s="1"/>
  <c r="P94" i="14"/>
  <c r="Q94" i="14" s="1"/>
  <c r="O94" i="14"/>
  <c r="N94" i="14"/>
  <c r="L94" i="14"/>
  <c r="M94" i="14" s="1"/>
  <c r="P93" i="14"/>
  <c r="Q93" i="14" s="1"/>
  <c r="N93" i="14"/>
  <c r="O93" i="14" s="1"/>
  <c r="M93" i="14"/>
  <c r="L93" i="14"/>
  <c r="P92" i="14"/>
  <c r="Q92" i="14" s="1"/>
  <c r="N92" i="14"/>
  <c r="O92" i="14" s="1"/>
  <c r="L92" i="14"/>
  <c r="M92" i="14" s="1"/>
  <c r="Q91" i="14"/>
  <c r="P91" i="14"/>
  <c r="N91" i="14"/>
  <c r="O91" i="14" s="1"/>
  <c r="L91" i="14"/>
  <c r="M91" i="14" s="1"/>
  <c r="P90" i="14"/>
  <c r="Q90" i="14" s="1"/>
  <c r="O90" i="14"/>
  <c r="N90" i="14"/>
  <c r="L90" i="14"/>
  <c r="M90" i="14" s="1"/>
  <c r="P89" i="14"/>
  <c r="Q89" i="14" s="1"/>
  <c r="N89" i="14"/>
  <c r="O89" i="14" s="1"/>
  <c r="M89" i="14"/>
  <c r="L89" i="14"/>
  <c r="P88" i="14"/>
  <c r="Q88" i="14" s="1"/>
  <c r="N88" i="14"/>
  <c r="O88" i="14" s="1"/>
  <c r="L88" i="14"/>
  <c r="M88" i="14" s="1"/>
  <c r="Q87" i="14"/>
  <c r="P87" i="14"/>
  <c r="N87" i="14"/>
  <c r="O87" i="14" s="1"/>
  <c r="L87" i="14"/>
  <c r="M87" i="14" s="1"/>
  <c r="P86" i="14"/>
  <c r="Q86" i="14" s="1"/>
  <c r="O86" i="14"/>
  <c r="N86" i="14"/>
  <c r="L86" i="14"/>
  <c r="M86" i="14" s="1"/>
  <c r="P85" i="14"/>
  <c r="Q85" i="14" s="1"/>
  <c r="N85" i="14"/>
  <c r="O85" i="14" s="1"/>
  <c r="L85" i="14"/>
  <c r="M85" i="14" s="1"/>
  <c r="P84" i="14"/>
  <c r="Q84" i="14" s="1"/>
  <c r="N84" i="14"/>
  <c r="O84" i="14" s="1"/>
  <c r="L84" i="14"/>
  <c r="M84" i="14" s="1"/>
  <c r="P83" i="14"/>
  <c r="Q83" i="14" s="1"/>
  <c r="N83" i="14"/>
  <c r="O83" i="14" s="1"/>
  <c r="L83" i="14"/>
  <c r="M83" i="14" s="1"/>
  <c r="P82" i="14"/>
  <c r="Q82" i="14" s="1"/>
  <c r="N82" i="14"/>
  <c r="O82" i="14" s="1"/>
  <c r="L82" i="14"/>
  <c r="M82" i="14" s="1"/>
  <c r="P81" i="14"/>
  <c r="Q81" i="14" s="1"/>
  <c r="N81" i="14"/>
  <c r="O81" i="14" s="1"/>
  <c r="L81" i="14"/>
  <c r="M81" i="14" s="1"/>
  <c r="P80" i="14"/>
  <c r="Q80" i="14" s="1"/>
  <c r="N80" i="14"/>
  <c r="O80" i="14" s="1"/>
  <c r="L80" i="14"/>
  <c r="M80" i="14" s="1"/>
  <c r="P79" i="14"/>
  <c r="Q79" i="14" s="1"/>
  <c r="N79" i="14"/>
  <c r="O79" i="14" s="1"/>
  <c r="L79" i="14"/>
  <c r="M79" i="14" s="1"/>
  <c r="P78" i="14"/>
  <c r="Q78" i="14" s="1"/>
  <c r="N78" i="14"/>
  <c r="O78" i="14" s="1"/>
  <c r="L78" i="14"/>
  <c r="M78" i="14" s="1"/>
  <c r="P77" i="14"/>
  <c r="Q77" i="14" s="1"/>
  <c r="N77" i="14"/>
  <c r="O77" i="14" s="1"/>
  <c r="L77" i="14"/>
  <c r="M77" i="14" s="1"/>
  <c r="P76" i="14"/>
  <c r="Q76" i="14" s="1"/>
  <c r="N76" i="14"/>
  <c r="O76" i="14" s="1"/>
  <c r="L76" i="14"/>
  <c r="M76" i="14" s="1"/>
  <c r="P75" i="14"/>
  <c r="Q75" i="14" s="1"/>
  <c r="N75" i="14"/>
  <c r="O75" i="14" s="1"/>
  <c r="L75" i="14"/>
  <c r="M75" i="14" s="1"/>
  <c r="P74" i="14"/>
  <c r="Q74" i="14" s="1"/>
  <c r="N74" i="14"/>
  <c r="O74" i="14" s="1"/>
  <c r="L74" i="14"/>
  <c r="M74" i="14" s="1"/>
  <c r="P73" i="14"/>
  <c r="Q73" i="14" s="1"/>
  <c r="N73" i="14"/>
  <c r="O73" i="14" s="1"/>
  <c r="L73" i="14"/>
  <c r="M73" i="14" s="1"/>
  <c r="P72" i="14"/>
  <c r="Q72" i="14" s="1"/>
  <c r="N72" i="14"/>
  <c r="O72" i="14" s="1"/>
  <c r="L72" i="14"/>
  <c r="M72" i="14" s="1"/>
  <c r="P71" i="14"/>
  <c r="Q71" i="14" s="1"/>
  <c r="N71" i="14"/>
  <c r="O71" i="14" s="1"/>
  <c r="L71" i="14"/>
  <c r="M71" i="14" s="1"/>
  <c r="P70" i="14"/>
  <c r="Q70" i="14" s="1"/>
  <c r="N70" i="14"/>
  <c r="O70" i="14" s="1"/>
  <c r="L70" i="14"/>
  <c r="M70" i="14" s="1"/>
  <c r="P69" i="14"/>
  <c r="Q69" i="14" s="1"/>
  <c r="N69" i="14"/>
  <c r="O69" i="14" s="1"/>
  <c r="L69" i="14"/>
  <c r="M69" i="14" s="1"/>
  <c r="P68" i="14"/>
  <c r="Q68" i="14" s="1"/>
  <c r="N68" i="14"/>
  <c r="O68" i="14" s="1"/>
  <c r="L68" i="14"/>
  <c r="M68" i="14" s="1"/>
  <c r="P67" i="14"/>
  <c r="Q67" i="14" s="1"/>
  <c r="N67" i="14"/>
  <c r="O67" i="14" s="1"/>
  <c r="L67" i="14"/>
  <c r="M67" i="14" s="1"/>
  <c r="P66" i="14"/>
  <c r="Q66" i="14" s="1"/>
  <c r="N66" i="14"/>
  <c r="O66" i="14" s="1"/>
  <c r="L66" i="14"/>
  <c r="M66" i="14" s="1"/>
  <c r="P65" i="14"/>
  <c r="Q65" i="14" s="1"/>
  <c r="N65" i="14"/>
  <c r="O65" i="14" s="1"/>
  <c r="L65" i="14"/>
  <c r="M65" i="14" s="1"/>
  <c r="P64" i="14"/>
  <c r="Q64" i="14" s="1"/>
  <c r="N64" i="14"/>
  <c r="O64" i="14" s="1"/>
  <c r="L64" i="14"/>
  <c r="M64" i="14" s="1"/>
  <c r="P63" i="14"/>
  <c r="Q63" i="14" s="1"/>
  <c r="N63" i="14"/>
  <c r="O63" i="14" s="1"/>
  <c r="L63" i="14"/>
  <c r="M63" i="14" s="1"/>
  <c r="P62" i="14"/>
  <c r="Q62" i="14" s="1"/>
  <c r="N62" i="14"/>
  <c r="O62" i="14" s="1"/>
  <c r="L62" i="14"/>
  <c r="M62" i="14" s="1"/>
  <c r="P61" i="14"/>
  <c r="Q61" i="14" s="1"/>
  <c r="N61" i="14"/>
  <c r="O61" i="14" s="1"/>
  <c r="L61" i="14"/>
  <c r="M61" i="14" s="1"/>
  <c r="P60" i="14"/>
  <c r="Q60" i="14" s="1"/>
  <c r="N60" i="14"/>
  <c r="O60" i="14" s="1"/>
  <c r="L60" i="14"/>
  <c r="M60" i="14" s="1"/>
  <c r="P59" i="14"/>
  <c r="Q59" i="14" s="1"/>
  <c r="N59" i="14"/>
  <c r="O59" i="14" s="1"/>
  <c r="L59" i="14"/>
  <c r="M59" i="14" s="1"/>
  <c r="P58" i="14"/>
  <c r="Q58" i="14" s="1"/>
  <c r="N58" i="14"/>
  <c r="O58" i="14" s="1"/>
  <c r="L58" i="14"/>
  <c r="M58" i="14" s="1"/>
  <c r="P57" i="14"/>
  <c r="Q57" i="14" s="1"/>
  <c r="N57" i="14"/>
  <c r="O57" i="14" s="1"/>
  <c r="L57" i="14"/>
  <c r="M57" i="14" s="1"/>
  <c r="P56" i="14"/>
  <c r="Q56" i="14" s="1"/>
  <c r="N56" i="14"/>
  <c r="O56" i="14" s="1"/>
  <c r="L56" i="14"/>
  <c r="M56" i="14" s="1"/>
  <c r="P55" i="14"/>
  <c r="Q55" i="14" s="1"/>
  <c r="N55" i="14"/>
  <c r="O55" i="14" s="1"/>
  <c r="L55" i="14"/>
  <c r="M55" i="14" s="1"/>
  <c r="P54" i="14"/>
  <c r="Q54" i="14" s="1"/>
  <c r="N54" i="14"/>
  <c r="O54" i="14" s="1"/>
  <c r="L54" i="14"/>
  <c r="M54" i="14" s="1"/>
  <c r="P53" i="14"/>
  <c r="Q53" i="14" s="1"/>
  <c r="N53" i="14"/>
  <c r="O53" i="14" s="1"/>
  <c r="L53" i="14"/>
  <c r="M53" i="14" s="1"/>
  <c r="P52" i="14"/>
  <c r="Q52" i="14" s="1"/>
  <c r="N52" i="14"/>
  <c r="O52" i="14" s="1"/>
  <c r="L52" i="14"/>
  <c r="M52" i="14" s="1"/>
  <c r="P51" i="14"/>
  <c r="Q51" i="14" s="1"/>
  <c r="N51" i="14"/>
  <c r="O51" i="14" s="1"/>
  <c r="L51" i="14"/>
  <c r="M51" i="14" s="1"/>
  <c r="P50" i="14"/>
  <c r="Q50" i="14" s="1"/>
  <c r="N50" i="14"/>
  <c r="O50" i="14" s="1"/>
  <c r="L50" i="14"/>
  <c r="M50" i="14" s="1"/>
  <c r="P49" i="14"/>
  <c r="Q49" i="14" s="1"/>
  <c r="N49" i="14"/>
  <c r="O49" i="14" s="1"/>
  <c r="L49" i="14"/>
  <c r="M49" i="14" s="1"/>
  <c r="P48" i="14"/>
  <c r="Q48" i="14" s="1"/>
  <c r="N48" i="14"/>
  <c r="O48" i="14" s="1"/>
  <c r="L48" i="14"/>
  <c r="M48" i="14" s="1"/>
  <c r="P47" i="14"/>
  <c r="Q47" i="14" s="1"/>
  <c r="N47" i="14"/>
  <c r="O47" i="14" s="1"/>
  <c r="L47" i="14"/>
  <c r="M47" i="14" s="1"/>
  <c r="P46" i="14"/>
  <c r="Q46" i="14" s="1"/>
  <c r="N46" i="14"/>
  <c r="O46" i="14" s="1"/>
  <c r="L46" i="14"/>
  <c r="M46" i="14" s="1"/>
  <c r="P45" i="14"/>
  <c r="Q45" i="14" s="1"/>
  <c r="N45" i="14"/>
  <c r="O45" i="14" s="1"/>
  <c r="L45" i="14"/>
  <c r="M45" i="14" s="1"/>
  <c r="P44" i="14"/>
  <c r="Q44" i="14" s="1"/>
  <c r="N44" i="14"/>
  <c r="O44" i="14" s="1"/>
  <c r="L44" i="14"/>
  <c r="M44" i="14" s="1"/>
  <c r="P43" i="14"/>
  <c r="Q43" i="14" s="1"/>
  <c r="N43" i="14"/>
  <c r="O43" i="14" s="1"/>
  <c r="L43" i="14"/>
  <c r="M43" i="14" s="1"/>
  <c r="P42" i="14"/>
  <c r="Q42" i="14" s="1"/>
  <c r="N42" i="14"/>
  <c r="O42" i="14" s="1"/>
  <c r="L42" i="14"/>
  <c r="M42" i="14" s="1"/>
  <c r="P41" i="14"/>
  <c r="Q41" i="14" s="1"/>
  <c r="N41" i="14"/>
  <c r="O41" i="14" s="1"/>
  <c r="L41" i="14"/>
  <c r="M41" i="14" s="1"/>
  <c r="P40" i="14"/>
  <c r="Q40" i="14" s="1"/>
  <c r="N40" i="14"/>
  <c r="O40" i="14" s="1"/>
  <c r="L40" i="14"/>
  <c r="M40" i="14" s="1"/>
  <c r="P39" i="14"/>
  <c r="Q39" i="14" s="1"/>
  <c r="N39" i="14"/>
  <c r="O39" i="14" s="1"/>
  <c r="L39" i="14"/>
  <c r="M39" i="14" s="1"/>
  <c r="P38" i="14"/>
  <c r="Q38" i="14" s="1"/>
  <c r="N38" i="14"/>
  <c r="O38" i="14" s="1"/>
  <c r="L38" i="14"/>
  <c r="M38" i="14" s="1"/>
  <c r="P37" i="14"/>
  <c r="Q37" i="14" s="1"/>
  <c r="N37" i="14"/>
  <c r="O37" i="14" s="1"/>
  <c r="L37" i="14"/>
  <c r="M37" i="14" s="1"/>
  <c r="P36" i="14"/>
  <c r="Q36" i="14" s="1"/>
  <c r="N36" i="14"/>
  <c r="O36" i="14" s="1"/>
  <c r="L36" i="14"/>
  <c r="M36" i="14" s="1"/>
  <c r="P35" i="14"/>
  <c r="Q35" i="14" s="1"/>
  <c r="N35" i="14"/>
  <c r="O35" i="14" s="1"/>
  <c r="L35" i="14"/>
  <c r="M35" i="14" s="1"/>
  <c r="P34" i="14"/>
  <c r="Q34" i="14" s="1"/>
  <c r="N34" i="14"/>
  <c r="O34" i="14" s="1"/>
  <c r="L34" i="14"/>
  <c r="M34" i="14" s="1"/>
  <c r="P33" i="14"/>
  <c r="Q33" i="14" s="1"/>
  <c r="N33" i="14"/>
  <c r="O33" i="14" s="1"/>
  <c r="L33" i="14"/>
  <c r="M33" i="14" s="1"/>
  <c r="P32" i="14"/>
  <c r="Q32" i="14" s="1"/>
  <c r="N32" i="14"/>
  <c r="O32" i="14" s="1"/>
  <c r="L32" i="14"/>
  <c r="M32" i="14" s="1"/>
  <c r="P31" i="14"/>
  <c r="Q31" i="14" s="1"/>
  <c r="N31" i="14"/>
  <c r="O31" i="14" s="1"/>
  <c r="L31" i="14"/>
  <c r="M31" i="14" s="1"/>
  <c r="P30" i="14"/>
  <c r="Q30" i="14" s="1"/>
  <c r="N30" i="14"/>
  <c r="O30" i="14" s="1"/>
  <c r="L30" i="14"/>
  <c r="M30" i="14" s="1"/>
  <c r="P29" i="14"/>
  <c r="Q29" i="14" s="1"/>
  <c r="N29" i="14"/>
  <c r="O29" i="14" s="1"/>
  <c r="L29" i="14"/>
  <c r="M29" i="14" s="1"/>
  <c r="P28" i="14"/>
  <c r="Q28" i="14" s="1"/>
  <c r="N28" i="14"/>
  <c r="O28" i="14" s="1"/>
  <c r="L28" i="14"/>
  <c r="M28" i="14" s="1"/>
  <c r="P27" i="14"/>
  <c r="Q27" i="14" s="1"/>
  <c r="N27" i="14"/>
  <c r="O27" i="14" s="1"/>
  <c r="L27" i="14"/>
  <c r="M27" i="14" s="1"/>
  <c r="P26" i="14"/>
  <c r="Q26" i="14" s="1"/>
  <c r="N26" i="14"/>
  <c r="O26" i="14" s="1"/>
  <c r="L26" i="14"/>
  <c r="M26" i="14" s="1"/>
  <c r="P25" i="14"/>
  <c r="Q25" i="14" s="1"/>
  <c r="N25" i="14"/>
  <c r="O25" i="14" s="1"/>
  <c r="L25" i="14"/>
  <c r="M25" i="14" s="1"/>
  <c r="P24" i="14"/>
  <c r="Q24" i="14" s="1"/>
  <c r="N24" i="14"/>
  <c r="O24" i="14" s="1"/>
  <c r="L24" i="14"/>
  <c r="M24" i="14" s="1"/>
  <c r="P23" i="14"/>
  <c r="Q23" i="14" s="1"/>
  <c r="N23" i="14"/>
  <c r="O23" i="14" s="1"/>
  <c r="L23" i="14"/>
  <c r="M23" i="14" s="1"/>
  <c r="P22" i="14"/>
  <c r="Q22" i="14" s="1"/>
  <c r="N22" i="14"/>
  <c r="O22" i="14" s="1"/>
  <c r="L22" i="14"/>
  <c r="M22" i="14" s="1"/>
  <c r="P21" i="14"/>
  <c r="Q21" i="14" s="1"/>
  <c r="N21" i="14"/>
  <c r="O21" i="14" s="1"/>
  <c r="L21" i="14"/>
  <c r="M21" i="14" s="1"/>
  <c r="P20" i="14"/>
  <c r="Q20" i="14" s="1"/>
  <c r="N20" i="14"/>
  <c r="O20" i="14" s="1"/>
  <c r="L20" i="14"/>
  <c r="M20" i="14" s="1"/>
  <c r="P19" i="14"/>
  <c r="Q19" i="14" s="1"/>
  <c r="N19" i="14"/>
  <c r="O19" i="14" s="1"/>
  <c r="L19" i="14"/>
  <c r="M19" i="14" s="1"/>
  <c r="P18" i="14"/>
  <c r="Q18" i="14" s="1"/>
  <c r="N18" i="14"/>
  <c r="O18" i="14" s="1"/>
  <c r="L18" i="14"/>
  <c r="M18" i="14" s="1"/>
  <c r="P17" i="14"/>
  <c r="Q17" i="14" s="1"/>
  <c r="N17" i="14"/>
  <c r="O17" i="14" s="1"/>
  <c r="L17" i="14"/>
  <c r="M17" i="14" s="1"/>
  <c r="P16" i="14"/>
  <c r="Q16" i="14" s="1"/>
  <c r="N16" i="14"/>
  <c r="O16" i="14" s="1"/>
  <c r="L16" i="14"/>
  <c r="M16" i="14" s="1"/>
  <c r="P15" i="14"/>
  <c r="Q15" i="14" s="1"/>
  <c r="N15" i="14"/>
  <c r="O15" i="14" s="1"/>
  <c r="L15" i="14"/>
  <c r="M15" i="14" s="1"/>
  <c r="P14" i="14"/>
  <c r="Q14" i="14" s="1"/>
  <c r="N14" i="14"/>
  <c r="O14" i="14" s="1"/>
  <c r="L14" i="14"/>
  <c r="M14" i="14" s="1"/>
  <c r="P13" i="14"/>
  <c r="Q13" i="14" s="1"/>
  <c r="N13" i="14"/>
  <c r="O13" i="14" s="1"/>
  <c r="L13" i="14"/>
  <c r="M13" i="14" s="1"/>
  <c r="P12" i="14"/>
  <c r="Q12" i="14" s="1"/>
  <c r="N12" i="14"/>
  <c r="O12" i="14" s="1"/>
  <c r="L12" i="14"/>
  <c r="M12" i="14" s="1"/>
  <c r="P11" i="14"/>
  <c r="Q11" i="14" s="1"/>
  <c r="N11" i="14"/>
  <c r="O11" i="14" s="1"/>
  <c r="L11" i="14"/>
  <c r="M11" i="14" s="1"/>
  <c r="P10" i="14"/>
  <c r="Q10" i="14" s="1"/>
  <c r="N10" i="14"/>
  <c r="O10" i="14" s="1"/>
  <c r="L10" i="14"/>
  <c r="M10" i="14" s="1"/>
  <c r="P9" i="14"/>
  <c r="Q9" i="14" s="1"/>
  <c r="N9" i="14"/>
  <c r="O9" i="14" s="1"/>
  <c r="L9" i="14"/>
  <c r="M9" i="14" s="1"/>
  <c r="P8" i="14"/>
  <c r="Q8" i="14" s="1"/>
  <c r="N8" i="14"/>
  <c r="O8" i="14" s="1"/>
  <c r="L8" i="14"/>
  <c r="M8" i="14" s="1"/>
  <c r="P7" i="14"/>
  <c r="Q7" i="14" s="1"/>
  <c r="N7" i="14"/>
  <c r="O7" i="14" s="1"/>
  <c r="L7" i="14"/>
  <c r="M7" i="14" s="1"/>
  <c r="P6" i="14"/>
  <c r="Q6" i="14" s="1"/>
  <c r="N6" i="14"/>
  <c r="O6" i="14" s="1"/>
  <c r="L6" i="14"/>
  <c r="M6" i="14" s="1"/>
  <c r="P5" i="14"/>
  <c r="Q5" i="14" s="1"/>
  <c r="N5" i="14"/>
  <c r="O5" i="14" s="1"/>
  <c r="L5" i="14"/>
  <c r="M5" i="14" s="1"/>
  <c r="P4" i="14"/>
  <c r="Q4" i="14" s="1"/>
  <c r="N4" i="14"/>
  <c r="O4" i="14" s="1"/>
  <c r="L4" i="14"/>
  <c r="M4" i="14" s="1"/>
  <c r="P103" i="14"/>
  <c r="Q103" i="14" s="1"/>
  <c r="N103" i="14"/>
  <c r="O103" i="14" s="1"/>
  <c r="L103" i="14"/>
  <c r="M103" i="14" s="1"/>
  <c r="P102" i="12"/>
  <c r="Q102" i="12" s="1"/>
  <c r="N102" i="12"/>
  <c r="O102" i="12" s="1"/>
  <c r="L102" i="12"/>
  <c r="M102" i="12" s="1"/>
  <c r="P101" i="12"/>
  <c r="Q101" i="12" s="1"/>
  <c r="N101" i="12"/>
  <c r="O101" i="12" s="1"/>
  <c r="L101" i="12"/>
  <c r="M101" i="12" s="1"/>
  <c r="P100" i="12"/>
  <c r="Q100" i="12" s="1"/>
  <c r="N100" i="12"/>
  <c r="O100" i="12" s="1"/>
  <c r="L100" i="12"/>
  <c r="M100" i="12" s="1"/>
  <c r="P99" i="12"/>
  <c r="Q99" i="12" s="1"/>
  <c r="N99" i="12"/>
  <c r="O99" i="12" s="1"/>
  <c r="L99" i="12"/>
  <c r="M99" i="12" s="1"/>
  <c r="P98" i="12"/>
  <c r="Q98" i="12" s="1"/>
  <c r="N98" i="12"/>
  <c r="O98" i="12" s="1"/>
  <c r="L98" i="12"/>
  <c r="M98" i="12" s="1"/>
  <c r="P97" i="12"/>
  <c r="Q97" i="12" s="1"/>
  <c r="N97" i="12"/>
  <c r="O97" i="12" s="1"/>
  <c r="L97" i="12"/>
  <c r="M97" i="12" s="1"/>
  <c r="P96" i="12"/>
  <c r="Q96" i="12" s="1"/>
  <c r="N96" i="12"/>
  <c r="O96" i="12" s="1"/>
  <c r="L96" i="12"/>
  <c r="M96" i="12" s="1"/>
  <c r="P95" i="12"/>
  <c r="Q95" i="12" s="1"/>
  <c r="N95" i="12"/>
  <c r="O95" i="12" s="1"/>
  <c r="L95" i="12"/>
  <c r="M95" i="12" s="1"/>
  <c r="P94" i="12"/>
  <c r="Q94" i="12" s="1"/>
  <c r="N94" i="12"/>
  <c r="O94" i="12" s="1"/>
  <c r="L94" i="12"/>
  <c r="M94" i="12" s="1"/>
  <c r="P93" i="12"/>
  <c r="Q93" i="12" s="1"/>
  <c r="N93" i="12"/>
  <c r="O93" i="12" s="1"/>
  <c r="L93" i="12"/>
  <c r="M93" i="12" s="1"/>
  <c r="P92" i="12"/>
  <c r="Q92" i="12" s="1"/>
  <c r="N92" i="12"/>
  <c r="O92" i="12" s="1"/>
  <c r="L92" i="12"/>
  <c r="M92" i="12" s="1"/>
  <c r="P91" i="12"/>
  <c r="Q91" i="12" s="1"/>
  <c r="N91" i="12"/>
  <c r="O91" i="12" s="1"/>
  <c r="L91" i="12"/>
  <c r="M91" i="12" s="1"/>
  <c r="P90" i="12"/>
  <c r="Q90" i="12" s="1"/>
  <c r="N90" i="12"/>
  <c r="O90" i="12" s="1"/>
  <c r="L90" i="12"/>
  <c r="M90" i="12" s="1"/>
  <c r="P89" i="12"/>
  <c r="Q89" i="12" s="1"/>
  <c r="N89" i="12"/>
  <c r="O89" i="12" s="1"/>
  <c r="L89" i="12"/>
  <c r="M89" i="12" s="1"/>
  <c r="P88" i="12"/>
  <c r="Q88" i="12" s="1"/>
  <c r="N88" i="12"/>
  <c r="O88" i="12" s="1"/>
  <c r="L88" i="12"/>
  <c r="M88" i="12" s="1"/>
  <c r="P87" i="12"/>
  <c r="Q87" i="12" s="1"/>
  <c r="N87" i="12"/>
  <c r="O87" i="12" s="1"/>
  <c r="L87" i="12"/>
  <c r="M87" i="12" s="1"/>
  <c r="P86" i="12"/>
  <c r="Q86" i="12" s="1"/>
  <c r="N86" i="12"/>
  <c r="O86" i="12" s="1"/>
  <c r="L86" i="12"/>
  <c r="M86" i="12" s="1"/>
  <c r="P85" i="12"/>
  <c r="Q85" i="12" s="1"/>
  <c r="N85" i="12"/>
  <c r="O85" i="12" s="1"/>
  <c r="L85" i="12"/>
  <c r="M85" i="12" s="1"/>
  <c r="P84" i="12"/>
  <c r="Q84" i="12" s="1"/>
  <c r="N84" i="12"/>
  <c r="O84" i="12" s="1"/>
  <c r="L84" i="12"/>
  <c r="M84" i="12" s="1"/>
  <c r="P83" i="12"/>
  <c r="Q83" i="12" s="1"/>
  <c r="N83" i="12"/>
  <c r="O83" i="12" s="1"/>
  <c r="L83" i="12"/>
  <c r="M83" i="12" s="1"/>
  <c r="P82" i="12"/>
  <c r="Q82" i="12" s="1"/>
  <c r="N82" i="12"/>
  <c r="O82" i="12" s="1"/>
  <c r="L82" i="12"/>
  <c r="M82" i="12" s="1"/>
  <c r="P81" i="12"/>
  <c r="Q81" i="12" s="1"/>
  <c r="N81" i="12"/>
  <c r="O81" i="12" s="1"/>
  <c r="L81" i="12"/>
  <c r="M81" i="12" s="1"/>
  <c r="P80" i="12"/>
  <c r="Q80" i="12" s="1"/>
  <c r="N80" i="12"/>
  <c r="O80" i="12" s="1"/>
  <c r="L80" i="12"/>
  <c r="M80" i="12" s="1"/>
  <c r="P79" i="12"/>
  <c r="Q79" i="12" s="1"/>
  <c r="N79" i="12"/>
  <c r="O79" i="12" s="1"/>
  <c r="L79" i="12"/>
  <c r="M79" i="12" s="1"/>
  <c r="P78" i="12"/>
  <c r="Q78" i="12" s="1"/>
  <c r="N78" i="12"/>
  <c r="O78" i="12" s="1"/>
  <c r="L78" i="12"/>
  <c r="M78" i="12" s="1"/>
  <c r="P77" i="12"/>
  <c r="Q77" i="12" s="1"/>
  <c r="N77" i="12"/>
  <c r="O77" i="12" s="1"/>
  <c r="L77" i="12"/>
  <c r="M77" i="12" s="1"/>
  <c r="P76" i="12"/>
  <c r="Q76" i="12" s="1"/>
  <c r="N76" i="12"/>
  <c r="O76" i="12" s="1"/>
  <c r="L76" i="12"/>
  <c r="M76" i="12" s="1"/>
  <c r="P75" i="12"/>
  <c r="Q75" i="12" s="1"/>
  <c r="N75" i="12"/>
  <c r="O75" i="12" s="1"/>
  <c r="L75" i="12"/>
  <c r="M75" i="12" s="1"/>
  <c r="P74" i="12"/>
  <c r="Q74" i="12" s="1"/>
  <c r="N74" i="12"/>
  <c r="O74" i="12" s="1"/>
  <c r="L74" i="12"/>
  <c r="M74" i="12" s="1"/>
  <c r="P73" i="12"/>
  <c r="Q73" i="12" s="1"/>
  <c r="N73" i="12"/>
  <c r="O73" i="12" s="1"/>
  <c r="L73" i="12"/>
  <c r="M73" i="12" s="1"/>
  <c r="P72" i="12"/>
  <c r="Q72" i="12" s="1"/>
  <c r="N72" i="12"/>
  <c r="O72" i="12" s="1"/>
  <c r="L72" i="12"/>
  <c r="M72" i="12" s="1"/>
  <c r="P71" i="12"/>
  <c r="Q71" i="12" s="1"/>
  <c r="N71" i="12"/>
  <c r="O71" i="12" s="1"/>
  <c r="L71" i="12"/>
  <c r="M71" i="12" s="1"/>
  <c r="P70" i="12"/>
  <c r="Q70" i="12" s="1"/>
  <c r="N70" i="12"/>
  <c r="O70" i="12" s="1"/>
  <c r="L70" i="12"/>
  <c r="M70" i="12" s="1"/>
  <c r="P69" i="12"/>
  <c r="Q69" i="12" s="1"/>
  <c r="N69" i="12"/>
  <c r="O69" i="12" s="1"/>
  <c r="L69" i="12"/>
  <c r="M69" i="12" s="1"/>
  <c r="P68" i="12"/>
  <c r="Q68" i="12" s="1"/>
  <c r="N68" i="12"/>
  <c r="O68" i="12" s="1"/>
  <c r="L68" i="12"/>
  <c r="M68" i="12" s="1"/>
  <c r="P67" i="12"/>
  <c r="Q67" i="12" s="1"/>
  <c r="N67" i="12"/>
  <c r="O67" i="12" s="1"/>
  <c r="L67" i="12"/>
  <c r="M67" i="12" s="1"/>
  <c r="P66" i="12"/>
  <c r="Q66" i="12" s="1"/>
  <c r="N66" i="12"/>
  <c r="O66" i="12" s="1"/>
  <c r="L66" i="12"/>
  <c r="M66" i="12" s="1"/>
  <c r="P65" i="12"/>
  <c r="Q65" i="12" s="1"/>
  <c r="N65" i="12"/>
  <c r="O65" i="12" s="1"/>
  <c r="L65" i="12"/>
  <c r="M65" i="12" s="1"/>
  <c r="P64" i="12"/>
  <c r="Q64" i="12" s="1"/>
  <c r="N64" i="12"/>
  <c r="O64" i="12" s="1"/>
  <c r="L64" i="12"/>
  <c r="M64" i="12" s="1"/>
  <c r="P63" i="12"/>
  <c r="Q63" i="12" s="1"/>
  <c r="N63" i="12"/>
  <c r="O63" i="12" s="1"/>
  <c r="L63" i="12"/>
  <c r="M63" i="12" s="1"/>
  <c r="P62" i="12"/>
  <c r="Q62" i="12" s="1"/>
  <c r="N62" i="12"/>
  <c r="O62" i="12" s="1"/>
  <c r="L62" i="12"/>
  <c r="M62" i="12" s="1"/>
  <c r="P61" i="12"/>
  <c r="Q61" i="12" s="1"/>
  <c r="N61" i="12"/>
  <c r="O61" i="12" s="1"/>
  <c r="L61" i="12"/>
  <c r="M61" i="12" s="1"/>
  <c r="P60" i="12"/>
  <c r="Q60" i="12" s="1"/>
  <c r="N60" i="12"/>
  <c r="O60" i="12" s="1"/>
  <c r="L60" i="12"/>
  <c r="M60" i="12" s="1"/>
  <c r="P59" i="12"/>
  <c r="Q59" i="12" s="1"/>
  <c r="N59" i="12"/>
  <c r="O59" i="12" s="1"/>
  <c r="L59" i="12"/>
  <c r="M59" i="12" s="1"/>
  <c r="P58" i="12"/>
  <c r="Q58" i="12" s="1"/>
  <c r="N58" i="12"/>
  <c r="O58" i="12" s="1"/>
  <c r="L58" i="12"/>
  <c r="M58" i="12" s="1"/>
  <c r="P57" i="12"/>
  <c r="Q57" i="12" s="1"/>
  <c r="N57" i="12"/>
  <c r="O57" i="12" s="1"/>
  <c r="L57" i="12"/>
  <c r="M57" i="12" s="1"/>
  <c r="P56" i="12"/>
  <c r="Q56" i="12" s="1"/>
  <c r="N56" i="12"/>
  <c r="O56" i="12" s="1"/>
  <c r="L56" i="12"/>
  <c r="M56" i="12" s="1"/>
  <c r="P55" i="12"/>
  <c r="Q55" i="12" s="1"/>
  <c r="N55" i="12"/>
  <c r="O55" i="12" s="1"/>
  <c r="L55" i="12"/>
  <c r="M55" i="12" s="1"/>
  <c r="P54" i="12"/>
  <c r="Q54" i="12" s="1"/>
  <c r="N54" i="12"/>
  <c r="O54" i="12" s="1"/>
  <c r="L54" i="12"/>
  <c r="M54" i="12" s="1"/>
  <c r="P53" i="12"/>
  <c r="Q53" i="12" s="1"/>
  <c r="N53" i="12"/>
  <c r="O53" i="12" s="1"/>
  <c r="L53" i="12"/>
  <c r="M53" i="12" s="1"/>
  <c r="P52" i="12"/>
  <c r="Q52" i="12" s="1"/>
  <c r="N52" i="12"/>
  <c r="O52" i="12" s="1"/>
  <c r="L52" i="12"/>
  <c r="M52" i="12" s="1"/>
  <c r="P51" i="12"/>
  <c r="Q51" i="12" s="1"/>
  <c r="N51" i="12"/>
  <c r="O51" i="12" s="1"/>
  <c r="L51" i="12"/>
  <c r="M51" i="12" s="1"/>
  <c r="P50" i="12"/>
  <c r="Q50" i="12" s="1"/>
  <c r="N50" i="12"/>
  <c r="O50" i="12" s="1"/>
  <c r="L50" i="12"/>
  <c r="M50" i="12" s="1"/>
  <c r="P49" i="12"/>
  <c r="Q49" i="12" s="1"/>
  <c r="N49" i="12"/>
  <c r="O49" i="12" s="1"/>
  <c r="L49" i="12"/>
  <c r="M49" i="12" s="1"/>
  <c r="P48" i="12"/>
  <c r="Q48" i="12" s="1"/>
  <c r="N48" i="12"/>
  <c r="O48" i="12" s="1"/>
  <c r="L48" i="12"/>
  <c r="M48" i="12" s="1"/>
  <c r="P47" i="12"/>
  <c r="Q47" i="12" s="1"/>
  <c r="N47" i="12"/>
  <c r="O47" i="12" s="1"/>
  <c r="L47" i="12"/>
  <c r="M47" i="12" s="1"/>
  <c r="P46" i="12"/>
  <c r="Q46" i="12" s="1"/>
  <c r="N46" i="12"/>
  <c r="O46" i="12" s="1"/>
  <c r="L46" i="12"/>
  <c r="M46" i="12" s="1"/>
  <c r="P45" i="12"/>
  <c r="Q45" i="12" s="1"/>
  <c r="N45" i="12"/>
  <c r="O45" i="12" s="1"/>
  <c r="L45" i="12"/>
  <c r="M45" i="12" s="1"/>
  <c r="P44" i="12"/>
  <c r="Q44" i="12" s="1"/>
  <c r="N44" i="12"/>
  <c r="O44" i="12" s="1"/>
  <c r="L44" i="12"/>
  <c r="M44" i="12" s="1"/>
  <c r="P43" i="12"/>
  <c r="Q43" i="12" s="1"/>
  <c r="N43" i="12"/>
  <c r="O43" i="12" s="1"/>
  <c r="L43" i="12"/>
  <c r="M43" i="12" s="1"/>
  <c r="P42" i="12"/>
  <c r="Q42" i="12" s="1"/>
  <c r="N42" i="12"/>
  <c r="O42" i="12" s="1"/>
  <c r="L42" i="12"/>
  <c r="M42" i="12" s="1"/>
  <c r="P41" i="12"/>
  <c r="Q41" i="12" s="1"/>
  <c r="N41" i="12"/>
  <c r="O41" i="12" s="1"/>
  <c r="L41" i="12"/>
  <c r="M41" i="12" s="1"/>
  <c r="P40" i="12"/>
  <c r="Q40" i="12" s="1"/>
  <c r="N40" i="12"/>
  <c r="O40" i="12" s="1"/>
  <c r="L40" i="12"/>
  <c r="M40" i="12" s="1"/>
  <c r="P39" i="12"/>
  <c r="Q39" i="12" s="1"/>
  <c r="N39" i="12"/>
  <c r="O39" i="12" s="1"/>
  <c r="L39" i="12"/>
  <c r="M39" i="12" s="1"/>
  <c r="P38" i="12"/>
  <c r="Q38" i="12" s="1"/>
  <c r="N38" i="12"/>
  <c r="O38" i="12" s="1"/>
  <c r="L38" i="12"/>
  <c r="M38" i="12" s="1"/>
  <c r="P37" i="12"/>
  <c r="Q37" i="12" s="1"/>
  <c r="N37" i="12"/>
  <c r="O37" i="12" s="1"/>
  <c r="L37" i="12"/>
  <c r="M37" i="12" s="1"/>
  <c r="P36" i="12"/>
  <c r="Q36" i="12" s="1"/>
  <c r="N36" i="12"/>
  <c r="O36" i="12" s="1"/>
  <c r="L36" i="12"/>
  <c r="M36" i="12" s="1"/>
  <c r="P35" i="12"/>
  <c r="Q35" i="12" s="1"/>
  <c r="N35" i="12"/>
  <c r="O35" i="12" s="1"/>
  <c r="L35" i="12"/>
  <c r="M35" i="12" s="1"/>
  <c r="P34" i="12"/>
  <c r="Q34" i="12" s="1"/>
  <c r="N34" i="12"/>
  <c r="O34" i="12" s="1"/>
  <c r="L34" i="12"/>
  <c r="M34" i="12" s="1"/>
  <c r="P33" i="12"/>
  <c r="Q33" i="12" s="1"/>
  <c r="N33" i="12"/>
  <c r="O33" i="12" s="1"/>
  <c r="L33" i="12"/>
  <c r="M33" i="12" s="1"/>
  <c r="P32" i="12"/>
  <c r="Q32" i="12" s="1"/>
  <c r="N32" i="12"/>
  <c r="O32" i="12" s="1"/>
  <c r="L32" i="12"/>
  <c r="M32" i="12" s="1"/>
  <c r="P31" i="12"/>
  <c r="Q31" i="12" s="1"/>
  <c r="N31" i="12"/>
  <c r="O31" i="12" s="1"/>
  <c r="L31" i="12"/>
  <c r="M31" i="12" s="1"/>
  <c r="P30" i="12"/>
  <c r="Q30" i="12" s="1"/>
  <c r="N30" i="12"/>
  <c r="O30" i="12" s="1"/>
  <c r="L30" i="12"/>
  <c r="M30" i="12" s="1"/>
  <c r="P29" i="12"/>
  <c r="Q29" i="12" s="1"/>
  <c r="N29" i="12"/>
  <c r="O29" i="12" s="1"/>
  <c r="L29" i="12"/>
  <c r="M29" i="12" s="1"/>
  <c r="P28" i="12"/>
  <c r="Q28" i="12" s="1"/>
  <c r="N28" i="12"/>
  <c r="O28" i="12" s="1"/>
  <c r="L28" i="12"/>
  <c r="M28" i="12" s="1"/>
  <c r="P27" i="12"/>
  <c r="Q27" i="12" s="1"/>
  <c r="N27" i="12"/>
  <c r="O27" i="12" s="1"/>
  <c r="L27" i="12"/>
  <c r="M27" i="12" s="1"/>
  <c r="P26" i="12"/>
  <c r="Q26" i="12" s="1"/>
  <c r="N26" i="12"/>
  <c r="O26" i="12" s="1"/>
  <c r="L26" i="12"/>
  <c r="M26" i="12" s="1"/>
  <c r="P25" i="12"/>
  <c r="Q25" i="12" s="1"/>
  <c r="N25" i="12"/>
  <c r="O25" i="12" s="1"/>
  <c r="L25" i="12"/>
  <c r="M25" i="12" s="1"/>
  <c r="P24" i="12"/>
  <c r="Q24" i="12" s="1"/>
  <c r="N24" i="12"/>
  <c r="O24" i="12" s="1"/>
  <c r="L24" i="12"/>
  <c r="M24" i="12" s="1"/>
  <c r="P23" i="12"/>
  <c r="Q23" i="12" s="1"/>
  <c r="N23" i="12"/>
  <c r="O23" i="12" s="1"/>
  <c r="L23" i="12"/>
  <c r="M23" i="12" s="1"/>
  <c r="P22" i="12"/>
  <c r="Q22" i="12" s="1"/>
  <c r="N22" i="12"/>
  <c r="O22" i="12" s="1"/>
  <c r="L22" i="12"/>
  <c r="M22" i="12" s="1"/>
  <c r="P21" i="12"/>
  <c r="Q21" i="12" s="1"/>
  <c r="N21" i="12"/>
  <c r="O21" i="12" s="1"/>
  <c r="L21" i="12"/>
  <c r="M21" i="12" s="1"/>
  <c r="P20" i="12"/>
  <c r="Q20" i="12" s="1"/>
  <c r="N20" i="12"/>
  <c r="O20" i="12" s="1"/>
  <c r="L20" i="12"/>
  <c r="M20" i="12" s="1"/>
  <c r="P19" i="12"/>
  <c r="Q19" i="12" s="1"/>
  <c r="N19" i="12"/>
  <c r="O19" i="12" s="1"/>
  <c r="L19" i="12"/>
  <c r="M19" i="12" s="1"/>
  <c r="P18" i="12"/>
  <c r="Q18" i="12" s="1"/>
  <c r="N18" i="12"/>
  <c r="O18" i="12" s="1"/>
  <c r="L18" i="12"/>
  <c r="M18" i="12" s="1"/>
  <c r="P17" i="12"/>
  <c r="Q17" i="12" s="1"/>
  <c r="N17" i="12"/>
  <c r="O17" i="12" s="1"/>
  <c r="L17" i="12"/>
  <c r="M17" i="12" s="1"/>
  <c r="P16" i="12"/>
  <c r="Q16" i="12" s="1"/>
  <c r="N16" i="12"/>
  <c r="O16" i="12" s="1"/>
  <c r="L16" i="12"/>
  <c r="M16" i="12" s="1"/>
  <c r="P15" i="12"/>
  <c r="Q15" i="12" s="1"/>
  <c r="N15" i="12"/>
  <c r="O15" i="12" s="1"/>
  <c r="L15" i="12"/>
  <c r="M15" i="12" s="1"/>
  <c r="P14" i="12"/>
  <c r="Q14" i="12" s="1"/>
  <c r="N14" i="12"/>
  <c r="O14" i="12" s="1"/>
  <c r="L14" i="12"/>
  <c r="M14" i="12" s="1"/>
  <c r="P13" i="12"/>
  <c r="Q13" i="12" s="1"/>
  <c r="N13" i="12"/>
  <c r="O13" i="12" s="1"/>
  <c r="L13" i="12"/>
  <c r="M13" i="12" s="1"/>
  <c r="P12" i="12"/>
  <c r="Q12" i="12" s="1"/>
  <c r="N12" i="12"/>
  <c r="O12" i="12" s="1"/>
  <c r="L12" i="12"/>
  <c r="M12" i="12" s="1"/>
  <c r="P11" i="12"/>
  <c r="Q11" i="12" s="1"/>
  <c r="N11" i="12"/>
  <c r="O11" i="12" s="1"/>
  <c r="L11" i="12"/>
  <c r="M11" i="12" s="1"/>
  <c r="P10" i="12"/>
  <c r="Q10" i="12" s="1"/>
  <c r="N10" i="12"/>
  <c r="O10" i="12" s="1"/>
  <c r="L10" i="12"/>
  <c r="M10" i="12" s="1"/>
  <c r="P9" i="12"/>
  <c r="Q9" i="12" s="1"/>
  <c r="N9" i="12"/>
  <c r="O9" i="12" s="1"/>
  <c r="L9" i="12"/>
  <c r="M9" i="12" s="1"/>
  <c r="P8" i="12"/>
  <c r="Q8" i="12" s="1"/>
  <c r="N8" i="12"/>
  <c r="O8" i="12" s="1"/>
  <c r="L8" i="12"/>
  <c r="M8" i="12" s="1"/>
  <c r="P7" i="12"/>
  <c r="Q7" i="12" s="1"/>
  <c r="N7" i="12"/>
  <c r="O7" i="12" s="1"/>
  <c r="L7" i="12"/>
  <c r="M7" i="12" s="1"/>
  <c r="P6" i="12"/>
  <c r="Q6" i="12" s="1"/>
  <c r="N6" i="12"/>
  <c r="O6" i="12" s="1"/>
  <c r="L6" i="12"/>
  <c r="M6" i="12" s="1"/>
  <c r="P5" i="12"/>
  <c r="Q5" i="12" s="1"/>
  <c r="N5" i="12"/>
  <c r="O5" i="12" s="1"/>
  <c r="L5" i="12"/>
  <c r="M5" i="12" s="1"/>
  <c r="P4" i="12"/>
  <c r="Q4" i="12" s="1"/>
  <c r="N4" i="12"/>
  <c r="O4" i="12" s="1"/>
  <c r="L4" i="12"/>
  <c r="M4" i="12" s="1"/>
  <c r="P103" i="12"/>
  <c r="Q103" i="12" s="1"/>
  <c r="O103" i="12"/>
  <c r="N103" i="12"/>
  <c r="L103" i="12"/>
  <c r="M103" i="12" s="1"/>
  <c r="P102" i="15"/>
  <c r="Q102" i="15" s="1"/>
  <c r="O102" i="15"/>
  <c r="L102" i="15"/>
  <c r="M102" i="15" s="1"/>
  <c r="P101" i="15"/>
  <c r="Q101" i="15" s="1"/>
  <c r="O101" i="15"/>
  <c r="M101" i="15"/>
  <c r="L101" i="15"/>
  <c r="P100" i="15"/>
  <c r="Q100" i="15" s="1"/>
  <c r="O100" i="15"/>
  <c r="L100" i="15"/>
  <c r="M100" i="15" s="1"/>
  <c r="Q99" i="15"/>
  <c r="P99" i="15"/>
  <c r="O99" i="15"/>
  <c r="L99" i="15"/>
  <c r="M99" i="15" s="1"/>
  <c r="P98" i="15"/>
  <c r="Q98" i="15" s="1"/>
  <c r="O98" i="15"/>
  <c r="L98" i="15"/>
  <c r="M98" i="15" s="1"/>
  <c r="P97" i="15"/>
  <c r="Q97" i="15" s="1"/>
  <c r="O97" i="15"/>
  <c r="M97" i="15"/>
  <c r="L97" i="15"/>
  <c r="P96" i="15"/>
  <c r="Q96" i="15" s="1"/>
  <c r="O96" i="15"/>
  <c r="L96" i="15"/>
  <c r="M96" i="15" s="1"/>
  <c r="Q95" i="15"/>
  <c r="P95" i="15"/>
  <c r="L95" i="15"/>
  <c r="M95" i="15" s="1"/>
  <c r="P94" i="15"/>
  <c r="Q94" i="15" s="1"/>
  <c r="O94" i="15"/>
  <c r="L94" i="15"/>
  <c r="M94" i="15" s="1"/>
  <c r="P93" i="15"/>
  <c r="Q93" i="15" s="1"/>
  <c r="O93" i="15"/>
  <c r="M93" i="15"/>
  <c r="L93" i="15"/>
  <c r="P92" i="15"/>
  <c r="Q92" i="15" s="1"/>
  <c r="O92" i="15"/>
  <c r="L92" i="15"/>
  <c r="M92" i="15" s="1"/>
  <c r="Q91" i="15"/>
  <c r="P91" i="15"/>
  <c r="O91" i="15"/>
  <c r="L91" i="15"/>
  <c r="M91" i="15" s="1"/>
  <c r="P90" i="15"/>
  <c r="Q90" i="15" s="1"/>
  <c r="O90" i="15"/>
  <c r="L90" i="15"/>
  <c r="M90" i="15" s="1"/>
  <c r="P89" i="15"/>
  <c r="Q89" i="15" s="1"/>
  <c r="O89" i="15"/>
  <c r="M89" i="15"/>
  <c r="L89" i="15"/>
  <c r="P88" i="15"/>
  <c r="Q88" i="15" s="1"/>
  <c r="L88" i="15"/>
  <c r="M88" i="15" s="1"/>
  <c r="Q87" i="15"/>
  <c r="P87" i="15"/>
  <c r="O87" i="15"/>
  <c r="L87" i="15"/>
  <c r="M87" i="15" s="1"/>
  <c r="P86" i="15"/>
  <c r="Q86" i="15" s="1"/>
  <c r="O86" i="15"/>
  <c r="L86" i="15"/>
  <c r="M86" i="15" s="1"/>
  <c r="P85" i="15"/>
  <c r="Q85" i="15" s="1"/>
  <c r="O85" i="15"/>
  <c r="M85" i="15"/>
  <c r="L85" i="15"/>
  <c r="P84" i="15"/>
  <c r="Q84" i="15" s="1"/>
  <c r="O84" i="15"/>
  <c r="L84" i="15"/>
  <c r="M84" i="15" s="1"/>
  <c r="P83" i="15"/>
  <c r="Q83" i="15" s="1"/>
  <c r="O83" i="15"/>
  <c r="L83" i="15"/>
  <c r="M83" i="15" s="1"/>
  <c r="P82" i="15"/>
  <c r="Q82" i="15" s="1"/>
  <c r="O82" i="15"/>
  <c r="L82" i="15"/>
  <c r="M82" i="15" s="1"/>
  <c r="P81" i="15"/>
  <c r="Q81" i="15" s="1"/>
  <c r="O81" i="15"/>
  <c r="L81" i="15"/>
  <c r="M81" i="15" s="1"/>
  <c r="P80" i="15"/>
  <c r="Q80" i="15" s="1"/>
  <c r="L80" i="15"/>
  <c r="M80" i="15" s="1"/>
  <c r="P79" i="15"/>
  <c r="Q79" i="15" s="1"/>
  <c r="L79" i="15"/>
  <c r="M79" i="15" s="1"/>
  <c r="P78" i="15"/>
  <c r="Q78" i="15" s="1"/>
  <c r="O78" i="15"/>
  <c r="L78" i="15"/>
  <c r="M78" i="15" s="1"/>
  <c r="P77" i="15"/>
  <c r="Q77" i="15" s="1"/>
  <c r="O77" i="15"/>
  <c r="L77" i="15"/>
  <c r="M77" i="15" s="1"/>
  <c r="P76" i="15"/>
  <c r="Q76" i="15" s="1"/>
  <c r="O76" i="15"/>
  <c r="L76" i="15"/>
  <c r="M76" i="15" s="1"/>
  <c r="P75" i="15"/>
  <c r="Q75" i="15" s="1"/>
  <c r="O75" i="15"/>
  <c r="L75" i="15"/>
  <c r="M75" i="15" s="1"/>
  <c r="P74" i="15"/>
  <c r="Q74" i="15" s="1"/>
  <c r="O74" i="15"/>
  <c r="L74" i="15"/>
  <c r="M74" i="15" s="1"/>
  <c r="P73" i="15"/>
  <c r="Q73" i="15" s="1"/>
  <c r="O73" i="15"/>
  <c r="L73" i="15"/>
  <c r="M73" i="15" s="1"/>
  <c r="P72" i="15"/>
  <c r="Q72" i="15" s="1"/>
  <c r="L72" i="15"/>
  <c r="M72" i="15" s="1"/>
  <c r="P71" i="15"/>
  <c r="Q71" i="15" s="1"/>
  <c r="L71" i="15"/>
  <c r="M71" i="15" s="1"/>
  <c r="P70" i="15"/>
  <c r="Q70" i="15" s="1"/>
  <c r="O70" i="15"/>
  <c r="L70" i="15"/>
  <c r="M70" i="15" s="1"/>
  <c r="P69" i="15"/>
  <c r="Q69" i="15" s="1"/>
  <c r="O69" i="15"/>
  <c r="L69" i="15"/>
  <c r="M69" i="15" s="1"/>
  <c r="P68" i="15"/>
  <c r="Q68" i="15" s="1"/>
  <c r="O68" i="15"/>
  <c r="L68" i="15"/>
  <c r="M68" i="15" s="1"/>
  <c r="P67" i="15"/>
  <c r="Q67" i="15" s="1"/>
  <c r="O67" i="15"/>
  <c r="L67" i="15"/>
  <c r="M67" i="15" s="1"/>
  <c r="P66" i="15"/>
  <c r="Q66" i="15" s="1"/>
  <c r="O66" i="15"/>
  <c r="L66" i="15"/>
  <c r="M66" i="15" s="1"/>
  <c r="P65" i="15"/>
  <c r="Q65" i="15" s="1"/>
  <c r="O65" i="15"/>
  <c r="L65" i="15"/>
  <c r="M65" i="15" s="1"/>
  <c r="P64" i="15"/>
  <c r="Q64" i="15" s="1"/>
  <c r="L64" i="15"/>
  <c r="M64" i="15" s="1"/>
  <c r="P63" i="15"/>
  <c r="Q63" i="15" s="1"/>
  <c r="L63" i="15"/>
  <c r="M63" i="15" s="1"/>
  <c r="P62" i="15"/>
  <c r="Q62" i="15" s="1"/>
  <c r="O62" i="15"/>
  <c r="L62" i="15"/>
  <c r="M62" i="15" s="1"/>
  <c r="P61" i="15"/>
  <c r="Q61" i="15" s="1"/>
  <c r="O61" i="15"/>
  <c r="L61" i="15"/>
  <c r="M61" i="15" s="1"/>
  <c r="P60" i="15"/>
  <c r="Q60" i="15" s="1"/>
  <c r="O60" i="15"/>
  <c r="L60" i="15"/>
  <c r="M60" i="15" s="1"/>
  <c r="P59" i="15"/>
  <c r="Q59" i="15" s="1"/>
  <c r="O59" i="15"/>
  <c r="L59" i="15"/>
  <c r="M59" i="15" s="1"/>
  <c r="P58" i="15"/>
  <c r="Q58" i="15" s="1"/>
  <c r="O58" i="15"/>
  <c r="L58" i="15"/>
  <c r="M58" i="15" s="1"/>
  <c r="P57" i="15"/>
  <c r="Q57" i="15" s="1"/>
  <c r="O57" i="15"/>
  <c r="L57" i="15"/>
  <c r="M57" i="15" s="1"/>
  <c r="P56" i="15"/>
  <c r="Q56" i="15" s="1"/>
  <c r="L56" i="15"/>
  <c r="M56" i="15" s="1"/>
  <c r="P55" i="15"/>
  <c r="Q55" i="15" s="1"/>
  <c r="L55" i="15"/>
  <c r="M55" i="15" s="1"/>
  <c r="P54" i="15"/>
  <c r="Q54" i="15" s="1"/>
  <c r="O54" i="15"/>
  <c r="L54" i="15"/>
  <c r="M54" i="15" s="1"/>
  <c r="P53" i="15"/>
  <c r="Q53" i="15" s="1"/>
  <c r="O53" i="15"/>
  <c r="L53" i="15"/>
  <c r="M53" i="15" s="1"/>
  <c r="P52" i="15"/>
  <c r="Q52" i="15" s="1"/>
  <c r="O52" i="15"/>
  <c r="L52" i="15"/>
  <c r="M52" i="15" s="1"/>
  <c r="P51" i="15"/>
  <c r="Q51" i="15" s="1"/>
  <c r="O51" i="15"/>
  <c r="L51" i="15"/>
  <c r="M51" i="15" s="1"/>
  <c r="P50" i="15"/>
  <c r="Q50" i="15" s="1"/>
  <c r="O50" i="15"/>
  <c r="L50" i="15"/>
  <c r="M50" i="15" s="1"/>
  <c r="P49" i="15"/>
  <c r="Q49" i="15" s="1"/>
  <c r="O49" i="15"/>
  <c r="L49" i="15"/>
  <c r="M49" i="15" s="1"/>
  <c r="P48" i="15"/>
  <c r="Q48" i="15" s="1"/>
  <c r="L48" i="15"/>
  <c r="M48" i="15" s="1"/>
  <c r="P47" i="15"/>
  <c r="Q47" i="15" s="1"/>
  <c r="L47" i="15"/>
  <c r="M47" i="15" s="1"/>
  <c r="P46" i="15"/>
  <c r="Q46" i="15" s="1"/>
  <c r="O46" i="15"/>
  <c r="L46" i="15"/>
  <c r="M46" i="15" s="1"/>
  <c r="P45" i="15"/>
  <c r="Q45" i="15" s="1"/>
  <c r="O45" i="15"/>
  <c r="L45" i="15"/>
  <c r="M45" i="15" s="1"/>
  <c r="P44" i="15"/>
  <c r="Q44" i="15" s="1"/>
  <c r="O44" i="15"/>
  <c r="L44" i="15"/>
  <c r="M44" i="15" s="1"/>
  <c r="P43" i="15"/>
  <c r="Q43" i="15" s="1"/>
  <c r="O43" i="15"/>
  <c r="L43" i="15"/>
  <c r="M43" i="15" s="1"/>
  <c r="P42" i="15"/>
  <c r="Q42" i="15" s="1"/>
  <c r="O42" i="15"/>
  <c r="L42" i="15"/>
  <c r="M42" i="15" s="1"/>
  <c r="P41" i="15"/>
  <c r="Q41" i="15" s="1"/>
  <c r="O41" i="15"/>
  <c r="L41" i="15"/>
  <c r="M41" i="15" s="1"/>
  <c r="P40" i="15"/>
  <c r="Q40" i="15" s="1"/>
  <c r="L40" i="15"/>
  <c r="M40" i="15" s="1"/>
  <c r="P39" i="15"/>
  <c r="Q39" i="15" s="1"/>
  <c r="L39" i="15"/>
  <c r="M39" i="15" s="1"/>
  <c r="P38" i="15"/>
  <c r="Q38" i="15" s="1"/>
  <c r="O38" i="15"/>
  <c r="L38" i="15"/>
  <c r="M38" i="15" s="1"/>
  <c r="P37" i="15"/>
  <c r="Q37" i="15" s="1"/>
  <c r="O37" i="15"/>
  <c r="L37" i="15"/>
  <c r="M37" i="15" s="1"/>
  <c r="P36" i="15"/>
  <c r="Q36" i="15" s="1"/>
  <c r="O36" i="15"/>
  <c r="L36" i="15"/>
  <c r="M36" i="15" s="1"/>
  <c r="P35" i="15"/>
  <c r="Q35" i="15" s="1"/>
  <c r="O35" i="15"/>
  <c r="L35" i="15"/>
  <c r="M35" i="15" s="1"/>
  <c r="P34" i="15"/>
  <c r="Q34" i="15" s="1"/>
  <c r="O34" i="15"/>
  <c r="L34" i="15"/>
  <c r="M34" i="15" s="1"/>
  <c r="P33" i="15"/>
  <c r="Q33" i="15" s="1"/>
  <c r="O33" i="15"/>
  <c r="L33" i="15"/>
  <c r="M33" i="15" s="1"/>
  <c r="P32" i="15"/>
  <c r="Q32" i="15" s="1"/>
  <c r="L32" i="15"/>
  <c r="M32" i="15" s="1"/>
  <c r="P31" i="15"/>
  <c r="Q31" i="15" s="1"/>
  <c r="L31" i="15"/>
  <c r="M31" i="15" s="1"/>
  <c r="P30" i="15"/>
  <c r="Q30" i="15" s="1"/>
  <c r="O30" i="15"/>
  <c r="L30" i="15"/>
  <c r="M30" i="15" s="1"/>
  <c r="P29" i="15"/>
  <c r="Q29" i="15" s="1"/>
  <c r="O29" i="15"/>
  <c r="L29" i="15"/>
  <c r="M29" i="15" s="1"/>
  <c r="P28" i="15"/>
  <c r="Q28" i="15" s="1"/>
  <c r="O28" i="15"/>
  <c r="L28" i="15"/>
  <c r="M28" i="15" s="1"/>
  <c r="P27" i="15"/>
  <c r="Q27" i="15" s="1"/>
  <c r="O27" i="15"/>
  <c r="L27" i="15"/>
  <c r="M27" i="15" s="1"/>
  <c r="P26" i="15"/>
  <c r="Q26" i="15" s="1"/>
  <c r="O26" i="15"/>
  <c r="L26" i="15"/>
  <c r="M26" i="15" s="1"/>
  <c r="P25" i="15"/>
  <c r="Q25" i="15" s="1"/>
  <c r="O25" i="15"/>
  <c r="L25" i="15"/>
  <c r="M25" i="15" s="1"/>
  <c r="P24" i="15"/>
  <c r="Q24" i="15" s="1"/>
  <c r="L24" i="15"/>
  <c r="M24" i="15" s="1"/>
  <c r="P23" i="15"/>
  <c r="Q23" i="15" s="1"/>
  <c r="L23" i="15"/>
  <c r="M23" i="15" s="1"/>
  <c r="P22" i="15"/>
  <c r="Q22" i="15" s="1"/>
  <c r="O22" i="15"/>
  <c r="L22" i="15"/>
  <c r="M22" i="15" s="1"/>
  <c r="P21" i="15"/>
  <c r="Q21" i="15" s="1"/>
  <c r="O21" i="15"/>
  <c r="L21" i="15"/>
  <c r="M21" i="15" s="1"/>
  <c r="P20" i="15"/>
  <c r="Q20" i="15" s="1"/>
  <c r="O20" i="15"/>
  <c r="L20" i="15"/>
  <c r="M20" i="15" s="1"/>
  <c r="P19" i="15"/>
  <c r="Q19" i="15" s="1"/>
  <c r="O19" i="15"/>
  <c r="L19" i="15"/>
  <c r="M19" i="15" s="1"/>
  <c r="P18" i="15"/>
  <c r="Q18" i="15" s="1"/>
  <c r="O18" i="15"/>
  <c r="L18" i="15"/>
  <c r="M18" i="15" s="1"/>
  <c r="P17" i="15"/>
  <c r="Q17" i="15" s="1"/>
  <c r="O17" i="15"/>
  <c r="L17" i="15"/>
  <c r="M17" i="15" s="1"/>
  <c r="P16" i="15"/>
  <c r="Q16" i="15" s="1"/>
  <c r="L16" i="15"/>
  <c r="M16" i="15" s="1"/>
  <c r="P15" i="15"/>
  <c r="Q15" i="15" s="1"/>
  <c r="L15" i="15"/>
  <c r="M15" i="15" s="1"/>
  <c r="P14" i="15"/>
  <c r="Q14" i="15" s="1"/>
  <c r="O14" i="15"/>
  <c r="L14" i="15"/>
  <c r="M14" i="15" s="1"/>
  <c r="P13" i="15"/>
  <c r="Q13" i="15" s="1"/>
  <c r="O13" i="15"/>
  <c r="L13" i="15"/>
  <c r="M13" i="15" s="1"/>
  <c r="P12" i="15"/>
  <c r="Q12" i="15" s="1"/>
  <c r="O12" i="15"/>
  <c r="L12" i="15"/>
  <c r="M12" i="15" s="1"/>
  <c r="P11" i="15"/>
  <c r="Q11" i="15" s="1"/>
  <c r="O11" i="15"/>
  <c r="L11" i="15"/>
  <c r="M11" i="15" s="1"/>
  <c r="P10" i="15"/>
  <c r="Q10" i="15" s="1"/>
  <c r="O10" i="15"/>
  <c r="L10" i="15"/>
  <c r="M10" i="15" s="1"/>
  <c r="P9" i="15"/>
  <c r="Q9" i="15" s="1"/>
  <c r="O9" i="15"/>
  <c r="L9" i="15"/>
  <c r="M9" i="15" s="1"/>
  <c r="P8" i="15"/>
  <c r="Q8" i="15" s="1"/>
  <c r="L8" i="15"/>
  <c r="M8" i="15" s="1"/>
  <c r="P7" i="15"/>
  <c r="Q7" i="15" s="1"/>
  <c r="L7" i="15"/>
  <c r="M7" i="15" s="1"/>
  <c r="P6" i="15"/>
  <c r="Q6" i="15" s="1"/>
  <c r="O6" i="15"/>
  <c r="L6" i="15"/>
  <c r="M6" i="15" s="1"/>
  <c r="P5" i="15"/>
  <c r="Q5" i="15" s="1"/>
  <c r="O5" i="15"/>
  <c r="L5" i="15"/>
  <c r="M5" i="15" s="1"/>
  <c r="P4" i="15"/>
  <c r="Q4" i="15" s="1"/>
  <c r="O4" i="15"/>
  <c r="L4" i="15"/>
  <c r="M4" i="15" s="1"/>
  <c r="P103" i="15"/>
  <c r="Q103" i="15" s="1"/>
  <c r="L103" i="15"/>
  <c r="M103" i="15" s="1"/>
  <c r="P102" i="13"/>
  <c r="Q102" i="13" s="1"/>
  <c r="N102" i="13"/>
  <c r="O102" i="13" s="1"/>
  <c r="L102" i="13"/>
  <c r="M102" i="13" s="1"/>
  <c r="P101" i="13"/>
  <c r="Q101" i="13" s="1"/>
  <c r="N101" i="13"/>
  <c r="O101" i="13" s="1"/>
  <c r="L101" i="13"/>
  <c r="M101" i="13" s="1"/>
  <c r="P100" i="13"/>
  <c r="Q100" i="13" s="1"/>
  <c r="N100" i="13"/>
  <c r="O100" i="13" s="1"/>
  <c r="L100" i="13"/>
  <c r="M100" i="13" s="1"/>
  <c r="P99" i="13"/>
  <c r="Q99" i="13" s="1"/>
  <c r="N99" i="13"/>
  <c r="O99" i="13" s="1"/>
  <c r="L99" i="13"/>
  <c r="M99" i="13" s="1"/>
  <c r="P98" i="13"/>
  <c r="Q98" i="13" s="1"/>
  <c r="N98" i="13"/>
  <c r="O98" i="13" s="1"/>
  <c r="L98" i="13"/>
  <c r="M98" i="13" s="1"/>
  <c r="P97" i="13"/>
  <c r="Q97" i="13" s="1"/>
  <c r="N97" i="13"/>
  <c r="O97" i="13" s="1"/>
  <c r="L97" i="13"/>
  <c r="M97" i="13" s="1"/>
  <c r="P96" i="13"/>
  <c r="Q96" i="13" s="1"/>
  <c r="N96" i="13"/>
  <c r="O96" i="13" s="1"/>
  <c r="L96" i="13"/>
  <c r="M96" i="13" s="1"/>
  <c r="P95" i="13"/>
  <c r="Q95" i="13" s="1"/>
  <c r="N95" i="13"/>
  <c r="O95" i="13" s="1"/>
  <c r="L95" i="13"/>
  <c r="M95" i="13" s="1"/>
  <c r="P94" i="13"/>
  <c r="Q94" i="13" s="1"/>
  <c r="N94" i="13"/>
  <c r="O94" i="13" s="1"/>
  <c r="L94" i="13"/>
  <c r="M94" i="13" s="1"/>
  <c r="P93" i="13"/>
  <c r="Q93" i="13" s="1"/>
  <c r="N93" i="13"/>
  <c r="O93" i="13" s="1"/>
  <c r="L93" i="13"/>
  <c r="M93" i="13" s="1"/>
  <c r="P92" i="13"/>
  <c r="Q92" i="13" s="1"/>
  <c r="N92" i="13"/>
  <c r="O92" i="13" s="1"/>
  <c r="L92" i="13"/>
  <c r="M92" i="13" s="1"/>
  <c r="P91" i="13"/>
  <c r="Q91" i="13" s="1"/>
  <c r="N91" i="13"/>
  <c r="O91" i="13" s="1"/>
  <c r="L91" i="13"/>
  <c r="M91" i="13" s="1"/>
  <c r="P90" i="13"/>
  <c r="Q90" i="13" s="1"/>
  <c r="N90" i="13"/>
  <c r="O90" i="13" s="1"/>
  <c r="L90" i="13"/>
  <c r="M90" i="13" s="1"/>
  <c r="P89" i="13"/>
  <c r="Q89" i="13" s="1"/>
  <c r="N89" i="13"/>
  <c r="O89" i="13" s="1"/>
  <c r="L89" i="13"/>
  <c r="M89" i="13" s="1"/>
  <c r="P88" i="13"/>
  <c r="Q88" i="13" s="1"/>
  <c r="N88" i="13"/>
  <c r="O88" i="13" s="1"/>
  <c r="L88" i="13"/>
  <c r="M88" i="13" s="1"/>
  <c r="P87" i="13"/>
  <c r="Q87" i="13" s="1"/>
  <c r="N87" i="13"/>
  <c r="O87" i="13" s="1"/>
  <c r="L87" i="13"/>
  <c r="M87" i="13" s="1"/>
  <c r="P86" i="13"/>
  <c r="Q86" i="13" s="1"/>
  <c r="N86" i="13"/>
  <c r="O86" i="13" s="1"/>
  <c r="L86" i="13"/>
  <c r="M86" i="13" s="1"/>
  <c r="P85" i="13"/>
  <c r="Q85" i="13" s="1"/>
  <c r="N85" i="13"/>
  <c r="O85" i="13" s="1"/>
  <c r="L85" i="13"/>
  <c r="M85" i="13" s="1"/>
  <c r="P84" i="13"/>
  <c r="Q84" i="13" s="1"/>
  <c r="N84" i="13"/>
  <c r="O84" i="13" s="1"/>
  <c r="L84" i="13"/>
  <c r="M84" i="13" s="1"/>
  <c r="P83" i="13"/>
  <c r="Q83" i="13" s="1"/>
  <c r="N83" i="13"/>
  <c r="O83" i="13" s="1"/>
  <c r="L83" i="13"/>
  <c r="M83" i="13" s="1"/>
  <c r="P82" i="13"/>
  <c r="Q82" i="13" s="1"/>
  <c r="N82" i="13"/>
  <c r="O82" i="13" s="1"/>
  <c r="L82" i="13"/>
  <c r="M82" i="13" s="1"/>
  <c r="P81" i="13"/>
  <c r="Q81" i="13" s="1"/>
  <c r="N81" i="13"/>
  <c r="O81" i="13" s="1"/>
  <c r="L81" i="13"/>
  <c r="M81" i="13" s="1"/>
  <c r="P80" i="13"/>
  <c r="Q80" i="13" s="1"/>
  <c r="N80" i="13"/>
  <c r="O80" i="13" s="1"/>
  <c r="L80" i="13"/>
  <c r="M80" i="13" s="1"/>
  <c r="P79" i="13"/>
  <c r="Q79" i="13" s="1"/>
  <c r="N79" i="13"/>
  <c r="O79" i="13" s="1"/>
  <c r="L79" i="13"/>
  <c r="M79" i="13" s="1"/>
  <c r="P78" i="13"/>
  <c r="Q78" i="13" s="1"/>
  <c r="N78" i="13"/>
  <c r="O78" i="13" s="1"/>
  <c r="L78" i="13"/>
  <c r="M78" i="13" s="1"/>
  <c r="P77" i="13"/>
  <c r="Q77" i="13" s="1"/>
  <c r="N77" i="13"/>
  <c r="O77" i="13" s="1"/>
  <c r="L77" i="13"/>
  <c r="M77" i="13" s="1"/>
  <c r="P76" i="13"/>
  <c r="Q76" i="13" s="1"/>
  <c r="N76" i="13"/>
  <c r="O76" i="13" s="1"/>
  <c r="L76" i="13"/>
  <c r="M76" i="13" s="1"/>
  <c r="P75" i="13"/>
  <c r="Q75" i="13" s="1"/>
  <c r="N75" i="13"/>
  <c r="O75" i="13" s="1"/>
  <c r="L75" i="13"/>
  <c r="M75" i="13" s="1"/>
  <c r="P74" i="13"/>
  <c r="Q74" i="13" s="1"/>
  <c r="N74" i="13"/>
  <c r="O74" i="13" s="1"/>
  <c r="L74" i="13"/>
  <c r="M74" i="13" s="1"/>
  <c r="P73" i="13"/>
  <c r="Q73" i="13" s="1"/>
  <c r="N73" i="13"/>
  <c r="O73" i="13" s="1"/>
  <c r="L73" i="13"/>
  <c r="M73" i="13" s="1"/>
  <c r="P72" i="13"/>
  <c r="Q72" i="13" s="1"/>
  <c r="N72" i="13"/>
  <c r="O72" i="13" s="1"/>
  <c r="L72" i="13"/>
  <c r="M72" i="13" s="1"/>
  <c r="P71" i="13"/>
  <c r="Q71" i="13" s="1"/>
  <c r="N71" i="13"/>
  <c r="O71" i="13" s="1"/>
  <c r="L71" i="13"/>
  <c r="M71" i="13" s="1"/>
  <c r="P70" i="13"/>
  <c r="Q70" i="13" s="1"/>
  <c r="N70" i="13"/>
  <c r="O70" i="13" s="1"/>
  <c r="L70" i="13"/>
  <c r="M70" i="13" s="1"/>
  <c r="P69" i="13"/>
  <c r="Q69" i="13" s="1"/>
  <c r="N69" i="13"/>
  <c r="O69" i="13" s="1"/>
  <c r="L69" i="13"/>
  <c r="M69" i="13" s="1"/>
  <c r="P68" i="13"/>
  <c r="Q68" i="13" s="1"/>
  <c r="N68" i="13"/>
  <c r="O68" i="13" s="1"/>
  <c r="L68" i="13"/>
  <c r="M68" i="13" s="1"/>
  <c r="P67" i="13"/>
  <c r="Q67" i="13" s="1"/>
  <c r="N67" i="13"/>
  <c r="O67" i="13" s="1"/>
  <c r="L67" i="13"/>
  <c r="M67" i="13" s="1"/>
  <c r="P66" i="13"/>
  <c r="Q66" i="13" s="1"/>
  <c r="N66" i="13"/>
  <c r="O66" i="13" s="1"/>
  <c r="L66" i="13"/>
  <c r="M66" i="13" s="1"/>
  <c r="P65" i="13"/>
  <c r="Q65" i="13" s="1"/>
  <c r="N65" i="13"/>
  <c r="O65" i="13" s="1"/>
  <c r="L65" i="13"/>
  <c r="M65" i="13" s="1"/>
  <c r="P64" i="13"/>
  <c r="Q64" i="13" s="1"/>
  <c r="N64" i="13"/>
  <c r="O64" i="13" s="1"/>
  <c r="L64" i="13"/>
  <c r="M64" i="13" s="1"/>
  <c r="P63" i="13"/>
  <c r="Q63" i="13" s="1"/>
  <c r="N63" i="13"/>
  <c r="O63" i="13" s="1"/>
  <c r="L63" i="13"/>
  <c r="M63" i="13" s="1"/>
  <c r="P62" i="13"/>
  <c r="Q62" i="13" s="1"/>
  <c r="N62" i="13"/>
  <c r="O62" i="13" s="1"/>
  <c r="L62" i="13"/>
  <c r="M62" i="13" s="1"/>
  <c r="P61" i="13"/>
  <c r="Q61" i="13" s="1"/>
  <c r="N61" i="13"/>
  <c r="O61" i="13" s="1"/>
  <c r="L61" i="13"/>
  <c r="M61" i="13" s="1"/>
  <c r="P60" i="13"/>
  <c r="Q60" i="13" s="1"/>
  <c r="N60" i="13"/>
  <c r="O60" i="13" s="1"/>
  <c r="L60" i="13"/>
  <c r="M60" i="13" s="1"/>
  <c r="P59" i="13"/>
  <c r="Q59" i="13" s="1"/>
  <c r="N59" i="13"/>
  <c r="O59" i="13" s="1"/>
  <c r="L59" i="13"/>
  <c r="M59" i="13" s="1"/>
  <c r="P58" i="13"/>
  <c r="Q58" i="13" s="1"/>
  <c r="N58" i="13"/>
  <c r="O58" i="13" s="1"/>
  <c r="L58" i="13"/>
  <c r="M58" i="13" s="1"/>
  <c r="P57" i="13"/>
  <c r="Q57" i="13" s="1"/>
  <c r="N57" i="13"/>
  <c r="O57" i="13" s="1"/>
  <c r="L57" i="13"/>
  <c r="M57" i="13" s="1"/>
  <c r="P56" i="13"/>
  <c r="Q56" i="13" s="1"/>
  <c r="N56" i="13"/>
  <c r="O56" i="13" s="1"/>
  <c r="L56" i="13"/>
  <c r="M56" i="13" s="1"/>
  <c r="P55" i="13"/>
  <c r="Q55" i="13" s="1"/>
  <c r="N55" i="13"/>
  <c r="O55" i="13" s="1"/>
  <c r="L55" i="13"/>
  <c r="M55" i="13" s="1"/>
  <c r="P54" i="13"/>
  <c r="Q54" i="13" s="1"/>
  <c r="N54" i="13"/>
  <c r="O54" i="13" s="1"/>
  <c r="L54" i="13"/>
  <c r="M54" i="13" s="1"/>
  <c r="P53" i="13"/>
  <c r="Q53" i="13" s="1"/>
  <c r="N53" i="13"/>
  <c r="O53" i="13" s="1"/>
  <c r="L53" i="13"/>
  <c r="M53" i="13" s="1"/>
  <c r="P52" i="13"/>
  <c r="Q52" i="13" s="1"/>
  <c r="N52" i="13"/>
  <c r="O52" i="13" s="1"/>
  <c r="L52" i="13"/>
  <c r="M52" i="13" s="1"/>
  <c r="P51" i="13"/>
  <c r="Q51" i="13" s="1"/>
  <c r="N51" i="13"/>
  <c r="O51" i="13" s="1"/>
  <c r="L51" i="13"/>
  <c r="M51" i="13" s="1"/>
  <c r="P50" i="13"/>
  <c r="Q50" i="13" s="1"/>
  <c r="N50" i="13"/>
  <c r="O50" i="13" s="1"/>
  <c r="L50" i="13"/>
  <c r="M50" i="13" s="1"/>
  <c r="P49" i="13"/>
  <c r="Q49" i="13" s="1"/>
  <c r="N49" i="13"/>
  <c r="O49" i="13" s="1"/>
  <c r="L49" i="13"/>
  <c r="M49" i="13" s="1"/>
  <c r="P48" i="13"/>
  <c r="Q48" i="13" s="1"/>
  <c r="N48" i="13"/>
  <c r="O48" i="13" s="1"/>
  <c r="L48" i="13"/>
  <c r="M48" i="13" s="1"/>
  <c r="P47" i="13"/>
  <c r="Q47" i="13" s="1"/>
  <c r="N47" i="13"/>
  <c r="O47" i="13" s="1"/>
  <c r="L47" i="13"/>
  <c r="M47" i="13" s="1"/>
  <c r="P46" i="13"/>
  <c r="Q46" i="13" s="1"/>
  <c r="N46" i="13"/>
  <c r="O46" i="13" s="1"/>
  <c r="L46" i="13"/>
  <c r="M46" i="13" s="1"/>
  <c r="P45" i="13"/>
  <c r="Q45" i="13" s="1"/>
  <c r="N45" i="13"/>
  <c r="O45" i="13" s="1"/>
  <c r="L45" i="13"/>
  <c r="M45" i="13" s="1"/>
  <c r="P44" i="13"/>
  <c r="Q44" i="13" s="1"/>
  <c r="N44" i="13"/>
  <c r="O44" i="13" s="1"/>
  <c r="L44" i="13"/>
  <c r="M44" i="13" s="1"/>
  <c r="P43" i="13"/>
  <c r="Q43" i="13" s="1"/>
  <c r="N43" i="13"/>
  <c r="O43" i="13" s="1"/>
  <c r="L43" i="13"/>
  <c r="M43" i="13" s="1"/>
  <c r="P42" i="13"/>
  <c r="Q42" i="13" s="1"/>
  <c r="N42" i="13"/>
  <c r="O42" i="13" s="1"/>
  <c r="L42" i="13"/>
  <c r="M42" i="13" s="1"/>
  <c r="P41" i="13"/>
  <c r="Q41" i="13" s="1"/>
  <c r="N41" i="13"/>
  <c r="O41" i="13" s="1"/>
  <c r="L41" i="13"/>
  <c r="M41" i="13" s="1"/>
  <c r="P40" i="13"/>
  <c r="Q40" i="13" s="1"/>
  <c r="N40" i="13"/>
  <c r="O40" i="13" s="1"/>
  <c r="L40" i="13"/>
  <c r="M40" i="13" s="1"/>
  <c r="P39" i="13"/>
  <c r="Q39" i="13" s="1"/>
  <c r="N39" i="13"/>
  <c r="O39" i="13" s="1"/>
  <c r="L39" i="13"/>
  <c r="M39" i="13" s="1"/>
  <c r="P38" i="13"/>
  <c r="Q38" i="13" s="1"/>
  <c r="N38" i="13"/>
  <c r="O38" i="13" s="1"/>
  <c r="L38" i="13"/>
  <c r="M38" i="13" s="1"/>
  <c r="P37" i="13"/>
  <c r="Q37" i="13" s="1"/>
  <c r="N37" i="13"/>
  <c r="O37" i="13" s="1"/>
  <c r="L37" i="13"/>
  <c r="M37" i="13" s="1"/>
  <c r="P36" i="13"/>
  <c r="Q36" i="13" s="1"/>
  <c r="N36" i="13"/>
  <c r="O36" i="13" s="1"/>
  <c r="L36" i="13"/>
  <c r="M36" i="13" s="1"/>
  <c r="P35" i="13"/>
  <c r="Q35" i="13" s="1"/>
  <c r="N35" i="13"/>
  <c r="O35" i="13" s="1"/>
  <c r="L35" i="13"/>
  <c r="M35" i="13" s="1"/>
  <c r="P34" i="13"/>
  <c r="Q34" i="13" s="1"/>
  <c r="N34" i="13"/>
  <c r="O34" i="13" s="1"/>
  <c r="L34" i="13"/>
  <c r="M34" i="13" s="1"/>
  <c r="P33" i="13"/>
  <c r="Q33" i="13" s="1"/>
  <c r="N33" i="13"/>
  <c r="O33" i="13" s="1"/>
  <c r="L33" i="13"/>
  <c r="M33" i="13" s="1"/>
  <c r="P32" i="13"/>
  <c r="Q32" i="13" s="1"/>
  <c r="N32" i="13"/>
  <c r="O32" i="13" s="1"/>
  <c r="L32" i="13"/>
  <c r="M32" i="13" s="1"/>
  <c r="P31" i="13"/>
  <c r="Q31" i="13" s="1"/>
  <c r="N31" i="13"/>
  <c r="O31" i="13" s="1"/>
  <c r="L31" i="13"/>
  <c r="M31" i="13" s="1"/>
  <c r="P30" i="13"/>
  <c r="Q30" i="13" s="1"/>
  <c r="N30" i="13"/>
  <c r="O30" i="13" s="1"/>
  <c r="L30" i="13"/>
  <c r="M30" i="13" s="1"/>
  <c r="P29" i="13"/>
  <c r="Q29" i="13" s="1"/>
  <c r="N29" i="13"/>
  <c r="O29" i="13" s="1"/>
  <c r="L29" i="13"/>
  <c r="M29" i="13" s="1"/>
  <c r="P28" i="13"/>
  <c r="Q28" i="13" s="1"/>
  <c r="N28" i="13"/>
  <c r="O28" i="13" s="1"/>
  <c r="L28" i="13"/>
  <c r="M28" i="13" s="1"/>
  <c r="P27" i="13"/>
  <c r="Q27" i="13" s="1"/>
  <c r="N27" i="13"/>
  <c r="O27" i="13" s="1"/>
  <c r="L27" i="13"/>
  <c r="M27" i="13" s="1"/>
  <c r="P26" i="13"/>
  <c r="Q26" i="13" s="1"/>
  <c r="N26" i="13"/>
  <c r="O26" i="13" s="1"/>
  <c r="L26" i="13"/>
  <c r="M26" i="13" s="1"/>
  <c r="P25" i="13"/>
  <c r="Q25" i="13" s="1"/>
  <c r="N25" i="13"/>
  <c r="O25" i="13" s="1"/>
  <c r="L25" i="13"/>
  <c r="M25" i="13" s="1"/>
  <c r="P24" i="13"/>
  <c r="Q24" i="13" s="1"/>
  <c r="N24" i="13"/>
  <c r="O24" i="13" s="1"/>
  <c r="L24" i="13"/>
  <c r="M24" i="13" s="1"/>
  <c r="P23" i="13"/>
  <c r="Q23" i="13" s="1"/>
  <c r="N23" i="13"/>
  <c r="O23" i="13" s="1"/>
  <c r="L23" i="13"/>
  <c r="M23" i="13" s="1"/>
  <c r="P22" i="13"/>
  <c r="Q22" i="13" s="1"/>
  <c r="N22" i="13"/>
  <c r="O22" i="13" s="1"/>
  <c r="L22" i="13"/>
  <c r="M22" i="13" s="1"/>
  <c r="P21" i="13"/>
  <c r="Q21" i="13" s="1"/>
  <c r="N21" i="13"/>
  <c r="O21" i="13" s="1"/>
  <c r="L21" i="13"/>
  <c r="M21" i="13" s="1"/>
  <c r="P20" i="13"/>
  <c r="Q20" i="13" s="1"/>
  <c r="N20" i="13"/>
  <c r="O20" i="13" s="1"/>
  <c r="L20" i="13"/>
  <c r="M20" i="13" s="1"/>
  <c r="P19" i="13"/>
  <c r="Q19" i="13" s="1"/>
  <c r="N19" i="13"/>
  <c r="O19" i="13" s="1"/>
  <c r="L19" i="13"/>
  <c r="M19" i="13" s="1"/>
  <c r="P18" i="13"/>
  <c r="Q18" i="13" s="1"/>
  <c r="N18" i="13"/>
  <c r="O18" i="13" s="1"/>
  <c r="L18" i="13"/>
  <c r="M18" i="13" s="1"/>
  <c r="P17" i="13"/>
  <c r="Q17" i="13" s="1"/>
  <c r="N17" i="13"/>
  <c r="O17" i="13" s="1"/>
  <c r="L17" i="13"/>
  <c r="M17" i="13" s="1"/>
  <c r="P16" i="13"/>
  <c r="Q16" i="13" s="1"/>
  <c r="N16" i="13"/>
  <c r="O16" i="13" s="1"/>
  <c r="L16" i="13"/>
  <c r="M16" i="13" s="1"/>
  <c r="P15" i="13"/>
  <c r="Q15" i="13" s="1"/>
  <c r="N15" i="13"/>
  <c r="O15" i="13" s="1"/>
  <c r="L15" i="13"/>
  <c r="M15" i="13" s="1"/>
  <c r="P14" i="13"/>
  <c r="Q14" i="13" s="1"/>
  <c r="N14" i="13"/>
  <c r="O14" i="13" s="1"/>
  <c r="L14" i="13"/>
  <c r="M14" i="13" s="1"/>
  <c r="P13" i="13"/>
  <c r="Q13" i="13" s="1"/>
  <c r="N13" i="13"/>
  <c r="O13" i="13" s="1"/>
  <c r="L13" i="13"/>
  <c r="M13" i="13" s="1"/>
  <c r="P12" i="13"/>
  <c r="Q12" i="13" s="1"/>
  <c r="N12" i="13"/>
  <c r="O12" i="13" s="1"/>
  <c r="L12" i="13"/>
  <c r="M12" i="13" s="1"/>
  <c r="P11" i="13"/>
  <c r="Q11" i="13" s="1"/>
  <c r="N11" i="13"/>
  <c r="O11" i="13" s="1"/>
  <c r="L11" i="13"/>
  <c r="M11" i="13" s="1"/>
  <c r="P10" i="13"/>
  <c r="Q10" i="13" s="1"/>
  <c r="N10" i="13"/>
  <c r="O10" i="13" s="1"/>
  <c r="L10" i="13"/>
  <c r="M10" i="13" s="1"/>
  <c r="P9" i="13"/>
  <c r="Q9" i="13" s="1"/>
  <c r="N9" i="13"/>
  <c r="O9" i="13" s="1"/>
  <c r="L9" i="13"/>
  <c r="M9" i="13" s="1"/>
  <c r="P8" i="13"/>
  <c r="Q8" i="13" s="1"/>
  <c r="N8" i="13"/>
  <c r="O8" i="13" s="1"/>
  <c r="L8" i="13"/>
  <c r="M8" i="13" s="1"/>
  <c r="P7" i="13"/>
  <c r="Q7" i="13" s="1"/>
  <c r="N7" i="13"/>
  <c r="O7" i="13" s="1"/>
  <c r="L7" i="13"/>
  <c r="M7" i="13" s="1"/>
  <c r="P6" i="13"/>
  <c r="Q6" i="13" s="1"/>
  <c r="N6" i="13"/>
  <c r="O6" i="13" s="1"/>
  <c r="L6" i="13"/>
  <c r="M6" i="13" s="1"/>
  <c r="P5" i="13"/>
  <c r="Q5" i="13" s="1"/>
  <c r="N5" i="13"/>
  <c r="O5" i="13" s="1"/>
  <c r="L5" i="13"/>
  <c r="M5" i="13" s="1"/>
  <c r="P4" i="13"/>
  <c r="Q4" i="13" s="1"/>
  <c r="N4" i="13"/>
  <c r="O4" i="13" s="1"/>
  <c r="L4" i="13"/>
  <c r="M4" i="13" s="1"/>
  <c r="P103" i="13"/>
  <c r="N103" i="13"/>
  <c r="L103" i="13"/>
  <c r="BI125" i="16" l="1"/>
  <c r="BJ125" i="16" s="1"/>
  <c r="BG127" i="16"/>
  <c r="BF127" i="16"/>
  <c r="BH127" i="16" s="1"/>
  <c r="BG131" i="16"/>
  <c r="BI131" i="16" s="1"/>
  <c r="BJ131" i="16" s="1"/>
  <c r="BF131" i="16"/>
  <c r="BH131" i="16" s="1"/>
  <c r="BG135" i="16"/>
  <c r="BI135" i="16" s="1"/>
  <c r="BJ135" i="16" s="1"/>
  <c r="BF135" i="16"/>
  <c r="BH135" i="16" s="1"/>
  <c r="BG126" i="16"/>
  <c r="BF126" i="16"/>
  <c r="BH126" i="16" s="1"/>
  <c r="BI128" i="16"/>
  <c r="BJ128" i="16" s="1"/>
  <c r="BG130" i="16"/>
  <c r="BF130" i="16"/>
  <c r="BH130" i="16" s="1"/>
  <c r="BG138" i="16"/>
  <c r="BF138" i="16"/>
  <c r="BH138" i="16" s="1"/>
  <c r="BG139" i="16"/>
  <c r="BI139" i="16" s="1"/>
  <c r="BJ139" i="16" s="1"/>
  <c r="BF139" i="16"/>
  <c r="BH139" i="16" s="1"/>
  <c r="BI140" i="16"/>
  <c r="BJ140" i="16" s="1"/>
  <c r="BI141" i="16"/>
  <c r="BJ141" i="16" s="1"/>
  <c r="BG142" i="16"/>
  <c r="BI142" i="16" s="1"/>
  <c r="BJ142" i="16" s="1"/>
  <c r="BF142" i="16"/>
  <c r="BH142" i="16" s="1"/>
  <c r="BG122" i="16"/>
  <c r="BF122" i="16"/>
  <c r="BH122" i="16" s="1"/>
  <c r="BG134" i="16"/>
  <c r="BF134" i="16"/>
  <c r="BH134" i="16" s="1"/>
  <c r="BF105" i="16"/>
  <c r="BH105" i="16" s="1"/>
  <c r="BI105" i="16" s="1"/>
  <c r="BJ105" i="16" s="1"/>
  <c r="BF108" i="16"/>
  <c r="BH108" i="16" s="1"/>
  <c r="BF109" i="16"/>
  <c r="BH109" i="16" s="1"/>
  <c r="BF111" i="16"/>
  <c r="BH111" i="16" s="1"/>
  <c r="BF112" i="16"/>
  <c r="BH112" i="16" s="1"/>
  <c r="BF113" i="16"/>
  <c r="BH113" i="16" s="1"/>
  <c r="BF116" i="16"/>
  <c r="BH116" i="16" s="1"/>
  <c r="BI116" i="16" s="1"/>
  <c r="BJ116" i="16" s="1"/>
  <c r="BF117" i="16"/>
  <c r="BH117" i="16" s="1"/>
  <c r="BI117" i="16" s="1"/>
  <c r="BJ117" i="16" s="1"/>
  <c r="BF119" i="16"/>
  <c r="BH119" i="16" s="1"/>
  <c r="BI119" i="16" s="1"/>
  <c r="BJ119" i="16" s="1"/>
  <c r="BI133" i="16"/>
  <c r="BJ133" i="16" s="1"/>
  <c r="BG106" i="16"/>
  <c r="BF106" i="16"/>
  <c r="BH106" i="16" s="1"/>
  <c r="BG107" i="16"/>
  <c r="BI107" i="16" s="1"/>
  <c r="BJ107" i="16" s="1"/>
  <c r="BF107" i="16"/>
  <c r="BH107" i="16" s="1"/>
  <c r="BI108" i="16"/>
  <c r="BJ108" i="16" s="1"/>
  <c r="BI109" i="16"/>
  <c r="BJ109" i="16" s="1"/>
  <c r="BG110" i="16"/>
  <c r="BI110" i="16" s="1"/>
  <c r="BJ110" i="16" s="1"/>
  <c r="BF110" i="16"/>
  <c r="BH110" i="16" s="1"/>
  <c r="BI111" i="16"/>
  <c r="BJ111" i="16" s="1"/>
  <c r="BI112" i="16"/>
  <c r="BJ112" i="16" s="1"/>
  <c r="BI113" i="16"/>
  <c r="BJ113" i="16" s="1"/>
  <c r="BG114" i="16"/>
  <c r="BF114" i="16"/>
  <c r="BH114" i="16" s="1"/>
  <c r="BG115" i="16"/>
  <c r="BF115" i="16"/>
  <c r="BH115" i="16" s="1"/>
  <c r="BG118" i="16"/>
  <c r="BF118" i="16"/>
  <c r="BH118" i="16" s="1"/>
  <c r="BF121" i="16"/>
  <c r="BH121" i="16" s="1"/>
  <c r="BI121" i="16" s="1"/>
  <c r="BJ121" i="16" s="1"/>
  <c r="BF123" i="16"/>
  <c r="BH123" i="16" s="1"/>
  <c r="BI123" i="16" s="1"/>
  <c r="BJ123" i="16" s="1"/>
  <c r="BF124" i="16"/>
  <c r="BH124" i="16" s="1"/>
  <c r="BI124" i="16" s="1"/>
  <c r="BJ124" i="16" s="1"/>
  <c r="BF125" i="16"/>
  <c r="BH125" i="16" s="1"/>
  <c r="BF128" i="16"/>
  <c r="BH128" i="16" s="1"/>
  <c r="BF129" i="16"/>
  <c r="BH129" i="16" s="1"/>
  <c r="BI129" i="16" s="1"/>
  <c r="BJ129" i="16" s="1"/>
  <c r="BF132" i="16"/>
  <c r="BH132" i="16" s="1"/>
  <c r="BI132" i="16" s="1"/>
  <c r="BJ132" i="16" s="1"/>
  <c r="BF133" i="16"/>
  <c r="BH133" i="16" s="1"/>
  <c r="BF136" i="16"/>
  <c r="BH136" i="16" s="1"/>
  <c r="BI136" i="16" s="1"/>
  <c r="BJ136" i="16" s="1"/>
  <c r="BF137" i="16"/>
  <c r="BH137" i="16" s="1"/>
  <c r="BI137" i="16" s="1"/>
  <c r="BJ137" i="16" s="1"/>
  <c r="BF140" i="16"/>
  <c r="BH140" i="16" s="1"/>
  <c r="BF141" i="16"/>
  <c r="BH141" i="16" s="1"/>
  <c r="BF143" i="16"/>
  <c r="BH143" i="16" s="1"/>
  <c r="BI143" i="16" s="1"/>
  <c r="BJ143" i="16" s="1"/>
  <c r="BF104" i="16"/>
  <c r="BH104" i="16" s="1"/>
  <c r="BI104" i="16" s="1"/>
  <c r="BJ104" i="16" s="1"/>
  <c r="BE4" i="16"/>
  <c r="BG4" i="16" s="1"/>
  <c r="BE12" i="16"/>
  <c r="BE20" i="16"/>
  <c r="BE28" i="16"/>
  <c r="BE36" i="16"/>
  <c r="BE44" i="16"/>
  <c r="BE52" i="16"/>
  <c r="BE60" i="16"/>
  <c r="BE68" i="16"/>
  <c r="BE76" i="16"/>
  <c r="BE84" i="16"/>
  <c r="BE92" i="16"/>
  <c r="BE100" i="16"/>
  <c r="BE5" i="16"/>
  <c r="BE13" i="16"/>
  <c r="BE21" i="16"/>
  <c r="BE29" i="16"/>
  <c r="BE37" i="16"/>
  <c r="BE45" i="16"/>
  <c r="BE53" i="16"/>
  <c r="BE61" i="16"/>
  <c r="BE69" i="16"/>
  <c r="BE77" i="16"/>
  <c r="BE85" i="16"/>
  <c r="BE93" i="16"/>
  <c r="BE101" i="16"/>
  <c r="BE6" i="16"/>
  <c r="BE14" i="16"/>
  <c r="BE22" i="16"/>
  <c r="BE30" i="16"/>
  <c r="BE38" i="16"/>
  <c r="BE46" i="16"/>
  <c r="BE54" i="16"/>
  <c r="BE62" i="16"/>
  <c r="BE70" i="16"/>
  <c r="BE78" i="16"/>
  <c r="BE86" i="16"/>
  <c r="BE94" i="16"/>
  <c r="BE102" i="16"/>
  <c r="BE7" i="16"/>
  <c r="BE15" i="16"/>
  <c r="BE23" i="16"/>
  <c r="BE31" i="16"/>
  <c r="BE39" i="16"/>
  <c r="BE47" i="16"/>
  <c r="BE55" i="16"/>
  <c r="BE63" i="16"/>
  <c r="BE71" i="16"/>
  <c r="BE79" i="16"/>
  <c r="BE87" i="16"/>
  <c r="BE95" i="16"/>
  <c r="BE103" i="16"/>
  <c r="BE8" i="16"/>
  <c r="BE32" i="16"/>
  <c r="BE72" i="16"/>
  <c r="BE96" i="16"/>
  <c r="BE16" i="16"/>
  <c r="BE24" i="16"/>
  <c r="BE40" i="16"/>
  <c r="BE64" i="16"/>
  <c r="BE80" i="16"/>
  <c r="BE88" i="16"/>
  <c r="BE9" i="16"/>
  <c r="BE17" i="16"/>
  <c r="BE25" i="16"/>
  <c r="BE33" i="16"/>
  <c r="BE41" i="16"/>
  <c r="BE49" i="16"/>
  <c r="BE57" i="16"/>
  <c r="BE65" i="16"/>
  <c r="BE73" i="16"/>
  <c r="BE81" i="16"/>
  <c r="BE89" i="16"/>
  <c r="BE97" i="16"/>
  <c r="BE48" i="16"/>
  <c r="BE10" i="16"/>
  <c r="BE18" i="16"/>
  <c r="BE26" i="16"/>
  <c r="BE34" i="16"/>
  <c r="BE42" i="16"/>
  <c r="BE50" i="16"/>
  <c r="BE58" i="16"/>
  <c r="BE66" i="16"/>
  <c r="BE74" i="16"/>
  <c r="BE82" i="16"/>
  <c r="BE90" i="16"/>
  <c r="BE98" i="16"/>
  <c r="BE56" i="16"/>
  <c r="BE11" i="16"/>
  <c r="BE19" i="16"/>
  <c r="BE27" i="16"/>
  <c r="BE35" i="16"/>
  <c r="BE43" i="16"/>
  <c r="BE51" i="16"/>
  <c r="BE59" i="16"/>
  <c r="BE67" i="16"/>
  <c r="BE75" i="16"/>
  <c r="BE83" i="16"/>
  <c r="BE91" i="16"/>
  <c r="BE99" i="16"/>
  <c r="I1" i="16"/>
  <c r="B1" i="16"/>
  <c r="J1" i="16"/>
  <c r="C1" i="16"/>
  <c r="K1" i="16"/>
  <c r="D1" i="16"/>
  <c r="L1" i="16"/>
  <c r="E1" i="16"/>
  <c r="M1" i="16"/>
  <c r="F1" i="16"/>
  <c r="N1" i="16"/>
  <c r="G1" i="16"/>
  <c r="O1" i="16"/>
  <c r="H1" i="16"/>
  <c r="P1" i="16"/>
  <c r="R4" i="16"/>
  <c r="R96" i="16"/>
  <c r="R88" i="16"/>
  <c r="R80" i="16"/>
  <c r="R72" i="16"/>
  <c r="R64" i="16"/>
  <c r="R56" i="16"/>
  <c r="R48" i="16"/>
  <c r="R40" i="16"/>
  <c r="R32" i="16"/>
  <c r="R24" i="16"/>
  <c r="R16" i="16"/>
  <c r="R103" i="16"/>
  <c r="R95" i="16"/>
  <c r="R87" i="16"/>
  <c r="R79" i="16"/>
  <c r="R71" i="16"/>
  <c r="R63" i="16"/>
  <c r="R55" i="16"/>
  <c r="R47" i="16"/>
  <c r="R39" i="16"/>
  <c r="R31" i="16"/>
  <c r="R23" i="16"/>
  <c r="R15" i="16"/>
  <c r="R7" i="16"/>
  <c r="R102" i="16"/>
  <c r="R94" i="16"/>
  <c r="R86" i="16"/>
  <c r="R78" i="16"/>
  <c r="R70" i="16"/>
  <c r="R62" i="16"/>
  <c r="R54" i="16"/>
  <c r="R46" i="16"/>
  <c r="R38" i="16"/>
  <c r="R30" i="16"/>
  <c r="R22" i="16"/>
  <c r="R14" i="16"/>
  <c r="R6" i="16"/>
  <c r="R101" i="16"/>
  <c r="R93" i="16"/>
  <c r="R85" i="16"/>
  <c r="R77" i="16"/>
  <c r="R69" i="16"/>
  <c r="R61" i="16"/>
  <c r="R53" i="16"/>
  <c r="R45" i="16"/>
  <c r="R37" i="16"/>
  <c r="R29" i="16"/>
  <c r="R21" i="16"/>
  <c r="R13" i="16"/>
  <c r="R5" i="16"/>
  <c r="R100" i="16"/>
  <c r="R92" i="16"/>
  <c r="R84" i="16"/>
  <c r="R76" i="16"/>
  <c r="R68" i="16"/>
  <c r="R60" i="16"/>
  <c r="R52" i="16"/>
  <c r="R44" i="16"/>
  <c r="R36" i="16"/>
  <c r="R28" i="16"/>
  <c r="R20" i="16"/>
  <c r="R12" i="16"/>
  <c r="R8" i="16"/>
  <c r="R99" i="16"/>
  <c r="R91" i="16"/>
  <c r="R83" i="16"/>
  <c r="R75" i="16"/>
  <c r="R67" i="16"/>
  <c r="R59" i="16"/>
  <c r="R51" i="16"/>
  <c r="R43" i="16"/>
  <c r="R35" i="16"/>
  <c r="R27" i="16"/>
  <c r="R19" i="16"/>
  <c r="R11" i="16"/>
  <c r="R98" i="16"/>
  <c r="R90" i="16"/>
  <c r="R82" i="16"/>
  <c r="R74" i="16"/>
  <c r="R66" i="16"/>
  <c r="R58" i="16"/>
  <c r="R50" i="16"/>
  <c r="R42" i="16"/>
  <c r="R34" i="16"/>
  <c r="R26" i="16"/>
  <c r="R18" i="16"/>
  <c r="R10" i="16"/>
  <c r="R97" i="16"/>
  <c r="R89" i="16"/>
  <c r="R81" i="16"/>
  <c r="R73" i="16"/>
  <c r="R65" i="16"/>
  <c r="R57" i="16"/>
  <c r="R49" i="16"/>
  <c r="R41" i="16"/>
  <c r="R33" i="16"/>
  <c r="R25" i="16"/>
  <c r="R17" i="16"/>
  <c r="R9" i="16"/>
  <c r="O3" i="16"/>
  <c r="AK3" i="16" s="1"/>
  <c r="BB3" i="16" s="1"/>
  <c r="AH3" i="16"/>
  <c r="AY3" i="16" s="1"/>
  <c r="AI3" i="16"/>
  <c r="AZ3" i="16" s="1"/>
  <c r="P3" i="16"/>
  <c r="AL3" i="16" s="1"/>
  <c r="BC3" i="16" s="1"/>
  <c r="AE3" i="16"/>
  <c r="AV3" i="16" s="1"/>
  <c r="AF3" i="16"/>
  <c r="AW3" i="16" s="1"/>
  <c r="P105" i="15"/>
  <c r="P106" i="15"/>
  <c r="P107" i="15"/>
  <c r="P108" i="15"/>
  <c r="P109" i="15"/>
  <c r="P110" i="15"/>
  <c r="Q110" i="15" s="1"/>
  <c r="P111" i="15"/>
  <c r="P112" i="15"/>
  <c r="Q112" i="15" s="1"/>
  <c r="P113" i="15"/>
  <c r="P114" i="15"/>
  <c r="P115" i="15"/>
  <c r="P116" i="15"/>
  <c r="P117" i="15"/>
  <c r="P118" i="15"/>
  <c r="Q118" i="15" s="1"/>
  <c r="P119" i="15"/>
  <c r="P120" i="15"/>
  <c r="Q120" i="15" s="1"/>
  <c r="P121" i="15"/>
  <c r="P122" i="15"/>
  <c r="P123" i="15"/>
  <c r="Q123" i="15" s="1"/>
  <c r="P124" i="15"/>
  <c r="P125" i="15"/>
  <c r="P126" i="15"/>
  <c r="Q126" i="15" s="1"/>
  <c r="P127" i="15"/>
  <c r="P128" i="15"/>
  <c r="Q128" i="15" s="1"/>
  <c r="P129" i="15"/>
  <c r="P130" i="15"/>
  <c r="P131" i="15"/>
  <c r="P132" i="15"/>
  <c r="P133" i="15"/>
  <c r="P134" i="15"/>
  <c r="Q134" i="15" s="1"/>
  <c r="P135" i="15"/>
  <c r="P136" i="15"/>
  <c r="Q136" i="15" s="1"/>
  <c r="P137" i="15"/>
  <c r="P138" i="15"/>
  <c r="P139" i="15"/>
  <c r="P140" i="15"/>
  <c r="P141" i="15"/>
  <c r="P142" i="15"/>
  <c r="Q142" i="15" s="1"/>
  <c r="P143" i="15"/>
  <c r="BY3" i="15"/>
  <c r="BX3" i="15"/>
  <c r="BW3" i="15"/>
  <c r="BV3" i="15"/>
  <c r="BU3" i="15"/>
  <c r="BT3" i="15"/>
  <c r="BS3" i="15"/>
  <c r="BR3" i="15"/>
  <c r="P104" i="15" s="1"/>
  <c r="Q104" i="15" s="1"/>
  <c r="BQ3" i="15"/>
  <c r="BP3" i="15"/>
  <c r="N104" i="15"/>
  <c r="BY143" i="15"/>
  <c r="BX143" i="15"/>
  <c r="BW143" i="15"/>
  <c r="BV143" i="15"/>
  <c r="BU143" i="15"/>
  <c r="BT143" i="15"/>
  <c r="BS143" i="15"/>
  <c r="BR143" i="15"/>
  <c r="BQ143" i="15"/>
  <c r="BP143" i="15"/>
  <c r="BY142" i="15"/>
  <c r="BX142" i="15"/>
  <c r="BW142" i="15"/>
  <c r="BV142" i="15"/>
  <c r="BU142" i="15"/>
  <c r="BT142" i="15"/>
  <c r="BS142" i="15"/>
  <c r="BR142" i="15"/>
  <c r="BQ142" i="15"/>
  <c r="BP142" i="15"/>
  <c r="BY141" i="15"/>
  <c r="BX141" i="15"/>
  <c r="BW141" i="15"/>
  <c r="BV141" i="15"/>
  <c r="BU141" i="15"/>
  <c r="BT141" i="15"/>
  <c r="BS141" i="15"/>
  <c r="BR141" i="15"/>
  <c r="BQ141" i="15"/>
  <c r="BP141" i="15"/>
  <c r="BY140" i="15"/>
  <c r="BX140" i="15"/>
  <c r="BW140" i="15"/>
  <c r="BV140" i="15"/>
  <c r="BU140" i="15"/>
  <c r="BT140" i="15"/>
  <c r="BS140" i="15"/>
  <c r="BR140" i="15"/>
  <c r="BQ140" i="15"/>
  <c r="BP140" i="15"/>
  <c r="BY139" i="15"/>
  <c r="BX139" i="15"/>
  <c r="BW139" i="15"/>
  <c r="BV139" i="15"/>
  <c r="BU139" i="15"/>
  <c r="BT139" i="15"/>
  <c r="BS139" i="15"/>
  <c r="BR139" i="15"/>
  <c r="BQ139" i="15"/>
  <c r="BP139" i="15"/>
  <c r="BY138" i="15"/>
  <c r="BX138" i="15"/>
  <c r="BW138" i="15"/>
  <c r="BV138" i="15"/>
  <c r="BU138" i="15"/>
  <c r="BT138" i="15"/>
  <c r="BS138" i="15"/>
  <c r="BR138" i="15"/>
  <c r="BQ138" i="15"/>
  <c r="BP138" i="15"/>
  <c r="BY137" i="15"/>
  <c r="BX137" i="15"/>
  <c r="BW137" i="15"/>
  <c r="BV137" i="15"/>
  <c r="BU137" i="15"/>
  <c r="BT137" i="15"/>
  <c r="BS137" i="15"/>
  <c r="BR137" i="15"/>
  <c r="BQ137" i="15"/>
  <c r="BP137" i="15"/>
  <c r="BY136" i="15"/>
  <c r="BX136" i="15"/>
  <c r="BW136" i="15"/>
  <c r="BV136" i="15"/>
  <c r="BU136" i="15"/>
  <c r="BT136" i="15"/>
  <c r="BS136" i="15"/>
  <c r="BR136" i="15"/>
  <c r="BQ136" i="15"/>
  <c r="BP136" i="15"/>
  <c r="BY135" i="15"/>
  <c r="BX135" i="15"/>
  <c r="BW135" i="15"/>
  <c r="BV135" i="15"/>
  <c r="BU135" i="15"/>
  <c r="BT135" i="15"/>
  <c r="BS135" i="15"/>
  <c r="BR135" i="15"/>
  <c r="BQ135" i="15"/>
  <c r="BP135" i="15"/>
  <c r="BY134" i="15"/>
  <c r="BX134" i="15"/>
  <c r="BW134" i="15"/>
  <c r="BV134" i="15"/>
  <c r="BU134" i="15"/>
  <c r="BT134" i="15"/>
  <c r="BS134" i="15"/>
  <c r="BR134" i="15"/>
  <c r="BQ134" i="15"/>
  <c r="BP134" i="15"/>
  <c r="BY133" i="15"/>
  <c r="BX133" i="15"/>
  <c r="BW133" i="15"/>
  <c r="BV133" i="15"/>
  <c r="BU133" i="15"/>
  <c r="BT133" i="15"/>
  <c r="BS133" i="15"/>
  <c r="BR133" i="15"/>
  <c r="BQ133" i="15"/>
  <c r="BP133" i="15"/>
  <c r="BY132" i="15"/>
  <c r="BX132" i="15"/>
  <c r="BW132" i="15"/>
  <c r="BV132" i="15"/>
  <c r="BU132" i="15"/>
  <c r="BT132" i="15"/>
  <c r="BS132" i="15"/>
  <c r="BR132" i="15"/>
  <c r="BQ132" i="15"/>
  <c r="BP132" i="15"/>
  <c r="BY131" i="15"/>
  <c r="BX131" i="15"/>
  <c r="BW131" i="15"/>
  <c r="BV131" i="15"/>
  <c r="BU131" i="15"/>
  <c r="BT131" i="15"/>
  <c r="BS131" i="15"/>
  <c r="BR131" i="15"/>
  <c r="BQ131" i="15"/>
  <c r="BP131" i="15"/>
  <c r="BY130" i="15"/>
  <c r="BX130" i="15"/>
  <c r="BW130" i="15"/>
  <c r="BV130" i="15"/>
  <c r="BU130" i="15"/>
  <c r="BT130" i="15"/>
  <c r="BS130" i="15"/>
  <c r="BR130" i="15"/>
  <c r="BQ130" i="15"/>
  <c r="BP130" i="15"/>
  <c r="BY129" i="15"/>
  <c r="BX129" i="15"/>
  <c r="BW129" i="15"/>
  <c r="BV129" i="15"/>
  <c r="BU129" i="15"/>
  <c r="BT129" i="15"/>
  <c r="BS129" i="15"/>
  <c r="BR129" i="15"/>
  <c r="BQ129" i="15"/>
  <c r="BP129" i="15"/>
  <c r="BY128" i="15"/>
  <c r="BX128" i="15"/>
  <c r="BW128" i="15"/>
  <c r="BV128" i="15"/>
  <c r="BU128" i="15"/>
  <c r="BT128" i="15"/>
  <c r="BS128" i="15"/>
  <c r="BR128" i="15"/>
  <c r="BQ128" i="15"/>
  <c r="BP128" i="15"/>
  <c r="BY127" i="15"/>
  <c r="BX127" i="15"/>
  <c r="BW127" i="15"/>
  <c r="BV127" i="15"/>
  <c r="BU127" i="15"/>
  <c r="BT127" i="15"/>
  <c r="BS127" i="15"/>
  <c r="BR127" i="15"/>
  <c r="BQ127" i="15"/>
  <c r="BP127" i="15"/>
  <c r="BY126" i="15"/>
  <c r="BX126" i="15"/>
  <c r="BW126" i="15"/>
  <c r="BV126" i="15"/>
  <c r="BU126" i="15"/>
  <c r="BT126" i="15"/>
  <c r="BS126" i="15"/>
  <c r="BR126" i="15"/>
  <c r="BQ126" i="15"/>
  <c r="BP126" i="15"/>
  <c r="BY125" i="15"/>
  <c r="BX125" i="15"/>
  <c r="BW125" i="15"/>
  <c r="BV125" i="15"/>
  <c r="BU125" i="15"/>
  <c r="BT125" i="15"/>
  <c r="BS125" i="15"/>
  <c r="BR125" i="15"/>
  <c r="BQ125" i="15"/>
  <c r="BP125" i="15"/>
  <c r="BY124" i="15"/>
  <c r="BX124" i="15"/>
  <c r="BW124" i="15"/>
  <c r="BV124" i="15"/>
  <c r="BU124" i="15"/>
  <c r="BT124" i="15"/>
  <c r="BS124" i="15"/>
  <c r="BR124" i="15"/>
  <c r="BQ124" i="15"/>
  <c r="BP124" i="15"/>
  <c r="BY123" i="15"/>
  <c r="BX123" i="15"/>
  <c r="BW123" i="15"/>
  <c r="BV123" i="15"/>
  <c r="BU123" i="15"/>
  <c r="BT123" i="15"/>
  <c r="BS123" i="15"/>
  <c r="BR123" i="15"/>
  <c r="BQ123" i="15"/>
  <c r="BP123" i="15"/>
  <c r="BY122" i="15"/>
  <c r="BX122" i="15"/>
  <c r="BW122" i="15"/>
  <c r="BV122" i="15"/>
  <c r="BU122" i="15"/>
  <c r="BT122" i="15"/>
  <c r="BS122" i="15"/>
  <c r="BR122" i="15"/>
  <c r="BQ122" i="15"/>
  <c r="BP122" i="15"/>
  <c r="BY121" i="15"/>
  <c r="BX121" i="15"/>
  <c r="BW121" i="15"/>
  <c r="BV121" i="15"/>
  <c r="BU121" i="15"/>
  <c r="BT121" i="15"/>
  <c r="BS121" i="15"/>
  <c r="BR121" i="15"/>
  <c r="BQ121" i="15"/>
  <c r="BP121" i="15"/>
  <c r="BY120" i="15"/>
  <c r="BX120" i="15"/>
  <c r="BW120" i="15"/>
  <c r="BV120" i="15"/>
  <c r="BU120" i="15"/>
  <c r="BT120" i="15"/>
  <c r="BS120" i="15"/>
  <c r="BR120" i="15"/>
  <c r="BQ120" i="15"/>
  <c r="BP120" i="15"/>
  <c r="BY119" i="15"/>
  <c r="BX119" i="15"/>
  <c r="BW119" i="15"/>
  <c r="BV119" i="15"/>
  <c r="BU119" i="15"/>
  <c r="BT119" i="15"/>
  <c r="BS119" i="15"/>
  <c r="BR119" i="15"/>
  <c r="BQ119" i="15"/>
  <c r="BP119" i="15"/>
  <c r="BY118" i="15"/>
  <c r="BX118" i="15"/>
  <c r="BW118" i="15"/>
  <c r="BV118" i="15"/>
  <c r="BU118" i="15"/>
  <c r="BT118" i="15"/>
  <c r="BS118" i="15"/>
  <c r="BR118" i="15"/>
  <c r="BQ118" i="15"/>
  <c r="BP118" i="15"/>
  <c r="BY117" i="15"/>
  <c r="BX117" i="15"/>
  <c r="BW117" i="15"/>
  <c r="BV117" i="15"/>
  <c r="BU117" i="15"/>
  <c r="BT117" i="15"/>
  <c r="BS117" i="15"/>
  <c r="BR117" i="15"/>
  <c r="BQ117" i="15"/>
  <c r="BP117" i="15"/>
  <c r="BY116" i="15"/>
  <c r="BX116" i="15"/>
  <c r="BW116" i="15"/>
  <c r="BV116" i="15"/>
  <c r="BU116" i="15"/>
  <c r="BT116" i="15"/>
  <c r="BS116" i="15"/>
  <c r="BR116" i="15"/>
  <c r="BQ116" i="15"/>
  <c r="BP116" i="15"/>
  <c r="BY115" i="15"/>
  <c r="BX115" i="15"/>
  <c r="BW115" i="15"/>
  <c r="BV115" i="15"/>
  <c r="BU115" i="15"/>
  <c r="BT115" i="15"/>
  <c r="BS115" i="15"/>
  <c r="BR115" i="15"/>
  <c r="BQ115" i="15"/>
  <c r="BP115" i="15"/>
  <c r="BY114" i="15"/>
  <c r="BX114" i="15"/>
  <c r="BW114" i="15"/>
  <c r="BV114" i="15"/>
  <c r="BU114" i="15"/>
  <c r="BT114" i="15"/>
  <c r="BS114" i="15"/>
  <c r="BR114" i="15"/>
  <c r="BQ114" i="15"/>
  <c r="BP114" i="15"/>
  <c r="BY113" i="15"/>
  <c r="BX113" i="15"/>
  <c r="BW113" i="15"/>
  <c r="BV113" i="15"/>
  <c r="BU113" i="15"/>
  <c r="BT113" i="15"/>
  <c r="BS113" i="15"/>
  <c r="BR113" i="15"/>
  <c r="BQ113" i="15"/>
  <c r="BP113" i="15"/>
  <c r="BY112" i="15"/>
  <c r="BX112" i="15"/>
  <c r="BW112" i="15"/>
  <c r="BV112" i="15"/>
  <c r="BU112" i="15"/>
  <c r="BT112" i="15"/>
  <c r="BS112" i="15"/>
  <c r="BR112" i="15"/>
  <c r="BQ112" i="15"/>
  <c r="BP112" i="15"/>
  <c r="BY111" i="15"/>
  <c r="BX111" i="15"/>
  <c r="BW111" i="15"/>
  <c r="BV111" i="15"/>
  <c r="BU111" i="15"/>
  <c r="BT111" i="15"/>
  <c r="BS111" i="15"/>
  <c r="BR111" i="15"/>
  <c r="BQ111" i="15"/>
  <c r="BP111" i="15"/>
  <c r="BY110" i="15"/>
  <c r="BX110" i="15"/>
  <c r="BW110" i="15"/>
  <c r="BV110" i="15"/>
  <c r="BU110" i="15"/>
  <c r="BT110" i="15"/>
  <c r="BS110" i="15"/>
  <c r="BR110" i="15"/>
  <c r="BQ110" i="15"/>
  <c r="BP110" i="15"/>
  <c r="BY109" i="15"/>
  <c r="BX109" i="15"/>
  <c r="BW109" i="15"/>
  <c r="BV109" i="15"/>
  <c r="BU109" i="15"/>
  <c r="BT109" i="15"/>
  <c r="BS109" i="15"/>
  <c r="BR109" i="15"/>
  <c r="BQ109" i="15"/>
  <c r="BP109" i="15"/>
  <c r="BY108" i="15"/>
  <c r="BX108" i="15"/>
  <c r="BW108" i="15"/>
  <c r="BV108" i="15"/>
  <c r="BU108" i="15"/>
  <c r="BT108" i="15"/>
  <c r="BS108" i="15"/>
  <c r="BR108" i="15"/>
  <c r="BQ108" i="15"/>
  <c r="BP108" i="15"/>
  <c r="BY107" i="15"/>
  <c r="BX107" i="15"/>
  <c r="BW107" i="15"/>
  <c r="BV107" i="15"/>
  <c r="BU107" i="15"/>
  <c r="BT107" i="15"/>
  <c r="BS107" i="15"/>
  <c r="BR107" i="15"/>
  <c r="BQ107" i="15"/>
  <c r="BP107" i="15"/>
  <c r="BY106" i="15"/>
  <c r="BX106" i="15"/>
  <c r="BW106" i="15"/>
  <c r="BV106" i="15"/>
  <c r="BU106" i="15"/>
  <c r="BT106" i="15"/>
  <c r="BS106" i="15"/>
  <c r="BR106" i="15"/>
  <c r="BQ106" i="15"/>
  <c r="BP106" i="15"/>
  <c r="BY105" i="15"/>
  <c r="BX105" i="15"/>
  <c r="BW105" i="15"/>
  <c r="BV105" i="15"/>
  <c r="BU105" i="15"/>
  <c r="BT105" i="15"/>
  <c r="BS105" i="15"/>
  <c r="BR105" i="15"/>
  <c r="BQ105" i="15"/>
  <c r="BP105" i="15"/>
  <c r="BY104" i="15"/>
  <c r="BX104" i="15"/>
  <c r="BW104" i="15"/>
  <c r="BV104" i="15"/>
  <c r="BU104" i="15"/>
  <c r="BT104" i="15"/>
  <c r="BS104" i="15"/>
  <c r="BR104" i="15"/>
  <c r="BQ104" i="15"/>
  <c r="BP104" i="15"/>
  <c r="BY103" i="15"/>
  <c r="BX103" i="15"/>
  <c r="BW103" i="15"/>
  <c r="BV103" i="15"/>
  <c r="BU103" i="15"/>
  <c r="BT103" i="15"/>
  <c r="BS103" i="15"/>
  <c r="BR103" i="15"/>
  <c r="BQ103" i="15"/>
  <c r="BP103" i="15"/>
  <c r="BY102" i="15"/>
  <c r="BX102" i="15"/>
  <c r="BW102" i="15"/>
  <c r="BV102" i="15"/>
  <c r="BU102" i="15"/>
  <c r="BT102" i="15"/>
  <c r="BS102" i="15"/>
  <c r="BR102" i="15"/>
  <c r="BQ102" i="15"/>
  <c r="BP102" i="15"/>
  <c r="BY101" i="15"/>
  <c r="BX101" i="15"/>
  <c r="BW101" i="15"/>
  <c r="BV101" i="15"/>
  <c r="BU101" i="15"/>
  <c r="BT101" i="15"/>
  <c r="BS101" i="15"/>
  <c r="BR101" i="15"/>
  <c r="BQ101" i="15"/>
  <c r="BP101" i="15"/>
  <c r="BY100" i="15"/>
  <c r="BX100" i="15"/>
  <c r="BW100" i="15"/>
  <c r="BV100" i="15"/>
  <c r="BU100" i="15"/>
  <c r="BT100" i="15"/>
  <c r="BS100" i="15"/>
  <c r="BR100" i="15"/>
  <c r="BQ100" i="15"/>
  <c r="BP100" i="15"/>
  <c r="BY99" i="15"/>
  <c r="BX99" i="15"/>
  <c r="BW99" i="15"/>
  <c r="BV99" i="15"/>
  <c r="BU99" i="15"/>
  <c r="BT99" i="15"/>
  <c r="BS99" i="15"/>
  <c r="BR99" i="15"/>
  <c r="BQ99" i="15"/>
  <c r="BP99" i="15"/>
  <c r="BY98" i="15"/>
  <c r="BX98" i="15"/>
  <c r="BW98" i="15"/>
  <c r="BV98" i="15"/>
  <c r="BU98" i="15"/>
  <c r="BT98" i="15"/>
  <c r="BS98" i="15"/>
  <c r="BR98" i="15"/>
  <c r="BQ98" i="15"/>
  <c r="BP98" i="15"/>
  <c r="BY97" i="15"/>
  <c r="BX97" i="15"/>
  <c r="BW97" i="15"/>
  <c r="BV97" i="15"/>
  <c r="BU97" i="15"/>
  <c r="BT97" i="15"/>
  <c r="BS97" i="15"/>
  <c r="BR97" i="15"/>
  <c r="BQ97" i="15"/>
  <c r="BP97" i="15"/>
  <c r="BY96" i="15"/>
  <c r="BX96" i="15"/>
  <c r="BW96" i="15"/>
  <c r="BV96" i="15"/>
  <c r="BU96" i="15"/>
  <c r="BT96" i="15"/>
  <c r="BS96" i="15"/>
  <c r="BR96" i="15"/>
  <c r="BQ96" i="15"/>
  <c r="BP96" i="15"/>
  <c r="BY95" i="15"/>
  <c r="BX95" i="15"/>
  <c r="BW95" i="15"/>
  <c r="BV95" i="15"/>
  <c r="BU95" i="15"/>
  <c r="BT95" i="15"/>
  <c r="BS95" i="15"/>
  <c r="BR95" i="15"/>
  <c r="BQ95" i="15"/>
  <c r="BP95" i="15"/>
  <c r="BY94" i="15"/>
  <c r="BX94" i="15"/>
  <c r="BW94" i="15"/>
  <c r="BV94" i="15"/>
  <c r="BU94" i="15"/>
  <c r="BT94" i="15"/>
  <c r="BS94" i="15"/>
  <c r="BR94" i="15"/>
  <c r="BQ94" i="15"/>
  <c r="BP94" i="15"/>
  <c r="BY93" i="15"/>
  <c r="BX93" i="15"/>
  <c r="BW93" i="15"/>
  <c r="BV93" i="15"/>
  <c r="BU93" i="15"/>
  <c r="BT93" i="15"/>
  <c r="BS93" i="15"/>
  <c r="BR93" i="15"/>
  <c r="BQ93" i="15"/>
  <c r="BP93" i="15"/>
  <c r="BY92" i="15"/>
  <c r="BX92" i="15"/>
  <c r="BW92" i="15"/>
  <c r="BV92" i="15"/>
  <c r="BU92" i="15"/>
  <c r="BT92" i="15"/>
  <c r="BS92" i="15"/>
  <c r="BR92" i="15"/>
  <c r="BQ92" i="15"/>
  <c r="BP92" i="15"/>
  <c r="BY91" i="15"/>
  <c r="BX91" i="15"/>
  <c r="BW91" i="15"/>
  <c r="BV91" i="15"/>
  <c r="BU91" i="15"/>
  <c r="BT91" i="15"/>
  <c r="BS91" i="15"/>
  <c r="BR91" i="15"/>
  <c r="BQ91" i="15"/>
  <c r="BP91" i="15"/>
  <c r="BY90" i="15"/>
  <c r="BX90" i="15"/>
  <c r="BW90" i="15"/>
  <c r="BV90" i="15"/>
  <c r="BU90" i="15"/>
  <c r="BT90" i="15"/>
  <c r="BS90" i="15"/>
  <c r="BR90" i="15"/>
  <c r="BQ90" i="15"/>
  <c r="BP90" i="15"/>
  <c r="BY89" i="15"/>
  <c r="BX89" i="15"/>
  <c r="BW89" i="15"/>
  <c r="BV89" i="15"/>
  <c r="BU89" i="15"/>
  <c r="BT89" i="15"/>
  <c r="BS89" i="15"/>
  <c r="BR89" i="15"/>
  <c r="BQ89" i="15"/>
  <c r="BP89" i="15"/>
  <c r="BY88" i="15"/>
  <c r="BX88" i="15"/>
  <c r="BW88" i="15"/>
  <c r="BV88" i="15"/>
  <c r="BU88" i="15"/>
  <c r="BT88" i="15"/>
  <c r="BS88" i="15"/>
  <c r="BR88" i="15"/>
  <c r="BQ88" i="15"/>
  <c r="BP88" i="15"/>
  <c r="BY87" i="15"/>
  <c r="BX87" i="15"/>
  <c r="BW87" i="15"/>
  <c r="BV87" i="15"/>
  <c r="BU87" i="15"/>
  <c r="BT87" i="15"/>
  <c r="BS87" i="15"/>
  <c r="BR87" i="15"/>
  <c r="BQ87" i="15"/>
  <c r="BP87" i="15"/>
  <c r="BY86" i="15"/>
  <c r="BX86" i="15"/>
  <c r="BW86" i="15"/>
  <c r="BV86" i="15"/>
  <c r="BU86" i="15"/>
  <c r="BT86" i="15"/>
  <c r="BS86" i="15"/>
  <c r="BR86" i="15"/>
  <c r="BQ86" i="15"/>
  <c r="BP86" i="15"/>
  <c r="BY85" i="15"/>
  <c r="BX85" i="15"/>
  <c r="BW85" i="15"/>
  <c r="BV85" i="15"/>
  <c r="BU85" i="15"/>
  <c r="BT85" i="15"/>
  <c r="BS85" i="15"/>
  <c r="BR85" i="15"/>
  <c r="BQ85" i="15"/>
  <c r="BP85" i="15"/>
  <c r="BY84" i="15"/>
  <c r="BX84" i="15"/>
  <c r="BW84" i="15"/>
  <c r="BV84" i="15"/>
  <c r="BU84" i="15"/>
  <c r="BT84" i="15"/>
  <c r="BS84" i="15"/>
  <c r="BR84" i="15"/>
  <c r="BQ84" i="15"/>
  <c r="BP84" i="15"/>
  <c r="BY83" i="15"/>
  <c r="BX83" i="15"/>
  <c r="BW83" i="15"/>
  <c r="BV83" i="15"/>
  <c r="BU83" i="15"/>
  <c r="BT83" i="15"/>
  <c r="BS83" i="15"/>
  <c r="BR83" i="15"/>
  <c r="BQ83" i="15"/>
  <c r="BP83" i="15"/>
  <c r="BY82" i="15"/>
  <c r="BX82" i="15"/>
  <c r="BW82" i="15"/>
  <c r="BV82" i="15"/>
  <c r="BU82" i="15"/>
  <c r="BT82" i="15"/>
  <c r="BS82" i="15"/>
  <c r="BR82" i="15"/>
  <c r="BQ82" i="15"/>
  <c r="BP82" i="15"/>
  <c r="BY81" i="15"/>
  <c r="BX81" i="15"/>
  <c r="BW81" i="15"/>
  <c r="BV81" i="15"/>
  <c r="BU81" i="15"/>
  <c r="BT81" i="15"/>
  <c r="BS81" i="15"/>
  <c r="BR81" i="15"/>
  <c r="BQ81" i="15"/>
  <c r="BP81" i="15"/>
  <c r="BY80" i="15"/>
  <c r="BX80" i="15"/>
  <c r="BW80" i="15"/>
  <c r="BV80" i="15"/>
  <c r="BU80" i="15"/>
  <c r="BT80" i="15"/>
  <c r="BS80" i="15"/>
  <c r="BR80" i="15"/>
  <c r="BQ80" i="15"/>
  <c r="BP80" i="15"/>
  <c r="BY79" i="15"/>
  <c r="BX79" i="15"/>
  <c r="BW79" i="15"/>
  <c r="BV79" i="15"/>
  <c r="BU79" i="15"/>
  <c r="BT79" i="15"/>
  <c r="BS79" i="15"/>
  <c r="BR79" i="15"/>
  <c r="BQ79" i="15"/>
  <c r="BP79" i="15"/>
  <c r="BY78" i="15"/>
  <c r="BX78" i="15"/>
  <c r="BW78" i="15"/>
  <c r="BV78" i="15"/>
  <c r="BU78" i="15"/>
  <c r="BT78" i="15"/>
  <c r="BS78" i="15"/>
  <c r="BR78" i="15"/>
  <c r="BQ78" i="15"/>
  <c r="BP78" i="15"/>
  <c r="BY77" i="15"/>
  <c r="BX77" i="15"/>
  <c r="BW77" i="15"/>
  <c r="BV77" i="15"/>
  <c r="BU77" i="15"/>
  <c r="BT77" i="15"/>
  <c r="BS77" i="15"/>
  <c r="BR77" i="15"/>
  <c r="BQ77" i="15"/>
  <c r="BP77" i="15"/>
  <c r="BY76" i="15"/>
  <c r="BX76" i="15"/>
  <c r="BW76" i="15"/>
  <c r="BV76" i="15"/>
  <c r="BU76" i="15"/>
  <c r="BT76" i="15"/>
  <c r="BS76" i="15"/>
  <c r="BR76" i="15"/>
  <c r="BQ76" i="15"/>
  <c r="BP76" i="15"/>
  <c r="BY75" i="15"/>
  <c r="BX75" i="15"/>
  <c r="BW75" i="15"/>
  <c r="BV75" i="15"/>
  <c r="BU75" i="15"/>
  <c r="BT75" i="15"/>
  <c r="BS75" i="15"/>
  <c r="BR75" i="15"/>
  <c r="BQ75" i="15"/>
  <c r="BP75" i="15"/>
  <c r="BY74" i="15"/>
  <c r="BX74" i="15"/>
  <c r="BW74" i="15"/>
  <c r="BV74" i="15"/>
  <c r="BU74" i="15"/>
  <c r="BT74" i="15"/>
  <c r="BS74" i="15"/>
  <c r="BR74" i="15"/>
  <c r="BQ74" i="15"/>
  <c r="BP74" i="15"/>
  <c r="BY73" i="15"/>
  <c r="BX73" i="15"/>
  <c r="BW73" i="15"/>
  <c r="BV73" i="15"/>
  <c r="BU73" i="15"/>
  <c r="BT73" i="15"/>
  <c r="BS73" i="15"/>
  <c r="BR73" i="15"/>
  <c r="BQ73" i="15"/>
  <c r="BP73" i="15"/>
  <c r="BY72" i="15"/>
  <c r="BX72" i="15"/>
  <c r="BW72" i="15"/>
  <c r="BV72" i="15"/>
  <c r="BU72" i="15"/>
  <c r="BT72" i="15"/>
  <c r="BS72" i="15"/>
  <c r="BR72" i="15"/>
  <c r="BQ72" i="15"/>
  <c r="BP72" i="15"/>
  <c r="BY71" i="15"/>
  <c r="BX71" i="15"/>
  <c r="BW71" i="15"/>
  <c r="BV71" i="15"/>
  <c r="BU71" i="15"/>
  <c r="BT71" i="15"/>
  <c r="BS71" i="15"/>
  <c r="BR71" i="15"/>
  <c r="BQ71" i="15"/>
  <c r="BP71" i="15"/>
  <c r="BY70" i="15"/>
  <c r="BX70" i="15"/>
  <c r="BW70" i="15"/>
  <c r="BV70" i="15"/>
  <c r="BU70" i="15"/>
  <c r="BT70" i="15"/>
  <c r="BS70" i="15"/>
  <c r="BR70" i="15"/>
  <c r="BQ70" i="15"/>
  <c r="BP70" i="15"/>
  <c r="BY69" i="15"/>
  <c r="BX69" i="15"/>
  <c r="BW69" i="15"/>
  <c r="BV69" i="15"/>
  <c r="BU69" i="15"/>
  <c r="BT69" i="15"/>
  <c r="BS69" i="15"/>
  <c r="BR69" i="15"/>
  <c r="BQ69" i="15"/>
  <c r="BP69" i="15"/>
  <c r="BY68" i="15"/>
  <c r="BX68" i="15"/>
  <c r="BW68" i="15"/>
  <c r="BV68" i="15"/>
  <c r="BU68" i="15"/>
  <c r="BT68" i="15"/>
  <c r="BS68" i="15"/>
  <c r="BR68" i="15"/>
  <c r="BQ68" i="15"/>
  <c r="BP68" i="15"/>
  <c r="BY67" i="15"/>
  <c r="BX67" i="15"/>
  <c r="BW67" i="15"/>
  <c r="BV67" i="15"/>
  <c r="BU67" i="15"/>
  <c r="BT67" i="15"/>
  <c r="BS67" i="15"/>
  <c r="BR67" i="15"/>
  <c r="BQ67" i="15"/>
  <c r="BP67" i="15"/>
  <c r="BY66" i="15"/>
  <c r="BX66" i="15"/>
  <c r="BW66" i="15"/>
  <c r="BV66" i="15"/>
  <c r="BU66" i="15"/>
  <c r="BT66" i="15"/>
  <c r="BS66" i="15"/>
  <c r="BR66" i="15"/>
  <c r="BQ66" i="15"/>
  <c r="BP66" i="15"/>
  <c r="BY65" i="15"/>
  <c r="BX65" i="15"/>
  <c r="BW65" i="15"/>
  <c r="BV65" i="15"/>
  <c r="BU65" i="15"/>
  <c r="BT65" i="15"/>
  <c r="BS65" i="15"/>
  <c r="BR65" i="15"/>
  <c r="BQ65" i="15"/>
  <c r="BP65" i="15"/>
  <c r="BY64" i="15"/>
  <c r="BX64" i="15"/>
  <c r="BW64" i="15"/>
  <c r="BV64" i="15"/>
  <c r="BU64" i="15"/>
  <c r="BT64" i="15"/>
  <c r="BS64" i="15"/>
  <c r="BR64" i="15"/>
  <c r="BQ64" i="15"/>
  <c r="BP64" i="15"/>
  <c r="BY63" i="15"/>
  <c r="BX63" i="15"/>
  <c r="BW63" i="15"/>
  <c r="BV63" i="15"/>
  <c r="BU63" i="15"/>
  <c r="BT63" i="15"/>
  <c r="BS63" i="15"/>
  <c r="BR63" i="15"/>
  <c r="BQ63" i="15"/>
  <c r="BP63" i="15"/>
  <c r="BY62" i="15"/>
  <c r="BX62" i="15"/>
  <c r="BW62" i="15"/>
  <c r="BV62" i="15"/>
  <c r="BU62" i="15"/>
  <c r="BT62" i="15"/>
  <c r="BS62" i="15"/>
  <c r="BR62" i="15"/>
  <c r="BQ62" i="15"/>
  <c r="BP62" i="15"/>
  <c r="BY61" i="15"/>
  <c r="BX61" i="15"/>
  <c r="BW61" i="15"/>
  <c r="BV61" i="15"/>
  <c r="BU61" i="15"/>
  <c r="BT61" i="15"/>
  <c r="BS61" i="15"/>
  <c r="BR61" i="15"/>
  <c r="BQ61" i="15"/>
  <c r="BP61" i="15"/>
  <c r="BY60" i="15"/>
  <c r="BX60" i="15"/>
  <c r="BW60" i="15"/>
  <c r="BV60" i="15"/>
  <c r="BU60" i="15"/>
  <c r="BT60" i="15"/>
  <c r="BS60" i="15"/>
  <c r="BR60" i="15"/>
  <c r="BQ60" i="15"/>
  <c r="BP60" i="15"/>
  <c r="BY59" i="15"/>
  <c r="BX59" i="15"/>
  <c r="BW59" i="15"/>
  <c r="BV59" i="15"/>
  <c r="BU59" i="15"/>
  <c r="BT59" i="15"/>
  <c r="BS59" i="15"/>
  <c r="BR59" i="15"/>
  <c r="BQ59" i="15"/>
  <c r="BP59" i="15"/>
  <c r="BY58" i="15"/>
  <c r="BX58" i="15"/>
  <c r="BW58" i="15"/>
  <c r="BV58" i="15"/>
  <c r="BU58" i="15"/>
  <c r="BT58" i="15"/>
  <c r="BS58" i="15"/>
  <c r="BR58" i="15"/>
  <c r="BQ58" i="15"/>
  <c r="BP58" i="15"/>
  <c r="BY57" i="15"/>
  <c r="BX57" i="15"/>
  <c r="BW57" i="15"/>
  <c r="BV57" i="15"/>
  <c r="BU57" i="15"/>
  <c r="BT57" i="15"/>
  <c r="BS57" i="15"/>
  <c r="BR57" i="15"/>
  <c r="BQ57" i="15"/>
  <c r="BP57" i="15"/>
  <c r="BY56" i="15"/>
  <c r="BX56" i="15"/>
  <c r="BW56" i="15"/>
  <c r="BV56" i="15"/>
  <c r="BU56" i="15"/>
  <c r="BT56" i="15"/>
  <c r="BS56" i="15"/>
  <c r="BR56" i="15"/>
  <c r="BQ56" i="15"/>
  <c r="BP56" i="15"/>
  <c r="BY55" i="15"/>
  <c r="BX55" i="15"/>
  <c r="BW55" i="15"/>
  <c r="BV55" i="15"/>
  <c r="BU55" i="15"/>
  <c r="BT55" i="15"/>
  <c r="BS55" i="15"/>
  <c r="BR55" i="15"/>
  <c r="BQ55" i="15"/>
  <c r="BP55" i="15"/>
  <c r="BY54" i="15"/>
  <c r="BX54" i="15"/>
  <c r="BW54" i="15"/>
  <c r="BV54" i="15"/>
  <c r="BU54" i="15"/>
  <c r="BT54" i="15"/>
  <c r="BS54" i="15"/>
  <c r="BR54" i="15"/>
  <c r="BQ54" i="15"/>
  <c r="BP54" i="15"/>
  <c r="BY53" i="15"/>
  <c r="BX53" i="15"/>
  <c r="BW53" i="15"/>
  <c r="BV53" i="15"/>
  <c r="BU53" i="15"/>
  <c r="BT53" i="15"/>
  <c r="BS53" i="15"/>
  <c r="BR53" i="15"/>
  <c r="BQ53" i="15"/>
  <c r="BP53" i="15"/>
  <c r="BY52" i="15"/>
  <c r="BX52" i="15"/>
  <c r="BW52" i="15"/>
  <c r="BV52" i="15"/>
  <c r="BU52" i="15"/>
  <c r="BT52" i="15"/>
  <c r="BS52" i="15"/>
  <c r="BR52" i="15"/>
  <c r="BQ52" i="15"/>
  <c r="BP52" i="15"/>
  <c r="BY51" i="15"/>
  <c r="BX51" i="15"/>
  <c r="BW51" i="15"/>
  <c r="BV51" i="15"/>
  <c r="BU51" i="15"/>
  <c r="BT51" i="15"/>
  <c r="BS51" i="15"/>
  <c r="BR51" i="15"/>
  <c r="BQ51" i="15"/>
  <c r="BP51" i="15"/>
  <c r="BY50" i="15"/>
  <c r="BX50" i="15"/>
  <c r="BW50" i="15"/>
  <c r="BV50" i="15"/>
  <c r="BU50" i="15"/>
  <c r="BT50" i="15"/>
  <c r="BS50" i="15"/>
  <c r="BR50" i="15"/>
  <c r="BQ50" i="15"/>
  <c r="BP50" i="15"/>
  <c r="BY49" i="15"/>
  <c r="BX49" i="15"/>
  <c r="BW49" i="15"/>
  <c r="BV49" i="15"/>
  <c r="BU49" i="15"/>
  <c r="BT49" i="15"/>
  <c r="BS49" i="15"/>
  <c r="BR49" i="15"/>
  <c r="BQ49" i="15"/>
  <c r="BP49" i="15"/>
  <c r="BY48" i="15"/>
  <c r="BX48" i="15"/>
  <c r="BW48" i="15"/>
  <c r="BV48" i="15"/>
  <c r="BU48" i="15"/>
  <c r="BT48" i="15"/>
  <c r="BS48" i="15"/>
  <c r="BR48" i="15"/>
  <c r="BQ48" i="15"/>
  <c r="BP48" i="15"/>
  <c r="BY47" i="15"/>
  <c r="BX47" i="15"/>
  <c r="BW47" i="15"/>
  <c r="BV47" i="15"/>
  <c r="BU47" i="15"/>
  <c r="BT47" i="15"/>
  <c r="BS47" i="15"/>
  <c r="BR47" i="15"/>
  <c r="BQ47" i="15"/>
  <c r="BP47" i="15"/>
  <c r="BY46" i="15"/>
  <c r="BX46" i="15"/>
  <c r="BW46" i="15"/>
  <c r="BV46" i="15"/>
  <c r="BU46" i="15"/>
  <c r="BT46" i="15"/>
  <c r="BS46" i="15"/>
  <c r="BR46" i="15"/>
  <c r="BQ46" i="15"/>
  <c r="BP46" i="15"/>
  <c r="BY45" i="15"/>
  <c r="BX45" i="15"/>
  <c r="BW45" i="15"/>
  <c r="BV45" i="15"/>
  <c r="BU45" i="15"/>
  <c r="BT45" i="15"/>
  <c r="BS45" i="15"/>
  <c r="BR45" i="15"/>
  <c r="BQ45" i="15"/>
  <c r="BP45" i="15"/>
  <c r="BY44" i="15"/>
  <c r="BX44" i="15"/>
  <c r="BW44" i="15"/>
  <c r="BV44" i="15"/>
  <c r="BU44" i="15"/>
  <c r="BT44" i="15"/>
  <c r="BS44" i="15"/>
  <c r="BR44" i="15"/>
  <c r="BQ44" i="15"/>
  <c r="BP44" i="15"/>
  <c r="BY43" i="15"/>
  <c r="BX43" i="15"/>
  <c r="BW43" i="15"/>
  <c r="BV43" i="15"/>
  <c r="BU43" i="15"/>
  <c r="BT43" i="15"/>
  <c r="BS43" i="15"/>
  <c r="BR43" i="15"/>
  <c r="BQ43" i="15"/>
  <c r="BP43" i="15"/>
  <c r="BY42" i="15"/>
  <c r="BX42" i="15"/>
  <c r="BW42" i="15"/>
  <c r="BV42" i="15"/>
  <c r="BU42" i="15"/>
  <c r="BT42" i="15"/>
  <c r="BS42" i="15"/>
  <c r="BR42" i="15"/>
  <c r="BQ42" i="15"/>
  <c r="BP42" i="15"/>
  <c r="BY41" i="15"/>
  <c r="BX41" i="15"/>
  <c r="BW41" i="15"/>
  <c r="BV41" i="15"/>
  <c r="BU41" i="15"/>
  <c r="BT41" i="15"/>
  <c r="BS41" i="15"/>
  <c r="BR41" i="15"/>
  <c r="BQ41" i="15"/>
  <c r="BP41" i="15"/>
  <c r="BY40" i="15"/>
  <c r="BX40" i="15"/>
  <c r="BW40" i="15"/>
  <c r="BV40" i="15"/>
  <c r="BU40" i="15"/>
  <c r="BT40" i="15"/>
  <c r="BS40" i="15"/>
  <c r="BR40" i="15"/>
  <c r="BQ40" i="15"/>
  <c r="BP40" i="15"/>
  <c r="BY39" i="15"/>
  <c r="BX39" i="15"/>
  <c r="BW39" i="15"/>
  <c r="BV39" i="15"/>
  <c r="BU39" i="15"/>
  <c r="BT39" i="15"/>
  <c r="BS39" i="15"/>
  <c r="BR39" i="15"/>
  <c r="BQ39" i="15"/>
  <c r="BP39" i="15"/>
  <c r="BY38" i="15"/>
  <c r="BX38" i="15"/>
  <c r="BW38" i="15"/>
  <c r="BV38" i="15"/>
  <c r="BU38" i="15"/>
  <c r="BT38" i="15"/>
  <c r="BS38" i="15"/>
  <c r="BR38" i="15"/>
  <c r="BQ38" i="15"/>
  <c r="BP38" i="15"/>
  <c r="BY37" i="15"/>
  <c r="BX37" i="15"/>
  <c r="BW37" i="15"/>
  <c r="BV37" i="15"/>
  <c r="BU37" i="15"/>
  <c r="BT37" i="15"/>
  <c r="BS37" i="15"/>
  <c r="BR37" i="15"/>
  <c r="BQ37" i="15"/>
  <c r="BP37" i="15"/>
  <c r="BY36" i="15"/>
  <c r="BX36" i="15"/>
  <c r="BW36" i="15"/>
  <c r="BV36" i="15"/>
  <c r="BU36" i="15"/>
  <c r="BT36" i="15"/>
  <c r="BS36" i="15"/>
  <c r="BR36" i="15"/>
  <c r="BQ36" i="15"/>
  <c r="BP36" i="15"/>
  <c r="BY35" i="15"/>
  <c r="BX35" i="15"/>
  <c r="BW35" i="15"/>
  <c r="BV35" i="15"/>
  <c r="BU35" i="15"/>
  <c r="BT35" i="15"/>
  <c r="BS35" i="15"/>
  <c r="BR35" i="15"/>
  <c r="BQ35" i="15"/>
  <c r="BP35" i="15"/>
  <c r="BY34" i="15"/>
  <c r="BX34" i="15"/>
  <c r="BW34" i="15"/>
  <c r="BV34" i="15"/>
  <c r="BU34" i="15"/>
  <c r="BT34" i="15"/>
  <c r="BS34" i="15"/>
  <c r="BR34" i="15"/>
  <c r="BQ34" i="15"/>
  <c r="BP34" i="15"/>
  <c r="BY33" i="15"/>
  <c r="BX33" i="15"/>
  <c r="BW33" i="15"/>
  <c r="BV33" i="15"/>
  <c r="BU33" i="15"/>
  <c r="BT33" i="15"/>
  <c r="BS33" i="15"/>
  <c r="BR33" i="15"/>
  <c r="BQ33" i="15"/>
  <c r="BP33" i="15"/>
  <c r="BY32" i="15"/>
  <c r="BX32" i="15"/>
  <c r="BW32" i="15"/>
  <c r="BV32" i="15"/>
  <c r="BU32" i="15"/>
  <c r="BT32" i="15"/>
  <c r="BS32" i="15"/>
  <c r="BR32" i="15"/>
  <c r="BQ32" i="15"/>
  <c r="BP32" i="15"/>
  <c r="BY31" i="15"/>
  <c r="BX31" i="15"/>
  <c r="BW31" i="15"/>
  <c r="BV31" i="15"/>
  <c r="BU31" i="15"/>
  <c r="BT31" i="15"/>
  <c r="BS31" i="15"/>
  <c r="BR31" i="15"/>
  <c r="BQ31" i="15"/>
  <c r="BP31" i="15"/>
  <c r="BY30" i="15"/>
  <c r="BX30" i="15"/>
  <c r="BW30" i="15"/>
  <c r="BV30" i="15"/>
  <c r="BU30" i="15"/>
  <c r="BT30" i="15"/>
  <c r="BS30" i="15"/>
  <c r="BR30" i="15"/>
  <c r="BQ30" i="15"/>
  <c r="BP30" i="15"/>
  <c r="BY29" i="15"/>
  <c r="BX29" i="15"/>
  <c r="BW29" i="15"/>
  <c r="BV29" i="15"/>
  <c r="BU29" i="15"/>
  <c r="BT29" i="15"/>
  <c r="BS29" i="15"/>
  <c r="BR29" i="15"/>
  <c r="BQ29" i="15"/>
  <c r="BP29" i="15"/>
  <c r="BY28" i="15"/>
  <c r="BX28" i="15"/>
  <c r="BW28" i="15"/>
  <c r="BV28" i="15"/>
  <c r="BU28" i="15"/>
  <c r="BT28" i="15"/>
  <c r="BS28" i="15"/>
  <c r="BR28" i="15"/>
  <c r="BQ28" i="15"/>
  <c r="BP28" i="15"/>
  <c r="BY27" i="15"/>
  <c r="BX27" i="15"/>
  <c r="BW27" i="15"/>
  <c r="BV27" i="15"/>
  <c r="BU27" i="15"/>
  <c r="BT27" i="15"/>
  <c r="BS27" i="15"/>
  <c r="BR27" i="15"/>
  <c r="BQ27" i="15"/>
  <c r="BP27" i="15"/>
  <c r="BY26" i="15"/>
  <c r="BX26" i="15"/>
  <c r="BW26" i="15"/>
  <c r="BV26" i="15"/>
  <c r="BU26" i="15"/>
  <c r="BT26" i="15"/>
  <c r="BS26" i="15"/>
  <c r="BR26" i="15"/>
  <c r="BQ26" i="15"/>
  <c r="BP26" i="15"/>
  <c r="BY25" i="15"/>
  <c r="BX25" i="15"/>
  <c r="BW25" i="15"/>
  <c r="BV25" i="15"/>
  <c r="BU25" i="15"/>
  <c r="BT25" i="15"/>
  <c r="BS25" i="15"/>
  <c r="BR25" i="15"/>
  <c r="BQ25" i="15"/>
  <c r="BP25" i="15"/>
  <c r="BY24" i="15"/>
  <c r="BX24" i="15"/>
  <c r="BW24" i="15"/>
  <c r="BV24" i="15"/>
  <c r="BU24" i="15"/>
  <c r="BT24" i="15"/>
  <c r="BS24" i="15"/>
  <c r="BR24" i="15"/>
  <c r="BQ24" i="15"/>
  <c r="BP24" i="15"/>
  <c r="BY23" i="15"/>
  <c r="BX23" i="15"/>
  <c r="BW23" i="15"/>
  <c r="BV23" i="15"/>
  <c r="BU23" i="15"/>
  <c r="BT23" i="15"/>
  <c r="BS23" i="15"/>
  <c r="BR23" i="15"/>
  <c r="BQ23" i="15"/>
  <c r="BP23" i="15"/>
  <c r="BY22" i="15"/>
  <c r="BX22" i="15"/>
  <c r="BW22" i="15"/>
  <c r="BV22" i="15"/>
  <c r="BU22" i="15"/>
  <c r="BT22" i="15"/>
  <c r="BS22" i="15"/>
  <c r="BR22" i="15"/>
  <c r="BQ22" i="15"/>
  <c r="BP22" i="15"/>
  <c r="BY21" i="15"/>
  <c r="BX21" i="15"/>
  <c r="BW21" i="15"/>
  <c r="BV21" i="15"/>
  <c r="BU21" i="15"/>
  <c r="BT21" i="15"/>
  <c r="BS21" i="15"/>
  <c r="BR21" i="15"/>
  <c r="BQ21" i="15"/>
  <c r="BP21" i="15"/>
  <c r="BY20" i="15"/>
  <c r="BX20" i="15"/>
  <c r="BW20" i="15"/>
  <c r="BV20" i="15"/>
  <c r="BU20" i="15"/>
  <c r="BT20" i="15"/>
  <c r="BS20" i="15"/>
  <c r="BR20" i="15"/>
  <c r="BQ20" i="15"/>
  <c r="BP20" i="15"/>
  <c r="BY19" i="15"/>
  <c r="BX19" i="15"/>
  <c r="BW19" i="15"/>
  <c r="BV19" i="15"/>
  <c r="BU19" i="15"/>
  <c r="BT19" i="15"/>
  <c r="BS19" i="15"/>
  <c r="BR19" i="15"/>
  <c r="BQ19" i="15"/>
  <c r="BP19" i="15"/>
  <c r="BY18" i="15"/>
  <c r="BX18" i="15"/>
  <c r="BW18" i="15"/>
  <c r="BV18" i="15"/>
  <c r="BU18" i="15"/>
  <c r="BT18" i="15"/>
  <c r="BS18" i="15"/>
  <c r="BR18" i="15"/>
  <c r="BQ18" i="15"/>
  <c r="BP18" i="15"/>
  <c r="BY17" i="15"/>
  <c r="BX17" i="15"/>
  <c r="BW17" i="15"/>
  <c r="BV17" i="15"/>
  <c r="BU17" i="15"/>
  <c r="BT17" i="15"/>
  <c r="BS17" i="15"/>
  <c r="BR17" i="15"/>
  <c r="BQ17" i="15"/>
  <c r="BP17" i="15"/>
  <c r="BY16" i="15"/>
  <c r="BX16" i="15"/>
  <c r="BW16" i="15"/>
  <c r="BV16" i="15"/>
  <c r="BU16" i="15"/>
  <c r="BT16" i="15"/>
  <c r="BS16" i="15"/>
  <c r="BR16" i="15"/>
  <c r="BQ16" i="15"/>
  <c r="BP16" i="15"/>
  <c r="BY15" i="15"/>
  <c r="BX15" i="15"/>
  <c r="BW15" i="15"/>
  <c r="BV15" i="15"/>
  <c r="BU15" i="15"/>
  <c r="BT15" i="15"/>
  <c r="BS15" i="15"/>
  <c r="BR15" i="15"/>
  <c r="BQ15" i="15"/>
  <c r="BP15" i="15"/>
  <c r="BY14" i="15"/>
  <c r="BX14" i="15"/>
  <c r="BW14" i="15"/>
  <c r="BV14" i="15"/>
  <c r="BU14" i="15"/>
  <c r="BT14" i="15"/>
  <c r="BS14" i="15"/>
  <c r="BR14" i="15"/>
  <c r="BQ14" i="15"/>
  <c r="BP14" i="15"/>
  <c r="BY13" i="15"/>
  <c r="BX13" i="15"/>
  <c r="BW13" i="15"/>
  <c r="BV13" i="15"/>
  <c r="BU13" i="15"/>
  <c r="BT13" i="15"/>
  <c r="BS13" i="15"/>
  <c r="BR13" i="15"/>
  <c r="BQ13" i="15"/>
  <c r="BP13" i="15"/>
  <c r="BY12" i="15"/>
  <c r="BX12" i="15"/>
  <c r="BW12" i="15"/>
  <c r="BV12" i="15"/>
  <c r="BU12" i="15"/>
  <c r="BT12" i="15"/>
  <c r="BS12" i="15"/>
  <c r="BR12" i="15"/>
  <c r="BQ12" i="15"/>
  <c r="BP12" i="15"/>
  <c r="BY11" i="15"/>
  <c r="BX11" i="15"/>
  <c r="BW11" i="15"/>
  <c r="BV11" i="15"/>
  <c r="BU11" i="15"/>
  <c r="BT11" i="15"/>
  <c r="BS11" i="15"/>
  <c r="BR11" i="15"/>
  <c r="BQ11" i="15"/>
  <c r="BP11" i="15"/>
  <c r="BY10" i="15"/>
  <c r="BX10" i="15"/>
  <c r="BW10" i="15"/>
  <c r="BV10" i="15"/>
  <c r="BU10" i="15"/>
  <c r="BT10" i="15"/>
  <c r="BS10" i="15"/>
  <c r="BR10" i="15"/>
  <c r="BQ10" i="15"/>
  <c r="BP10" i="15"/>
  <c r="BY9" i="15"/>
  <c r="BX9" i="15"/>
  <c r="BW9" i="15"/>
  <c r="BV9" i="15"/>
  <c r="BU9" i="15"/>
  <c r="BT9" i="15"/>
  <c r="BS9" i="15"/>
  <c r="BR9" i="15"/>
  <c r="BQ9" i="15"/>
  <c r="BP9" i="15"/>
  <c r="BY8" i="15"/>
  <c r="BX8" i="15"/>
  <c r="BW8" i="15"/>
  <c r="BV8" i="15"/>
  <c r="BU8" i="15"/>
  <c r="BT8" i="15"/>
  <c r="BS8" i="15"/>
  <c r="BR8" i="15"/>
  <c r="BQ8" i="15"/>
  <c r="BP8" i="15"/>
  <c r="BY7" i="15"/>
  <c r="BX7" i="15"/>
  <c r="BW7" i="15"/>
  <c r="BV7" i="15"/>
  <c r="BU7" i="15"/>
  <c r="BT7" i="15"/>
  <c r="BS7" i="15"/>
  <c r="BR7" i="15"/>
  <c r="BQ7" i="15"/>
  <c r="BP7" i="15"/>
  <c r="BY6" i="15"/>
  <c r="BX6" i="15"/>
  <c r="BW6" i="15"/>
  <c r="BV6" i="15"/>
  <c r="BU6" i="15"/>
  <c r="BT6" i="15"/>
  <c r="BS6" i="15"/>
  <c r="BR6" i="15"/>
  <c r="BQ6" i="15"/>
  <c r="BP6" i="15"/>
  <c r="BY5" i="15"/>
  <c r="BX5" i="15"/>
  <c r="BW5" i="15"/>
  <c r="BV5" i="15"/>
  <c r="BU5" i="15"/>
  <c r="BT5" i="15"/>
  <c r="BS5" i="15"/>
  <c r="BR5" i="15"/>
  <c r="BQ5" i="15"/>
  <c r="BP5" i="15"/>
  <c r="BY4" i="15"/>
  <c r="BX4" i="15"/>
  <c r="BW4" i="15"/>
  <c r="BV4" i="15"/>
  <c r="BU4" i="15"/>
  <c r="BT4" i="15"/>
  <c r="BS4" i="15"/>
  <c r="BR4" i="15"/>
  <c r="BQ4" i="15"/>
  <c r="BP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O104" i="15"/>
  <c r="L105" i="15"/>
  <c r="L106" i="15"/>
  <c r="L107" i="15"/>
  <c r="L108" i="15"/>
  <c r="L109" i="15"/>
  <c r="L110" i="15"/>
  <c r="L111" i="15"/>
  <c r="L112" i="15"/>
  <c r="M112" i="15" s="1"/>
  <c r="L113" i="15"/>
  <c r="L114" i="15"/>
  <c r="L115" i="15"/>
  <c r="L116" i="15"/>
  <c r="L117" i="15"/>
  <c r="L118" i="15"/>
  <c r="L119" i="15"/>
  <c r="L120" i="15"/>
  <c r="M120" i="15" s="1"/>
  <c r="L121" i="15"/>
  <c r="L122" i="15"/>
  <c r="L123" i="15"/>
  <c r="L124" i="15"/>
  <c r="L125" i="15"/>
  <c r="L126" i="15"/>
  <c r="L127" i="15"/>
  <c r="L128" i="15"/>
  <c r="M128" i="15" s="1"/>
  <c r="L129" i="15"/>
  <c r="L130" i="15"/>
  <c r="L131" i="15"/>
  <c r="L132" i="15"/>
  <c r="L133" i="15"/>
  <c r="L134" i="15"/>
  <c r="L135" i="15"/>
  <c r="L136" i="15"/>
  <c r="M136" i="15" s="1"/>
  <c r="L137" i="15"/>
  <c r="L138" i="15"/>
  <c r="L139" i="15"/>
  <c r="L140" i="15"/>
  <c r="L141" i="15"/>
  <c r="L142" i="15"/>
  <c r="L143" i="15"/>
  <c r="L104" i="15"/>
  <c r="M108" i="15"/>
  <c r="M116" i="15"/>
  <c r="M124" i="15"/>
  <c r="M132" i="15"/>
  <c r="M140" i="15"/>
  <c r="M141" i="15"/>
  <c r="BK143" i="15"/>
  <c r="BJ143" i="15"/>
  <c r="BI143" i="15"/>
  <c r="BH143" i="15"/>
  <c r="BG143" i="15"/>
  <c r="BF143" i="15"/>
  <c r="BE143" i="15"/>
  <c r="BD143" i="15"/>
  <c r="BC143" i="15"/>
  <c r="BB143" i="15"/>
  <c r="BK142" i="15"/>
  <c r="BJ142" i="15"/>
  <c r="BI142" i="15"/>
  <c r="BH142" i="15"/>
  <c r="BG142" i="15"/>
  <c r="BF142" i="15"/>
  <c r="BE142" i="15"/>
  <c r="BD142" i="15"/>
  <c r="BC142" i="15"/>
  <c r="BB142" i="15"/>
  <c r="BK141" i="15"/>
  <c r="BJ141" i="15"/>
  <c r="BI141" i="15"/>
  <c r="BH141" i="15"/>
  <c r="BG141" i="15"/>
  <c r="BF141" i="15"/>
  <c r="BE141" i="15"/>
  <c r="BD141" i="15"/>
  <c r="BC141" i="15"/>
  <c r="BB141" i="15"/>
  <c r="BK140" i="15"/>
  <c r="BJ140" i="15"/>
  <c r="BI140" i="15"/>
  <c r="BH140" i="15"/>
  <c r="BG140" i="15"/>
  <c r="BF140" i="15"/>
  <c r="BE140" i="15"/>
  <c r="BD140" i="15"/>
  <c r="BC140" i="15"/>
  <c r="BB140" i="15"/>
  <c r="BK139" i="15"/>
  <c r="BJ139" i="15"/>
  <c r="BI139" i="15"/>
  <c r="BH139" i="15"/>
  <c r="BG139" i="15"/>
  <c r="BF139" i="15"/>
  <c r="BE139" i="15"/>
  <c r="BD139" i="15"/>
  <c r="BC139" i="15"/>
  <c r="BB139" i="15"/>
  <c r="BK138" i="15"/>
  <c r="BJ138" i="15"/>
  <c r="BI138" i="15"/>
  <c r="BH138" i="15"/>
  <c r="BG138" i="15"/>
  <c r="BF138" i="15"/>
  <c r="BE138" i="15"/>
  <c r="BD138" i="15"/>
  <c r="BC138" i="15"/>
  <c r="BB138" i="15"/>
  <c r="BK137" i="15"/>
  <c r="BJ137" i="15"/>
  <c r="BI137" i="15"/>
  <c r="BH137" i="15"/>
  <c r="BG137" i="15"/>
  <c r="BF137" i="15"/>
  <c r="BE137" i="15"/>
  <c r="BD137" i="15"/>
  <c r="BC137" i="15"/>
  <c r="BB137" i="15"/>
  <c r="BK136" i="15"/>
  <c r="BJ136" i="15"/>
  <c r="BI136" i="15"/>
  <c r="BH136" i="15"/>
  <c r="BG136" i="15"/>
  <c r="BF136" i="15"/>
  <c r="BE136" i="15"/>
  <c r="BD136" i="15"/>
  <c r="BC136" i="15"/>
  <c r="BB136" i="15"/>
  <c r="BK135" i="15"/>
  <c r="BJ135" i="15"/>
  <c r="BI135" i="15"/>
  <c r="BH135" i="15"/>
  <c r="BG135" i="15"/>
  <c r="BF135" i="15"/>
  <c r="BE135" i="15"/>
  <c r="BD135" i="15"/>
  <c r="BC135" i="15"/>
  <c r="BB135" i="15"/>
  <c r="BK134" i="15"/>
  <c r="BJ134" i="15"/>
  <c r="BI134" i="15"/>
  <c r="BH134" i="15"/>
  <c r="BG134" i="15"/>
  <c r="BF134" i="15"/>
  <c r="BE134" i="15"/>
  <c r="BD134" i="15"/>
  <c r="BC134" i="15"/>
  <c r="BB134" i="15"/>
  <c r="BK133" i="15"/>
  <c r="BJ133" i="15"/>
  <c r="BI133" i="15"/>
  <c r="BH133" i="15"/>
  <c r="BG133" i="15"/>
  <c r="BF133" i="15"/>
  <c r="BE133" i="15"/>
  <c r="BD133" i="15"/>
  <c r="BC133" i="15"/>
  <c r="BB133" i="15"/>
  <c r="BK132" i="15"/>
  <c r="BJ132" i="15"/>
  <c r="BI132" i="15"/>
  <c r="BH132" i="15"/>
  <c r="BG132" i="15"/>
  <c r="BF132" i="15"/>
  <c r="BE132" i="15"/>
  <c r="BD132" i="15"/>
  <c r="BC132" i="15"/>
  <c r="BB132" i="15"/>
  <c r="BK131" i="15"/>
  <c r="BJ131" i="15"/>
  <c r="BI131" i="15"/>
  <c r="BH131" i="15"/>
  <c r="BG131" i="15"/>
  <c r="BF131" i="15"/>
  <c r="BE131" i="15"/>
  <c r="BD131" i="15"/>
  <c r="BC131" i="15"/>
  <c r="BB131" i="15"/>
  <c r="BK130" i="15"/>
  <c r="BJ130" i="15"/>
  <c r="BI130" i="15"/>
  <c r="BH130" i="15"/>
  <c r="BG130" i="15"/>
  <c r="BF130" i="15"/>
  <c r="BE130" i="15"/>
  <c r="BD130" i="15"/>
  <c r="BC130" i="15"/>
  <c r="BB130" i="15"/>
  <c r="BK129" i="15"/>
  <c r="BJ129" i="15"/>
  <c r="BI129" i="15"/>
  <c r="BH129" i="15"/>
  <c r="BG129" i="15"/>
  <c r="BF129" i="15"/>
  <c r="BE129" i="15"/>
  <c r="BD129" i="15"/>
  <c r="BC129" i="15"/>
  <c r="BB129" i="15"/>
  <c r="BK128" i="15"/>
  <c r="BJ128" i="15"/>
  <c r="BI128" i="15"/>
  <c r="BH128" i="15"/>
  <c r="BG128" i="15"/>
  <c r="BF128" i="15"/>
  <c r="BE128" i="15"/>
  <c r="BD128" i="15"/>
  <c r="BC128" i="15"/>
  <c r="BB128" i="15"/>
  <c r="BK127" i="15"/>
  <c r="BJ127" i="15"/>
  <c r="BI127" i="15"/>
  <c r="BH127" i="15"/>
  <c r="BG127" i="15"/>
  <c r="BF127" i="15"/>
  <c r="BE127" i="15"/>
  <c r="BD127" i="15"/>
  <c r="BC127" i="15"/>
  <c r="BB127" i="15"/>
  <c r="BK126" i="15"/>
  <c r="BJ126" i="15"/>
  <c r="BI126" i="15"/>
  <c r="BH126" i="15"/>
  <c r="BG126" i="15"/>
  <c r="BF126" i="15"/>
  <c r="BE126" i="15"/>
  <c r="BD126" i="15"/>
  <c r="BC126" i="15"/>
  <c r="BB126" i="15"/>
  <c r="BK125" i="15"/>
  <c r="BJ125" i="15"/>
  <c r="BI125" i="15"/>
  <c r="BH125" i="15"/>
  <c r="BG125" i="15"/>
  <c r="BF125" i="15"/>
  <c r="BE125" i="15"/>
  <c r="BD125" i="15"/>
  <c r="BC125" i="15"/>
  <c r="BB125" i="15"/>
  <c r="BK124" i="15"/>
  <c r="BJ124" i="15"/>
  <c r="BI124" i="15"/>
  <c r="BH124" i="15"/>
  <c r="BG124" i="15"/>
  <c r="BF124" i="15"/>
  <c r="BE124" i="15"/>
  <c r="BD124" i="15"/>
  <c r="BC124" i="15"/>
  <c r="BB124" i="15"/>
  <c r="BK123" i="15"/>
  <c r="BJ123" i="15"/>
  <c r="BI123" i="15"/>
  <c r="BH123" i="15"/>
  <c r="BG123" i="15"/>
  <c r="BF123" i="15"/>
  <c r="BE123" i="15"/>
  <c r="BD123" i="15"/>
  <c r="BC123" i="15"/>
  <c r="BB123" i="15"/>
  <c r="BK122" i="15"/>
  <c r="BJ122" i="15"/>
  <c r="BI122" i="15"/>
  <c r="BH122" i="15"/>
  <c r="BG122" i="15"/>
  <c r="BF122" i="15"/>
  <c r="BE122" i="15"/>
  <c r="BD122" i="15"/>
  <c r="BC122" i="15"/>
  <c r="BB122" i="15"/>
  <c r="BK121" i="15"/>
  <c r="BJ121" i="15"/>
  <c r="BI121" i="15"/>
  <c r="BH121" i="15"/>
  <c r="BG121" i="15"/>
  <c r="BF121" i="15"/>
  <c r="BE121" i="15"/>
  <c r="BD121" i="15"/>
  <c r="BC121" i="15"/>
  <c r="BB121" i="15"/>
  <c r="BK120" i="15"/>
  <c r="BJ120" i="15"/>
  <c r="BI120" i="15"/>
  <c r="BH120" i="15"/>
  <c r="BG120" i="15"/>
  <c r="BF120" i="15"/>
  <c r="BE120" i="15"/>
  <c r="BD120" i="15"/>
  <c r="BC120" i="15"/>
  <c r="BB120" i="15"/>
  <c r="BK119" i="15"/>
  <c r="BJ119" i="15"/>
  <c r="BI119" i="15"/>
  <c r="BH119" i="15"/>
  <c r="BG119" i="15"/>
  <c r="BF119" i="15"/>
  <c r="BE119" i="15"/>
  <c r="BD119" i="15"/>
  <c r="BC119" i="15"/>
  <c r="BB119" i="15"/>
  <c r="BK118" i="15"/>
  <c r="BJ118" i="15"/>
  <c r="BI118" i="15"/>
  <c r="BH118" i="15"/>
  <c r="BG118" i="15"/>
  <c r="BF118" i="15"/>
  <c r="BE118" i="15"/>
  <c r="BD118" i="15"/>
  <c r="BC118" i="15"/>
  <c r="BB118" i="15"/>
  <c r="BK117" i="15"/>
  <c r="BJ117" i="15"/>
  <c r="BI117" i="15"/>
  <c r="BH117" i="15"/>
  <c r="BG117" i="15"/>
  <c r="BF117" i="15"/>
  <c r="BE117" i="15"/>
  <c r="BD117" i="15"/>
  <c r="BC117" i="15"/>
  <c r="BB117" i="15"/>
  <c r="BK116" i="15"/>
  <c r="BJ116" i="15"/>
  <c r="BI116" i="15"/>
  <c r="BH116" i="15"/>
  <c r="BG116" i="15"/>
  <c r="BF116" i="15"/>
  <c r="BE116" i="15"/>
  <c r="BD116" i="15"/>
  <c r="BC116" i="15"/>
  <c r="BB116" i="15"/>
  <c r="BK115" i="15"/>
  <c r="BJ115" i="15"/>
  <c r="BI115" i="15"/>
  <c r="BH115" i="15"/>
  <c r="BG115" i="15"/>
  <c r="BF115" i="15"/>
  <c r="BE115" i="15"/>
  <c r="BD115" i="15"/>
  <c r="BC115" i="15"/>
  <c r="BB115" i="15"/>
  <c r="BK114" i="15"/>
  <c r="BJ114" i="15"/>
  <c r="BI114" i="15"/>
  <c r="BH114" i="15"/>
  <c r="BG114" i="15"/>
  <c r="BF114" i="15"/>
  <c r="BE114" i="15"/>
  <c r="BD114" i="15"/>
  <c r="BC114" i="15"/>
  <c r="BB114" i="15"/>
  <c r="BK113" i="15"/>
  <c r="BJ113" i="15"/>
  <c r="BI113" i="15"/>
  <c r="BH113" i="15"/>
  <c r="BG113" i="15"/>
  <c r="BF113" i="15"/>
  <c r="BE113" i="15"/>
  <c r="BD113" i="15"/>
  <c r="BC113" i="15"/>
  <c r="BB113" i="15"/>
  <c r="BK112" i="15"/>
  <c r="BJ112" i="15"/>
  <c r="BI112" i="15"/>
  <c r="BH112" i="15"/>
  <c r="BG112" i="15"/>
  <c r="BF112" i="15"/>
  <c r="BE112" i="15"/>
  <c r="BD112" i="15"/>
  <c r="BC112" i="15"/>
  <c r="BB112" i="15"/>
  <c r="BK111" i="15"/>
  <c r="BJ111" i="15"/>
  <c r="BI111" i="15"/>
  <c r="BH111" i="15"/>
  <c r="BG111" i="15"/>
  <c r="BF111" i="15"/>
  <c r="BE111" i="15"/>
  <c r="BD111" i="15"/>
  <c r="BC111" i="15"/>
  <c r="BB111" i="15"/>
  <c r="BK110" i="15"/>
  <c r="BJ110" i="15"/>
  <c r="BI110" i="15"/>
  <c r="BH110" i="15"/>
  <c r="BG110" i="15"/>
  <c r="BF110" i="15"/>
  <c r="BE110" i="15"/>
  <c r="BD110" i="15"/>
  <c r="BC110" i="15"/>
  <c r="BB110" i="15"/>
  <c r="BK109" i="15"/>
  <c r="BJ109" i="15"/>
  <c r="BI109" i="15"/>
  <c r="BH109" i="15"/>
  <c r="BG109" i="15"/>
  <c r="BF109" i="15"/>
  <c r="BE109" i="15"/>
  <c r="BD109" i="15"/>
  <c r="BC109" i="15"/>
  <c r="BB109" i="15"/>
  <c r="BK108" i="15"/>
  <c r="BJ108" i="15"/>
  <c r="BI108" i="15"/>
  <c r="BH108" i="15"/>
  <c r="BG108" i="15"/>
  <c r="BF108" i="15"/>
  <c r="BE108" i="15"/>
  <c r="BD108" i="15"/>
  <c r="BC108" i="15"/>
  <c r="BB108" i="15"/>
  <c r="BK107" i="15"/>
  <c r="BJ107" i="15"/>
  <c r="BI107" i="15"/>
  <c r="BH107" i="15"/>
  <c r="BG107" i="15"/>
  <c r="BF107" i="15"/>
  <c r="BE107" i="15"/>
  <c r="BD107" i="15"/>
  <c r="BC107" i="15"/>
  <c r="BB107" i="15"/>
  <c r="BK106" i="15"/>
  <c r="BJ106" i="15"/>
  <c r="BI106" i="15"/>
  <c r="BH106" i="15"/>
  <c r="BG106" i="15"/>
  <c r="BF106" i="15"/>
  <c r="BE106" i="15"/>
  <c r="BD106" i="15"/>
  <c r="BC106" i="15"/>
  <c r="BB106" i="15"/>
  <c r="BK105" i="15"/>
  <c r="BJ105" i="15"/>
  <c r="BI105" i="15"/>
  <c r="BH105" i="15"/>
  <c r="BG105" i="15"/>
  <c r="BF105" i="15"/>
  <c r="BE105" i="15"/>
  <c r="BD105" i="15"/>
  <c r="BC105" i="15"/>
  <c r="BB105" i="15"/>
  <c r="BK104" i="15"/>
  <c r="BJ104" i="15"/>
  <c r="BI104" i="15"/>
  <c r="BH104" i="15"/>
  <c r="BG104" i="15"/>
  <c r="BF104" i="15"/>
  <c r="BE104" i="15"/>
  <c r="BD104" i="15"/>
  <c r="BC104" i="15"/>
  <c r="BB104" i="15"/>
  <c r="BK103" i="15"/>
  <c r="BJ103" i="15"/>
  <c r="BI103" i="15"/>
  <c r="BH103" i="15"/>
  <c r="BG103" i="15"/>
  <c r="BF103" i="15"/>
  <c r="BE103" i="15"/>
  <c r="BD103" i="15"/>
  <c r="BC103" i="15"/>
  <c r="BB103" i="15"/>
  <c r="BK102" i="15"/>
  <c r="BJ102" i="15"/>
  <c r="BI102" i="15"/>
  <c r="BH102" i="15"/>
  <c r="BG102" i="15"/>
  <c r="BF102" i="15"/>
  <c r="BE102" i="15"/>
  <c r="BD102" i="15"/>
  <c r="BC102" i="15"/>
  <c r="BB102" i="15"/>
  <c r="BK101" i="15"/>
  <c r="BJ101" i="15"/>
  <c r="BI101" i="15"/>
  <c r="BH101" i="15"/>
  <c r="BG101" i="15"/>
  <c r="BF101" i="15"/>
  <c r="BE101" i="15"/>
  <c r="BD101" i="15"/>
  <c r="BC101" i="15"/>
  <c r="BB101" i="15"/>
  <c r="BK100" i="15"/>
  <c r="BJ100" i="15"/>
  <c r="BI100" i="15"/>
  <c r="BH100" i="15"/>
  <c r="BG100" i="15"/>
  <c r="BF100" i="15"/>
  <c r="BE100" i="15"/>
  <c r="BD100" i="15"/>
  <c r="BC100" i="15"/>
  <c r="BB100" i="15"/>
  <c r="BK99" i="15"/>
  <c r="BJ99" i="15"/>
  <c r="BI99" i="15"/>
  <c r="BH99" i="15"/>
  <c r="BG99" i="15"/>
  <c r="BF99" i="15"/>
  <c r="BE99" i="15"/>
  <c r="BD99" i="15"/>
  <c r="BC99" i="15"/>
  <c r="BB99" i="15"/>
  <c r="BK98" i="15"/>
  <c r="BJ98" i="15"/>
  <c r="BI98" i="15"/>
  <c r="BH98" i="15"/>
  <c r="BG98" i="15"/>
  <c r="BF98" i="15"/>
  <c r="BE98" i="15"/>
  <c r="BD98" i="15"/>
  <c r="BC98" i="15"/>
  <c r="BB98" i="15"/>
  <c r="BK97" i="15"/>
  <c r="BJ97" i="15"/>
  <c r="BI97" i="15"/>
  <c r="BH97" i="15"/>
  <c r="BG97" i="15"/>
  <c r="BF97" i="15"/>
  <c r="BE97" i="15"/>
  <c r="BD97" i="15"/>
  <c r="BC97" i="15"/>
  <c r="BB97" i="15"/>
  <c r="BK96" i="15"/>
  <c r="BJ96" i="15"/>
  <c r="BI96" i="15"/>
  <c r="BH96" i="15"/>
  <c r="BG96" i="15"/>
  <c r="BF96" i="15"/>
  <c r="BE96" i="15"/>
  <c r="BD96" i="15"/>
  <c r="BC96" i="15"/>
  <c r="BB96" i="15"/>
  <c r="BK95" i="15"/>
  <c r="BJ95" i="15"/>
  <c r="BI95" i="15"/>
  <c r="BH95" i="15"/>
  <c r="BG95" i="15"/>
  <c r="BF95" i="15"/>
  <c r="BE95" i="15"/>
  <c r="BD95" i="15"/>
  <c r="BC95" i="15"/>
  <c r="BB95" i="15"/>
  <c r="BK94" i="15"/>
  <c r="BJ94" i="15"/>
  <c r="BI94" i="15"/>
  <c r="BH94" i="15"/>
  <c r="BG94" i="15"/>
  <c r="BF94" i="15"/>
  <c r="BE94" i="15"/>
  <c r="BD94" i="15"/>
  <c r="BC94" i="15"/>
  <c r="BB94" i="15"/>
  <c r="BK93" i="15"/>
  <c r="BJ93" i="15"/>
  <c r="BI93" i="15"/>
  <c r="BH93" i="15"/>
  <c r="BG93" i="15"/>
  <c r="BF93" i="15"/>
  <c r="BE93" i="15"/>
  <c r="BD93" i="15"/>
  <c r="BC93" i="15"/>
  <c r="BB93" i="15"/>
  <c r="BK92" i="15"/>
  <c r="BJ92" i="15"/>
  <c r="BI92" i="15"/>
  <c r="BH92" i="15"/>
  <c r="BG92" i="15"/>
  <c r="BF92" i="15"/>
  <c r="BE92" i="15"/>
  <c r="BD92" i="15"/>
  <c r="BC92" i="15"/>
  <c r="BB92" i="15"/>
  <c r="BK91" i="15"/>
  <c r="BJ91" i="15"/>
  <c r="BI91" i="15"/>
  <c r="BH91" i="15"/>
  <c r="BG91" i="15"/>
  <c r="BF91" i="15"/>
  <c r="BE91" i="15"/>
  <c r="BD91" i="15"/>
  <c r="BC91" i="15"/>
  <c r="BB91" i="15"/>
  <c r="BK90" i="15"/>
  <c r="BJ90" i="15"/>
  <c r="BI90" i="15"/>
  <c r="BH90" i="15"/>
  <c r="BG90" i="15"/>
  <c r="BF90" i="15"/>
  <c r="BE90" i="15"/>
  <c r="BD90" i="15"/>
  <c r="BC90" i="15"/>
  <c r="BB90" i="15"/>
  <c r="BK89" i="15"/>
  <c r="BJ89" i="15"/>
  <c r="BI89" i="15"/>
  <c r="BH89" i="15"/>
  <c r="BG89" i="15"/>
  <c r="BF89" i="15"/>
  <c r="BE89" i="15"/>
  <c r="BD89" i="15"/>
  <c r="BC89" i="15"/>
  <c r="BB89" i="15"/>
  <c r="BK88" i="15"/>
  <c r="BJ88" i="15"/>
  <c r="BI88" i="15"/>
  <c r="BH88" i="15"/>
  <c r="BG88" i="15"/>
  <c r="BF88" i="15"/>
  <c r="BE88" i="15"/>
  <c r="BD88" i="15"/>
  <c r="BC88" i="15"/>
  <c r="BB88" i="15"/>
  <c r="BK87" i="15"/>
  <c r="BJ87" i="15"/>
  <c r="BI87" i="15"/>
  <c r="BH87" i="15"/>
  <c r="BG87" i="15"/>
  <c r="BF87" i="15"/>
  <c r="BE87" i="15"/>
  <c r="BD87" i="15"/>
  <c r="BC87" i="15"/>
  <c r="BB87" i="15"/>
  <c r="BK86" i="15"/>
  <c r="BJ86" i="15"/>
  <c r="BI86" i="15"/>
  <c r="BH86" i="15"/>
  <c r="BG86" i="15"/>
  <c r="BF86" i="15"/>
  <c r="BE86" i="15"/>
  <c r="BD86" i="15"/>
  <c r="BC86" i="15"/>
  <c r="BB86" i="15"/>
  <c r="BK85" i="15"/>
  <c r="BJ85" i="15"/>
  <c r="BI85" i="15"/>
  <c r="BH85" i="15"/>
  <c r="BG85" i="15"/>
  <c r="BF85" i="15"/>
  <c r="BE85" i="15"/>
  <c r="BD85" i="15"/>
  <c r="BC85" i="15"/>
  <c r="BB85" i="15"/>
  <c r="BK84" i="15"/>
  <c r="BJ84" i="15"/>
  <c r="BI84" i="15"/>
  <c r="BH84" i="15"/>
  <c r="BG84" i="15"/>
  <c r="BF84" i="15"/>
  <c r="BE84" i="15"/>
  <c r="BD84" i="15"/>
  <c r="BC84" i="15"/>
  <c r="BB84" i="15"/>
  <c r="BK83" i="15"/>
  <c r="BJ83" i="15"/>
  <c r="BI83" i="15"/>
  <c r="BH83" i="15"/>
  <c r="BG83" i="15"/>
  <c r="BF83" i="15"/>
  <c r="BE83" i="15"/>
  <c r="BD83" i="15"/>
  <c r="BC83" i="15"/>
  <c r="BB83" i="15"/>
  <c r="BK82" i="15"/>
  <c r="BJ82" i="15"/>
  <c r="BI82" i="15"/>
  <c r="BH82" i="15"/>
  <c r="BG82" i="15"/>
  <c r="BF82" i="15"/>
  <c r="BE82" i="15"/>
  <c r="BD82" i="15"/>
  <c r="BC82" i="15"/>
  <c r="BB82" i="15"/>
  <c r="BK81" i="15"/>
  <c r="BJ81" i="15"/>
  <c r="BI81" i="15"/>
  <c r="BH81" i="15"/>
  <c r="BG81" i="15"/>
  <c r="BF81" i="15"/>
  <c r="BE81" i="15"/>
  <c r="BD81" i="15"/>
  <c r="BC81" i="15"/>
  <c r="BB81" i="15"/>
  <c r="BK80" i="15"/>
  <c r="BJ80" i="15"/>
  <c r="BI80" i="15"/>
  <c r="BH80" i="15"/>
  <c r="BG80" i="15"/>
  <c r="BF80" i="15"/>
  <c r="BE80" i="15"/>
  <c r="BD80" i="15"/>
  <c r="BC80" i="15"/>
  <c r="BB80" i="15"/>
  <c r="BK79" i="15"/>
  <c r="BJ79" i="15"/>
  <c r="BI79" i="15"/>
  <c r="BH79" i="15"/>
  <c r="BG79" i="15"/>
  <c r="BF79" i="15"/>
  <c r="BE79" i="15"/>
  <c r="BD79" i="15"/>
  <c r="BC79" i="15"/>
  <c r="BB79" i="15"/>
  <c r="BK78" i="15"/>
  <c r="BJ78" i="15"/>
  <c r="BI78" i="15"/>
  <c r="BH78" i="15"/>
  <c r="BG78" i="15"/>
  <c r="BF78" i="15"/>
  <c r="BE78" i="15"/>
  <c r="BD78" i="15"/>
  <c r="BC78" i="15"/>
  <c r="BB78" i="15"/>
  <c r="BK77" i="15"/>
  <c r="BJ77" i="15"/>
  <c r="BI77" i="15"/>
  <c r="BH77" i="15"/>
  <c r="BG77" i="15"/>
  <c r="BF77" i="15"/>
  <c r="BE77" i="15"/>
  <c r="BD77" i="15"/>
  <c r="BC77" i="15"/>
  <c r="BB77" i="15"/>
  <c r="BK76" i="15"/>
  <c r="BJ76" i="15"/>
  <c r="BI76" i="15"/>
  <c r="BH76" i="15"/>
  <c r="BG76" i="15"/>
  <c r="BF76" i="15"/>
  <c r="BE76" i="15"/>
  <c r="BD76" i="15"/>
  <c r="BC76" i="15"/>
  <c r="BB76" i="15"/>
  <c r="BK75" i="15"/>
  <c r="BJ75" i="15"/>
  <c r="BI75" i="15"/>
  <c r="BH75" i="15"/>
  <c r="BG75" i="15"/>
  <c r="BF75" i="15"/>
  <c r="BE75" i="15"/>
  <c r="BD75" i="15"/>
  <c r="BC75" i="15"/>
  <c r="BB75" i="15"/>
  <c r="BK74" i="15"/>
  <c r="BJ74" i="15"/>
  <c r="BI74" i="15"/>
  <c r="BH74" i="15"/>
  <c r="BG74" i="15"/>
  <c r="BF74" i="15"/>
  <c r="BE74" i="15"/>
  <c r="BD74" i="15"/>
  <c r="BC74" i="15"/>
  <c r="BB74" i="15"/>
  <c r="BK73" i="15"/>
  <c r="BJ73" i="15"/>
  <c r="BI73" i="15"/>
  <c r="BH73" i="15"/>
  <c r="BG73" i="15"/>
  <c r="BF73" i="15"/>
  <c r="BE73" i="15"/>
  <c r="BD73" i="15"/>
  <c r="BC73" i="15"/>
  <c r="BB73" i="15"/>
  <c r="BK72" i="15"/>
  <c r="BJ72" i="15"/>
  <c r="BI72" i="15"/>
  <c r="BH72" i="15"/>
  <c r="BG72" i="15"/>
  <c r="BF72" i="15"/>
  <c r="BE72" i="15"/>
  <c r="BD72" i="15"/>
  <c r="BC72" i="15"/>
  <c r="BB72" i="15"/>
  <c r="BK71" i="15"/>
  <c r="BJ71" i="15"/>
  <c r="BI71" i="15"/>
  <c r="BH71" i="15"/>
  <c r="BG71" i="15"/>
  <c r="BF71" i="15"/>
  <c r="BE71" i="15"/>
  <c r="BD71" i="15"/>
  <c r="BC71" i="15"/>
  <c r="BB71" i="15"/>
  <c r="BK70" i="15"/>
  <c r="BJ70" i="15"/>
  <c r="BI70" i="15"/>
  <c r="BH70" i="15"/>
  <c r="BG70" i="15"/>
  <c r="BF70" i="15"/>
  <c r="BE70" i="15"/>
  <c r="BD70" i="15"/>
  <c r="BC70" i="15"/>
  <c r="BB70" i="15"/>
  <c r="BK69" i="15"/>
  <c r="BJ69" i="15"/>
  <c r="BI69" i="15"/>
  <c r="BH69" i="15"/>
  <c r="BG69" i="15"/>
  <c r="BF69" i="15"/>
  <c r="BE69" i="15"/>
  <c r="BD69" i="15"/>
  <c r="BC69" i="15"/>
  <c r="BB69" i="15"/>
  <c r="BK68" i="15"/>
  <c r="BJ68" i="15"/>
  <c r="BI68" i="15"/>
  <c r="BH68" i="15"/>
  <c r="BG68" i="15"/>
  <c r="BF68" i="15"/>
  <c r="BE68" i="15"/>
  <c r="BD68" i="15"/>
  <c r="BC68" i="15"/>
  <c r="BB68" i="15"/>
  <c r="BK67" i="15"/>
  <c r="BJ67" i="15"/>
  <c r="BI67" i="15"/>
  <c r="BH67" i="15"/>
  <c r="BG67" i="15"/>
  <c r="BF67" i="15"/>
  <c r="BE67" i="15"/>
  <c r="BD67" i="15"/>
  <c r="BC67" i="15"/>
  <c r="BB67" i="15"/>
  <c r="BK66" i="15"/>
  <c r="BJ66" i="15"/>
  <c r="BI66" i="15"/>
  <c r="BH66" i="15"/>
  <c r="BG66" i="15"/>
  <c r="BF66" i="15"/>
  <c r="BE66" i="15"/>
  <c r="BD66" i="15"/>
  <c r="BC66" i="15"/>
  <c r="BB66" i="15"/>
  <c r="BK65" i="15"/>
  <c r="BJ65" i="15"/>
  <c r="BI65" i="15"/>
  <c r="BH65" i="15"/>
  <c r="BG65" i="15"/>
  <c r="BF65" i="15"/>
  <c r="BE65" i="15"/>
  <c r="BD65" i="15"/>
  <c r="BC65" i="15"/>
  <c r="BB65" i="15"/>
  <c r="BK64" i="15"/>
  <c r="BJ64" i="15"/>
  <c r="BI64" i="15"/>
  <c r="BH64" i="15"/>
  <c r="BG64" i="15"/>
  <c r="BF64" i="15"/>
  <c r="BE64" i="15"/>
  <c r="BD64" i="15"/>
  <c r="BC64" i="15"/>
  <c r="BB64" i="15"/>
  <c r="BK63" i="15"/>
  <c r="BJ63" i="15"/>
  <c r="BI63" i="15"/>
  <c r="BH63" i="15"/>
  <c r="BG63" i="15"/>
  <c r="BF63" i="15"/>
  <c r="BE63" i="15"/>
  <c r="BD63" i="15"/>
  <c r="BC63" i="15"/>
  <c r="BB63" i="15"/>
  <c r="BK62" i="15"/>
  <c r="BJ62" i="15"/>
  <c r="BI62" i="15"/>
  <c r="BH62" i="15"/>
  <c r="BG62" i="15"/>
  <c r="BF62" i="15"/>
  <c r="BE62" i="15"/>
  <c r="BD62" i="15"/>
  <c r="BC62" i="15"/>
  <c r="BB62" i="15"/>
  <c r="BK61" i="15"/>
  <c r="BJ61" i="15"/>
  <c r="BI61" i="15"/>
  <c r="BH61" i="15"/>
  <c r="BG61" i="15"/>
  <c r="BF61" i="15"/>
  <c r="BE61" i="15"/>
  <c r="BD61" i="15"/>
  <c r="BC61" i="15"/>
  <c r="BB61" i="15"/>
  <c r="BK60" i="15"/>
  <c r="BJ60" i="15"/>
  <c r="BI60" i="15"/>
  <c r="BH60" i="15"/>
  <c r="BG60" i="15"/>
  <c r="BF60" i="15"/>
  <c r="BE60" i="15"/>
  <c r="BD60" i="15"/>
  <c r="BC60" i="15"/>
  <c r="BB60" i="15"/>
  <c r="BK59" i="15"/>
  <c r="BJ59" i="15"/>
  <c r="BI59" i="15"/>
  <c r="BH59" i="15"/>
  <c r="BG59" i="15"/>
  <c r="BF59" i="15"/>
  <c r="BE59" i="15"/>
  <c r="BD59" i="15"/>
  <c r="BC59" i="15"/>
  <c r="BB59" i="15"/>
  <c r="BK58" i="15"/>
  <c r="BJ58" i="15"/>
  <c r="BI58" i="15"/>
  <c r="BH58" i="15"/>
  <c r="BG58" i="15"/>
  <c r="BF58" i="15"/>
  <c r="BE58" i="15"/>
  <c r="BD58" i="15"/>
  <c r="BC58" i="15"/>
  <c r="BB58" i="15"/>
  <c r="BK57" i="15"/>
  <c r="BJ57" i="15"/>
  <c r="BI57" i="15"/>
  <c r="BH57" i="15"/>
  <c r="BG57" i="15"/>
  <c r="BF57" i="15"/>
  <c r="BE57" i="15"/>
  <c r="BD57" i="15"/>
  <c r="BC57" i="15"/>
  <c r="BB57" i="15"/>
  <c r="BK56" i="15"/>
  <c r="BJ56" i="15"/>
  <c r="BI56" i="15"/>
  <c r="BH56" i="15"/>
  <c r="BG56" i="15"/>
  <c r="BF56" i="15"/>
  <c r="BE56" i="15"/>
  <c r="BD56" i="15"/>
  <c r="BC56" i="15"/>
  <c r="BB56" i="15"/>
  <c r="BK55" i="15"/>
  <c r="BJ55" i="15"/>
  <c r="BI55" i="15"/>
  <c r="BH55" i="15"/>
  <c r="BG55" i="15"/>
  <c r="BF55" i="15"/>
  <c r="BE55" i="15"/>
  <c r="BD55" i="15"/>
  <c r="BC55" i="15"/>
  <c r="BB55" i="15"/>
  <c r="BK54" i="15"/>
  <c r="BJ54" i="15"/>
  <c r="BI54" i="15"/>
  <c r="BH54" i="15"/>
  <c r="BG54" i="15"/>
  <c r="BF54" i="15"/>
  <c r="BE54" i="15"/>
  <c r="BD54" i="15"/>
  <c r="BC54" i="15"/>
  <c r="BB54" i="15"/>
  <c r="BK53" i="15"/>
  <c r="BJ53" i="15"/>
  <c r="BI53" i="15"/>
  <c r="BH53" i="15"/>
  <c r="BG53" i="15"/>
  <c r="BF53" i="15"/>
  <c r="BE53" i="15"/>
  <c r="BD53" i="15"/>
  <c r="BC53" i="15"/>
  <c r="BB53" i="15"/>
  <c r="BK52" i="15"/>
  <c r="BJ52" i="15"/>
  <c r="BI52" i="15"/>
  <c r="BH52" i="15"/>
  <c r="BG52" i="15"/>
  <c r="BF52" i="15"/>
  <c r="BE52" i="15"/>
  <c r="BD52" i="15"/>
  <c r="BC52" i="15"/>
  <c r="BB52" i="15"/>
  <c r="BK51" i="15"/>
  <c r="BJ51" i="15"/>
  <c r="BI51" i="15"/>
  <c r="BH51" i="15"/>
  <c r="BG51" i="15"/>
  <c r="BF51" i="15"/>
  <c r="BE51" i="15"/>
  <c r="BD51" i="15"/>
  <c r="BC51" i="15"/>
  <c r="BB51" i="15"/>
  <c r="BK50" i="15"/>
  <c r="BJ50" i="15"/>
  <c r="BI50" i="15"/>
  <c r="BH50" i="15"/>
  <c r="BG50" i="15"/>
  <c r="BF50" i="15"/>
  <c r="BE50" i="15"/>
  <c r="BD50" i="15"/>
  <c r="BC50" i="15"/>
  <c r="BB50" i="15"/>
  <c r="BK49" i="15"/>
  <c r="BJ49" i="15"/>
  <c r="BI49" i="15"/>
  <c r="BH49" i="15"/>
  <c r="BG49" i="15"/>
  <c r="BF49" i="15"/>
  <c r="BE49" i="15"/>
  <c r="BD49" i="15"/>
  <c r="BC49" i="15"/>
  <c r="BB49" i="15"/>
  <c r="BK48" i="15"/>
  <c r="BJ48" i="15"/>
  <c r="BI48" i="15"/>
  <c r="BH48" i="15"/>
  <c r="BG48" i="15"/>
  <c r="BF48" i="15"/>
  <c r="BE48" i="15"/>
  <c r="BD48" i="15"/>
  <c r="BC48" i="15"/>
  <c r="BB48" i="15"/>
  <c r="BK47" i="15"/>
  <c r="BJ47" i="15"/>
  <c r="BI47" i="15"/>
  <c r="BH47" i="15"/>
  <c r="BG47" i="15"/>
  <c r="BF47" i="15"/>
  <c r="BE47" i="15"/>
  <c r="BD47" i="15"/>
  <c r="BC47" i="15"/>
  <c r="BB47" i="15"/>
  <c r="BK46" i="15"/>
  <c r="BJ46" i="15"/>
  <c r="BI46" i="15"/>
  <c r="BH46" i="15"/>
  <c r="BG46" i="15"/>
  <c r="BF46" i="15"/>
  <c r="BE46" i="15"/>
  <c r="BD46" i="15"/>
  <c r="BC46" i="15"/>
  <c r="BB46" i="15"/>
  <c r="BK45" i="15"/>
  <c r="BJ45" i="15"/>
  <c r="BI45" i="15"/>
  <c r="BH45" i="15"/>
  <c r="BG45" i="15"/>
  <c r="BF45" i="15"/>
  <c r="BE45" i="15"/>
  <c r="BD45" i="15"/>
  <c r="BC45" i="15"/>
  <c r="BB45" i="15"/>
  <c r="BK44" i="15"/>
  <c r="BJ44" i="15"/>
  <c r="BI44" i="15"/>
  <c r="BH44" i="15"/>
  <c r="BG44" i="15"/>
  <c r="BF44" i="15"/>
  <c r="BE44" i="15"/>
  <c r="BD44" i="15"/>
  <c r="BC44" i="15"/>
  <c r="BB44" i="15"/>
  <c r="BK43" i="15"/>
  <c r="BJ43" i="15"/>
  <c r="BI43" i="15"/>
  <c r="BH43" i="15"/>
  <c r="BG43" i="15"/>
  <c r="BF43" i="15"/>
  <c r="BE43" i="15"/>
  <c r="BD43" i="15"/>
  <c r="BC43" i="15"/>
  <c r="BB43" i="15"/>
  <c r="BK42" i="15"/>
  <c r="BJ42" i="15"/>
  <c r="BI42" i="15"/>
  <c r="BH42" i="15"/>
  <c r="BG42" i="15"/>
  <c r="BF42" i="15"/>
  <c r="BE42" i="15"/>
  <c r="BD42" i="15"/>
  <c r="BC42" i="15"/>
  <c r="BB42" i="15"/>
  <c r="BK41" i="15"/>
  <c r="BJ41" i="15"/>
  <c r="BI41" i="15"/>
  <c r="BH41" i="15"/>
  <c r="BG41" i="15"/>
  <c r="BF41" i="15"/>
  <c r="BE41" i="15"/>
  <c r="BD41" i="15"/>
  <c r="BC41" i="15"/>
  <c r="BB41" i="15"/>
  <c r="BK40" i="15"/>
  <c r="BJ40" i="15"/>
  <c r="BI40" i="15"/>
  <c r="BH40" i="15"/>
  <c r="BG40" i="15"/>
  <c r="BF40" i="15"/>
  <c r="BE40" i="15"/>
  <c r="BD40" i="15"/>
  <c r="BC40" i="15"/>
  <c r="BB40" i="15"/>
  <c r="BK39" i="15"/>
  <c r="BJ39" i="15"/>
  <c r="BI39" i="15"/>
  <c r="BH39" i="15"/>
  <c r="BG39" i="15"/>
  <c r="BF39" i="15"/>
  <c r="BE39" i="15"/>
  <c r="BD39" i="15"/>
  <c r="BC39" i="15"/>
  <c r="BB39" i="15"/>
  <c r="BK38" i="15"/>
  <c r="BJ38" i="15"/>
  <c r="BI38" i="15"/>
  <c r="BH38" i="15"/>
  <c r="BG38" i="15"/>
  <c r="BF38" i="15"/>
  <c r="BE38" i="15"/>
  <c r="BD38" i="15"/>
  <c r="BC38" i="15"/>
  <c r="BB38" i="15"/>
  <c r="BK37" i="15"/>
  <c r="BJ37" i="15"/>
  <c r="BI37" i="15"/>
  <c r="BH37" i="15"/>
  <c r="BG37" i="15"/>
  <c r="BF37" i="15"/>
  <c r="BE37" i="15"/>
  <c r="BD37" i="15"/>
  <c r="BC37" i="15"/>
  <c r="BB37" i="15"/>
  <c r="BK36" i="15"/>
  <c r="BJ36" i="15"/>
  <c r="BI36" i="15"/>
  <c r="BH36" i="15"/>
  <c r="BG36" i="15"/>
  <c r="BF36" i="15"/>
  <c r="BE36" i="15"/>
  <c r="BD36" i="15"/>
  <c r="BC36" i="15"/>
  <c r="BB36" i="15"/>
  <c r="BK35" i="15"/>
  <c r="BJ35" i="15"/>
  <c r="BI35" i="15"/>
  <c r="BH35" i="15"/>
  <c r="BG35" i="15"/>
  <c r="BF35" i="15"/>
  <c r="BE35" i="15"/>
  <c r="BD35" i="15"/>
  <c r="BC35" i="15"/>
  <c r="BB35" i="15"/>
  <c r="BK34" i="15"/>
  <c r="BJ34" i="15"/>
  <c r="BI34" i="15"/>
  <c r="BH34" i="15"/>
  <c r="BG34" i="15"/>
  <c r="BF34" i="15"/>
  <c r="BE34" i="15"/>
  <c r="BD34" i="15"/>
  <c r="BC34" i="15"/>
  <c r="BB34" i="15"/>
  <c r="BK33" i="15"/>
  <c r="BJ33" i="15"/>
  <c r="BI33" i="15"/>
  <c r="BH33" i="15"/>
  <c r="BG33" i="15"/>
  <c r="BF33" i="15"/>
  <c r="BE33" i="15"/>
  <c r="BD33" i="15"/>
  <c r="BC33" i="15"/>
  <c r="BB33" i="15"/>
  <c r="BK32" i="15"/>
  <c r="BJ32" i="15"/>
  <c r="BI32" i="15"/>
  <c r="BH32" i="15"/>
  <c r="BG32" i="15"/>
  <c r="BF32" i="15"/>
  <c r="BE32" i="15"/>
  <c r="BD32" i="15"/>
  <c r="BC32" i="15"/>
  <c r="BB32" i="15"/>
  <c r="BK31" i="15"/>
  <c r="BJ31" i="15"/>
  <c r="BI31" i="15"/>
  <c r="BH31" i="15"/>
  <c r="BG31" i="15"/>
  <c r="BF31" i="15"/>
  <c r="BE31" i="15"/>
  <c r="BD31" i="15"/>
  <c r="BC31" i="15"/>
  <c r="BB31" i="15"/>
  <c r="BK30" i="15"/>
  <c r="BJ30" i="15"/>
  <c r="BI30" i="15"/>
  <c r="BH30" i="15"/>
  <c r="BG30" i="15"/>
  <c r="BF30" i="15"/>
  <c r="BE30" i="15"/>
  <c r="BD30" i="15"/>
  <c r="BC30" i="15"/>
  <c r="BB30" i="15"/>
  <c r="BK29" i="15"/>
  <c r="BJ29" i="15"/>
  <c r="BI29" i="15"/>
  <c r="BH29" i="15"/>
  <c r="BG29" i="15"/>
  <c r="BF29" i="15"/>
  <c r="BE29" i="15"/>
  <c r="BD29" i="15"/>
  <c r="BC29" i="15"/>
  <c r="BB29" i="15"/>
  <c r="BK28" i="15"/>
  <c r="BJ28" i="15"/>
  <c r="BI28" i="15"/>
  <c r="BH28" i="15"/>
  <c r="BG28" i="15"/>
  <c r="BF28" i="15"/>
  <c r="BE28" i="15"/>
  <c r="BD28" i="15"/>
  <c r="BC28" i="15"/>
  <c r="BB28" i="15"/>
  <c r="BK27" i="15"/>
  <c r="BJ27" i="15"/>
  <c r="BI27" i="15"/>
  <c r="BH27" i="15"/>
  <c r="BG27" i="15"/>
  <c r="BF27" i="15"/>
  <c r="BE27" i="15"/>
  <c r="BD27" i="15"/>
  <c r="BC27" i="15"/>
  <c r="BB27" i="15"/>
  <c r="BK26" i="15"/>
  <c r="BJ26" i="15"/>
  <c r="BI26" i="15"/>
  <c r="BH26" i="15"/>
  <c r="BG26" i="15"/>
  <c r="BF26" i="15"/>
  <c r="BE26" i="15"/>
  <c r="BD26" i="15"/>
  <c r="BC26" i="15"/>
  <c r="BB26" i="15"/>
  <c r="BK25" i="15"/>
  <c r="BJ25" i="15"/>
  <c r="BI25" i="15"/>
  <c r="BH25" i="15"/>
  <c r="BG25" i="15"/>
  <c r="BF25" i="15"/>
  <c r="BE25" i="15"/>
  <c r="BD25" i="15"/>
  <c r="BC25" i="15"/>
  <c r="BB25" i="15"/>
  <c r="BK24" i="15"/>
  <c r="BJ24" i="15"/>
  <c r="BI24" i="15"/>
  <c r="BH24" i="15"/>
  <c r="BG24" i="15"/>
  <c r="BF24" i="15"/>
  <c r="BE24" i="15"/>
  <c r="BD24" i="15"/>
  <c r="BC24" i="15"/>
  <c r="BB24" i="15"/>
  <c r="BK23" i="15"/>
  <c r="BJ23" i="15"/>
  <c r="BI23" i="15"/>
  <c r="BH23" i="15"/>
  <c r="BG23" i="15"/>
  <c r="BF23" i="15"/>
  <c r="BE23" i="15"/>
  <c r="BD23" i="15"/>
  <c r="BC23" i="15"/>
  <c r="BB23" i="15"/>
  <c r="BK22" i="15"/>
  <c r="BJ22" i="15"/>
  <c r="BI22" i="15"/>
  <c r="BH22" i="15"/>
  <c r="BG22" i="15"/>
  <c r="BF22" i="15"/>
  <c r="BE22" i="15"/>
  <c r="BD22" i="15"/>
  <c r="BC22" i="15"/>
  <c r="BB22" i="15"/>
  <c r="BK21" i="15"/>
  <c r="BJ21" i="15"/>
  <c r="BI21" i="15"/>
  <c r="BH21" i="15"/>
  <c r="BG21" i="15"/>
  <c r="BF21" i="15"/>
  <c r="BE21" i="15"/>
  <c r="BD21" i="15"/>
  <c r="BC21" i="15"/>
  <c r="BB21" i="15"/>
  <c r="BK20" i="15"/>
  <c r="BJ20" i="15"/>
  <c r="BI20" i="15"/>
  <c r="BH20" i="15"/>
  <c r="BG20" i="15"/>
  <c r="BF20" i="15"/>
  <c r="BE20" i="15"/>
  <c r="BD20" i="15"/>
  <c r="BC20" i="15"/>
  <c r="BB20" i="15"/>
  <c r="BK19" i="15"/>
  <c r="BJ19" i="15"/>
  <c r="BI19" i="15"/>
  <c r="BH19" i="15"/>
  <c r="BG19" i="15"/>
  <c r="BF19" i="15"/>
  <c r="BE19" i="15"/>
  <c r="BD19" i="15"/>
  <c r="BC19" i="15"/>
  <c r="BB19" i="15"/>
  <c r="BK18" i="15"/>
  <c r="BJ18" i="15"/>
  <c r="BI18" i="15"/>
  <c r="BH18" i="15"/>
  <c r="BG18" i="15"/>
  <c r="BF18" i="15"/>
  <c r="BE18" i="15"/>
  <c r="BD18" i="15"/>
  <c r="BC18" i="15"/>
  <c r="BB18" i="15"/>
  <c r="BK17" i="15"/>
  <c r="BJ17" i="15"/>
  <c r="BI17" i="15"/>
  <c r="BH17" i="15"/>
  <c r="BG17" i="15"/>
  <c r="BF17" i="15"/>
  <c r="BE17" i="15"/>
  <c r="BD17" i="15"/>
  <c r="BC17" i="15"/>
  <c r="BB17" i="15"/>
  <c r="BK16" i="15"/>
  <c r="BJ16" i="15"/>
  <c r="BI16" i="15"/>
  <c r="BH16" i="15"/>
  <c r="BG16" i="15"/>
  <c r="BF16" i="15"/>
  <c r="BE16" i="15"/>
  <c r="BD16" i="15"/>
  <c r="BC16" i="15"/>
  <c r="BB16" i="15"/>
  <c r="BK15" i="15"/>
  <c r="BJ15" i="15"/>
  <c r="BI15" i="15"/>
  <c r="BH15" i="15"/>
  <c r="BG15" i="15"/>
  <c r="BF15" i="15"/>
  <c r="BE15" i="15"/>
  <c r="BD15" i="15"/>
  <c r="BC15" i="15"/>
  <c r="BB15" i="15"/>
  <c r="BK14" i="15"/>
  <c r="BJ14" i="15"/>
  <c r="BI14" i="15"/>
  <c r="BH14" i="15"/>
  <c r="BG14" i="15"/>
  <c r="BF14" i="15"/>
  <c r="BE14" i="15"/>
  <c r="BD14" i="15"/>
  <c r="BC14" i="15"/>
  <c r="BB14" i="15"/>
  <c r="BK13" i="15"/>
  <c r="BJ13" i="15"/>
  <c r="BI13" i="15"/>
  <c r="BH13" i="15"/>
  <c r="BG13" i="15"/>
  <c r="BF13" i="15"/>
  <c r="BE13" i="15"/>
  <c r="BD13" i="15"/>
  <c r="BC13" i="15"/>
  <c r="BB13" i="15"/>
  <c r="BK12" i="15"/>
  <c r="BJ12" i="15"/>
  <c r="BI12" i="15"/>
  <c r="BH12" i="15"/>
  <c r="BG12" i="15"/>
  <c r="BF12" i="15"/>
  <c r="BE12" i="15"/>
  <c r="BD12" i="15"/>
  <c r="BC12" i="15"/>
  <c r="BB12" i="15"/>
  <c r="BK11" i="15"/>
  <c r="BJ11" i="15"/>
  <c r="BI11" i="15"/>
  <c r="BH11" i="15"/>
  <c r="BG11" i="15"/>
  <c r="BF11" i="15"/>
  <c r="BE11" i="15"/>
  <c r="BD11" i="15"/>
  <c r="BC11" i="15"/>
  <c r="BB11" i="15"/>
  <c r="BK10" i="15"/>
  <c r="BJ10" i="15"/>
  <c r="BI10" i="15"/>
  <c r="BH10" i="15"/>
  <c r="BG10" i="15"/>
  <c r="BF10" i="15"/>
  <c r="BE10" i="15"/>
  <c r="BD10" i="15"/>
  <c r="BC10" i="15"/>
  <c r="BB10" i="15"/>
  <c r="BK9" i="15"/>
  <c r="BJ9" i="15"/>
  <c r="BI9" i="15"/>
  <c r="BH9" i="15"/>
  <c r="BG9" i="15"/>
  <c r="BF9" i="15"/>
  <c r="BE9" i="15"/>
  <c r="BD9" i="15"/>
  <c r="BC9" i="15"/>
  <c r="BB9" i="15"/>
  <c r="BK8" i="15"/>
  <c r="BJ8" i="15"/>
  <c r="BI8" i="15"/>
  <c r="BH8" i="15"/>
  <c r="BG8" i="15"/>
  <c r="BF8" i="15"/>
  <c r="BE8" i="15"/>
  <c r="BD8" i="15"/>
  <c r="BC8" i="15"/>
  <c r="BB8" i="15"/>
  <c r="BK7" i="15"/>
  <c r="BJ7" i="15"/>
  <c r="BI7" i="15"/>
  <c r="BH7" i="15"/>
  <c r="BG7" i="15"/>
  <c r="BF7" i="15"/>
  <c r="BE7" i="15"/>
  <c r="BD7" i="15"/>
  <c r="BC7" i="15"/>
  <c r="BB7" i="15"/>
  <c r="BK6" i="15"/>
  <c r="BJ6" i="15"/>
  <c r="BI6" i="15"/>
  <c r="BH6" i="15"/>
  <c r="BG6" i="15"/>
  <c r="BF6" i="15"/>
  <c r="BE6" i="15"/>
  <c r="BD6" i="15"/>
  <c r="BC6" i="15"/>
  <c r="BB6" i="15"/>
  <c r="BK5" i="15"/>
  <c r="BJ5" i="15"/>
  <c r="BI5" i="15"/>
  <c r="BH5" i="15"/>
  <c r="BG5" i="15"/>
  <c r="BF5" i="15"/>
  <c r="BE5" i="15"/>
  <c r="BD5" i="15"/>
  <c r="BC5" i="15"/>
  <c r="BB5" i="15"/>
  <c r="BK4" i="15"/>
  <c r="BJ4" i="15"/>
  <c r="BI4" i="15"/>
  <c r="BH4" i="15"/>
  <c r="BG4" i="15"/>
  <c r="BF4" i="15"/>
  <c r="BE4" i="15"/>
  <c r="BD4" i="15"/>
  <c r="BC4" i="15"/>
  <c r="BK3" i="15"/>
  <c r="BJ3" i="15"/>
  <c r="BI3" i="15"/>
  <c r="BH3" i="15"/>
  <c r="BG3" i="15"/>
  <c r="BF3" i="15"/>
  <c r="BE3" i="15"/>
  <c r="BD3" i="15"/>
  <c r="BC3" i="15"/>
  <c r="BB3" i="15"/>
  <c r="BB4" i="15"/>
  <c r="AU143" i="15"/>
  <c r="AT143" i="15"/>
  <c r="AS143" i="15"/>
  <c r="AR143" i="15"/>
  <c r="AQ143" i="15"/>
  <c r="AP143" i="15"/>
  <c r="AO143" i="15"/>
  <c r="AN143" i="15"/>
  <c r="AM143" i="15"/>
  <c r="AL143" i="15"/>
  <c r="AU142" i="15"/>
  <c r="AT142" i="15"/>
  <c r="AS142" i="15"/>
  <c r="AR142" i="15"/>
  <c r="AQ142" i="15"/>
  <c r="AP142" i="15"/>
  <c r="AO142" i="15"/>
  <c r="AN142" i="15"/>
  <c r="AM142" i="15"/>
  <c r="AL142" i="15"/>
  <c r="AU141" i="15"/>
  <c r="AT141" i="15"/>
  <c r="AS141" i="15"/>
  <c r="AR141" i="15"/>
  <c r="AQ141" i="15"/>
  <c r="AP141" i="15"/>
  <c r="AO141" i="15"/>
  <c r="AN141" i="15"/>
  <c r="AM141" i="15"/>
  <c r="AL141" i="15"/>
  <c r="AU140" i="15"/>
  <c r="AT140" i="15"/>
  <c r="AS140" i="15"/>
  <c r="AR140" i="15"/>
  <c r="AQ140" i="15"/>
  <c r="AP140" i="15"/>
  <c r="AO140" i="15"/>
  <c r="AN140" i="15"/>
  <c r="AM140" i="15"/>
  <c r="AL140" i="15"/>
  <c r="AU139" i="15"/>
  <c r="AT139" i="15"/>
  <c r="AS139" i="15"/>
  <c r="AR139" i="15"/>
  <c r="AQ139" i="15"/>
  <c r="AP139" i="15"/>
  <c r="AO139" i="15"/>
  <c r="AN139" i="15"/>
  <c r="AM139" i="15"/>
  <c r="AL139" i="15"/>
  <c r="AU138" i="15"/>
  <c r="AT138" i="15"/>
  <c r="AS138" i="15"/>
  <c r="AR138" i="15"/>
  <c r="AQ138" i="15"/>
  <c r="AP138" i="15"/>
  <c r="AO138" i="15"/>
  <c r="AN138" i="15"/>
  <c r="AM138" i="15"/>
  <c r="AL138" i="15"/>
  <c r="AU137" i="15"/>
  <c r="AT137" i="15"/>
  <c r="AS137" i="15"/>
  <c r="AR137" i="15"/>
  <c r="AQ137" i="15"/>
  <c r="AP137" i="15"/>
  <c r="AO137" i="15"/>
  <c r="AN137" i="15"/>
  <c r="AM137" i="15"/>
  <c r="AL137" i="15"/>
  <c r="AU136" i="15"/>
  <c r="AT136" i="15"/>
  <c r="AS136" i="15"/>
  <c r="AR136" i="15"/>
  <c r="AQ136" i="15"/>
  <c r="AP136" i="15"/>
  <c r="AO136" i="15"/>
  <c r="AN136" i="15"/>
  <c r="AM136" i="15"/>
  <c r="AL136" i="15"/>
  <c r="AU135" i="15"/>
  <c r="AT135" i="15"/>
  <c r="AS135" i="15"/>
  <c r="AR135" i="15"/>
  <c r="AQ135" i="15"/>
  <c r="AP135" i="15"/>
  <c r="AO135" i="15"/>
  <c r="AN135" i="15"/>
  <c r="AM135" i="15"/>
  <c r="AL135" i="15"/>
  <c r="AU134" i="15"/>
  <c r="AT134" i="15"/>
  <c r="AS134" i="15"/>
  <c r="AR134" i="15"/>
  <c r="AQ134" i="15"/>
  <c r="AP134" i="15"/>
  <c r="AO134" i="15"/>
  <c r="AN134" i="15"/>
  <c r="AM134" i="15"/>
  <c r="AL134" i="15"/>
  <c r="AU133" i="15"/>
  <c r="AT133" i="15"/>
  <c r="AS133" i="15"/>
  <c r="AR133" i="15"/>
  <c r="AQ133" i="15"/>
  <c r="AP133" i="15"/>
  <c r="AO133" i="15"/>
  <c r="AN133" i="15"/>
  <c r="AM133" i="15"/>
  <c r="AL133" i="15"/>
  <c r="AU132" i="15"/>
  <c r="AT132" i="15"/>
  <c r="AS132" i="15"/>
  <c r="AR132" i="15"/>
  <c r="AQ132" i="15"/>
  <c r="AP132" i="15"/>
  <c r="AO132" i="15"/>
  <c r="AN132" i="15"/>
  <c r="AM132" i="15"/>
  <c r="AL132" i="15"/>
  <c r="AU131" i="15"/>
  <c r="AT131" i="15"/>
  <c r="AS131" i="15"/>
  <c r="AR131" i="15"/>
  <c r="AQ131" i="15"/>
  <c r="AP131" i="15"/>
  <c r="AO131" i="15"/>
  <c r="AN131" i="15"/>
  <c r="AM131" i="15"/>
  <c r="AL131" i="15"/>
  <c r="AU130" i="15"/>
  <c r="AT130" i="15"/>
  <c r="AS130" i="15"/>
  <c r="AR130" i="15"/>
  <c r="AQ130" i="15"/>
  <c r="AP130" i="15"/>
  <c r="AO130" i="15"/>
  <c r="AN130" i="15"/>
  <c r="AM130" i="15"/>
  <c r="AL130" i="15"/>
  <c r="AU129" i="15"/>
  <c r="AT129" i="15"/>
  <c r="AS129" i="15"/>
  <c r="AR129" i="15"/>
  <c r="AQ129" i="15"/>
  <c r="AP129" i="15"/>
  <c r="AO129" i="15"/>
  <c r="AN129" i="15"/>
  <c r="AM129" i="15"/>
  <c r="AL129" i="15"/>
  <c r="AU128" i="15"/>
  <c r="AT128" i="15"/>
  <c r="AS128" i="15"/>
  <c r="AR128" i="15"/>
  <c r="AQ128" i="15"/>
  <c r="AP128" i="15"/>
  <c r="AO128" i="15"/>
  <c r="AN128" i="15"/>
  <c r="AM128" i="15"/>
  <c r="AL128" i="15"/>
  <c r="AU127" i="15"/>
  <c r="AT127" i="15"/>
  <c r="AS127" i="15"/>
  <c r="AR127" i="15"/>
  <c r="AQ127" i="15"/>
  <c r="AP127" i="15"/>
  <c r="AO127" i="15"/>
  <c r="AN127" i="15"/>
  <c r="AM127" i="15"/>
  <c r="AL127" i="15"/>
  <c r="AU126" i="15"/>
  <c r="AT126" i="15"/>
  <c r="AS126" i="15"/>
  <c r="AR126" i="15"/>
  <c r="AQ126" i="15"/>
  <c r="AP126" i="15"/>
  <c r="AO126" i="15"/>
  <c r="AN126" i="15"/>
  <c r="AM126" i="15"/>
  <c r="AL126" i="15"/>
  <c r="AU125" i="15"/>
  <c r="AT125" i="15"/>
  <c r="AS125" i="15"/>
  <c r="AR125" i="15"/>
  <c r="AQ125" i="15"/>
  <c r="AP125" i="15"/>
  <c r="AO125" i="15"/>
  <c r="AN125" i="15"/>
  <c r="AM125" i="15"/>
  <c r="AL125" i="15"/>
  <c r="AU124" i="15"/>
  <c r="AT124" i="15"/>
  <c r="AS124" i="15"/>
  <c r="AR124" i="15"/>
  <c r="AQ124" i="15"/>
  <c r="AP124" i="15"/>
  <c r="AO124" i="15"/>
  <c r="AN124" i="15"/>
  <c r="AM124" i="15"/>
  <c r="AL124" i="15"/>
  <c r="AU123" i="15"/>
  <c r="AT123" i="15"/>
  <c r="AS123" i="15"/>
  <c r="AR123" i="15"/>
  <c r="AQ123" i="15"/>
  <c r="AP123" i="15"/>
  <c r="AO123" i="15"/>
  <c r="AN123" i="15"/>
  <c r="AM123" i="15"/>
  <c r="AL123" i="15"/>
  <c r="AU122" i="15"/>
  <c r="AT122" i="15"/>
  <c r="AS122" i="15"/>
  <c r="AR122" i="15"/>
  <c r="AQ122" i="15"/>
  <c r="AP122" i="15"/>
  <c r="AO122" i="15"/>
  <c r="AN122" i="15"/>
  <c r="AM122" i="15"/>
  <c r="AL122" i="15"/>
  <c r="AU121" i="15"/>
  <c r="AT121" i="15"/>
  <c r="AS121" i="15"/>
  <c r="AR121" i="15"/>
  <c r="AQ121" i="15"/>
  <c r="AP121" i="15"/>
  <c r="AO121" i="15"/>
  <c r="AN121" i="15"/>
  <c r="AM121" i="15"/>
  <c r="AL121" i="15"/>
  <c r="AU120" i="15"/>
  <c r="AT120" i="15"/>
  <c r="AS120" i="15"/>
  <c r="AR120" i="15"/>
  <c r="AQ120" i="15"/>
  <c r="AP120" i="15"/>
  <c r="AO120" i="15"/>
  <c r="AN120" i="15"/>
  <c r="AM120" i="15"/>
  <c r="AL120" i="15"/>
  <c r="AU119" i="15"/>
  <c r="AT119" i="15"/>
  <c r="AS119" i="15"/>
  <c r="AR119" i="15"/>
  <c r="AQ119" i="15"/>
  <c r="AP119" i="15"/>
  <c r="AO119" i="15"/>
  <c r="AN119" i="15"/>
  <c r="AM119" i="15"/>
  <c r="AL119" i="15"/>
  <c r="AU118" i="15"/>
  <c r="AT118" i="15"/>
  <c r="AS118" i="15"/>
  <c r="AR118" i="15"/>
  <c r="AQ118" i="15"/>
  <c r="AP118" i="15"/>
  <c r="AO118" i="15"/>
  <c r="AN118" i="15"/>
  <c r="AM118" i="15"/>
  <c r="AL118" i="15"/>
  <c r="AU117" i="15"/>
  <c r="AT117" i="15"/>
  <c r="AS117" i="15"/>
  <c r="AR117" i="15"/>
  <c r="AQ117" i="15"/>
  <c r="AP117" i="15"/>
  <c r="AO117" i="15"/>
  <c r="AN117" i="15"/>
  <c r="AM117" i="15"/>
  <c r="AL117" i="15"/>
  <c r="AU116" i="15"/>
  <c r="AT116" i="15"/>
  <c r="AS116" i="15"/>
  <c r="AR116" i="15"/>
  <c r="AQ116" i="15"/>
  <c r="AP116" i="15"/>
  <c r="AO116" i="15"/>
  <c r="AN116" i="15"/>
  <c r="AM116" i="15"/>
  <c r="AL116" i="15"/>
  <c r="AU115" i="15"/>
  <c r="AT115" i="15"/>
  <c r="AS115" i="15"/>
  <c r="AR115" i="15"/>
  <c r="AQ115" i="15"/>
  <c r="AP115" i="15"/>
  <c r="AO115" i="15"/>
  <c r="AN115" i="15"/>
  <c r="AM115" i="15"/>
  <c r="AL115" i="15"/>
  <c r="AU114" i="15"/>
  <c r="AT114" i="15"/>
  <c r="AS114" i="15"/>
  <c r="AR114" i="15"/>
  <c r="AQ114" i="15"/>
  <c r="AP114" i="15"/>
  <c r="AO114" i="15"/>
  <c r="AN114" i="15"/>
  <c r="AM114" i="15"/>
  <c r="AL114" i="15"/>
  <c r="AU113" i="15"/>
  <c r="AT113" i="15"/>
  <c r="AS113" i="15"/>
  <c r="AR113" i="15"/>
  <c r="AQ113" i="15"/>
  <c r="AP113" i="15"/>
  <c r="AO113" i="15"/>
  <c r="AN113" i="15"/>
  <c r="AM113" i="15"/>
  <c r="AL113" i="15"/>
  <c r="AU112" i="15"/>
  <c r="AT112" i="15"/>
  <c r="AS112" i="15"/>
  <c r="AR112" i="15"/>
  <c r="AQ112" i="15"/>
  <c r="AP112" i="15"/>
  <c r="AO112" i="15"/>
  <c r="AN112" i="15"/>
  <c r="AM112" i="15"/>
  <c r="AL112" i="15"/>
  <c r="AU111" i="15"/>
  <c r="AT111" i="15"/>
  <c r="AS111" i="15"/>
  <c r="AR111" i="15"/>
  <c r="AQ111" i="15"/>
  <c r="AP111" i="15"/>
  <c r="AO111" i="15"/>
  <c r="AN111" i="15"/>
  <c r="AM111" i="15"/>
  <c r="AL111" i="15"/>
  <c r="AU110" i="15"/>
  <c r="AT110" i="15"/>
  <c r="AS110" i="15"/>
  <c r="AR110" i="15"/>
  <c r="AQ110" i="15"/>
  <c r="AP110" i="15"/>
  <c r="AO110" i="15"/>
  <c r="AN110" i="15"/>
  <c r="AM110" i="15"/>
  <c r="AL110" i="15"/>
  <c r="AU109" i="15"/>
  <c r="AT109" i="15"/>
  <c r="AS109" i="15"/>
  <c r="AR109" i="15"/>
  <c r="AQ109" i="15"/>
  <c r="AP109" i="15"/>
  <c r="AO109" i="15"/>
  <c r="AN109" i="15"/>
  <c r="AM109" i="15"/>
  <c r="AL109" i="15"/>
  <c r="AU108" i="15"/>
  <c r="AT108" i="15"/>
  <c r="AS108" i="15"/>
  <c r="AR108" i="15"/>
  <c r="AQ108" i="15"/>
  <c r="AP108" i="15"/>
  <c r="AO108" i="15"/>
  <c r="AN108" i="15"/>
  <c r="AM108" i="15"/>
  <c r="AL108" i="15"/>
  <c r="AU107" i="15"/>
  <c r="AT107" i="15"/>
  <c r="AS107" i="15"/>
  <c r="AR107" i="15"/>
  <c r="AQ107" i="15"/>
  <c r="AP107" i="15"/>
  <c r="AO107" i="15"/>
  <c r="AN107" i="15"/>
  <c r="AM107" i="15"/>
  <c r="AL107" i="15"/>
  <c r="AU106" i="15"/>
  <c r="AT106" i="15"/>
  <c r="AS106" i="15"/>
  <c r="AR106" i="15"/>
  <c r="AQ106" i="15"/>
  <c r="AP106" i="15"/>
  <c r="AO106" i="15"/>
  <c r="AN106" i="15"/>
  <c r="AM106" i="15"/>
  <c r="AL106" i="15"/>
  <c r="AU105" i="15"/>
  <c r="AT105" i="15"/>
  <c r="AS105" i="15"/>
  <c r="AR105" i="15"/>
  <c r="AQ105" i="15"/>
  <c r="AP105" i="15"/>
  <c r="AO105" i="15"/>
  <c r="AN105" i="15"/>
  <c r="AM105" i="15"/>
  <c r="AL105" i="15"/>
  <c r="AU104" i="15"/>
  <c r="AT104" i="15"/>
  <c r="AS104" i="15"/>
  <c r="AR104" i="15"/>
  <c r="AQ104" i="15"/>
  <c r="AP104" i="15"/>
  <c r="AO104" i="15"/>
  <c r="AN104" i="15"/>
  <c r="AM104" i="15"/>
  <c r="AL104" i="15"/>
  <c r="AU103" i="15"/>
  <c r="AT103" i="15"/>
  <c r="AS103" i="15"/>
  <c r="AR103" i="15"/>
  <c r="AQ103" i="15"/>
  <c r="AP103" i="15"/>
  <c r="AO103" i="15"/>
  <c r="AN103" i="15"/>
  <c r="AM103" i="15"/>
  <c r="AL103" i="15"/>
  <c r="AU102" i="15"/>
  <c r="AT102" i="15"/>
  <c r="AS102" i="15"/>
  <c r="AR102" i="15"/>
  <c r="AQ102" i="15"/>
  <c r="AP102" i="15"/>
  <c r="AO102" i="15"/>
  <c r="AN102" i="15"/>
  <c r="AM102" i="15"/>
  <c r="AL102" i="15"/>
  <c r="AU101" i="15"/>
  <c r="AT101" i="15"/>
  <c r="AS101" i="15"/>
  <c r="AR101" i="15"/>
  <c r="AQ101" i="15"/>
  <c r="AP101" i="15"/>
  <c r="AO101" i="15"/>
  <c r="AN101" i="15"/>
  <c r="AM101" i="15"/>
  <c r="AL101" i="15"/>
  <c r="AU100" i="15"/>
  <c r="AT100" i="15"/>
  <c r="AS100" i="15"/>
  <c r="AR100" i="15"/>
  <c r="AQ100" i="15"/>
  <c r="AP100" i="15"/>
  <c r="AO100" i="15"/>
  <c r="AN100" i="15"/>
  <c r="AM100" i="15"/>
  <c r="AL100" i="15"/>
  <c r="AU99" i="15"/>
  <c r="AT99" i="15"/>
  <c r="AS99" i="15"/>
  <c r="AR99" i="15"/>
  <c r="AQ99" i="15"/>
  <c r="AP99" i="15"/>
  <c r="AO99" i="15"/>
  <c r="AN99" i="15"/>
  <c r="AM99" i="15"/>
  <c r="AL99" i="15"/>
  <c r="AU98" i="15"/>
  <c r="AT98" i="15"/>
  <c r="AS98" i="15"/>
  <c r="AR98" i="15"/>
  <c r="AQ98" i="15"/>
  <c r="AP98" i="15"/>
  <c r="AO98" i="15"/>
  <c r="AN98" i="15"/>
  <c r="AM98" i="15"/>
  <c r="AL98" i="15"/>
  <c r="AU97" i="15"/>
  <c r="AT97" i="15"/>
  <c r="AS97" i="15"/>
  <c r="AR97" i="15"/>
  <c r="AQ97" i="15"/>
  <c r="AP97" i="15"/>
  <c r="AO97" i="15"/>
  <c r="AN97" i="15"/>
  <c r="AM97" i="15"/>
  <c r="AL97" i="15"/>
  <c r="AU96" i="15"/>
  <c r="AT96" i="15"/>
  <c r="AS96" i="15"/>
  <c r="AR96" i="15"/>
  <c r="AQ96" i="15"/>
  <c r="AP96" i="15"/>
  <c r="AO96" i="15"/>
  <c r="AN96" i="15"/>
  <c r="AM96" i="15"/>
  <c r="AL96" i="15"/>
  <c r="AU95" i="15"/>
  <c r="AT95" i="15"/>
  <c r="AS95" i="15"/>
  <c r="AR95" i="15"/>
  <c r="AQ95" i="15"/>
  <c r="AP95" i="15"/>
  <c r="AO95" i="15"/>
  <c r="AN95" i="15"/>
  <c r="AM95" i="15"/>
  <c r="AL95" i="15"/>
  <c r="AU94" i="15"/>
  <c r="AT94" i="15"/>
  <c r="AS94" i="15"/>
  <c r="AR94" i="15"/>
  <c r="AQ94" i="15"/>
  <c r="AP94" i="15"/>
  <c r="AO94" i="15"/>
  <c r="AN94" i="15"/>
  <c r="AM94" i="15"/>
  <c r="AL94" i="15"/>
  <c r="AU93" i="15"/>
  <c r="AT93" i="15"/>
  <c r="AS93" i="15"/>
  <c r="AR93" i="15"/>
  <c r="AQ93" i="15"/>
  <c r="AP93" i="15"/>
  <c r="AO93" i="15"/>
  <c r="AN93" i="15"/>
  <c r="AM93" i="15"/>
  <c r="AL93" i="15"/>
  <c r="AU92" i="15"/>
  <c r="AT92" i="15"/>
  <c r="AS92" i="15"/>
  <c r="AR92" i="15"/>
  <c r="AQ92" i="15"/>
  <c r="AP92" i="15"/>
  <c r="AO92" i="15"/>
  <c r="AN92" i="15"/>
  <c r="AM92" i="15"/>
  <c r="AL92" i="15"/>
  <c r="AU91" i="15"/>
  <c r="AT91" i="15"/>
  <c r="AS91" i="15"/>
  <c r="AR91" i="15"/>
  <c r="AQ91" i="15"/>
  <c r="AP91" i="15"/>
  <c r="AO91" i="15"/>
  <c r="AN91" i="15"/>
  <c r="AM91" i="15"/>
  <c r="AL91" i="15"/>
  <c r="AU90" i="15"/>
  <c r="AT90" i="15"/>
  <c r="AS90" i="15"/>
  <c r="AR90" i="15"/>
  <c r="AQ90" i="15"/>
  <c r="AP90" i="15"/>
  <c r="AO90" i="15"/>
  <c r="AN90" i="15"/>
  <c r="AM90" i="15"/>
  <c r="AL90" i="15"/>
  <c r="AU89" i="15"/>
  <c r="AT89" i="15"/>
  <c r="AS89" i="15"/>
  <c r="AR89" i="15"/>
  <c r="AQ89" i="15"/>
  <c r="AP89" i="15"/>
  <c r="AO89" i="15"/>
  <c r="AN89" i="15"/>
  <c r="AM89" i="15"/>
  <c r="AL89" i="15"/>
  <c r="AU88" i="15"/>
  <c r="AT88" i="15"/>
  <c r="AS88" i="15"/>
  <c r="AR88" i="15"/>
  <c r="AQ88" i="15"/>
  <c r="AP88" i="15"/>
  <c r="AO88" i="15"/>
  <c r="AN88" i="15"/>
  <c r="AM88" i="15"/>
  <c r="AL88" i="15"/>
  <c r="AU87" i="15"/>
  <c r="AT87" i="15"/>
  <c r="AS87" i="15"/>
  <c r="AR87" i="15"/>
  <c r="AQ87" i="15"/>
  <c r="AP87" i="15"/>
  <c r="AO87" i="15"/>
  <c r="AN87" i="15"/>
  <c r="AM87" i="15"/>
  <c r="AL87" i="15"/>
  <c r="AU86" i="15"/>
  <c r="AT86" i="15"/>
  <c r="AS86" i="15"/>
  <c r="AR86" i="15"/>
  <c r="AQ86" i="15"/>
  <c r="AP86" i="15"/>
  <c r="AO86" i="15"/>
  <c r="AN86" i="15"/>
  <c r="AM86" i="15"/>
  <c r="AL86" i="15"/>
  <c r="AU85" i="15"/>
  <c r="AT85" i="15"/>
  <c r="AS85" i="15"/>
  <c r="AR85" i="15"/>
  <c r="AQ85" i="15"/>
  <c r="AP85" i="15"/>
  <c r="AO85" i="15"/>
  <c r="AN85" i="15"/>
  <c r="AM85" i="15"/>
  <c r="AL85" i="15"/>
  <c r="AU84" i="15"/>
  <c r="AT84" i="15"/>
  <c r="AS84" i="15"/>
  <c r="AR84" i="15"/>
  <c r="AQ84" i="15"/>
  <c r="AP84" i="15"/>
  <c r="AO84" i="15"/>
  <c r="AN84" i="15"/>
  <c r="AM84" i="15"/>
  <c r="AL84" i="15"/>
  <c r="AU83" i="15"/>
  <c r="AT83" i="15"/>
  <c r="AS83" i="15"/>
  <c r="AR83" i="15"/>
  <c r="AQ83" i="15"/>
  <c r="AP83" i="15"/>
  <c r="AO83" i="15"/>
  <c r="AN83" i="15"/>
  <c r="AM83" i="15"/>
  <c r="AL83" i="15"/>
  <c r="AU82" i="15"/>
  <c r="AT82" i="15"/>
  <c r="AS82" i="15"/>
  <c r="AR82" i="15"/>
  <c r="AQ82" i="15"/>
  <c r="AP82" i="15"/>
  <c r="AO82" i="15"/>
  <c r="AN82" i="15"/>
  <c r="AM82" i="15"/>
  <c r="AL82" i="15"/>
  <c r="AU81" i="15"/>
  <c r="AT81" i="15"/>
  <c r="AS81" i="15"/>
  <c r="AR81" i="15"/>
  <c r="AQ81" i="15"/>
  <c r="AP81" i="15"/>
  <c r="AO81" i="15"/>
  <c r="AN81" i="15"/>
  <c r="AM81" i="15"/>
  <c r="AL81" i="15"/>
  <c r="AU80" i="15"/>
  <c r="AT80" i="15"/>
  <c r="AS80" i="15"/>
  <c r="AR80" i="15"/>
  <c r="AQ80" i="15"/>
  <c r="AP80" i="15"/>
  <c r="AO80" i="15"/>
  <c r="AN80" i="15"/>
  <c r="AM80" i="15"/>
  <c r="AL80" i="15"/>
  <c r="AU79" i="15"/>
  <c r="AT79" i="15"/>
  <c r="AS79" i="15"/>
  <c r="AR79" i="15"/>
  <c r="AQ79" i="15"/>
  <c r="AP79" i="15"/>
  <c r="AO79" i="15"/>
  <c r="AN79" i="15"/>
  <c r="AM79" i="15"/>
  <c r="AL79" i="15"/>
  <c r="AU78" i="15"/>
  <c r="AT78" i="15"/>
  <c r="AS78" i="15"/>
  <c r="AR78" i="15"/>
  <c r="AQ78" i="15"/>
  <c r="AP78" i="15"/>
  <c r="AO78" i="15"/>
  <c r="AN78" i="15"/>
  <c r="AM78" i="15"/>
  <c r="AL78" i="15"/>
  <c r="AU77" i="15"/>
  <c r="AT77" i="15"/>
  <c r="AS77" i="15"/>
  <c r="AR77" i="15"/>
  <c r="AQ77" i="15"/>
  <c r="AP77" i="15"/>
  <c r="AO77" i="15"/>
  <c r="AN77" i="15"/>
  <c r="AM77" i="15"/>
  <c r="AL77" i="15"/>
  <c r="AU76" i="15"/>
  <c r="AT76" i="15"/>
  <c r="AS76" i="15"/>
  <c r="AR76" i="15"/>
  <c r="AQ76" i="15"/>
  <c r="AP76" i="15"/>
  <c r="AO76" i="15"/>
  <c r="AN76" i="15"/>
  <c r="AM76" i="15"/>
  <c r="AL76" i="15"/>
  <c r="AU75" i="15"/>
  <c r="AT75" i="15"/>
  <c r="AS75" i="15"/>
  <c r="AR75" i="15"/>
  <c r="AQ75" i="15"/>
  <c r="AP75" i="15"/>
  <c r="AO75" i="15"/>
  <c r="AN75" i="15"/>
  <c r="AM75" i="15"/>
  <c r="AL75" i="15"/>
  <c r="AU74" i="15"/>
  <c r="AT74" i="15"/>
  <c r="AS74" i="15"/>
  <c r="AR74" i="15"/>
  <c r="AQ74" i="15"/>
  <c r="AP74" i="15"/>
  <c r="AO74" i="15"/>
  <c r="AN74" i="15"/>
  <c r="AM74" i="15"/>
  <c r="AL74" i="15"/>
  <c r="AU73" i="15"/>
  <c r="AT73" i="15"/>
  <c r="AS73" i="15"/>
  <c r="AR73" i="15"/>
  <c r="AQ73" i="15"/>
  <c r="AP73" i="15"/>
  <c r="AO73" i="15"/>
  <c r="AN73" i="15"/>
  <c r="AM73" i="15"/>
  <c r="AL73" i="15"/>
  <c r="AU72" i="15"/>
  <c r="AT72" i="15"/>
  <c r="AS72" i="15"/>
  <c r="AR72" i="15"/>
  <c r="AQ72" i="15"/>
  <c r="AP72" i="15"/>
  <c r="AO72" i="15"/>
  <c r="AN72" i="15"/>
  <c r="AM72" i="15"/>
  <c r="AL72" i="15"/>
  <c r="AU71" i="15"/>
  <c r="AT71" i="15"/>
  <c r="AS71" i="15"/>
  <c r="AR71" i="15"/>
  <c r="AQ71" i="15"/>
  <c r="AP71" i="15"/>
  <c r="AO71" i="15"/>
  <c r="AN71" i="15"/>
  <c r="AM71" i="15"/>
  <c r="AL71" i="15"/>
  <c r="AU70" i="15"/>
  <c r="AT70" i="15"/>
  <c r="AS70" i="15"/>
  <c r="AR70" i="15"/>
  <c r="AQ70" i="15"/>
  <c r="AP70" i="15"/>
  <c r="AO70" i="15"/>
  <c r="AN70" i="15"/>
  <c r="AM70" i="15"/>
  <c r="AL70" i="15"/>
  <c r="AU69" i="15"/>
  <c r="AT69" i="15"/>
  <c r="AS69" i="15"/>
  <c r="AR69" i="15"/>
  <c r="AQ69" i="15"/>
  <c r="AP69" i="15"/>
  <c r="AO69" i="15"/>
  <c r="AN69" i="15"/>
  <c r="AM69" i="15"/>
  <c r="AL69" i="15"/>
  <c r="AU68" i="15"/>
  <c r="AT68" i="15"/>
  <c r="AS68" i="15"/>
  <c r="AR68" i="15"/>
  <c r="AQ68" i="15"/>
  <c r="AP68" i="15"/>
  <c r="AO68" i="15"/>
  <c r="AN68" i="15"/>
  <c r="AM68" i="15"/>
  <c r="AL68" i="15"/>
  <c r="AU67" i="15"/>
  <c r="AT67" i="15"/>
  <c r="AS67" i="15"/>
  <c r="AR67" i="15"/>
  <c r="AQ67" i="15"/>
  <c r="AP67" i="15"/>
  <c r="AO67" i="15"/>
  <c r="AN67" i="15"/>
  <c r="AM67" i="15"/>
  <c r="AL67" i="15"/>
  <c r="AU66" i="15"/>
  <c r="AT66" i="15"/>
  <c r="AS66" i="15"/>
  <c r="AR66" i="15"/>
  <c r="AQ66" i="15"/>
  <c r="AP66" i="15"/>
  <c r="AO66" i="15"/>
  <c r="AN66" i="15"/>
  <c r="AM66" i="15"/>
  <c r="AL66" i="15"/>
  <c r="AU65" i="15"/>
  <c r="AT65" i="15"/>
  <c r="AS65" i="15"/>
  <c r="AR65" i="15"/>
  <c r="AQ65" i="15"/>
  <c r="AP65" i="15"/>
  <c r="AO65" i="15"/>
  <c r="AN65" i="15"/>
  <c r="AM65" i="15"/>
  <c r="AL65" i="15"/>
  <c r="AU64" i="15"/>
  <c r="AT64" i="15"/>
  <c r="AS64" i="15"/>
  <c r="AR64" i="15"/>
  <c r="AQ64" i="15"/>
  <c r="AP64" i="15"/>
  <c r="AO64" i="15"/>
  <c r="AN64" i="15"/>
  <c r="AM64" i="15"/>
  <c r="AL64" i="15"/>
  <c r="AU63" i="15"/>
  <c r="AT63" i="15"/>
  <c r="AS63" i="15"/>
  <c r="AR63" i="15"/>
  <c r="AQ63" i="15"/>
  <c r="AP63" i="15"/>
  <c r="AO63" i="15"/>
  <c r="AN63" i="15"/>
  <c r="AM63" i="15"/>
  <c r="AL63" i="15"/>
  <c r="AU62" i="15"/>
  <c r="AT62" i="15"/>
  <c r="AS62" i="15"/>
  <c r="AR62" i="15"/>
  <c r="AQ62" i="15"/>
  <c r="AP62" i="15"/>
  <c r="AO62" i="15"/>
  <c r="AN62" i="15"/>
  <c r="AM62" i="15"/>
  <c r="AL62" i="15"/>
  <c r="AU61" i="15"/>
  <c r="AT61" i="15"/>
  <c r="AS61" i="15"/>
  <c r="AR61" i="15"/>
  <c r="AQ61" i="15"/>
  <c r="AP61" i="15"/>
  <c r="AO61" i="15"/>
  <c r="AN61" i="15"/>
  <c r="AM61" i="15"/>
  <c r="AL61" i="15"/>
  <c r="AU60" i="15"/>
  <c r="AT60" i="15"/>
  <c r="AS60" i="15"/>
  <c r="AR60" i="15"/>
  <c r="AQ60" i="15"/>
  <c r="AP60" i="15"/>
  <c r="AO60" i="15"/>
  <c r="AN60" i="15"/>
  <c r="AM60" i="15"/>
  <c r="AL60" i="15"/>
  <c r="AU59" i="15"/>
  <c r="AT59" i="15"/>
  <c r="AS59" i="15"/>
  <c r="AR59" i="15"/>
  <c r="AQ59" i="15"/>
  <c r="AP59" i="15"/>
  <c r="AO59" i="15"/>
  <c r="AN59" i="15"/>
  <c r="AM59" i="15"/>
  <c r="AL59" i="15"/>
  <c r="AU58" i="15"/>
  <c r="AT58" i="15"/>
  <c r="AS58" i="15"/>
  <c r="AR58" i="15"/>
  <c r="AQ58" i="15"/>
  <c r="AP58" i="15"/>
  <c r="AO58" i="15"/>
  <c r="AN58" i="15"/>
  <c r="AM58" i="15"/>
  <c r="AL58" i="15"/>
  <c r="AU57" i="15"/>
  <c r="AT57" i="15"/>
  <c r="AS57" i="15"/>
  <c r="AR57" i="15"/>
  <c r="AQ57" i="15"/>
  <c r="AP57" i="15"/>
  <c r="AO57" i="15"/>
  <c r="AN57" i="15"/>
  <c r="AM57" i="15"/>
  <c r="AL57" i="15"/>
  <c r="AU56" i="15"/>
  <c r="AT56" i="15"/>
  <c r="AS56" i="15"/>
  <c r="AR56" i="15"/>
  <c r="AQ56" i="15"/>
  <c r="AP56" i="15"/>
  <c r="AO56" i="15"/>
  <c r="AN56" i="15"/>
  <c r="AM56" i="15"/>
  <c r="AL56" i="15"/>
  <c r="AU55" i="15"/>
  <c r="AT55" i="15"/>
  <c r="AS55" i="15"/>
  <c r="AR55" i="15"/>
  <c r="AQ55" i="15"/>
  <c r="AP55" i="15"/>
  <c r="AO55" i="15"/>
  <c r="AN55" i="15"/>
  <c r="AM55" i="15"/>
  <c r="AL55" i="15"/>
  <c r="AU54" i="15"/>
  <c r="AT54" i="15"/>
  <c r="AS54" i="15"/>
  <c r="AR54" i="15"/>
  <c r="AQ54" i="15"/>
  <c r="AP54" i="15"/>
  <c r="AO54" i="15"/>
  <c r="AN54" i="15"/>
  <c r="AM54" i="15"/>
  <c r="AL54" i="15"/>
  <c r="AU53" i="15"/>
  <c r="AT53" i="15"/>
  <c r="AS53" i="15"/>
  <c r="AR53" i="15"/>
  <c r="AQ53" i="15"/>
  <c r="AP53" i="15"/>
  <c r="AO53" i="15"/>
  <c r="AN53" i="15"/>
  <c r="AM53" i="15"/>
  <c r="AL53" i="15"/>
  <c r="AU52" i="15"/>
  <c r="AT52" i="15"/>
  <c r="AS52" i="15"/>
  <c r="AR52" i="15"/>
  <c r="AQ52" i="15"/>
  <c r="AP52" i="15"/>
  <c r="AO52" i="15"/>
  <c r="AN52" i="15"/>
  <c r="AM52" i="15"/>
  <c r="AL52" i="15"/>
  <c r="AU51" i="15"/>
  <c r="AT51" i="15"/>
  <c r="AS51" i="15"/>
  <c r="AR51" i="15"/>
  <c r="AQ51" i="15"/>
  <c r="AP51" i="15"/>
  <c r="AO51" i="15"/>
  <c r="AN51" i="15"/>
  <c r="AM51" i="15"/>
  <c r="AL51" i="15"/>
  <c r="AU50" i="15"/>
  <c r="AT50" i="15"/>
  <c r="AS50" i="15"/>
  <c r="AR50" i="15"/>
  <c r="AQ50" i="15"/>
  <c r="AP50" i="15"/>
  <c r="AO50" i="15"/>
  <c r="AN50" i="15"/>
  <c r="AM50" i="15"/>
  <c r="AL50" i="15"/>
  <c r="AU49" i="15"/>
  <c r="AT49" i="15"/>
  <c r="AS49" i="15"/>
  <c r="AR49" i="15"/>
  <c r="AQ49" i="15"/>
  <c r="AP49" i="15"/>
  <c r="AO49" i="15"/>
  <c r="AN49" i="15"/>
  <c r="AM49" i="15"/>
  <c r="AL49" i="15"/>
  <c r="AU48" i="15"/>
  <c r="AT48" i="15"/>
  <c r="AS48" i="15"/>
  <c r="AR48" i="15"/>
  <c r="AQ48" i="15"/>
  <c r="AP48" i="15"/>
  <c r="AO48" i="15"/>
  <c r="AN48" i="15"/>
  <c r="AM48" i="15"/>
  <c r="AL48" i="15"/>
  <c r="AU47" i="15"/>
  <c r="AT47" i="15"/>
  <c r="AS47" i="15"/>
  <c r="AR47" i="15"/>
  <c r="AQ47" i="15"/>
  <c r="AP47" i="15"/>
  <c r="AO47" i="15"/>
  <c r="AN47" i="15"/>
  <c r="AM47" i="15"/>
  <c r="AL47" i="15"/>
  <c r="AU46" i="15"/>
  <c r="AT46" i="15"/>
  <c r="AS46" i="15"/>
  <c r="AR46" i="15"/>
  <c r="AQ46" i="15"/>
  <c r="AP46" i="15"/>
  <c r="AO46" i="15"/>
  <c r="AN46" i="15"/>
  <c r="AM46" i="15"/>
  <c r="AL46" i="15"/>
  <c r="AU45" i="15"/>
  <c r="AT45" i="15"/>
  <c r="AS45" i="15"/>
  <c r="AR45" i="15"/>
  <c r="AQ45" i="15"/>
  <c r="AP45" i="15"/>
  <c r="AO45" i="15"/>
  <c r="AN45" i="15"/>
  <c r="AM45" i="15"/>
  <c r="AL45" i="15"/>
  <c r="AU44" i="15"/>
  <c r="AT44" i="15"/>
  <c r="AS44" i="15"/>
  <c r="AR44" i="15"/>
  <c r="AQ44" i="15"/>
  <c r="AP44" i="15"/>
  <c r="AO44" i="15"/>
  <c r="AN44" i="15"/>
  <c r="AM44" i="15"/>
  <c r="AL44" i="15"/>
  <c r="AU43" i="15"/>
  <c r="AT43" i="15"/>
  <c r="AS43" i="15"/>
  <c r="AR43" i="15"/>
  <c r="AQ43" i="15"/>
  <c r="AP43" i="15"/>
  <c r="AO43" i="15"/>
  <c r="AN43" i="15"/>
  <c r="AM43" i="15"/>
  <c r="AL43" i="15"/>
  <c r="AU42" i="15"/>
  <c r="AT42" i="15"/>
  <c r="AS42" i="15"/>
  <c r="AR42" i="15"/>
  <c r="AQ42" i="15"/>
  <c r="AP42" i="15"/>
  <c r="AO42" i="15"/>
  <c r="AN42" i="15"/>
  <c r="AM42" i="15"/>
  <c r="AL42" i="15"/>
  <c r="AU41" i="15"/>
  <c r="AT41" i="15"/>
  <c r="AS41" i="15"/>
  <c r="AR41" i="15"/>
  <c r="AQ41" i="15"/>
  <c r="AP41" i="15"/>
  <c r="AO41" i="15"/>
  <c r="AN41" i="15"/>
  <c r="AM41" i="15"/>
  <c r="AL41" i="15"/>
  <c r="AU40" i="15"/>
  <c r="AT40" i="15"/>
  <c r="AS40" i="15"/>
  <c r="AR40" i="15"/>
  <c r="AQ40" i="15"/>
  <c r="AP40" i="15"/>
  <c r="AO40" i="15"/>
  <c r="AN40" i="15"/>
  <c r="AM40" i="15"/>
  <c r="AL40" i="15"/>
  <c r="AU39" i="15"/>
  <c r="AT39" i="15"/>
  <c r="AS39" i="15"/>
  <c r="AR39" i="15"/>
  <c r="AQ39" i="15"/>
  <c r="AP39" i="15"/>
  <c r="AO39" i="15"/>
  <c r="AN39" i="15"/>
  <c r="AM39" i="15"/>
  <c r="AL39" i="15"/>
  <c r="AU38" i="15"/>
  <c r="AT38" i="15"/>
  <c r="AS38" i="15"/>
  <c r="AR38" i="15"/>
  <c r="AQ38" i="15"/>
  <c r="AP38" i="15"/>
  <c r="AO38" i="15"/>
  <c r="AN38" i="15"/>
  <c r="AM38" i="15"/>
  <c r="AL38" i="15"/>
  <c r="AU37" i="15"/>
  <c r="AT37" i="15"/>
  <c r="AS37" i="15"/>
  <c r="AR37" i="15"/>
  <c r="AQ37" i="15"/>
  <c r="AP37" i="15"/>
  <c r="AO37" i="15"/>
  <c r="AN37" i="15"/>
  <c r="AM37" i="15"/>
  <c r="AL37" i="15"/>
  <c r="AU36" i="15"/>
  <c r="AT36" i="15"/>
  <c r="AS36" i="15"/>
  <c r="AR36" i="15"/>
  <c r="AQ36" i="15"/>
  <c r="AP36" i="15"/>
  <c r="AO36" i="15"/>
  <c r="AN36" i="15"/>
  <c r="AM36" i="15"/>
  <c r="AL36" i="15"/>
  <c r="AU35" i="15"/>
  <c r="AT35" i="15"/>
  <c r="AS35" i="15"/>
  <c r="AR35" i="15"/>
  <c r="AQ35" i="15"/>
  <c r="AP35" i="15"/>
  <c r="AO35" i="15"/>
  <c r="AN35" i="15"/>
  <c r="AM35" i="15"/>
  <c r="AL35" i="15"/>
  <c r="AU34" i="15"/>
  <c r="AT34" i="15"/>
  <c r="AS34" i="15"/>
  <c r="AR34" i="15"/>
  <c r="AQ34" i="15"/>
  <c r="AP34" i="15"/>
  <c r="AO34" i="15"/>
  <c r="AN34" i="15"/>
  <c r="AM34" i="15"/>
  <c r="AL34" i="15"/>
  <c r="AU33" i="15"/>
  <c r="AT33" i="15"/>
  <c r="AS33" i="15"/>
  <c r="AR33" i="15"/>
  <c r="AQ33" i="15"/>
  <c r="AP33" i="15"/>
  <c r="AO33" i="15"/>
  <c r="AN33" i="15"/>
  <c r="AM33" i="15"/>
  <c r="AL33" i="15"/>
  <c r="AU32" i="15"/>
  <c r="AT32" i="15"/>
  <c r="AS32" i="15"/>
  <c r="AR32" i="15"/>
  <c r="AQ32" i="15"/>
  <c r="AP32" i="15"/>
  <c r="AO32" i="15"/>
  <c r="AN32" i="15"/>
  <c r="AM32" i="15"/>
  <c r="AL32" i="15"/>
  <c r="AU31" i="15"/>
  <c r="AT31" i="15"/>
  <c r="AS31" i="15"/>
  <c r="AR31" i="15"/>
  <c r="AQ31" i="15"/>
  <c r="AP31" i="15"/>
  <c r="AO31" i="15"/>
  <c r="AN31" i="15"/>
  <c r="AM31" i="15"/>
  <c r="AL31" i="15"/>
  <c r="AU30" i="15"/>
  <c r="AT30" i="15"/>
  <c r="AS30" i="15"/>
  <c r="AR30" i="15"/>
  <c r="AQ30" i="15"/>
  <c r="AP30" i="15"/>
  <c r="AO30" i="15"/>
  <c r="AN30" i="15"/>
  <c r="AM30" i="15"/>
  <c r="AL30" i="15"/>
  <c r="AU29" i="15"/>
  <c r="AT29" i="15"/>
  <c r="AS29" i="15"/>
  <c r="AR29" i="15"/>
  <c r="AQ29" i="15"/>
  <c r="AP29" i="15"/>
  <c r="AO29" i="15"/>
  <c r="AN29" i="15"/>
  <c r="AM29" i="15"/>
  <c r="AL29" i="15"/>
  <c r="AU28" i="15"/>
  <c r="AT28" i="15"/>
  <c r="AS28" i="15"/>
  <c r="AR28" i="15"/>
  <c r="AQ28" i="15"/>
  <c r="AP28" i="15"/>
  <c r="AO28" i="15"/>
  <c r="AN28" i="15"/>
  <c r="AM28" i="15"/>
  <c r="AL28" i="15"/>
  <c r="AU27" i="15"/>
  <c r="AT27" i="15"/>
  <c r="AS27" i="15"/>
  <c r="AR27" i="15"/>
  <c r="AQ27" i="15"/>
  <c r="AP27" i="15"/>
  <c r="AO27" i="15"/>
  <c r="AN27" i="15"/>
  <c r="AM27" i="15"/>
  <c r="AL27" i="15"/>
  <c r="AU26" i="15"/>
  <c r="AT26" i="15"/>
  <c r="AS26" i="15"/>
  <c r="AR26" i="15"/>
  <c r="AQ26" i="15"/>
  <c r="AP26" i="15"/>
  <c r="AO26" i="15"/>
  <c r="AN26" i="15"/>
  <c r="AM26" i="15"/>
  <c r="AL26" i="15"/>
  <c r="AU25" i="15"/>
  <c r="AT25" i="15"/>
  <c r="AS25" i="15"/>
  <c r="AR25" i="15"/>
  <c r="AQ25" i="15"/>
  <c r="AP25" i="15"/>
  <c r="AO25" i="15"/>
  <c r="AN25" i="15"/>
  <c r="AM25" i="15"/>
  <c r="AL25" i="15"/>
  <c r="AU24" i="15"/>
  <c r="AT24" i="15"/>
  <c r="AS24" i="15"/>
  <c r="AR24" i="15"/>
  <c r="AQ24" i="15"/>
  <c r="AP24" i="15"/>
  <c r="AO24" i="15"/>
  <c r="AN24" i="15"/>
  <c r="AM24" i="15"/>
  <c r="AL24" i="15"/>
  <c r="AU23" i="15"/>
  <c r="AT23" i="15"/>
  <c r="AS23" i="15"/>
  <c r="AR23" i="15"/>
  <c r="AQ23" i="15"/>
  <c r="AP23" i="15"/>
  <c r="AO23" i="15"/>
  <c r="AN23" i="15"/>
  <c r="AM23" i="15"/>
  <c r="AL23" i="15"/>
  <c r="AU22" i="15"/>
  <c r="AT22" i="15"/>
  <c r="AS22" i="15"/>
  <c r="AR22" i="15"/>
  <c r="AQ22" i="15"/>
  <c r="AP22" i="15"/>
  <c r="AO22" i="15"/>
  <c r="AN22" i="15"/>
  <c r="AM22" i="15"/>
  <c r="AL22" i="15"/>
  <c r="AU21" i="15"/>
  <c r="AT21" i="15"/>
  <c r="AS21" i="15"/>
  <c r="AR21" i="15"/>
  <c r="AQ21" i="15"/>
  <c r="AP21" i="15"/>
  <c r="AO21" i="15"/>
  <c r="AN21" i="15"/>
  <c r="AM21" i="15"/>
  <c r="AL21" i="15"/>
  <c r="AU20" i="15"/>
  <c r="AT20" i="15"/>
  <c r="AS20" i="15"/>
  <c r="AR20" i="15"/>
  <c r="AQ20" i="15"/>
  <c r="AP20" i="15"/>
  <c r="AO20" i="15"/>
  <c r="AN20" i="15"/>
  <c r="AM20" i="15"/>
  <c r="AL20" i="15"/>
  <c r="AU19" i="15"/>
  <c r="AT19" i="15"/>
  <c r="AS19" i="15"/>
  <c r="AR19" i="15"/>
  <c r="AQ19" i="15"/>
  <c r="AP19" i="15"/>
  <c r="AO19" i="15"/>
  <c r="AN19" i="15"/>
  <c r="AM19" i="15"/>
  <c r="AL19" i="15"/>
  <c r="AU18" i="15"/>
  <c r="AT18" i="15"/>
  <c r="AS18" i="15"/>
  <c r="AR18" i="15"/>
  <c r="AQ18" i="15"/>
  <c r="AP18" i="15"/>
  <c r="AO18" i="15"/>
  <c r="AN18" i="15"/>
  <c r="AM18" i="15"/>
  <c r="AL18" i="15"/>
  <c r="AU17" i="15"/>
  <c r="AT17" i="15"/>
  <c r="AS17" i="15"/>
  <c r="AR17" i="15"/>
  <c r="AQ17" i="15"/>
  <c r="AP17" i="15"/>
  <c r="AO17" i="15"/>
  <c r="AN17" i="15"/>
  <c r="AM17" i="15"/>
  <c r="AL17" i="15"/>
  <c r="AU16" i="15"/>
  <c r="AT16" i="15"/>
  <c r="AS16" i="15"/>
  <c r="AR16" i="15"/>
  <c r="AQ16" i="15"/>
  <c r="AP16" i="15"/>
  <c r="AO16" i="15"/>
  <c r="AN16" i="15"/>
  <c r="AM16" i="15"/>
  <c r="AL16" i="15"/>
  <c r="AU15" i="15"/>
  <c r="AT15" i="15"/>
  <c r="AS15" i="15"/>
  <c r="AR15" i="15"/>
  <c r="AQ15" i="15"/>
  <c r="AP15" i="15"/>
  <c r="AO15" i="15"/>
  <c r="AN15" i="15"/>
  <c r="AM15" i="15"/>
  <c r="AL15" i="15"/>
  <c r="AU14" i="15"/>
  <c r="AT14" i="15"/>
  <c r="AS14" i="15"/>
  <c r="AR14" i="15"/>
  <c r="AQ14" i="15"/>
  <c r="AP14" i="15"/>
  <c r="AO14" i="15"/>
  <c r="AN14" i="15"/>
  <c r="AM14" i="15"/>
  <c r="AL14" i="15"/>
  <c r="AU13" i="15"/>
  <c r="AT13" i="15"/>
  <c r="AS13" i="15"/>
  <c r="AR13" i="15"/>
  <c r="AQ13" i="15"/>
  <c r="AP13" i="15"/>
  <c r="AO13" i="15"/>
  <c r="AN13" i="15"/>
  <c r="AM13" i="15"/>
  <c r="AL13" i="15"/>
  <c r="AU12" i="15"/>
  <c r="AT12" i="15"/>
  <c r="AS12" i="15"/>
  <c r="AR12" i="15"/>
  <c r="AQ12" i="15"/>
  <c r="AP12" i="15"/>
  <c r="AO12" i="15"/>
  <c r="AN12" i="15"/>
  <c r="AM12" i="15"/>
  <c r="AL12" i="15"/>
  <c r="AU11" i="15"/>
  <c r="AT11" i="15"/>
  <c r="AS11" i="15"/>
  <c r="AR11" i="15"/>
  <c r="AQ11" i="15"/>
  <c r="AP11" i="15"/>
  <c r="AO11" i="15"/>
  <c r="AN11" i="15"/>
  <c r="AM11" i="15"/>
  <c r="AL11" i="15"/>
  <c r="AU10" i="15"/>
  <c r="AT10" i="15"/>
  <c r="AS10" i="15"/>
  <c r="AR10" i="15"/>
  <c r="AQ10" i="15"/>
  <c r="AP10" i="15"/>
  <c r="AO10" i="15"/>
  <c r="AN10" i="15"/>
  <c r="AM10" i="15"/>
  <c r="AL10" i="15"/>
  <c r="AU9" i="15"/>
  <c r="AT9" i="15"/>
  <c r="AS9" i="15"/>
  <c r="AR9" i="15"/>
  <c r="AQ9" i="15"/>
  <c r="AP9" i="15"/>
  <c r="AO9" i="15"/>
  <c r="AN9" i="15"/>
  <c r="AM9" i="15"/>
  <c r="AL9" i="15"/>
  <c r="AU8" i="15"/>
  <c r="AT8" i="15"/>
  <c r="AS8" i="15"/>
  <c r="AR8" i="15"/>
  <c r="AQ8" i="15"/>
  <c r="AP8" i="15"/>
  <c r="AO8" i="15"/>
  <c r="AN8" i="15"/>
  <c r="AM8" i="15"/>
  <c r="AL8" i="15"/>
  <c r="AU7" i="15"/>
  <c r="AT7" i="15"/>
  <c r="AS7" i="15"/>
  <c r="AR7" i="15"/>
  <c r="AQ7" i="15"/>
  <c r="AP7" i="15"/>
  <c r="AO7" i="15"/>
  <c r="AN7" i="15"/>
  <c r="AM7" i="15"/>
  <c r="AL7" i="15"/>
  <c r="AU6" i="15"/>
  <c r="AT6" i="15"/>
  <c r="AS6" i="15"/>
  <c r="AR6" i="15"/>
  <c r="AQ6" i="15"/>
  <c r="AP6" i="15"/>
  <c r="AO6" i="15"/>
  <c r="AN6" i="15"/>
  <c r="AM6" i="15"/>
  <c r="AL6" i="15"/>
  <c r="AU5" i="15"/>
  <c r="AT5" i="15"/>
  <c r="AS5" i="15"/>
  <c r="AR5" i="15"/>
  <c r="AQ5" i="15"/>
  <c r="AP5" i="15"/>
  <c r="AO5" i="15"/>
  <c r="AN5" i="15"/>
  <c r="AM5" i="15"/>
  <c r="AL5" i="15"/>
  <c r="AU4" i="15"/>
  <c r="AT4" i="15"/>
  <c r="AS4" i="15"/>
  <c r="AR4" i="15"/>
  <c r="AQ4" i="15"/>
  <c r="AP4" i="15"/>
  <c r="AO4" i="15"/>
  <c r="AN4" i="15"/>
  <c r="AM4" i="15"/>
  <c r="AL4" i="15"/>
  <c r="L151" i="15"/>
  <c r="K151" i="15"/>
  <c r="K150" i="15"/>
  <c r="AB145" i="15"/>
  <c r="R145" i="15"/>
  <c r="Q143" i="15"/>
  <c r="O143" i="15"/>
  <c r="M143" i="15"/>
  <c r="I143" i="15"/>
  <c r="H143" i="15"/>
  <c r="G143" i="15"/>
  <c r="F143" i="15"/>
  <c r="O142" i="15"/>
  <c r="M142" i="15"/>
  <c r="J142" i="15"/>
  <c r="H142" i="15"/>
  <c r="G142" i="15"/>
  <c r="F142" i="15"/>
  <c r="I142" i="15" s="1"/>
  <c r="Q141" i="15"/>
  <c r="O141" i="15"/>
  <c r="J141" i="15"/>
  <c r="H141" i="15"/>
  <c r="G141" i="15"/>
  <c r="F141" i="15"/>
  <c r="Q140" i="15"/>
  <c r="O140" i="15"/>
  <c r="G140" i="15"/>
  <c r="F140" i="15"/>
  <c r="Q139" i="15"/>
  <c r="O139" i="15"/>
  <c r="M139" i="15"/>
  <c r="I139" i="15"/>
  <c r="H139" i="15"/>
  <c r="G139" i="15"/>
  <c r="F139" i="15"/>
  <c r="Q138" i="15"/>
  <c r="O138" i="15"/>
  <c r="M138" i="15"/>
  <c r="J138" i="15"/>
  <c r="H138" i="15"/>
  <c r="G138" i="15"/>
  <c r="F138" i="15"/>
  <c r="I138" i="15" s="1"/>
  <c r="Q137" i="15"/>
  <c r="O137" i="15"/>
  <c r="M137" i="15"/>
  <c r="J137" i="15"/>
  <c r="H137" i="15"/>
  <c r="G137" i="15"/>
  <c r="F137" i="15"/>
  <c r="O136" i="15"/>
  <c r="G136" i="15"/>
  <c r="F136" i="15"/>
  <c r="Q135" i="15"/>
  <c r="O135" i="15"/>
  <c r="M135" i="15"/>
  <c r="I135" i="15"/>
  <c r="H135" i="15"/>
  <c r="G135" i="15"/>
  <c r="F135" i="15"/>
  <c r="O134" i="15"/>
  <c r="M134" i="15"/>
  <c r="J134" i="15"/>
  <c r="H134" i="15"/>
  <c r="G134" i="15"/>
  <c r="F134" i="15"/>
  <c r="I134" i="15" s="1"/>
  <c r="Q133" i="15"/>
  <c r="O133" i="15"/>
  <c r="M133" i="15"/>
  <c r="H133" i="15"/>
  <c r="G133" i="15"/>
  <c r="F133" i="15"/>
  <c r="J133" i="15" s="1"/>
  <c r="Q132" i="15"/>
  <c r="O132" i="15"/>
  <c r="J132" i="15"/>
  <c r="H132" i="15"/>
  <c r="G132" i="15"/>
  <c r="F132" i="15"/>
  <c r="Q131" i="15"/>
  <c r="O131" i="15"/>
  <c r="M131" i="15"/>
  <c r="G131" i="15"/>
  <c r="F131" i="15"/>
  <c r="Q130" i="15"/>
  <c r="O130" i="15"/>
  <c r="M130" i="15"/>
  <c r="J130" i="15"/>
  <c r="H130" i="15"/>
  <c r="G130" i="15"/>
  <c r="F130" i="15"/>
  <c r="I130" i="15" s="1"/>
  <c r="Q129" i="15"/>
  <c r="O129" i="15"/>
  <c r="M129" i="15"/>
  <c r="G129" i="15"/>
  <c r="F129" i="15"/>
  <c r="O128" i="15"/>
  <c r="J128" i="15"/>
  <c r="I128" i="15"/>
  <c r="H128" i="15"/>
  <c r="G128" i="15"/>
  <c r="F128" i="15"/>
  <c r="Q127" i="15"/>
  <c r="O127" i="15"/>
  <c r="M127" i="15"/>
  <c r="G127" i="15"/>
  <c r="F127" i="15"/>
  <c r="O126" i="15"/>
  <c r="M126" i="15"/>
  <c r="J126" i="15"/>
  <c r="I126" i="15"/>
  <c r="H126" i="15"/>
  <c r="G126" i="15"/>
  <c r="F126" i="15"/>
  <c r="Q125" i="15"/>
  <c r="O125" i="15"/>
  <c r="M125" i="15"/>
  <c r="J125" i="15"/>
  <c r="I125" i="15"/>
  <c r="H125" i="15"/>
  <c r="G125" i="15"/>
  <c r="F125" i="15"/>
  <c r="Q124" i="15"/>
  <c r="O124" i="15"/>
  <c r="G124" i="15"/>
  <c r="F124" i="15"/>
  <c r="J124" i="15" s="1"/>
  <c r="O123" i="15"/>
  <c r="M123" i="15"/>
  <c r="G123" i="15"/>
  <c r="F123" i="15"/>
  <c r="Q122" i="15"/>
  <c r="O122" i="15"/>
  <c r="M122" i="15"/>
  <c r="J122" i="15"/>
  <c r="I122" i="15"/>
  <c r="H122" i="15"/>
  <c r="G122" i="15"/>
  <c r="F122" i="15"/>
  <c r="Q121" i="15"/>
  <c r="O121" i="15"/>
  <c r="M121" i="15"/>
  <c r="J121" i="15"/>
  <c r="I121" i="15"/>
  <c r="H121" i="15"/>
  <c r="G121" i="15"/>
  <c r="F121" i="15"/>
  <c r="O120" i="15"/>
  <c r="G120" i="15"/>
  <c r="F120" i="15"/>
  <c r="J120" i="15" s="1"/>
  <c r="Q119" i="15"/>
  <c r="O119" i="15"/>
  <c r="M119" i="15"/>
  <c r="G119" i="15"/>
  <c r="F119" i="15"/>
  <c r="O118" i="15"/>
  <c r="M118" i="15"/>
  <c r="G118" i="15"/>
  <c r="F118" i="15"/>
  <c r="Q117" i="15"/>
  <c r="O117" i="15"/>
  <c r="M117" i="15"/>
  <c r="J117" i="15"/>
  <c r="I117" i="15"/>
  <c r="H117" i="15"/>
  <c r="G117" i="15"/>
  <c r="F117" i="15"/>
  <c r="Q116" i="15"/>
  <c r="O116" i="15"/>
  <c r="G116" i="15"/>
  <c r="F116" i="15"/>
  <c r="J116" i="15" s="1"/>
  <c r="Q115" i="15"/>
  <c r="O115" i="15"/>
  <c r="M115" i="15"/>
  <c r="J115" i="15"/>
  <c r="I115" i="15"/>
  <c r="H115" i="15"/>
  <c r="G115" i="15"/>
  <c r="F115" i="15"/>
  <c r="Q114" i="15"/>
  <c r="O114" i="15"/>
  <c r="M114" i="15"/>
  <c r="J114" i="15"/>
  <c r="I114" i="15"/>
  <c r="H114" i="15"/>
  <c r="G114" i="15"/>
  <c r="F114" i="15"/>
  <c r="Q113" i="15"/>
  <c r="O113" i="15"/>
  <c r="M113" i="15"/>
  <c r="J113" i="15"/>
  <c r="H113" i="15"/>
  <c r="G113" i="15"/>
  <c r="F113" i="15"/>
  <c r="I113" i="15" s="1"/>
  <c r="O112" i="15"/>
  <c r="G112" i="15"/>
  <c r="F112" i="15"/>
  <c r="Q111" i="15"/>
  <c r="O111" i="15"/>
  <c r="M111" i="15"/>
  <c r="I111" i="15"/>
  <c r="G111" i="15"/>
  <c r="F111" i="15"/>
  <c r="O110" i="15"/>
  <c r="M110" i="15"/>
  <c r="I110" i="15"/>
  <c r="H110" i="15"/>
  <c r="G110" i="15"/>
  <c r="F110" i="15"/>
  <c r="J110" i="15" s="1"/>
  <c r="Q109" i="15"/>
  <c r="O109" i="15"/>
  <c r="M109" i="15"/>
  <c r="J109" i="15"/>
  <c r="H109" i="15"/>
  <c r="G109" i="15"/>
  <c r="F109" i="15"/>
  <c r="I109" i="15" s="1"/>
  <c r="Q108" i="15"/>
  <c r="O108" i="15"/>
  <c r="G108" i="15"/>
  <c r="F108" i="15"/>
  <c r="Q107" i="15"/>
  <c r="O107" i="15"/>
  <c r="M107" i="15"/>
  <c r="H107" i="15"/>
  <c r="G107" i="15"/>
  <c r="F107" i="15"/>
  <c r="I107" i="15" s="1"/>
  <c r="Q106" i="15"/>
  <c r="O106" i="15"/>
  <c r="M106" i="15"/>
  <c r="J106" i="15"/>
  <c r="I106" i="15"/>
  <c r="G106" i="15"/>
  <c r="F106" i="15"/>
  <c r="Q105" i="15"/>
  <c r="O105" i="15"/>
  <c r="M105" i="15"/>
  <c r="H105" i="15"/>
  <c r="G105" i="15"/>
  <c r="F105" i="15"/>
  <c r="I105" i="15" s="1"/>
  <c r="M104" i="15"/>
  <c r="H104" i="15"/>
  <c r="G104" i="15"/>
  <c r="F104" i="15"/>
  <c r="J104" i="15" s="1"/>
  <c r="I103" i="15"/>
  <c r="G103" i="15"/>
  <c r="F103" i="15"/>
  <c r="J103" i="15" s="1"/>
  <c r="G102" i="15"/>
  <c r="F102" i="15"/>
  <c r="J101" i="15"/>
  <c r="I101" i="15"/>
  <c r="H101" i="15"/>
  <c r="G101" i="15"/>
  <c r="F101" i="15"/>
  <c r="G100" i="15"/>
  <c r="F100" i="15"/>
  <c r="H100" i="15" s="1"/>
  <c r="J99" i="15"/>
  <c r="I99" i="15"/>
  <c r="H99" i="15"/>
  <c r="G99" i="15"/>
  <c r="F99" i="15"/>
  <c r="J98" i="15"/>
  <c r="I98" i="15"/>
  <c r="G98" i="15"/>
  <c r="F98" i="15"/>
  <c r="G97" i="15"/>
  <c r="F97" i="15"/>
  <c r="I97" i="15" s="1"/>
  <c r="G96" i="15"/>
  <c r="F96" i="15"/>
  <c r="J96" i="15" s="1"/>
  <c r="G95" i="15"/>
  <c r="F95" i="15"/>
  <c r="J95" i="15" s="1"/>
  <c r="G94" i="15"/>
  <c r="F94" i="15"/>
  <c r="G93" i="15"/>
  <c r="F93" i="15"/>
  <c r="I93" i="15" s="1"/>
  <c r="G92" i="15"/>
  <c r="F92" i="15"/>
  <c r="G91" i="15"/>
  <c r="F91" i="15"/>
  <c r="G90" i="15"/>
  <c r="F90" i="15"/>
  <c r="H89" i="15"/>
  <c r="G89" i="15"/>
  <c r="F89" i="15"/>
  <c r="J88" i="15"/>
  <c r="I88" i="15"/>
  <c r="H88" i="15"/>
  <c r="G88" i="15"/>
  <c r="F88" i="15"/>
  <c r="J87" i="15"/>
  <c r="I87" i="15"/>
  <c r="H87" i="15"/>
  <c r="G87" i="15"/>
  <c r="F87" i="15"/>
  <c r="G86" i="15"/>
  <c r="F86" i="15"/>
  <c r="G85" i="15"/>
  <c r="F85" i="15"/>
  <c r="I84" i="15"/>
  <c r="G84" i="15"/>
  <c r="F84" i="15"/>
  <c r="J84" i="15" s="1"/>
  <c r="J83" i="15"/>
  <c r="I83" i="15"/>
  <c r="H83" i="15"/>
  <c r="G83" i="15"/>
  <c r="F83" i="15"/>
  <c r="J82" i="15"/>
  <c r="G82" i="15"/>
  <c r="F82" i="15"/>
  <c r="H82" i="15" s="1"/>
  <c r="G81" i="15"/>
  <c r="F81" i="15"/>
  <c r="J80" i="15"/>
  <c r="I80" i="15"/>
  <c r="H80" i="15"/>
  <c r="G80" i="15"/>
  <c r="F80" i="15"/>
  <c r="J79" i="15"/>
  <c r="I79" i="15"/>
  <c r="H79" i="15"/>
  <c r="G79" i="15"/>
  <c r="F79" i="15"/>
  <c r="H78" i="15"/>
  <c r="G78" i="15"/>
  <c r="F78" i="15"/>
  <c r="I77" i="15"/>
  <c r="G77" i="15"/>
  <c r="F77" i="15"/>
  <c r="J77" i="15" s="1"/>
  <c r="I76" i="15"/>
  <c r="G76" i="15"/>
  <c r="F76" i="15"/>
  <c r="H76" i="15" s="1"/>
  <c r="J75" i="15"/>
  <c r="I75" i="15"/>
  <c r="H75" i="15"/>
  <c r="G75" i="15"/>
  <c r="F75" i="15"/>
  <c r="J74" i="15"/>
  <c r="I74" i="15"/>
  <c r="G74" i="15"/>
  <c r="F74" i="15"/>
  <c r="H74" i="15" s="1"/>
  <c r="G73" i="15"/>
  <c r="F73" i="15"/>
  <c r="J73" i="15" s="1"/>
  <c r="I72" i="15"/>
  <c r="H72" i="15"/>
  <c r="G72" i="15"/>
  <c r="F72" i="15"/>
  <c r="J71" i="15"/>
  <c r="I71" i="15"/>
  <c r="H71" i="15"/>
  <c r="G71" i="15"/>
  <c r="F71" i="15"/>
  <c r="J70" i="15"/>
  <c r="I70" i="15"/>
  <c r="G70" i="15"/>
  <c r="F70" i="15"/>
  <c r="H70" i="15" s="1"/>
  <c r="G69" i="15"/>
  <c r="F69" i="15"/>
  <c r="I69" i="15" s="1"/>
  <c r="G68" i="15"/>
  <c r="F68" i="15"/>
  <c r="J68" i="15" s="1"/>
  <c r="I67" i="15"/>
  <c r="G67" i="15"/>
  <c r="F67" i="15"/>
  <c r="I66" i="15"/>
  <c r="H66" i="15"/>
  <c r="G66" i="15"/>
  <c r="F66" i="15"/>
  <c r="J66" i="15" s="1"/>
  <c r="G65" i="15"/>
  <c r="F65" i="15"/>
  <c r="J64" i="15"/>
  <c r="I64" i="15"/>
  <c r="H64" i="15"/>
  <c r="G64" i="15"/>
  <c r="F64" i="15"/>
  <c r="J63" i="15"/>
  <c r="I63" i="15"/>
  <c r="G63" i="15"/>
  <c r="F63" i="15"/>
  <c r="I62" i="15"/>
  <c r="H62" i="15"/>
  <c r="G62" i="15"/>
  <c r="F62" i="15"/>
  <c r="J62" i="15" s="1"/>
  <c r="G61" i="15"/>
  <c r="F61" i="15"/>
  <c r="I60" i="15"/>
  <c r="H60" i="15"/>
  <c r="G60" i="15"/>
  <c r="F60" i="15"/>
  <c r="J60" i="15" s="1"/>
  <c r="G59" i="15"/>
  <c r="F59" i="15"/>
  <c r="I58" i="15"/>
  <c r="H58" i="15"/>
  <c r="G58" i="15"/>
  <c r="F58" i="15"/>
  <c r="J58" i="15" s="1"/>
  <c r="J57" i="15"/>
  <c r="G57" i="15"/>
  <c r="F57" i="15"/>
  <c r="H57" i="15" s="1"/>
  <c r="I56" i="15"/>
  <c r="H56" i="15"/>
  <c r="G56" i="15"/>
  <c r="F56" i="15"/>
  <c r="J56" i="15" s="1"/>
  <c r="J55" i="15"/>
  <c r="I55" i="15"/>
  <c r="G55" i="15"/>
  <c r="F55" i="15"/>
  <c r="H55" i="15" s="1"/>
  <c r="I54" i="15"/>
  <c r="H54" i="15"/>
  <c r="G54" i="15"/>
  <c r="F54" i="15"/>
  <c r="J54" i="15" s="1"/>
  <c r="J53" i="15"/>
  <c r="I53" i="15"/>
  <c r="G53" i="15"/>
  <c r="F53" i="15"/>
  <c r="H53" i="15" s="1"/>
  <c r="G52" i="15"/>
  <c r="F52" i="15"/>
  <c r="J51" i="15"/>
  <c r="I51" i="15"/>
  <c r="H51" i="15"/>
  <c r="G51" i="15"/>
  <c r="F51" i="15"/>
  <c r="J50" i="15"/>
  <c r="G50" i="15"/>
  <c r="F50" i="15"/>
  <c r="I49" i="15"/>
  <c r="H49" i="15"/>
  <c r="G49" i="15"/>
  <c r="F49" i="15"/>
  <c r="G48" i="15"/>
  <c r="F48" i="15"/>
  <c r="J47" i="15"/>
  <c r="I47" i="15"/>
  <c r="H47" i="15"/>
  <c r="G47" i="15"/>
  <c r="F47" i="15"/>
  <c r="G46" i="15"/>
  <c r="F46" i="15"/>
  <c r="I45" i="15"/>
  <c r="H45" i="15"/>
  <c r="G45" i="15"/>
  <c r="F45" i="15"/>
  <c r="J44" i="15"/>
  <c r="H44" i="15"/>
  <c r="G44" i="15"/>
  <c r="F44" i="15"/>
  <c r="I44" i="15" s="1"/>
  <c r="G43" i="15"/>
  <c r="F43" i="15"/>
  <c r="G42" i="15"/>
  <c r="F42" i="15"/>
  <c r="I42" i="15" s="1"/>
  <c r="G41" i="15"/>
  <c r="F41" i="15"/>
  <c r="G40" i="15"/>
  <c r="F40" i="15"/>
  <c r="I40" i="15" s="1"/>
  <c r="G39" i="15"/>
  <c r="F39" i="15"/>
  <c r="G38" i="15"/>
  <c r="F38" i="15"/>
  <c r="I38" i="15" s="1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J25" i="15" s="1"/>
  <c r="J24" i="15"/>
  <c r="I24" i="15"/>
  <c r="H24" i="15"/>
  <c r="G24" i="15"/>
  <c r="F24" i="15"/>
  <c r="G23" i="15"/>
  <c r="F23" i="15"/>
  <c r="H23" i="15" s="1"/>
  <c r="H22" i="15"/>
  <c r="G22" i="15"/>
  <c r="F22" i="15"/>
  <c r="J22" i="15" s="1"/>
  <c r="J21" i="15"/>
  <c r="I21" i="15"/>
  <c r="G21" i="15"/>
  <c r="F21" i="15"/>
  <c r="J20" i="15"/>
  <c r="I20" i="15"/>
  <c r="H20" i="15"/>
  <c r="G20" i="15"/>
  <c r="F20" i="15"/>
  <c r="J19" i="15"/>
  <c r="I19" i="15"/>
  <c r="G19" i="15"/>
  <c r="F19" i="15"/>
  <c r="H19" i="15" s="1"/>
  <c r="H18" i="15"/>
  <c r="G18" i="15"/>
  <c r="F18" i="15"/>
  <c r="G17" i="15"/>
  <c r="F17" i="15"/>
  <c r="J16" i="15"/>
  <c r="I16" i="15"/>
  <c r="G16" i="15"/>
  <c r="F16" i="15"/>
  <c r="H16" i="15" s="1"/>
  <c r="G15" i="15"/>
  <c r="F15" i="15"/>
  <c r="J14" i="15"/>
  <c r="H14" i="15"/>
  <c r="G14" i="15"/>
  <c r="F14" i="15"/>
  <c r="I14" i="15" s="1"/>
  <c r="J13" i="15"/>
  <c r="I13" i="15"/>
  <c r="H13" i="15"/>
  <c r="G13" i="15"/>
  <c r="F13" i="15"/>
  <c r="G12" i="15"/>
  <c r="F12" i="15"/>
  <c r="J11" i="15"/>
  <c r="H11" i="15"/>
  <c r="G11" i="15"/>
  <c r="F11" i="15"/>
  <c r="I11" i="15" s="1"/>
  <c r="J10" i="15"/>
  <c r="H10" i="15"/>
  <c r="G10" i="15"/>
  <c r="F10" i="15"/>
  <c r="I10" i="15" s="1"/>
  <c r="G9" i="15"/>
  <c r="F9" i="15"/>
  <c r="H8" i="15"/>
  <c r="G8" i="15"/>
  <c r="F8" i="15"/>
  <c r="J7" i="15"/>
  <c r="H7" i="15"/>
  <c r="G7" i="15"/>
  <c r="F7" i="15"/>
  <c r="I7" i="15" s="1"/>
  <c r="J6" i="15"/>
  <c r="G6" i="15"/>
  <c r="F6" i="15"/>
  <c r="I6" i="15" s="1"/>
  <c r="G5" i="15"/>
  <c r="F5" i="15"/>
  <c r="AF4" i="15"/>
  <c r="X4" i="15"/>
  <c r="H4" i="15"/>
  <c r="G4" i="15"/>
  <c r="F4" i="15"/>
  <c r="AJ29" i="15" s="1"/>
  <c r="AU3" i="15"/>
  <c r="AQ3" i="15"/>
  <c r="AP3" i="15"/>
  <c r="AN3" i="15"/>
  <c r="AM3" i="15"/>
  <c r="AK3" i="15"/>
  <c r="AJ3" i="15"/>
  <c r="AT3" i="15" s="1"/>
  <c r="AI3" i="15"/>
  <c r="AS3" i="15" s="1"/>
  <c r="AH3" i="15"/>
  <c r="AR3" i="15" s="1"/>
  <c r="AG3" i="15"/>
  <c r="AF3" i="15"/>
  <c r="AE3" i="15"/>
  <c r="AO3" i="15" s="1"/>
  <c r="AD3" i="15"/>
  <c r="AC3" i="15"/>
  <c r="AB3" i="15"/>
  <c r="AL3" i="15" s="1"/>
  <c r="AU2" i="15"/>
  <c r="AT2" i="15"/>
  <c r="AR2" i="15"/>
  <c r="AQ2" i="15"/>
  <c r="AM2" i="15"/>
  <c r="AL2" i="15"/>
  <c r="AK2" i="15"/>
  <c r="AJ2" i="15"/>
  <c r="AI2" i="15"/>
  <c r="AS2" i="15" s="1"/>
  <c r="AH2" i="15"/>
  <c r="AG2" i="15"/>
  <c r="AF2" i="15"/>
  <c r="AP2" i="15" s="1"/>
  <c r="AE2" i="15"/>
  <c r="AO2" i="15" s="1"/>
  <c r="AD2" i="15"/>
  <c r="AN2" i="15" s="1"/>
  <c r="AC2" i="15"/>
  <c r="AB2" i="15"/>
  <c r="G2" i="15"/>
  <c r="P105" i="14"/>
  <c r="P106" i="14"/>
  <c r="P107" i="14"/>
  <c r="P108" i="14"/>
  <c r="P109" i="14"/>
  <c r="P110" i="14"/>
  <c r="P111" i="14"/>
  <c r="P112" i="14"/>
  <c r="Q112" i="14" s="1"/>
  <c r="P113" i="14"/>
  <c r="P114" i="14"/>
  <c r="P115" i="14"/>
  <c r="P116" i="14"/>
  <c r="P117" i="14"/>
  <c r="P118" i="14"/>
  <c r="P119" i="14"/>
  <c r="P120" i="14"/>
  <c r="Q120" i="14" s="1"/>
  <c r="P121" i="14"/>
  <c r="P122" i="14"/>
  <c r="P123" i="14"/>
  <c r="Q123" i="14" s="1"/>
  <c r="P124" i="14"/>
  <c r="P125" i="14"/>
  <c r="P126" i="14"/>
  <c r="P127" i="14"/>
  <c r="P128" i="14"/>
  <c r="Q128" i="14" s="1"/>
  <c r="P129" i="14"/>
  <c r="P130" i="14"/>
  <c r="P131" i="14"/>
  <c r="Q131" i="14" s="1"/>
  <c r="P132" i="14"/>
  <c r="P133" i="14"/>
  <c r="P134" i="14"/>
  <c r="P135" i="14"/>
  <c r="P136" i="14"/>
  <c r="Q136" i="14" s="1"/>
  <c r="P137" i="14"/>
  <c r="P138" i="14"/>
  <c r="P139" i="14"/>
  <c r="P140" i="14"/>
  <c r="P141" i="14"/>
  <c r="P142" i="14"/>
  <c r="P143" i="14"/>
  <c r="P104" i="14"/>
  <c r="N105" i="14"/>
  <c r="N106" i="14"/>
  <c r="N107" i="14"/>
  <c r="N108" i="14"/>
  <c r="N109" i="14"/>
  <c r="N110" i="14"/>
  <c r="N111" i="14"/>
  <c r="N112" i="14"/>
  <c r="O112" i="14" s="1"/>
  <c r="N113" i="14"/>
  <c r="N114" i="14"/>
  <c r="N115" i="14"/>
  <c r="N116" i="14"/>
  <c r="N117" i="14"/>
  <c r="N118" i="14"/>
  <c r="N119" i="14"/>
  <c r="N120" i="14"/>
  <c r="O120" i="14" s="1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O136" i="14" s="1"/>
  <c r="N137" i="14"/>
  <c r="N138" i="14"/>
  <c r="N139" i="14"/>
  <c r="N140" i="14"/>
  <c r="N141" i="14"/>
  <c r="N142" i="14"/>
  <c r="N143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M120" i="14" s="1"/>
  <c r="L121" i="14"/>
  <c r="L122" i="14"/>
  <c r="L123" i="14"/>
  <c r="L124" i="14"/>
  <c r="L125" i="14"/>
  <c r="L126" i="14"/>
  <c r="L127" i="14"/>
  <c r="L128" i="14"/>
  <c r="M128" i="14" s="1"/>
  <c r="L129" i="14"/>
  <c r="L130" i="14"/>
  <c r="L131" i="14"/>
  <c r="L132" i="14"/>
  <c r="L133" i="14"/>
  <c r="L134" i="14"/>
  <c r="L135" i="14"/>
  <c r="L136" i="14"/>
  <c r="M136" i="14" s="1"/>
  <c r="L137" i="14"/>
  <c r="L138" i="14"/>
  <c r="L139" i="14"/>
  <c r="L140" i="14"/>
  <c r="L141" i="14"/>
  <c r="L142" i="14"/>
  <c r="L143" i="14"/>
  <c r="N104" i="14"/>
  <c r="L104" i="14"/>
  <c r="G67" i="8"/>
  <c r="G68" i="8"/>
  <c r="G69" i="8"/>
  <c r="G70" i="8"/>
  <c r="G71" i="8"/>
  <c r="H71" i="8" s="1"/>
  <c r="G72" i="8"/>
  <c r="H72" i="8" s="1"/>
  <c r="G73" i="8"/>
  <c r="H73" i="8" s="1"/>
  <c r="G74" i="8"/>
  <c r="H69" i="8" s="1"/>
  <c r="G75" i="8"/>
  <c r="G66" i="8"/>
  <c r="I66" i="8"/>
  <c r="I67" i="8"/>
  <c r="I68" i="8"/>
  <c r="I69" i="8"/>
  <c r="I70" i="8"/>
  <c r="I71" i="8"/>
  <c r="I72" i="8"/>
  <c r="I73" i="8"/>
  <c r="I74" i="8"/>
  <c r="I75" i="8"/>
  <c r="I65" i="8"/>
  <c r="E76" i="8"/>
  <c r="F76" i="8" s="1"/>
  <c r="E75" i="8"/>
  <c r="F75" i="8" s="1"/>
  <c r="E74" i="8"/>
  <c r="F74" i="8" s="1"/>
  <c r="F73" i="8"/>
  <c r="E73" i="8"/>
  <c r="F72" i="8"/>
  <c r="E72" i="8"/>
  <c r="F71" i="8"/>
  <c r="E71" i="8"/>
  <c r="E70" i="8"/>
  <c r="F70" i="8" s="1"/>
  <c r="F69" i="8"/>
  <c r="E69" i="8"/>
  <c r="E68" i="8"/>
  <c r="F68" i="8" s="1"/>
  <c r="E67" i="8"/>
  <c r="F67" i="8" s="1"/>
  <c r="E66" i="8"/>
  <c r="F66" i="8" s="1"/>
  <c r="E65" i="8"/>
  <c r="AU143" i="14"/>
  <c r="AT143" i="14"/>
  <c r="AS143" i="14"/>
  <c r="AR143" i="14"/>
  <c r="AQ143" i="14"/>
  <c r="AP143" i="14"/>
  <c r="AO143" i="14"/>
  <c r="AN143" i="14"/>
  <c r="AM143" i="14"/>
  <c r="AL143" i="14"/>
  <c r="AU142" i="14"/>
  <c r="AT142" i="14"/>
  <c r="AS142" i="14"/>
  <c r="AR142" i="14"/>
  <c r="AQ142" i="14"/>
  <c r="AP142" i="14"/>
  <c r="AO142" i="14"/>
  <c r="AN142" i="14"/>
  <c r="AM142" i="14"/>
  <c r="AL142" i="14"/>
  <c r="AU141" i="14"/>
  <c r="AT141" i="14"/>
  <c r="AS141" i="14"/>
  <c r="AR141" i="14"/>
  <c r="AQ141" i="14"/>
  <c r="AP141" i="14"/>
  <c r="AO141" i="14"/>
  <c r="AN141" i="14"/>
  <c r="AM141" i="14"/>
  <c r="AL141" i="14"/>
  <c r="AU140" i="14"/>
  <c r="AT140" i="14"/>
  <c r="AS140" i="14"/>
  <c r="AR140" i="14"/>
  <c r="AQ140" i="14"/>
  <c r="AP140" i="14"/>
  <c r="AO140" i="14"/>
  <c r="AN140" i="14"/>
  <c r="AM140" i="14"/>
  <c r="AL140" i="14"/>
  <c r="AU139" i="14"/>
  <c r="AT139" i="14"/>
  <c r="AS139" i="14"/>
  <c r="AR139" i="14"/>
  <c r="AQ139" i="14"/>
  <c r="AP139" i="14"/>
  <c r="AO139" i="14"/>
  <c r="AN139" i="14"/>
  <c r="AM139" i="14"/>
  <c r="AL139" i="14"/>
  <c r="AU138" i="14"/>
  <c r="AT138" i="14"/>
  <c r="AS138" i="14"/>
  <c r="AR138" i="14"/>
  <c r="AQ138" i="14"/>
  <c r="AP138" i="14"/>
  <c r="AO138" i="14"/>
  <c r="AN138" i="14"/>
  <c r="AM138" i="14"/>
  <c r="AL138" i="14"/>
  <c r="AU137" i="14"/>
  <c r="AT137" i="14"/>
  <c r="AS137" i="14"/>
  <c r="AR137" i="14"/>
  <c r="AQ137" i="14"/>
  <c r="AP137" i="14"/>
  <c r="AO137" i="14"/>
  <c r="AN137" i="14"/>
  <c r="AM137" i="14"/>
  <c r="AL137" i="14"/>
  <c r="AU136" i="14"/>
  <c r="AT136" i="14"/>
  <c r="AS136" i="14"/>
  <c r="AR136" i="14"/>
  <c r="AQ136" i="14"/>
  <c r="AP136" i="14"/>
  <c r="AO136" i="14"/>
  <c r="AN136" i="14"/>
  <c r="AM136" i="14"/>
  <c r="AL136" i="14"/>
  <c r="AU135" i="14"/>
  <c r="AT135" i="14"/>
  <c r="AS135" i="14"/>
  <c r="AR135" i="14"/>
  <c r="AQ135" i="14"/>
  <c r="AP135" i="14"/>
  <c r="AO135" i="14"/>
  <c r="AN135" i="14"/>
  <c r="AM135" i="14"/>
  <c r="AL135" i="14"/>
  <c r="AU134" i="14"/>
  <c r="AT134" i="14"/>
  <c r="AS134" i="14"/>
  <c r="AR134" i="14"/>
  <c r="AQ134" i="14"/>
  <c r="AP134" i="14"/>
  <c r="AO134" i="14"/>
  <c r="AN134" i="14"/>
  <c r="AM134" i="14"/>
  <c r="AL134" i="14"/>
  <c r="AU133" i="14"/>
  <c r="AT133" i="14"/>
  <c r="AS133" i="14"/>
  <c r="AR133" i="14"/>
  <c r="AQ133" i="14"/>
  <c r="AP133" i="14"/>
  <c r="AO133" i="14"/>
  <c r="AN133" i="14"/>
  <c r="AM133" i="14"/>
  <c r="AL133" i="14"/>
  <c r="AU132" i="14"/>
  <c r="AT132" i="14"/>
  <c r="AS132" i="14"/>
  <c r="AR132" i="14"/>
  <c r="AQ132" i="14"/>
  <c r="AP132" i="14"/>
  <c r="AO132" i="14"/>
  <c r="AN132" i="14"/>
  <c r="AM132" i="14"/>
  <c r="AL132" i="14"/>
  <c r="AU131" i="14"/>
  <c r="AT131" i="14"/>
  <c r="AS131" i="14"/>
  <c r="AR131" i="14"/>
  <c r="AQ131" i="14"/>
  <c r="AP131" i="14"/>
  <c r="AO131" i="14"/>
  <c r="AN131" i="14"/>
  <c r="AM131" i="14"/>
  <c r="AL131" i="14"/>
  <c r="AU130" i="14"/>
  <c r="AT130" i="14"/>
  <c r="AS130" i="14"/>
  <c r="AR130" i="14"/>
  <c r="AQ130" i="14"/>
  <c r="AP130" i="14"/>
  <c r="AO130" i="14"/>
  <c r="AN130" i="14"/>
  <c r="AM130" i="14"/>
  <c r="AL130" i="14"/>
  <c r="AU129" i="14"/>
  <c r="AT129" i="14"/>
  <c r="AS129" i="14"/>
  <c r="AR129" i="14"/>
  <c r="AQ129" i="14"/>
  <c r="AP129" i="14"/>
  <c r="AO129" i="14"/>
  <c r="AN129" i="14"/>
  <c r="AM129" i="14"/>
  <c r="AL129" i="14"/>
  <c r="AU128" i="14"/>
  <c r="AT128" i="14"/>
  <c r="AS128" i="14"/>
  <c r="AR128" i="14"/>
  <c r="AQ128" i="14"/>
  <c r="AP128" i="14"/>
  <c r="AO128" i="14"/>
  <c r="AN128" i="14"/>
  <c r="AM128" i="14"/>
  <c r="AL128" i="14"/>
  <c r="AU127" i="14"/>
  <c r="AT127" i="14"/>
  <c r="AS127" i="14"/>
  <c r="AR127" i="14"/>
  <c r="AQ127" i="14"/>
  <c r="AP127" i="14"/>
  <c r="AO127" i="14"/>
  <c r="AN127" i="14"/>
  <c r="AM127" i="14"/>
  <c r="AL127" i="14"/>
  <c r="AU126" i="14"/>
  <c r="AT126" i="14"/>
  <c r="AS126" i="14"/>
  <c r="AR126" i="14"/>
  <c r="AQ126" i="14"/>
  <c r="AP126" i="14"/>
  <c r="AO126" i="14"/>
  <c r="AN126" i="14"/>
  <c r="AM126" i="14"/>
  <c r="AL126" i="14"/>
  <c r="AU125" i="14"/>
  <c r="AT125" i="14"/>
  <c r="AS125" i="14"/>
  <c r="AR125" i="14"/>
  <c r="AQ125" i="14"/>
  <c r="AP125" i="14"/>
  <c r="AO125" i="14"/>
  <c r="AN125" i="14"/>
  <c r="AM125" i="14"/>
  <c r="AL125" i="14"/>
  <c r="AU124" i="14"/>
  <c r="AT124" i="14"/>
  <c r="AS124" i="14"/>
  <c r="AR124" i="14"/>
  <c r="AQ124" i="14"/>
  <c r="AP124" i="14"/>
  <c r="AO124" i="14"/>
  <c r="AN124" i="14"/>
  <c r="AM124" i="14"/>
  <c r="AL124" i="14"/>
  <c r="AU123" i="14"/>
  <c r="AT123" i="14"/>
  <c r="AS123" i="14"/>
  <c r="AR123" i="14"/>
  <c r="AQ123" i="14"/>
  <c r="AP123" i="14"/>
  <c r="AO123" i="14"/>
  <c r="AN123" i="14"/>
  <c r="AM123" i="14"/>
  <c r="AL123" i="14"/>
  <c r="AU122" i="14"/>
  <c r="AT122" i="14"/>
  <c r="AS122" i="14"/>
  <c r="AR122" i="14"/>
  <c r="AQ122" i="14"/>
  <c r="AP122" i="14"/>
  <c r="AO122" i="14"/>
  <c r="AN122" i="14"/>
  <c r="AM122" i="14"/>
  <c r="AL122" i="14"/>
  <c r="AU121" i="14"/>
  <c r="AT121" i="14"/>
  <c r="AS121" i="14"/>
  <c r="AR121" i="14"/>
  <c r="AQ121" i="14"/>
  <c r="AP121" i="14"/>
  <c r="AO121" i="14"/>
  <c r="AN121" i="14"/>
  <c r="AM121" i="14"/>
  <c r="AL121" i="14"/>
  <c r="AU120" i="14"/>
  <c r="AT120" i="14"/>
  <c r="AS120" i="14"/>
  <c r="AR120" i="14"/>
  <c r="AQ120" i="14"/>
  <c r="AP120" i="14"/>
  <c r="AO120" i="14"/>
  <c r="AN120" i="14"/>
  <c r="AM120" i="14"/>
  <c r="AL120" i="14"/>
  <c r="AU119" i="14"/>
  <c r="AT119" i="14"/>
  <c r="AS119" i="14"/>
  <c r="AR119" i="14"/>
  <c r="AQ119" i="14"/>
  <c r="AP119" i="14"/>
  <c r="AO119" i="14"/>
  <c r="AN119" i="14"/>
  <c r="AM119" i="14"/>
  <c r="AL119" i="14"/>
  <c r="AU118" i="14"/>
  <c r="AT118" i="14"/>
  <c r="AS118" i="14"/>
  <c r="AR118" i="14"/>
  <c r="AQ118" i="14"/>
  <c r="AP118" i="14"/>
  <c r="AO118" i="14"/>
  <c r="AN118" i="14"/>
  <c r="AM118" i="14"/>
  <c r="AL118" i="14"/>
  <c r="AU117" i="14"/>
  <c r="AT117" i="14"/>
  <c r="AS117" i="14"/>
  <c r="AR117" i="14"/>
  <c r="AQ117" i="14"/>
  <c r="AP117" i="14"/>
  <c r="AO117" i="14"/>
  <c r="AN117" i="14"/>
  <c r="AM117" i="14"/>
  <c r="AL117" i="14"/>
  <c r="AU116" i="14"/>
  <c r="AT116" i="14"/>
  <c r="AS116" i="14"/>
  <c r="AR116" i="14"/>
  <c r="AQ116" i="14"/>
  <c r="AP116" i="14"/>
  <c r="AO116" i="14"/>
  <c r="AN116" i="14"/>
  <c r="AM116" i="14"/>
  <c r="AL116" i="14"/>
  <c r="AU115" i="14"/>
  <c r="AT115" i="14"/>
  <c r="AS115" i="14"/>
  <c r="AR115" i="14"/>
  <c r="AQ115" i="14"/>
  <c r="AP115" i="14"/>
  <c r="AO115" i="14"/>
  <c r="AN115" i="14"/>
  <c r="AM115" i="14"/>
  <c r="AL115" i="14"/>
  <c r="AU114" i="14"/>
  <c r="AT114" i="14"/>
  <c r="AS114" i="14"/>
  <c r="AR114" i="14"/>
  <c r="AQ114" i="14"/>
  <c r="AP114" i="14"/>
  <c r="AO114" i="14"/>
  <c r="AN114" i="14"/>
  <c r="AM114" i="14"/>
  <c r="AL114" i="14"/>
  <c r="AU113" i="14"/>
  <c r="AT113" i="14"/>
  <c r="AS113" i="14"/>
  <c r="AR113" i="14"/>
  <c r="AQ113" i="14"/>
  <c r="AP113" i="14"/>
  <c r="AO113" i="14"/>
  <c r="AN113" i="14"/>
  <c r="AM113" i="14"/>
  <c r="AL113" i="14"/>
  <c r="AU112" i="14"/>
  <c r="AT112" i="14"/>
  <c r="AS112" i="14"/>
  <c r="AR112" i="14"/>
  <c r="AQ112" i="14"/>
  <c r="AP112" i="14"/>
  <c r="AO112" i="14"/>
  <c r="AN112" i="14"/>
  <c r="AM112" i="14"/>
  <c r="AL112" i="14"/>
  <c r="AU111" i="14"/>
  <c r="AT111" i="14"/>
  <c r="AS111" i="14"/>
  <c r="AR111" i="14"/>
  <c r="AQ111" i="14"/>
  <c r="AP111" i="14"/>
  <c r="AO111" i="14"/>
  <c r="AN111" i="14"/>
  <c r="AM111" i="14"/>
  <c r="AL111" i="14"/>
  <c r="AU110" i="14"/>
  <c r="AT110" i="14"/>
  <c r="AS110" i="14"/>
  <c r="AR110" i="14"/>
  <c r="AQ110" i="14"/>
  <c r="AP110" i="14"/>
  <c r="AO110" i="14"/>
  <c r="AN110" i="14"/>
  <c r="AM110" i="14"/>
  <c r="AL110" i="14"/>
  <c r="AU109" i="14"/>
  <c r="AT109" i="14"/>
  <c r="AS109" i="14"/>
  <c r="AR109" i="14"/>
  <c r="AQ109" i="14"/>
  <c r="AP109" i="14"/>
  <c r="AO109" i="14"/>
  <c r="AN109" i="14"/>
  <c r="AM109" i="14"/>
  <c r="AL109" i="14"/>
  <c r="AU108" i="14"/>
  <c r="AT108" i="14"/>
  <c r="AS108" i="14"/>
  <c r="AR108" i="14"/>
  <c r="AQ108" i="14"/>
  <c r="AP108" i="14"/>
  <c r="AO108" i="14"/>
  <c r="AN108" i="14"/>
  <c r="AM108" i="14"/>
  <c r="AL108" i="14"/>
  <c r="AU107" i="14"/>
  <c r="AT107" i="14"/>
  <c r="AS107" i="14"/>
  <c r="AR107" i="14"/>
  <c r="AQ107" i="14"/>
  <c r="AP107" i="14"/>
  <c r="AO107" i="14"/>
  <c r="AN107" i="14"/>
  <c r="AM107" i="14"/>
  <c r="AL107" i="14"/>
  <c r="AU106" i="14"/>
  <c r="AT106" i="14"/>
  <c r="AS106" i="14"/>
  <c r="AR106" i="14"/>
  <c r="AQ106" i="14"/>
  <c r="AP106" i="14"/>
  <c r="AO106" i="14"/>
  <c r="AN106" i="14"/>
  <c r="AM106" i="14"/>
  <c r="AL106" i="14"/>
  <c r="AU105" i="14"/>
  <c r="AT105" i="14"/>
  <c r="AS105" i="14"/>
  <c r="AR105" i="14"/>
  <c r="AQ105" i="14"/>
  <c r="AP105" i="14"/>
  <c r="AO105" i="14"/>
  <c r="AN105" i="14"/>
  <c r="AM105" i="14"/>
  <c r="AL105" i="14"/>
  <c r="AU104" i="14"/>
  <c r="AT104" i="14"/>
  <c r="AS104" i="14"/>
  <c r="AR104" i="14"/>
  <c r="AQ104" i="14"/>
  <c r="AP104" i="14"/>
  <c r="AO104" i="14"/>
  <c r="AN104" i="14"/>
  <c r="AM104" i="14"/>
  <c r="AL104" i="14"/>
  <c r="AU103" i="14"/>
  <c r="AT103" i="14"/>
  <c r="AS103" i="14"/>
  <c r="AR103" i="14"/>
  <c r="AQ103" i="14"/>
  <c r="AP103" i="14"/>
  <c r="AO103" i="14"/>
  <c r="AN103" i="14"/>
  <c r="AM103" i="14"/>
  <c r="AL103" i="14"/>
  <c r="AU102" i="14"/>
  <c r="AT102" i="14"/>
  <c r="AS102" i="14"/>
  <c r="AR102" i="14"/>
  <c r="AQ102" i="14"/>
  <c r="AP102" i="14"/>
  <c r="AO102" i="14"/>
  <c r="AN102" i="14"/>
  <c r="AM102" i="14"/>
  <c r="AL102" i="14"/>
  <c r="AU101" i="14"/>
  <c r="AT101" i="14"/>
  <c r="AS101" i="14"/>
  <c r="AR101" i="14"/>
  <c r="AQ101" i="14"/>
  <c r="AP101" i="14"/>
  <c r="AO101" i="14"/>
  <c r="AN101" i="14"/>
  <c r="AM101" i="14"/>
  <c r="AL101" i="14"/>
  <c r="AU100" i="14"/>
  <c r="AT100" i="14"/>
  <c r="AS100" i="14"/>
  <c r="AR100" i="14"/>
  <c r="AQ100" i="14"/>
  <c r="AP100" i="14"/>
  <c r="AO100" i="14"/>
  <c r="AN100" i="14"/>
  <c r="AM100" i="14"/>
  <c r="AL100" i="14"/>
  <c r="AU99" i="14"/>
  <c r="AT99" i="14"/>
  <c r="AS99" i="14"/>
  <c r="AR99" i="14"/>
  <c r="AQ99" i="14"/>
  <c r="AP99" i="14"/>
  <c r="AO99" i="14"/>
  <c r="AN99" i="14"/>
  <c r="AM99" i="14"/>
  <c r="AL99" i="14"/>
  <c r="AU98" i="14"/>
  <c r="AT98" i="14"/>
  <c r="AS98" i="14"/>
  <c r="AR98" i="14"/>
  <c r="AQ98" i="14"/>
  <c r="AP98" i="14"/>
  <c r="AO98" i="14"/>
  <c r="AN98" i="14"/>
  <c r="AM98" i="14"/>
  <c r="AL98" i="14"/>
  <c r="AU97" i="14"/>
  <c r="AT97" i="14"/>
  <c r="AS97" i="14"/>
  <c r="AR97" i="14"/>
  <c r="AQ97" i="14"/>
  <c r="AP97" i="14"/>
  <c r="AO97" i="14"/>
  <c r="AN97" i="14"/>
  <c r="AM97" i="14"/>
  <c r="AL97" i="14"/>
  <c r="AU96" i="14"/>
  <c r="AT96" i="14"/>
  <c r="AS96" i="14"/>
  <c r="AR96" i="14"/>
  <c r="AQ96" i="14"/>
  <c r="AP96" i="14"/>
  <c r="AO96" i="14"/>
  <c r="AN96" i="14"/>
  <c r="AM96" i="14"/>
  <c r="AL96" i="14"/>
  <c r="AU95" i="14"/>
  <c r="AT95" i="14"/>
  <c r="AS95" i="14"/>
  <c r="AR95" i="14"/>
  <c r="AQ95" i="14"/>
  <c r="AP95" i="14"/>
  <c r="AO95" i="14"/>
  <c r="AN95" i="14"/>
  <c r="AM95" i="14"/>
  <c r="AL95" i="14"/>
  <c r="AU94" i="14"/>
  <c r="AT94" i="14"/>
  <c r="AS94" i="14"/>
  <c r="AR94" i="14"/>
  <c r="AQ94" i="14"/>
  <c r="AP94" i="14"/>
  <c r="AO94" i="14"/>
  <c r="AN94" i="14"/>
  <c r="AM94" i="14"/>
  <c r="AL94" i="14"/>
  <c r="AU93" i="14"/>
  <c r="AT93" i="14"/>
  <c r="AS93" i="14"/>
  <c r="AR93" i="14"/>
  <c r="AQ93" i="14"/>
  <c r="AP93" i="14"/>
  <c r="AO93" i="14"/>
  <c r="AN93" i="14"/>
  <c r="AM93" i="14"/>
  <c r="AL93" i="14"/>
  <c r="AU92" i="14"/>
  <c r="AT92" i="14"/>
  <c r="AS92" i="14"/>
  <c r="AR92" i="14"/>
  <c r="AQ92" i="14"/>
  <c r="AP92" i="14"/>
  <c r="AO92" i="14"/>
  <c r="AN92" i="14"/>
  <c r="AM92" i="14"/>
  <c r="AL92" i="14"/>
  <c r="AU91" i="14"/>
  <c r="AT91" i="14"/>
  <c r="AS91" i="14"/>
  <c r="AR91" i="14"/>
  <c r="AQ91" i="14"/>
  <c r="AP91" i="14"/>
  <c r="AO91" i="14"/>
  <c r="AN91" i="14"/>
  <c r="AM91" i="14"/>
  <c r="AL91" i="14"/>
  <c r="AU90" i="14"/>
  <c r="AT90" i="14"/>
  <c r="AS90" i="14"/>
  <c r="AR90" i="14"/>
  <c r="AQ90" i="14"/>
  <c r="AP90" i="14"/>
  <c r="AO90" i="14"/>
  <c r="AN90" i="14"/>
  <c r="AM90" i="14"/>
  <c r="AL90" i="14"/>
  <c r="AU89" i="14"/>
  <c r="AT89" i="14"/>
  <c r="AS89" i="14"/>
  <c r="AR89" i="14"/>
  <c r="AQ89" i="14"/>
  <c r="AP89" i="14"/>
  <c r="AO89" i="14"/>
  <c r="AN89" i="14"/>
  <c r="AM89" i="14"/>
  <c r="AL89" i="14"/>
  <c r="AU88" i="14"/>
  <c r="AT88" i="14"/>
  <c r="AS88" i="14"/>
  <c r="AR88" i="14"/>
  <c r="AQ88" i="14"/>
  <c r="AP88" i="14"/>
  <c r="AO88" i="14"/>
  <c r="AN88" i="14"/>
  <c r="AM88" i="14"/>
  <c r="AL88" i="14"/>
  <c r="AU87" i="14"/>
  <c r="AT87" i="14"/>
  <c r="AS87" i="14"/>
  <c r="AR87" i="14"/>
  <c r="AQ87" i="14"/>
  <c r="AP87" i="14"/>
  <c r="AO87" i="14"/>
  <c r="AN87" i="14"/>
  <c r="AM87" i="14"/>
  <c r="AL87" i="14"/>
  <c r="AU86" i="14"/>
  <c r="AT86" i="14"/>
  <c r="AS86" i="14"/>
  <c r="AR86" i="14"/>
  <c r="AQ86" i="14"/>
  <c r="AP86" i="14"/>
  <c r="AO86" i="14"/>
  <c r="AN86" i="14"/>
  <c r="AM86" i="14"/>
  <c r="AL86" i="14"/>
  <c r="AU85" i="14"/>
  <c r="AT85" i="14"/>
  <c r="AS85" i="14"/>
  <c r="AR85" i="14"/>
  <c r="AQ85" i="14"/>
  <c r="AP85" i="14"/>
  <c r="AO85" i="14"/>
  <c r="AN85" i="14"/>
  <c r="AM85" i="14"/>
  <c r="AL85" i="14"/>
  <c r="AU84" i="14"/>
  <c r="AT84" i="14"/>
  <c r="AS84" i="14"/>
  <c r="AR84" i="14"/>
  <c r="AQ84" i="14"/>
  <c r="AP84" i="14"/>
  <c r="AO84" i="14"/>
  <c r="AN84" i="14"/>
  <c r="AM84" i="14"/>
  <c r="AL84" i="14"/>
  <c r="AU83" i="14"/>
  <c r="AT83" i="14"/>
  <c r="AS83" i="14"/>
  <c r="AR83" i="14"/>
  <c r="AQ83" i="14"/>
  <c r="AP83" i="14"/>
  <c r="AO83" i="14"/>
  <c r="AN83" i="14"/>
  <c r="AM83" i="14"/>
  <c r="AL83" i="14"/>
  <c r="AU82" i="14"/>
  <c r="AT82" i="14"/>
  <c r="AS82" i="14"/>
  <c r="AR82" i="14"/>
  <c r="AQ82" i="14"/>
  <c r="AP82" i="14"/>
  <c r="AO82" i="14"/>
  <c r="AN82" i="14"/>
  <c r="AM82" i="14"/>
  <c r="AL82" i="14"/>
  <c r="AU81" i="14"/>
  <c r="AT81" i="14"/>
  <c r="AS81" i="14"/>
  <c r="AR81" i="14"/>
  <c r="AQ81" i="14"/>
  <c r="AP81" i="14"/>
  <c r="AO81" i="14"/>
  <c r="AN81" i="14"/>
  <c r="AM81" i="14"/>
  <c r="AL81" i="14"/>
  <c r="AU80" i="14"/>
  <c r="AT80" i="14"/>
  <c r="AS80" i="14"/>
  <c r="AR80" i="14"/>
  <c r="AQ80" i="14"/>
  <c r="AP80" i="14"/>
  <c r="AO80" i="14"/>
  <c r="AN80" i="14"/>
  <c r="AM80" i="14"/>
  <c r="AL80" i="14"/>
  <c r="AU79" i="14"/>
  <c r="AT79" i="14"/>
  <c r="AS79" i="14"/>
  <c r="AR79" i="14"/>
  <c r="AQ79" i="14"/>
  <c r="AP79" i="14"/>
  <c r="AO79" i="14"/>
  <c r="AN79" i="14"/>
  <c r="AM79" i="14"/>
  <c r="AL79" i="14"/>
  <c r="AU78" i="14"/>
  <c r="AT78" i="14"/>
  <c r="AS78" i="14"/>
  <c r="AR78" i="14"/>
  <c r="AQ78" i="14"/>
  <c r="AP78" i="14"/>
  <c r="AO78" i="14"/>
  <c r="AN78" i="14"/>
  <c r="AM78" i="14"/>
  <c r="AL78" i="14"/>
  <c r="AU77" i="14"/>
  <c r="AT77" i="14"/>
  <c r="AS77" i="14"/>
  <c r="AR77" i="14"/>
  <c r="AQ77" i="14"/>
  <c r="AP77" i="14"/>
  <c r="AO77" i="14"/>
  <c r="AN77" i="14"/>
  <c r="AM77" i="14"/>
  <c r="AL77" i="14"/>
  <c r="AU76" i="14"/>
  <c r="AT76" i="14"/>
  <c r="AS76" i="14"/>
  <c r="AR76" i="14"/>
  <c r="AQ76" i="14"/>
  <c r="AP76" i="14"/>
  <c r="AO76" i="14"/>
  <c r="AN76" i="14"/>
  <c r="AM76" i="14"/>
  <c r="AL76" i="14"/>
  <c r="AU75" i="14"/>
  <c r="AT75" i="14"/>
  <c r="AS75" i="14"/>
  <c r="AR75" i="14"/>
  <c r="AQ75" i="14"/>
  <c r="AP75" i="14"/>
  <c r="AO75" i="14"/>
  <c r="AN75" i="14"/>
  <c r="AM75" i="14"/>
  <c r="AL75" i="14"/>
  <c r="AU74" i="14"/>
  <c r="AT74" i="14"/>
  <c r="AS74" i="14"/>
  <c r="AR74" i="14"/>
  <c r="AQ74" i="14"/>
  <c r="AP74" i="14"/>
  <c r="AO74" i="14"/>
  <c r="AN74" i="14"/>
  <c r="AM74" i="14"/>
  <c r="AL74" i="14"/>
  <c r="AU73" i="14"/>
  <c r="AT73" i="14"/>
  <c r="AS73" i="14"/>
  <c r="AR73" i="14"/>
  <c r="AQ73" i="14"/>
  <c r="AP73" i="14"/>
  <c r="AO73" i="14"/>
  <c r="AN73" i="14"/>
  <c r="AM73" i="14"/>
  <c r="AL73" i="14"/>
  <c r="AU72" i="14"/>
  <c r="AT72" i="14"/>
  <c r="AS72" i="14"/>
  <c r="AR72" i="14"/>
  <c r="AQ72" i="14"/>
  <c r="AP72" i="14"/>
  <c r="AO72" i="14"/>
  <c r="AN72" i="14"/>
  <c r="AM72" i="14"/>
  <c r="AL72" i="14"/>
  <c r="AU71" i="14"/>
  <c r="AT71" i="14"/>
  <c r="AS71" i="14"/>
  <c r="AR71" i="14"/>
  <c r="AQ71" i="14"/>
  <c r="AP71" i="14"/>
  <c r="AO71" i="14"/>
  <c r="AN71" i="14"/>
  <c r="AM71" i="14"/>
  <c r="AL71" i="14"/>
  <c r="AU70" i="14"/>
  <c r="AT70" i="14"/>
  <c r="AS70" i="14"/>
  <c r="AR70" i="14"/>
  <c r="AQ70" i="14"/>
  <c r="AP70" i="14"/>
  <c r="AO70" i="14"/>
  <c r="AN70" i="14"/>
  <c r="AM70" i="14"/>
  <c r="AL70" i="14"/>
  <c r="AU69" i="14"/>
  <c r="AT69" i="14"/>
  <c r="AS69" i="14"/>
  <c r="AR69" i="14"/>
  <c r="AQ69" i="14"/>
  <c r="AP69" i="14"/>
  <c r="AO69" i="14"/>
  <c r="AN69" i="14"/>
  <c r="AM69" i="14"/>
  <c r="AL69" i="14"/>
  <c r="AU68" i="14"/>
  <c r="AT68" i="14"/>
  <c r="AS68" i="14"/>
  <c r="AR68" i="14"/>
  <c r="AQ68" i="14"/>
  <c r="AP68" i="14"/>
  <c r="AO68" i="14"/>
  <c r="AN68" i="14"/>
  <c r="AM68" i="14"/>
  <c r="AL68" i="14"/>
  <c r="AU67" i="14"/>
  <c r="AT67" i="14"/>
  <c r="AS67" i="14"/>
  <c r="AR67" i="14"/>
  <c r="AQ67" i="14"/>
  <c r="AP67" i="14"/>
  <c r="AO67" i="14"/>
  <c r="AN67" i="14"/>
  <c r="AM67" i="14"/>
  <c r="AL67" i="14"/>
  <c r="AU66" i="14"/>
  <c r="AT66" i="14"/>
  <c r="AS66" i="14"/>
  <c r="AR66" i="14"/>
  <c r="AQ66" i="14"/>
  <c r="AP66" i="14"/>
  <c r="AO66" i="14"/>
  <c r="AN66" i="14"/>
  <c r="AM66" i="14"/>
  <c r="AL66" i="14"/>
  <c r="AU65" i="14"/>
  <c r="AT65" i="14"/>
  <c r="AS65" i="14"/>
  <c r="AR65" i="14"/>
  <c r="AQ65" i="14"/>
  <c r="AP65" i="14"/>
  <c r="AO65" i="14"/>
  <c r="AN65" i="14"/>
  <c r="AM65" i="14"/>
  <c r="AL65" i="14"/>
  <c r="AU64" i="14"/>
  <c r="AT64" i="14"/>
  <c r="AS64" i="14"/>
  <c r="AR64" i="14"/>
  <c r="AQ64" i="14"/>
  <c r="AP64" i="14"/>
  <c r="AO64" i="14"/>
  <c r="AN64" i="14"/>
  <c r="AM64" i="14"/>
  <c r="AL64" i="14"/>
  <c r="AU63" i="14"/>
  <c r="AT63" i="14"/>
  <c r="AS63" i="14"/>
  <c r="AR63" i="14"/>
  <c r="AQ63" i="14"/>
  <c r="AP63" i="14"/>
  <c r="AO63" i="14"/>
  <c r="AN63" i="14"/>
  <c r="AM63" i="14"/>
  <c r="AL63" i="14"/>
  <c r="AU62" i="14"/>
  <c r="AT62" i="14"/>
  <c r="AS62" i="14"/>
  <c r="AR62" i="14"/>
  <c r="AQ62" i="14"/>
  <c r="AP62" i="14"/>
  <c r="AO62" i="14"/>
  <c r="AN62" i="14"/>
  <c r="AM62" i="14"/>
  <c r="AL62" i="14"/>
  <c r="AU61" i="14"/>
  <c r="AT61" i="14"/>
  <c r="AS61" i="14"/>
  <c r="AR61" i="14"/>
  <c r="AQ61" i="14"/>
  <c r="AP61" i="14"/>
  <c r="AO61" i="14"/>
  <c r="AN61" i="14"/>
  <c r="AM61" i="14"/>
  <c r="AL61" i="14"/>
  <c r="AU60" i="14"/>
  <c r="AT60" i="14"/>
  <c r="AS60" i="14"/>
  <c r="AR60" i="14"/>
  <c r="AQ60" i="14"/>
  <c r="AP60" i="14"/>
  <c r="AO60" i="14"/>
  <c r="AN60" i="14"/>
  <c r="AM60" i="14"/>
  <c r="AL60" i="14"/>
  <c r="AU59" i="14"/>
  <c r="AT59" i="14"/>
  <c r="AS59" i="14"/>
  <c r="AR59" i="14"/>
  <c r="AQ59" i="14"/>
  <c r="AP59" i="14"/>
  <c r="AO59" i="14"/>
  <c r="AN59" i="14"/>
  <c r="AM59" i="14"/>
  <c r="AL59" i="14"/>
  <c r="AU58" i="14"/>
  <c r="AT58" i="14"/>
  <c r="AS58" i="14"/>
  <c r="AR58" i="14"/>
  <c r="AQ58" i="14"/>
  <c r="AP58" i="14"/>
  <c r="AO58" i="14"/>
  <c r="AN58" i="14"/>
  <c r="AM58" i="14"/>
  <c r="AL58" i="14"/>
  <c r="AU57" i="14"/>
  <c r="AT57" i="14"/>
  <c r="AS57" i="14"/>
  <c r="AR57" i="14"/>
  <c r="AQ57" i="14"/>
  <c r="AP57" i="14"/>
  <c r="AO57" i="14"/>
  <c r="AN57" i="14"/>
  <c r="AM57" i="14"/>
  <c r="AL57" i="14"/>
  <c r="AU56" i="14"/>
  <c r="AT56" i="14"/>
  <c r="AS56" i="14"/>
  <c r="AR56" i="14"/>
  <c r="AQ56" i="14"/>
  <c r="AP56" i="14"/>
  <c r="AO56" i="14"/>
  <c r="AN56" i="14"/>
  <c r="AM56" i="14"/>
  <c r="AL56" i="14"/>
  <c r="AU55" i="14"/>
  <c r="AT55" i="14"/>
  <c r="AS55" i="14"/>
  <c r="AR55" i="14"/>
  <c r="AQ55" i="14"/>
  <c r="AP55" i="14"/>
  <c r="AO55" i="14"/>
  <c r="AN55" i="14"/>
  <c r="AM55" i="14"/>
  <c r="AL55" i="14"/>
  <c r="AU54" i="14"/>
  <c r="AT54" i="14"/>
  <c r="AS54" i="14"/>
  <c r="AR54" i="14"/>
  <c r="AQ54" i="14"/>
  <c r="AP54" i="14"/>
  <c r="AO54" i="14"/>
  <c r="AN54" i="14"/>
  <c r="AM54" i="14"/>
  <c r="AL54" i="14"/>
  <c r="AU53" i="14"/>
  <c r="AT53" i="14"/>
  <c r="AS53" i="14"/>
  <c r="AR53" i="14"/>
  <c r="AQ53" i="14"/>
  <c r="AP53" i="14"/>
  <c r="AO53" i="14"/>
  <c r="AN53" i="14"/>
  <c r="AM53" i="14"/>
  <c r="AL53" i="14"/>
  <c r="AU52" i="14"/>
  <c r="AT52" i="14"/>
  <c r="AS52" i="14"/>
  <c r="AR52" i="14"/>
  <c r="AQ52" i="14"/>
  <c r="AP52" i="14"/>
  <c r="AO52" i="14"/>
  <c r="AN52" i="14"/>
  <c r="AM52" i="14"/>
  <c r="AL52" i="14"/>
  <c r="AU51" i="14"/>
  <c r="AT51" i="14"/>
  <c r="AS51" i="14"/>
  <c r="AR51" i="14"/>
  <c r="AQ51" i="14"/>
  <c r="AP51" i="14"/>
  <c r="AO51" i="14"/>
  <c r="AN51" i="14"/>
  <c r="AM51" i="14"/>
  <c r="AL51" i="14"/>
  <c r="AU50" i="14"/>
  <c r="AT50" i="14"/>
  <c r="AS50" i="14"/>
  <c r="AR50" i="14"/>
  <c r="AQ50" i="14"/>
  <c r="AP50" i="14"/>
  <c r="AO50" i="14"/>
  <c r="AN50" i="14"/>
  <c r="AM50" i="14"/>
  <c r="AL50" i="14"/>
  <c r="AU49" i="14"/>
  <c r="AT49" i="14"/>
  <c r="AS49" i="14"/>
  <c r="AR49" i="14"/>
  <c r="AQ49" i="14"/>
  <c r="AP49" i="14"/>
  <c r="AO49" i="14"/>
  <c r="AN49" i="14"/>
  <c r="AM49" i="14"/>
  <c r="AL49" i="14"/>
  <c r="AU48" i="14"/>
  <c r="AT48" i="14"/>
  <c r="AS48" i="14"/>
  <c r="AR48" i="14"/>
  <c r="AQ48" i="14"/>
  <c r="AP48" i="14"/>
  <c r="AO48" i="14"/>
  <c r="AN48" i="14"/>
  <c r="AM48" i="14"/>
  <c r="AL48" i="14"/>
  <c r="AU47" i="14"/>
  <c r="AT47" i="14"/>
  <c r="AS47" i="14"/>
  <c r="AR47" i="14"/>
  <c r="AQ47" i="14"/>
  <c r="AP47" i="14"/>
  <c r="AO47" i="14"/>
  <c r="AN47" i="14"/>
  <c r="AM47" i="14"/>
  <c r="AL47" i="14"/>
  <c r="AU46" i="14"/>
  <c r="AT46" i="14"/>
  <c r="AS46" i="14"/>
  <c r="AR46" i="14"/>
  <c r="AQ46" i="14"/>
  <c r="AP46" i="14"/>
  <c r="AO46" i="14"/>
  <c r="AN46" i="14"/>
  <c r="AM46" i="14"/>
  <c r="AL46" i="14"/>
  <c r="AU45" i="14"/>
  <c r="AT45" i="14"/>
  <c r="AS45" i="14"/>
  <c r="AR45" i="14"/>
  <c r="AQ45" i="14"/>
  <c r="AP45" i="14"/>
  <c r="AO45" i="14"/>
  <c r="AN45" i="14"/>
  <c r="AM45" i="14"/>
  <c r="AL45" i="14"/>
  <c r="AU44" i="14"/>
  <c r="AT44" i="14"/>
  <c r="AS44" i="14"/>
  <c r="AR44" i="14"/>
  <c r="AQ44" i="14"/>
  <c r="AP44" i="14"/>
  <c r="AO44" i="14"/>
  <c r="AN44" i="14"/>
  <c r="AM44" i="14"/>
  <c r="AL44" i="14"/>
  <c r="AU43" i="14"/>
  <c r="AT43" i="14"/>
  <c r="AS43" i="14"/>
  <c r="AR43" i="14"/>
  <c r="AQ43" i="14"/>
  <c r="AP43" i="14"/>
  <c r="AO43" i="14"/>
  <c r="AN43" i="14"/>
  <c r="AM43" i="14"/>
  <c r="AL43" i="14"/>
  <c r="AU42" i="14"/>
  <c r="AT42" i="14"/>
  <c r="AS42" i="14"/>
  <c r="AR42" i="14"/>
  <c r="AQ42" i="14"/>
  <c r="AP42" i="14"/>
  <c r="AO42" i="14"/>
  <c r="AN42" i="14"/>
  <c r="AM42" i="14"/>
  <c r="AL42" i="14"/>
  <c r="AU41" i="14"/>
  <c r="AT41" i="14"/>
  <c r="AS41" i="14"/>
  <c r="AR41" i="14"/>
  <c r="AQ41" i="14"/>
  <c r="AP41" i="14"/>
  <c r="AO41" i="14"/>
  <c r="AN41" i="14"/>
  <c r="AM41" i="14"/>
  <c r="AL41" i="14"/>
  <c r="AU40" i="14"/>
  <c r="AT40" i="14"/>
  <c r="AS40" i="14"/>
  <c r="AR40" i="14"/>
  <c r="AQ40" i="14"/>
  <c r="AP40" i="14"/>
  <c r="AO40" i="14"/>
  <c r="AN40" i="14"/>
  <c r="AM40" i="14"/>
  <c r="AL40" i="14"/>
  <c r="AU39" i="14"/>
  <c r="AT39" i="14"/>
  <c r="AS39" i="14"/>
  <c r="AR39" i="14"/>
  <c r="AQ39" i="14"/>
  <c r="AP39" i="14"/>
  <c r="AO39" i="14"/>
  <c r="AN39" i="14"/>
  <c r="AM39" i="14"/>
  <c r="AL39" i="14"/>
  <c r="AU38" i="14"/>
  <c r="AT38" i="14"/>
  <c r="AS38" i="14"/>
  <c r="AR38" i="14"/>
  <c r="AQ38" i="14"/>
  <c r="AP38" i="14"/>
  <c r="AO38" i="14"/>
  <c r="AN38" i="14"/>
  <c r="AM38" i="14"/>
  <c r="AL38" i="14"/>
  <c r="AU37" i="14"/>
  <c r="AT37" i="14"/>
  <c r="AS37" i="14"/>
  <c r="AR37" i="14"/>
  <c r="AQ37" i="14"/>
  <c r="AP37" i="14"/>
  <c r="AO37" i="14"/>
  <c r="AN37" i="14"/>
  <c r="AM37" i="14"/>
  <c r="AL37" i="14"/>
  <c r="AU36" i="14"/>
  <c r="AT36" i="14"/>
  <c r="AS36" i="14"/>
  <c r="AR36" i="14"/>
  <c r="AQ36" i="14"/>
  <c r="AP36" i="14"/>
  <c r="AO36" i="14"/>
  <c r="AN36" i="14"/>
  <c r="AM36" i="14"/>
  <c r="AL36" i="14"/>
  <c r="AU35" i="14"/>
  <c r="AT35" i="14"/>
  <c r="AS35" i="14"/>
  <c r="AR35" i="14"/>
  <c r="AQ35" i="14"/>
  <c r="AP35" i="14"/>
  <c r="AO35" i="14"/>
  <c r="AN35" i="14"/>
  <c r="AM35" i="14"/>
  <c r="AL35" i="14"/>
  <c r="AU34" i="14"/>
  <c r="AT34" i="14"/>
  <c r="AS34" i="14"/>
  <c r="AR34" i="14"/>
  <c r="AQ34" i="14"/>
  <c r="AP34" i="14"/>
  <c r="AO34" i="14"/>
  <c r="AN34" i="14"/>
  <c r="AM34" i="14"/>
  <c r="AL34" i="14"/>
  <c r="AU33" i="14"/>
  <c r="AT33" i="14"/>
  <c r="AS33" i="14"/>
  <c r="AR33" i="14"/>
  <c r="AQ33" i="14"/>
  <c r="AP33" i="14"/>
  <c r="AO33" i="14"/>
  <c r="AN33" i="14"/>
  <c r="AM33" i="14"/>
  <c r="AL33" i="14"/>
  <c r="AU32" i="14"/>
  <c r="AT32" i="14"/>
  <c r="AS32" i="14"/>
  <c r="AR32" i="14"/>
  <c r="AQ32" i="14"/>
  <c r="AP32" i="14"/>
  <c r="AO32" i="14"/>
  <c r="AN32" i="14"/>
  <c r="AM32" i="14"/>
  <c r="AL32" i="14"/>
  <c r="AU31" i="14"/>
  <c r="AT31" i="14"/>
  <c r="AS31" i="14"/>
  <c r="AR31" i="14"/>
  <c r="AQ31" i="14"/>
  <c r="AP31" i="14"/>
  <c r="AO31" i="14"/>
  <c r="AN31" i="14"/>
  <c r="AM31" i="14"/>
  <c r="AL31" i="14"/>
  <c r="AU30" i="14"/>
  <c r="AT30" i="14"/>
  <c r="AS30" i="14"/>
  <c r="AR30" i="14"/>
  <c r="AQ30" i="14"/>
  <c r="AP30" i="14"/>
  <c r="AO30" i="14"/>
  <c r="AN30" i="14"/>
  <c r="AM30" i="14"/>
  <c r="AL30" i="14"/>
  <c r="AU29" i="14"/>
  <c r="AT29" i="14"/>
  <c r="AS29" i="14"/>
  <c r="AR29" i="14"/>
  <c r="AQ29" i="14"/>
  <c r="AP29" i="14"/>
  <c r="AO29" i="14"/>
  <c r="AN29" i="14"/>
  <c r="AM29" i="14"/>
  <c r="AL29" i="14"/>
  <c r="AU28" i="14"/>
  <c r="AT28" i="14"/>
  <c r="AS28" i="14"/>
  <c r="AR28" i="14"/>
  <c r="AQ28" i="14"/>
  <c r="AP28" i="14"/>
  <c r="AO28" i="14"/>
  <c r="AN28" i="14"/>
  <c r="AM28" i="14"/>
  <c r="AL28" i="14"/>
  <c r="AU27" i="14"/>
  <c r="AT27" i="14"/>
  <c r="AS27" i="14"/>
  <c r="AR27" i="14"/>
  <c r="AQ27" i="14"/>
  <c r="AP27" i="14"/>
  <c r="AO27" i="14"/>
  <c r="AN27" i="14"/>
  <c r="AM27" i="14"/>
  <c r="AL27" i="14"/>
  <c r="AU26" i="14"/>
  <c r="AT26" i="14"/>
  <c r="AS26" i="14"/>
  <c r="AR26" i="14"/>
  <c r="AQ26" i="14"/>
  <c r="AP26" i="14"/>
  <c r="AO26" i="14"/>
  <c r="AN26" i="14"/>
  <c r="AM26" i="14"/>
  <c r="AL26" i="14"/>
  <c r="AU25" i="14"/>
  <c r="AT25" i="14"/>
  <c r="AS25" i="14"/>
  <c r="AR25" i="14"/>
  <c r="AQ25" i="14"/>
  <c r="AP25" i="14"/>
  <c r="AO25" i="14"/>
  <c r="AN25" i="14"/>
  <c r="AM25" i="14"/>
  <c r="AL25" i="14"/>
  <c r="AU24" i="14"/>
  <c r="AT24" i="14"/>
  <c r="AS24" i="14"/>
  <c r="AR24" i="14"/>
  <c r="AQ24" i="14"/>
  <c r="AP24" i="14"/>
  <c r="AO24" i="14"/>
  <c r="AN24" i="14"/>
  <c r="AM24" i="14"/>
  <c r="AL24" i="14"/>
  <c r="AU23" i="14"/>
  <c r="AT23" i="14"/>
  <c r="AS23" i="14"/>
  <c r="AR23" i="14"/>
  <c r="AQ23" i="14"/>
  <c r="AP23" i="14"/>
  <c r="AO23" i="14"/>
  <c r="AN23" i="14"/>
  <c r="AM23" i="14"/>
  <c r="AL23" i="14"/>
  <c r="AU22" i="14"/>
  <c r="AT22" i="14"/>
  <c r="AS22" i="14"/>
  <c r="AR22" i="14"/>
  <c r="AQ22" i="14"/>
  <c r="AP22" i="14"/>
  <c r="AO22" i="14"/>
  <c r="AN22" i="14"/>
  <c r="AM22" i="14"/>
  <c r="AL22" i="14"/>
  <c r="AU21" i="14"/>
  <c r="AT21" i="14"/>
  <c r="AS21" i="14"/>
  <c r="AR21" i="14"/>
  <c r="AQ21" i="14"/>
  <c r="AP21" i="14"/>
  <c r="AO21" i="14"/>
  <c r="AN21" i="14"/>
  <c r="AM21" i="14"/>
  <c r="AL21" i="14"/>
  <c r="AU20" i="14"/>
  <c r="AT20" i="14"/>
  <c r="AS20" i="14"/>
  <c r="AR20" i="14"/>
  <c r="AQ20" i="14"/>
  <c r="AP20" i="14"/>
  <c r="AO20" i="14"/>
  <c r="AN20" i="14"/>
  <c r="AM20" i="14"/>
  <c r="AL20" i="14"/>
  <c r="AU19" i="14"/>
  <c r="AT19" i="14"/>
  <c r="AS19" i="14"/>
  <c r="AR19" i="14"/>
  <c r="AQ19" i="14"/>
  <c r="AP19" i="14"/>
  <c r="AO19" i="14"/>
  <c r="AN19" i="14"/>
  <c r="AM19" i="14"/>
  <c r="AL19" i="14"/>
  <c r="AU18" i="14"/>
  <c r="AT18" i="14"/>
  <c r="AS18" i="14"/>
  <c r="AR18" i="14"/>
  <c r="AQ18" i="14"/>
  <c r="AP18" i="14"/>
  <c r="AO18" i="14"/>
  <c r="AN18" i="14"/>
  <c r="AM18" i="14"/>
  <c r="AL18" i="14"/>
  <c r="AU17" i="14"/>
  <c r="AT17" i="14"/>
  <c r="AS17" i="14"/>
  <c r="AR17" i="14"/>
  <c r="AQ17" i="14"/>
  <c r="AP17" i="14"/>
  <c r="AO17" i="14"/>
  <c r="AN17" i="14"/>
  <c r="AM17" i="14"/>
  <c r="AL17" i="14"/>
  <c r="AU16" i="14"/>
  <c r="AT16" i="14"/>
  <c r="AS16" i="14"/>
  <c r="AR16" i="14"/>
  <c r="AQ16" i="14"/>
  <c r="AP16" i="14"/>
  <c r="AO16" i="14"/>
  <c r="AN16" i="14"/>
  <c r="AM16" i="14"/>
  <c r="AL16" i="14"/>
  <c r="AU15" i="14"/>
  <c r="AT15" i="14"/>
  <c r="AS15" i="14"/>
  <c r="AR15" i="14"/>
  <c r="AQ15" i="14"/>
  <c r="AP15" i="14"/>
  <c r="AO15" i="14"/>
  <c r="AN15" i="14"/>
  <c r="AM15" i="14"/>
  <c r="AL15" i="14"/>
  <c r="AU14" i="14"/>
  <c r="AT14" i="14"/>
  <c r="AS14" i="14"/>
  <c r="AR14" i="14"/>
  <c r="AQ14" i="14"/>
  <c r="AP14" i="14"/>
  <c r="AO14" i="14"/>
  <c r="AN14" i="14"/>
  <c r="AM14" i="14"/>
  <c r="AL14" i="14"/>
  <c r="AU13" i="14"/>
  <c r="AT13" i="14"/>
  <c r="AS13" i="14"/>
  <c r="AR13" i="14"/>
  <c r="AQ13" i="14"/>
  <c r="AP13" i="14"/>
  <c r="AO13" i="14"/>
  <c r="AN13" i="14"/>
  <c r="AM13" i="14"/>
  <c r="AL13" i="14"/>
  <c r="AU12" i="14"/>
  <c r="AT12" i="14"/>
  <c r="AS12" i="14"/>
  <c r="AR12" i="14"/>
  <c r="AQ12" i="14"/>
  <c r="AP12" i="14"/>
  <c r="AO12" i="14"/>
  <c r="AN12" i="14"/>
  <c r="AM12" i="14"/>
  <c r="AL12" i="14"/>
  <c r="AU11" i="14"/>
  <c r="AT11" i="14"/>
  <c r="AS11" i="14"/>
  <c r="AR11" i="14"/>
  <c r="AQ11" i="14"/>
  <c r="AP11" i="14"/>
  <c r="AO11" i="14"/>
  <c r="AN11" i="14"/>
  <c r="AM11" i="14"/>
  <c r="AL11" i="14"/>
  <c r="AU10" i="14"/>
  <c r="AT10" i="14"/>
  <c r="AS10" i="14"/>
  <c r="AR10" i="14"/>
  <c r="AQ10" i="14"/>
  <c r="AP10" i="14"/>
  <c r="AO10" i="14"/>
  <c r="AN10" i="14"/>
  <c r="AM10" i="14"/>
  <c r="AL10" i="14"/>
  <c r="AU9" i="14"/>
  <c r="AT9" i="14"/>
  <c r="AS9" i="14"/>
  <c r="AR9" i="14"/>
  <c r="AQ9" i="14"/>
  <c r="AP9" i="14"/>
  <c r="AO9" i="14"/>
  <c r="AN9" i="14"/>
  <c r="AM9" i="14"/>
  <c r="AL9" i="14"/>
  <c r="AU8" i="14"/>
  <c r="AT8" i="14"/>
  <c r="AS8" i="14"/>
  <c r="AR8" i="14"/>
  <c r="AQ8" i="14"/>
  <c r="AP8" i="14"/>
  <c r="AO8" i="14"/>
  <c r="AN8" i="14"/>
  <c r="AM8" i="14"/>
  <c r="AL8" i="14"/>
  <c r="AU7" i="14"/>
  <c r="AT7" i="14"/>
  <c r="AS7" i="14"/>
  <c r="AR7" i="14"/>
  <c r="AQ7" i="14"/>
  <c r="AP7" i="14"/>
  <c r="AO7" i="14"/>
  <c r="AN7" i="14"/>
  <c r="AM7" i="14"/>
  <c r="AL7" i="14"/>
  <c r="AU6" i="14"/>
  <c r="AT6" i="14"/>
  <c r="AS6" i="14"/>
  <c r="AR6" i="14"/>
  <c r="AQ6" i="14"/>
  <c r="AP6" i="14"/>
  <c r="AO6" i="14"/>
  <c r="AN6" i="14"/>
  <c r="AM6" i="14"/>
  <c r="AL6" i="14"/>
  <c r="AU5" i="14"/>
  <c r="AT5" i="14"/>
  <c r="AS5" i="14"/>
  <c r="AR5" i="14"/>
  <c r="AQ5" i="14"/>
  <c r="AP5" i="14"/>
  <c r="AO5" i="14"/>
  <c r="AN5" i="14"/>
  <c r="AM5" i="14"/>
  <c r="AL5" i="14"/>
  <c r="AU4" i="14"/>
  <c r="AT4" i="14"/>
  <c r="AS4" i="14"/>
  <c r="AR4" i="14"/>
  <c r="AQ4" i="14"/>
  <c r="AP4" i="14"/>
  <c r="AO4" i="14"/>
  <c r="AN4" i="14"/>
  <c r="AM4" i="14"/>
  <c r="AL4" i="14"/>
  <c r="L151" i="14"/>
  <c r="K151" i="14"/>
  <c r="K150" i="14"/>
  <c r="AB145" i="14"/>
  <c r="R145" i="14"/>
  <c r="AA143" i="14"/>
  <c r="Z143" i="14"/>
  <c r="Y143" i="14"/>
  <c r="X143" i="14"/>
  <c r="W143" i="14"/>
  <c r="V143" i="14"/>
  <c r="U143" i="14"/>
  <c r="T143" i="14"/>
  <c r="S143" i="14"/>
  <c r="R143" i="14"/>
  <c r="Q143" i="14"/>
  <c r="O143" i="14"/>
  <c r="M143" i="14"/>
  <c r="I143" i="14"/>
  <c r="G143" i="14"/>
  <c r="F143" i="14"/>
  <c r="H143" i="14" s="1"/>
  <c r="AA142" i="14"/>
  <c r="Z142" i="14"/>
  <c r="Y142" i="14"/>
  <c r="X142" i="14"/>
  <c r="W142" i="14"/>
  <c r="V142" i="14"/>
  <c r="U142" i="14"/>
  <c r="T142" i="14"/>
  <c r="S142" i="14"/>
  <c r="R142" i="14"/>
  <c r="Q142" i="14"/>
  <c r="O142" i="14"/>
  <c r="M142" i="14"/>
  <c r="G142" i="14"/>
  <c r="F142" i="14"/>
  <c r="J142" i="14" s="1"/>
  <c r="AA141" i="14"/>
  <c r="Z141" i="14"/>
  <c r="Y141" i="14"/>
  <c r="X141" i="14"/>
  <c r="W141" i="14"/>
  <c r="V141" i="14"/>
  <c r="U141" i="14"/>
  <c r="T141" i="14"/>
  <c r="S141" i="14"/>
  <c r="R141" i="14"/>
  <c r="Q141" i="14"/>
  <c r="O141" i="14"/>
  <c r="M141" i="14"/>
  <c r="J141" i="14"/>
  <c r="H141" i="14"/>
  <c r="G141" i="14"/>
  <c r="F141" i="14"/>
  <c r="AA140" i="14"/>
  <c r="Z140" i="14"/>
  <c r="Y140" i="14"/>
  <c r="X140" i="14"/>
  <c r="W140" i="14"/>
  <c r="V140" i="14"/>
  <c r="U140" i="14"/>
  <c r="T140" i="14"/>
  <c r="S140" i="14"/>
  <c r="R140" i="14"/>
  <c r="Q140" i="14"/>
  <c r="O140" i="14"/>
  <c r="M140" i="14"/>
  <c r="J140" i="14"/>
  <c r="G140" i="14"/>
  <c r="F140" i="14"/>
  <c r="AA139" i="14"/>
  <c r="Z139" i="14"/>
  <c r="Y139" i="14"/>
  <c r="X139" i="14"/>
  <c r="W139" i="14"/>
  <c r="V139" i="14"/>
  <c r="U139" i="14"/>
  <c r="T139" i="14"/>
  <c r="S139" i="14"/>
  <c r="R139" i="14"/>
  <c r="Q139" i="14"/>
  <c r="O139" i="14"/>
  <c r="M139" i="14"/>
  <c r="I139" i="14"/>
  <c r="H139" i="14"/>
  <c r="G139" i="14"/>
  <c r="F139" i="14"/>
  <c r="AA138" i="14"/>
  <c r="Z138" i="14"/>
  <c r="Y138" i="14"/>
  <c r="X138" i="14"/>
  <c r="W138" i="14"/>
  <c r="V138" i="14"/>
  <c r="U138" i="14"/>
  <c r="T138" i="14"/>
  <c r="S138" i="14"/>
  <c r="R138" i="14"/>
  <c r="Q138" i="14"/>
  <c r="O138" i="14"/>
  <c r="M138" i="14"/>
  <c r="J138" i="14"/>
  <c r="H138" i="14"/>
  <c r="G138" i="14"/>
  <c r="F138" i="14"/>
  <c r="I138" i="14" s="1"/>
  <c r="AA137" i="14"/>
  <c r="Z137" i="14"/>
  <c r="Y137" i="14"/>
  <c r="X137" i="14"/>
  <c r="W137" i="14"/>
  <c r="V137" i="14"/>
  <c r="U137" i="14"/>
  <c r="T137" i="14"/>
  <c r="S137" i="14"/>
  <c r="R137" i="14"/>
  <c r="Q137" i="14"/>
  <c r="O137" i="14"/>
  <c r="M137" i="14"/>
  <c r="J137" i="14"/>
  <c r="H137" i="14"/>
  <c r="G137" i="14"/>
  <c r="F137" i="14"/>
  <c r="AA136" i="14"/>
  <c r="Z136" i="14"/>
  <c r="Y136" i="14"/>
  <c r="X136" i="14"/>
  <c r="W136" i="14"/>
  <c r="V136" i="14"/>
  <c r="U136" i="14"/>
  <c r="T136" i="14"/>
  <c r="S136" i="14"/>
  <c r="R136" i="14"/>
  <c r="G136" i="14"/>
  <c r="F136" i="14"/>
  <c r="AA135" i="14"/>
  <c r="Z135" i="14"/>
  <c r="Y135" i="14"/>
  <c r="X135" i="14"/>
  <c r="W135" i="14"/>
  <c r="V135" i="14"/>
  <c r="U135" i="14"/>
  <c r="T135" i="14"/>
  <c r="S135" i="14"/>
  <c r="R135" i="14"/>
  <c r="Q135" i="14"/>
  <c r="O135" i="14"/>
  <c r="M135" i="14"/>
  <c r="I135" i="14"/>
  <c r="H135" i="14"/>
  <c r="G135" i="14"/>
  <c r="F135" i="14"/>
  <c r="AA134" i="14"/>
  <c r="Z134" i="14"/>
  <c r="Y134" i="14"/>
  <c r="X134" i="14"/>
  <c r="W134" i="14"/>
  <c r="V134" i="14"/>
  <c r="U134" i="14"/>
  <c r="T134" i="14"/>
  <c r="S134" i="14"/>
  <c r="R134" i="14"/>
  <c r="Q134" i="14"/>
  <c r="O134" i="14"/>
  <c r="M134" i="14"/>
  <c r="J134" i="14"/>
  <c r="H134" i="14"/>
  <c r="G134" i="14"/>
  <c r="F134" i="14"/>
  <c r="I134" i="14" s="1"/>
  <c r="AA133" i="14"/>
  <c r="Z133" i="14"/>
  <c r="Y133" i="14"/>
  <c r="X133" i="14"/>
  <c r="W133" i="14"/>
  <c r="V133" i="14"/>
  <c r="U133" i="14"/>
  <c r="T133" i="14"/>
  <c r="S133" i="14"/>
  <c r="R133" i="14"/>
  <c r="Q133" i="14"/>
  <c r="O133" i="14"/>
  <c r="M133" i="14"/>
  <c r="J133" i="14"/>
  <c r="H133" i="14"/>
  <c r="G133" i="14"/>
  <c r="F133" i="14"/>
  <c r="AA132" i="14"/>
  <c r="Z132" i="14"/>
  <c r="Y132" i="14"/>
  <c r="X132" i="14"/>
  <c r="W132" i="14"/>
  <c r="V132" i="14"/>
  <c r="U132" i="14"/>
  <c r="T132" i="14"/>
  <c r="S132" i="14"/>
  <c r="R132" i="14"/>
  <c r="Q132" i="14"/>
  <c r="O132" i="14"/>
  <c r="M132" i="14"/>
  <c r="G132" i="14"/>
  <c r="F132" i="14"/>
  <c r="AA131" i="14"/>
  <c r="Z131" i="14"/>
  <c r="Y131" i="14"/>
  <c r="X131" i="14"/>
  <c r="W131" i="14"/>
  <c r="V131" i="14"/>
  <c r="U131" i="14"/>
  <c r="T131" i="14"/>
  <c r="S131" i="14"/>
  <c r="R131" i="14"/>
  <c r="O131" i="14"/>
  <c r="M131" i="14"/>
  <c r="I131" i="14"/>
  <c r="H131" i="14"/>
  <c r="G131" i="14"/>
  <c r="F131" i="14"/>
  <c r="AA130" i="14"/>
  <c r="Z130" i="14"/>
  <c r="Y130" i="14"/>
  <c r="X130" i="14"/>
  <c r="W130" i="14"/>
  <c r="V130" i="14"/>
  <c r="U130" i="14"/>
  <c r="T130" i="14"/>
  <c r="S130" i="14"/>
  <c r="R130" i="14"/>
  <c r="Q130" i="14"/>
  <c r="O130" i="14"/>
  <c r="M130" i="14"/>
  <c r="J130" i="14"/>
  <c r="H130" i="14"/>
  <c r="G130" i="14"/>
  <c r="F130" i="14"/>
  <c r="I130" i="14" s="1"/>
  <c r="AA129" i="14"/>
  <c r="Z129" i="14"/>
  <c r="Y129" i="14"/>
  <c r="X129" i="14"/>
  <c r="W129" i="14"/>
  <c r="V129" i="14"/>
  <c r="U129" i="14"/>
  <c r="T129" i="14"/>
  <c r="S129" i="14"/>
  <c r="R129" i="14"/>
  <c r="Q129" i="14"/>
  <c r="O129" i="14"/>
  <c r="M129" i="14"/>
  <c r="J129" i="14"/>
  <c r="H129" i="14"/>
  <c r="G129" i="14"/>
  <c r="F129" i="14"/>
  <c r="AA128" i="14"/>
  <c r="Z128" i="14"/>
  <c r="Y128" i="14"/>
  <c r="X128" i="14"/>
  <c r="W128" i="14"/>
  <c r="V128" i="14"/>
  <c r="U128" i="14"/>
  <c r="T128" i="14"/>
  <c r="S128" i="14"/>
  <c r="R128" i="14"/>
  <c r="O128" i="14"/>
  <c r="G128" i="14"/>
  <c r="F128" i="14"/>
  <c r="AA127" i="14"/>
  <c r="Z127" i="14"/>
  <c r="Y127" i="14"/>
  <c r="X127" i="14"/>
  <c r="W127" i="14"/>
  <c r="V127" i="14"/>
  <c r="U127" i="14"/>
  <c r="T127" i="14"/>
  <c r="S127" i="14"/>
  <c r="R127" i="14"/>
  <c r="Q127" i="14"/>
  <c r="O127" i="14"/>
  <c r="M127" i="14"/>
  <c r="I127" i="14"/>
  <c r="H127" i="14"/>
  <c r="G127" i="14"/>
  <c r="F127" i="14"/>
  <c r="AA126" i="14"/>
  <c r="Z126" i="14"/>
  <c r="Y126" i="14"/>
  <c r="X126" i="14"/>
  <c r="W126" i="14"/>
  <c r="V126" i="14"/>
  <c r="U126" i="14"/>
  <c r="T126" i="14"/>
  <c r="S126" i="14"/>
  <c r="R126" i="14"/>
  <c r="Q126" i="14"/>
  <c r="O126" i="14"/>
  <c r="M126" i="14"/>
  <c r="J126" i="14"/>
  <c r="H126" i="14"/>
  <c r="G126" i="14"/>
  <c r="F126" i="14"/>
  <c r="I126" i="14" s="1"/>
  <c r="AA125" i="14"/>
  <c r="Z125" i="14"/>
  <c r="Y125" i="14"/>
  <c r="X125" i="14"/>
  <c r="W125" i="14"/>
  <c r="V125" i="14"/>
  <c r="U125" i="14"/>
  <c r="T125" i="14"/>
  <c r="S125" i="14"/>
  <c r="R125" i="14"/>
  <c r="Q125" i="14"/>
  <c r="O125" i="14"/>
  <c r="M125" i="14"/>
  <c r="J125" i="14"/>
  <c r="H125" i="14"/>
  <c r="G125" i="14"/>
  <c r="F125" i="14"/>
  <c r="AA124" i="14"/>
  <c r="Z124" i="14"/>
  <c r="Y124" i="14"/>
  <c r="X124" i="14"/>
  <c r="W124" i="14"/>
  <c r="V124" i="14"/>
  <c r="U124" i="14"/>
  <c r="T124" i="14"/>
  <c r="S124" i="14"/>
  <c r="R124" i="14"/>
  <c r="Q124" i="14"/>
  <c r="O124" i="14"/>
  <c r="M124" i="14"/>
  <c r="J124" i="14"/>
  <c r="G124" i="14"/>
  <c r="F124" i="14"/>
  <c r="AA123" i="14"/>
  <c r="Z123" i="14"/>
  <c r="Y123" i="14"/>
  <c r="X123" i="14"/>
  <c r="W123" i="14"/>
  <c r="V123" i="14"/>
  <c r="U123" i="14"/>
  <c r="T123" i="14"/>
  <c r="S123" i="14"/>
  <c r="R123" i="14"/>
  <c r="O123" i="14"/>
  <c r="M123" i="14"/>
  <c r="I123" i="14"/>
  <c r="H123" i="14"/>
  <c r="G123" i="14"/>
  <c r="F123" i="14"/>
  <c r="AA122" i="14"/>
  <c r="Z122" i="14"/>
  <c r="Y122" i="14"/>
  <c r="X122" i="14"/>
  <c r="W122" i="14"/>
  <c r="V122" i="14"/>
  <c r="U122" i="14"/>
  <c r="T122" i="14"/>
  <c r="S122" i="14"/>
  <c r="R122" i="14"/>
  <c r="Q122" i="14"/>
  <c r="O122" i="14"/>
  <c r="M122" i="14"/>
  <c r="J122" i="14"/>
  <c r="I122" i="14"/>
  <c r="H122" i="14"/>
  <c r="G122" i="14"/>
  <c r="F122" i="14"/>
  <c r="AA121" i="14"/>
  <c r="Z121" i="14"/>
  <c r="Y121" i="14"/>
  <c r="X121" i="14"/>
  <c r="W121" i="14"/>
  <c r="V121" i="14"/>
  <c r="U121" i="14"/>
  <c r="T121" i="14"/>
  <c r="S121" i="14"/>
  <c r="R121" i="14"/>
  <c r="Q121" i="14"/>
  <c r="O121" i="14"/>
  <c r="M121" i="14"/>
  <c r="G121" i="14"/>
  <c r="F121" i="14"/>
  <c r="AA120" i="14"/>
  <c r="Z120" i="14"/>
  <c r="Y120" i="14"/>
  <c r="X120" i="14"/>
  <c r="W120" i="14"/>
  <c r="V120" i="14"/>
  <c r="U120" i="14"/>
  <c r="T120" i="14"/>
  <c r="S120" i="14"/>
  <c r="R120" i="14"/>
  <c r="J120" i="14"/>
  <c r="H120" i="14"/>
  <c r="G120" i="14"/>
  <c r="F120" i="14"/>
  <c r="I120" i="14" s="1"/>
  <c r="AA119" i="14"/>
  <c r="Z119" i="14"/>
  <c r="Y119" i="14"/>
  <c r="X119" i="14"/>
  <c r="W119" i="14"/>
  <c r="V119" i="14"/>
  <c r="U119" i="14"/>
  <c r="T119" i="14"/>
  <c r="S119" i="14"/>
  <c r="R119" i="14"/>
  <c r="Q119" i="14"/>
  <c r="O119" i="14"/>
  <c r="M119" i="14"/>
  <c r="J119" i="14"/>
  <c r="I119" i="14"/>
  <c r="G119" i="14"/>
  <c r="F119" i="14"/>
  <c r="H119" i="14" s="1"/>
  <c r="AA118" i="14"/>
  <c r="Z118" i="14"/>
  <c r="Y118" i="14"/>
  <c r="X118" i="14"/>
  <c r="W118" i="14"/>
  <c r="V118" i="14"/>
  <c r="U118" i="14"/>
  <c r="T118" i="14"/>
  <c r="S118" i="14"/>
  <c r="R118" i="14"/>
  <c r="Q118" i="14"/>
  <c r="O118" i="14"/>
  <c r="M118" i="14"/>
  <c r="I118" i="14"/>
  <c r="G118" i="14"/>
  <c r="F118" i="14"/>
  <c r="J118" i="14" s="1"/>
  <c r="AA117" i="14"/>
  <c r="Z117" i="14"/>
  <c r="Y117" i="14"/>
  <c r="X117" i="14"/>
  <c r="W117" i="14"/>
  <c r="V117" i="14"/>
  <c r="U117" i="14"/>
  <c r="T117" i="14"/>
  <c r="S117" i="14"/>
  <c r="R117" i="14"/>
  <c r="Q117" i="14"/>
  <c r="O117" i="14"/>
  <c r="M117" i="14"/>
  <c r="G117" i="14"/>
  <c r="F117" i="14"/>
  <c r="AA116" i="14"/>
  <c r="Z116" i="14"/>
  <c r="Y116" i="14"/>
  <c r="X116" i="14"/>
  <c r="W116" i="14"/>
  <c r="V116" i="14"/>
  <c r="U116" i="14"/>
  <c r="T116" i="14"/>
  <c r="S116" i="14"/>
  <c r="R116" i="14"/>
  <c r="Q116" i="14"/>
  <c r="O116" i="14"/>
  <c r="M116" i="14"/>
  <c r="J116" i="14"/>
  <c r="H116" i="14"/>
  <c r="G116" i="14"/>
  <c r="F116" i="14"/>
  <c r="I116" i="14" s="1"/>
  <c r="AA115" i="14"/>
  <c r="Z115" i="14"/>
  <c r="Y115" i="14"/>
  <c r="X115" i="14"/>
  <c r="W115" i="14"/>
  <c r="V115" i="14"/>
  <c r="U115" i="14"/>
  <c r="T115" i="14"/>
  <c r="S115" i="14"/>
  <c r="R115" i="14"/>
  <c r="Q115" i="14"/>
  <c r="O115" i="14"/>
  <c r="M115" i="14"/>
  <c r="J115" i="14"/>
  <c r="I115" i="14"/>
  <c r="H115" i="14"/>
  <c r="G115" i="14"/>
  <c r="F115" i="14"/>
  <c r="AA114" i="14"/>
  <c r="Z114" i="14"/>
  <c r="Y114" i="14"/>
  <c r="X114" i="14"/>
  <c r="W114" i="14"/>
  <c r="V114" i="14"/>
  <c r="U114" i="14"/>
  <c r="T114" i="14"/>
  <c r="S114" i="14"/>
  <c r="R114" i="14"/>
  <c r="Q114" i="14"/>
  <c r="O114" i="14"/>
  <c r="M114" i="14"/>
  <c r="G114" i="14"/>
  <c r="F114" i="14"/>
  <c r="AA113" i="14"/>
  <c r="Z113" i="14"/>
  <c r="Y113" i="14"/>
  <c r="X113" i="14"/>
  <c r="W113" i="14"/>
  <c r="V113" i="14"/>
  <c r="U113" i="14"/>
  <c r="T113" i="14"/>
  <c r="S113" i="14"/>
  <c r="R113" i="14"/>
  <c r="Q113" i="14"/>
  <c r="O113" i="14"/>
  <c r="M113" i="14"/>
  <c r="G113" i="14"/>
  <c r="F113" i="14"/>
  <c r="AA112" i="14"/>
  <c r="Z112" i="14"/>
  <c r="Y112" i="14"/>
  <c r="X112" i="14"/>
  <c r="W112" i="14"/>
  <c r="V112" i="14"/>
  <c r="U112" i="14"/>
  <c r="T112" i="14"/>
  <c r="S112" i="14"/>
  <c r="R112" i="14"/>
  <c r="M112" i="14"/>
  <c r="J112" i="14"/>
  <c r="H112" i="14"/>
  <c r="G112" i="14"/>
  <c r="F112" i="14"/>
  <c r="I112" i="14" s="1"/>
  <c r="AA111" i="14"/>
  <c r="Z111" i="14"/>
  <c r="Y111" i="14"/>
  <c r="X111" i="14"/>
  <c r="W111" i="14"/>
  <c r="V111" i="14"/>
  <c r="U111" i="14"/>
  <c r="T111" i="14"/>
  <c r="S111" i="14"/>
  <c r="R111" i="14"/>
  <c r="Q111" i="14"/>
  <c r="O111" i="14"/>
  <c r="M111" i="14"/>
  <c r="J111" i="14"/>
  <c r="I111" i="14"/>
  <c r="H111" i="14"/>
  <c r="G111" i="14"/>
  <c r="F111" i="14"/>
  <c r="AA110" i="14"/>
  <c r="Z110" i="14"/>
  <c r="Y110" i="14"/>
  <c r="X110" i="14"/>
  <c r="W110" i="14"/>
  <c r="V110" i="14"/>
  <c r="U110" i="14"/>
  <c r="T110" i="14"/>
  <c r="S110" i="14"/>
  <c r="R110" i="14"/>
  <c r="Q110" i="14"/>
  <c r="O110" i="14"/>
  <c r="M110" i="14"/>
  <c r="J110" i="14"/>
  <c r="H110" i="14"/>
  <c r="G110" i="14"/>
  <c r="F110" i="14"/>
  <c r="I110" i="14" s="1"/>
  <c r="AA109" i="14"/>
  <c r="Z109" i="14"/>
  <c r="Y109" i="14"/>
  <c r="X109" i="14"/>
  <c r="W109" i="14"/>
  <c r="V109" i="14"/>
  <c r="U109" i="14"/>
  <c r="T109" i="14"/>
  <c r="S109" i="14"/>
  <c r="R109" i="14"/>
  <c r="Q109" i="14"/>
  <c r="O109" i="14"/>
  <c r="M109" i="14"/>
  <c r="G109" i="14"/>
  <c r="F109" i="14"/>
  <c r="AA108" i="14"/>
  <c r="Z108" i="14"/>
  <c r="Y108" i="14"/>
  <c r="X108" i="14"/>
  <c r="W108" i="14"/>
  <c r="V108" i="14"/>
  <c r="U108" i="14"/>
  <c r="T108" i="14"/>
  <c r="S108" i="14"/>
  <c r="R108" i="14"/>
  <c r="Q108" i="14"/>
  <c r="O108" i="14"/>
  <c r="M108" i="14"/>
  <c r="G108" i="14"/>
  <c r="F108" i="14"/>
  <c r="I108" i="14" s="1"/>
  <c r="AA107" i="14"/>
  <c r="Z107" i="14"/>
  <c r="Y107" i="14"/>
  <c r="X107" i="14"/>
  <c r="W107" i="14"/>
  <c r="V107" i="14"/>
  <c r="U107" i="14"/>
  <c r="T107" i="14"/>
  <c r="S107" i="14"/>
  <c r="R107" i="14"/>
  <c r="Q107" i="14"/>
  <c r="O107" i="14"/>
  <c r="M107" i="14"/>
  <c r="G107" i="14"/>
  <c r="F107" i="14"/>
  <c r="J107" i="14" s="1"/>
  <c r="AA106" i="14"/>
  <c r="Z106" i="14"/>
  <c r="Y106" i="14"/>
  <c r="X106" i="14"/>
  <c r="W106" i="14"/>
  <c r="V106" i="14"/>
  <c r="U106" i="14"/>
  <c r="T106" i="14"/>
  <c r="S106" i="14"/>
  <c r="R106" i="14"/>
  <c r="Q106" i="14"/>
  <c r="O106" i="14"/>
  <c r="M106" i="14"/>
  <c r="G106" i="14"/>
  <c r="F106" i="14"/>
  <c r="AA105" i="14"/>
  <c r="Z105" i="14"/>
  <c r="Y105" i="14"/>
  <c r="X105" i="14"/>
  <c r="W105" i="14"/>
  <c r="V105" i="14"/>
  <c r="U105" i="14"/>
  <c r="T105" i="14"/>
  <c r="S105" i="14"/>
  <c r="R105" i="14"/>
  <c r="Q105" i="14"/>
  <c r="O105" i="14"/>
  <c r="M105" i="14"/>
  <c r="J105" i="14"/>
  <c r="H105" i="14"/>
  <c r="G105" i="14"/>
  <c r="F105" i="14"/>
  <c r="I105" i="14" s="1"/>
  <c r="AA104" i="14"/>
  <c r="Z104" i="14"/>
  <c r="Y104" i="14"/>
  <c r="X104" i="14"/>
  <c r="W104" i="14"/>
  <c r="V104" i="14"/>
  <c r="U104" i="14"/>
  <c r="T104" i="14"/>
  <c r="S104" i="14"/>
  <c r="R104" i="14"/>
  <c r="Q104" i="14"/>
  <c r="O104" i="14"/>
  <c r="M104" i="14"/>
  <c r="J104" i="14"/>
  <c r="I104" i="14"/>
  <c r="G104" i="14"/>
  <c r="F104" i="14"/>
  <c r="H104" i="14" s="1"/>
  <c r="AA103" i="14"/>
  <c r="Z103" i="14"/>
  <c r="Y103" i="14"/>
  <c r="X103" i="14"/>
  <c r="W103" i="14"/>
  <c r="V103" i="14"/>
  <c r="U103" i="14"/>
  <c r="T103" i="14"/>
  <c r="S103" i="14"/>
  <c r="R103" i="14"/>
  <c r="I103" i="14"/>
  <c r="G103" i="14"/>
  <c r="F103" i="14"/>
  <c r="J103" i="14" s="1"/>
  <c r="AA102" i="14"/>
  <c r="Z102" i="14"/>
  <c r="Y102" i="14"/>
  <c r="X102" i="14"/>
  <c r="W102" i="14"/>
  <c r="V102" i="14"/>
  <c r="U102" i="14"/>
  <c r="T102" i="14"/>
  <c r="S102" i="14"/>
  <c r="R102" i="14"/>
  <c r="G102" i="14"/>
  <c r="F102" i="14"/>
  <c r="AA101" i="14"/>
  <c r="Z101" i="14"/>
  <c r="Y101" i="14"/>
  <c r="X101" i="14"/>
  <c r="W101" i="14"/>
  <c r="V101" i="14"/>
  <c r="U101" i="14"/>
  <c r="T101" i="14"/>
  <c r="S101" i="14"/>
  <c r="R101" i="14"/>
  <c r="J101" i="14"/>
  <c r="I101" i="14"/>
  <c r="H101" i="14"/>
  <c r="G101" i="14"/>
  <c r="F101" i="14"/>
  <c r="AA100" i="14"/>
  <c r="Z100" i="14"/>
  <c r="Y100" i="14"/>
  <c r="X100" i="14"/>
  <c r="W100" i="14"/>
  <c r="V100" i="14"/>
  <c r="U100" i="14"/>
  <c r="T100" i="14"/>
  <c r="S100" i="14"/>
  <c r="R100" i="14"/>
  <c r="J100" i="14"/>
  <c r="I100" i="14"/>
  <c r="G100" i="14"/>
  <c r="F100" i="14"/>
  <c r="H100" i="14" s="1"/>
  <c r="AA99" i="14"/>
  <c r="Z99" i="14"/>
  <c r="Y99" i="14"/>
  <c r="X99" i="14"/>
  <c r="W99" i="14"/>
  <c r="V99" i="14"/>
  <c r="U99" i="14"/>
  <c r="T99" i="14"/>
  <c r="S99" i="14"/>
  <c r="R99" i="14"/>
  <c r="I99" i="14"/>
  <c r="G99" i="14"/>
  <c r="F99" i="14"/>
  <c r="J99" i="14" s="1"/>
  <c r="AA98" i="14"/>
  <c r="Z98" i="14"/>
  <c r="Y98" i="14"/>
  <c r="X98" i="14"/>
  <c r="W98" i="14"/>
  <c r="V98" i="14"/>
  <c r="U98" i="14"/>
  <c r="T98" i="14"/>
  <c r="S98" i="14"/>
  <c r="R98" i="14"/>
  <c r="G98" i="14"/>
  <c r="F98" i="14"/>
  <c r="AA97" i="14"/>
  <c r="Z97" i="14"/>
  <c r="Y97" i="14"/>
  <c r="X97" i="14"/>
  <c r="W97" i="14"/>
  <c r="V97" i="14"/>
  <c r="U97" i="14"/>
  <c r="T97" i="14"/>
  <c r="S97" i="14"/>
  <c r="R97" i="14"/>
  <c r="J97" i="14"/>
  <c r="I97" i="14"/>
  <c r="H97" i="14"/>
  <c r="G97" i="14"/>
  <c r="F97" i="14"/>
  <c r="AA96" i="14"/>
  <c r="Z96" i="14"/>
  <c r="Y96" i="14"/>
  <c r="X96" i="14"/>
  <c r="W96" i="14"/>
  <c r="V96" i="14"/>
  <c r="U96" i="14"/>
  <c r="T96" i="14"/>
  <c r="S96" i="14"/>
  <c r="R96" i="14"/>
  <c r="J96" i="14"/>
  <c r="I96" i="14"/>
  <c r="G96" i="14"/>
  <c r="F96" i="14"/>
  <c r="H96" i="14" s="1"/>
  <c r="AA95" i="14"/>
  <c r="Z95" i="14"/>
  <c r="Y95" i="14"/>
  <c r="X95" i="14"/>
  <c r="W95" i="14"/>
  <c r="V95" i="14"/>
  <c r="U95" i="14"/>
  <c r="T95" i="14"/>
  <c r="S95" i="14"/>
  <c r="R95" i="14"/>
  <c r="I95" i="14"/>
  <c r="G95" i="14"/>
  <c r="F95" i="14"/>
  <c r="J95" i="14" s="1"/>
  <c r="AA94" i="14"/>
  <c r="Z94" i="14"/>
  <c r="Y94" i="14"/>
  <c r="X94" i="14"/>
  <c r="W94" i="14"/>
  <c r="V94" i="14"/>
  <c r="U94" i="14"/>
  <c r="T94" i="14"/>
  <c r="S94" i="14"/>
  <c r="R94" i="14"/>
  <c r="G94" i="14"/>
  <c r="F94" i="14"/>
  <c r="AA93" i="14"/>
  <c r="Z93" i="14"/>
  <c r="Y93" i="14"/>
  <c r="X93" i="14"/>
  <c r="W93" i="14"/>
  <c r="V93" i="14"/>
  <c r="U93" i="14"/>
  <c r="T93" i="14"/>
  <c r="S93" i="14"/>
  <c r="R93" i="14"/>
  <c r="J93" i="14"/>
  <c r="I93" i="14"/>
  <c r="H93" i="14"/>
  <c r="G93" i="14"/>
  <c r="F93" i="14"/>
  <c r="AA92" i="14"/>
  <c r="Z92" i="14"/>
  <c r="Y92" i="14"/>
  <c r="X92" i="14"/>
  <c r="W92" i="14"/>
  <c r="V92" i="14"/>
  <c r="U92" i="14"/>
  <c r="T92" i="14"/>
  <c r="S92" i="14"/>
  <c r="R92" i="14"/>
  <c r="J92" i="14"/>
  <c r="I92" i="14"/>
  <c r="G92" i="14"/>
  <c r="F92" i="14"/>
  <c r="H92" i="14" s="1"/>
  <c r="AA91" i="14"/>
  <c r="Z91" i="14"/>
  <c r="Y91" i="14"/>
  <c r="X91" i="14"/>
  <c r="W91" i="14"/>
  <c r="V91" i="14"/>
  <c r="U91" i="14"/>
  <c r="T91" i="14"/>
  <c r="S91" i="14"/>
  <c r="R91" i="14"/>
  <c r="I91" i="14"/>
  <c r="G91" i="14"/>
  <c r="F91" i="14"/>
  <c r="J91" i="14" s="1"/>
  <c r="AA90" i="14"/>
  <c r="Z90" i="14"/>
  <c r="Y90" i="14"/>
  <c r="X90" i="14"/>
  <c r="W90" i="14"/>
  <c r="V90" i="14"/>
  <c r="U90" i="14"/>
  <c r="T90" i="14"/>
  <c r="S90" i="14"/>
  <c r="R90" i="14"/>
  <c r="H90" i="14"/>
  <c r="G90" i="14"/>
  <c r="F90" i="14"/>
  <c r="AA89" i="14"/>
  <c r="Z89" i="14"/>
  <c r="Y89" i="14"/>
  <c r="X89" i="14"/>
  <c r="W89" i="14"/>
  <c r="V89" i="14"/>
  <c r="U89" i="14"/>
  <c r="T89" i="14"/>
  <c r="S89" i="14"/>
  <c r="R89" i="14"/>
  <c r="J89" i="14"/>
  <c r="I89" i="14"/>
  <c r="H89" i="14"/>
  <c r="G89" i="14"/>
  <c r="F89" i="14"/>
  <c r="AA88" i="14"/>
  <c r="Z88" i="14"/>
  <c r="Y88" i="14"/>
  <c r="X88" i="14"/>
  <c r="W88" i="14"/>
  <c r="V88" i="14"/>
  <c r="U88" i="14"/>
  <c r="T88" i="14"/>
  <c r="S88" i="14"/>
  <c r="R88" i="14"/>
  <c r="J88" i="14"/>
  <c r="I88" i="14"/>
  <c r="H88" i="14"/>
  <c r="G88" i="14"/>
  <c r="F88" i="14"/>
  <c r="AA87" i="14"/>
  <c r="Z87" i="14"/>
  <c r="Y87" i="14"/>
  <c r="X87" i="14"/>
  <c r="W87" i="14"/>
  <c r="V87" i="14"/>
  <c r="U87" i="14"/>
  <c r="T87" i="14"/>
  <c r="S87" i="14"/>
  <c r="R87" i="14"/>
  <c r="G87" i="14"/>
  <c r="F87" i="14"/>
  <c r="AA86" i="14"/>
  <c r="Z86" i="14"/>
  <c r="Y86" i="14"/>
  <c r="X86" i="14"/>
  <c r="W86" i="14"/>
  <c r="V86" i="14"/>
  <c r="U86" i="14"/>
  <c r="T86" i="14"/>
  <c r="S86" i="14"/>
  <c r="R86" i="14"/>
  <c r="G86" i="14"/>
  <c r="F86" i="14"/>
  <c r="I86" i="14" s="1"/>
  <c r="AA85" i="14"/>
  <c r="Z85" i="14"/>
  <c r="Y85" i="14"/>
  <c r="X85" i="14"/>
  <c r="W85" i="14"/>
  <c r="V85" i="14"/>
  <c r="U85" i="14"/>
  <c r="T85" i="14"/>
  <c r="S85" i="14"/>
  <c r="R85" i="14"/>
  <c r="G85" i="14"/>
  <c r="F85" i="14"/>
  <c r="I85" i="14" s="1"/>
  <c r="AA84" i="14"/>
  <c r="Z84" i="14"/>
  <c r="Y84" i="14"/>
  <c r="X84" i="14"/>
  <c r="W84" i="14"/>
  <c r="V84" i="14"/>
  <c r="U84" i="14"/>
  <c r="T84" i="14"/>
  <c r="S84" i="14"/>
  <c r="R84" i="14"/>
  <c r="G84" i="14"/>
  <c r="F84" i="14"/>
  <c r="AA83" i="14"/>
  <c r="Z83" i="14"/>
  <c r="Y83" i="14"/>
  <c r="X83" i="14"/>
  <c r="W83" i="14"/>
  <c r="V83" i="14"/>
  <c r="U83" i="14"/>
  <c r="T83" i="14"/>
  <c r="S83" i="14"/>
  <c r="R83" i="14"/>
  <c r="J83" i="14"/>
  <c r="I83" i="14"/>
  <c r="H83" i="14"/>
  <c r="G83" i="14"/>
  <c r="F83" i="14"/>
  <c r="AA82" i="14"/>
  <c r="Z82" i="14"/>
  <c r="Y82" i="14"/>
  <c r="X82" i="14"/>
  <c r="W82" i="14"/>
  <c r="V82" i="14"/>
  <c r="U82" i="14"/>
  <c r="T82" i="14"/>
  <c r="S82" i="14"/>
  <c r="R82" i="14"/>
  <c r="J82" i="14"/>
  <c r="I82" i="14"/>
  <c r="H82" i="14"/>
  <c r="G82" i="14"/>
  <c r="F82" i="14"/>
  <c r="AA81" i="14"/>
  <c r="Z81" i="14"/>
  <c r="Y81" i="14"/>
  <c r="X81" i="14"/>
  <c r="W81" i="14"/>
  <c r="V81" i="14"/>
  <c r="U81" i="14"/>
  <c r="T81" i="14"/>
  <c r="S81" i="14"/>
  <c r="R81" i="14"/>
  <c r="G81" i="14"/>
  <c r="F81" i="14"/>
  <c r="I81" i="14" s="1"/>
  <c r="AA80" i="14"/>
  <c r="Z80" i="14"/>
  <c r="Y80" i="14"/>
  <c r="X80" i="14"/>
  <c r="W80" i="14"/>
  <c r="V80" i="14"/>
  <c r="U80" i="14"/>
  <c r="T80" i="14"/>
  <c r="S80" i="14"/>
  <c r="R80" i="14"/>
  <c r="G80" i="14"/>
  <c r="F80" i="14"/>
  <c r="AA79" i="14"/>
  <c r="Z79" i="14"/>
  <c r="Y79" i="14"/>
  <c r="X79" i="14"/>
  <c r="W79" i="14"/>
  <c r="V79" i="14"/>
  <c r="U79" i="14"/>
  <c r="T79" i="14"/>
  <c r="S79" i="14"/>
  <c r="R79" i="14"/>
  <c r="J79" i="14"/>
  <c r="H79" i="14"/>
  <c r="G79" i="14"/>
  <c r="F79" i="14"/>
  <c r="I79" i="14" s="1"/>
  <c r="AA78" i="14"/>
  <c r="Z78" i="14"/>
  <c r="Y78" i="14"/>
  <c r="X78" i="14"/>
  <c r="W78" i="14"/>
  <c r="V78" i="14"/>
  <c r="U78" i="14"/>
  <c r="T78" i="14"/>
  <c r="S78" i="14"/>
  <c r="R78" i="14"/>
  <c r="J78" i="14"/>
  <c r="I78" i="14"/>
  <c r="H78" i="14"/>
  <c r="G78" i="14"/>
  <c r="F78" i="14"/>
  <c r="AA77" i="14"/>
  <c r="Z77" i="14"/>
  <c r="Y77" i="14"/>
  <c r="X77" i="14"/>
  <c r="W77" i="14"/>
  <c r="V77" i="14"/>
  <c r="U77" i="14"/>
  <c r="T77" i="14"/>
  <c r="S77" i="14"/>
  <c r="R77" i="14"/>
  <c r="G77" i="14"/>
  <c r="F77" i="14"/>
  <c r="I77" i="14" s="1"/>
  <c r="AA76" i="14"/>
  <c r="Z76" i="14"/>
  <c r="Y76" i="14"/>
  <c r="X76" i="14"/>
  <c r="W76" i="14"/>
  <c r="V76" i="14"/>
  <c r="U76" i="14"/>
  <c r="T76" i="14"/>
  <c r="S76" i="14"/>
  <c r="R76" i="14"/>
  <c r="G76" i="14"/>
  <c r="F76" i="14"/>
  <c r="H76" i="14" s="1"/>
  <c r="AA75" i="14"/>
  <c r="Z75" i="14"/>
  <c r="Y75" i="14"/>
  <c r="X75" i="14"/>
  <c r="W75" i="14"/>
  <c r="V75" i="14"/>
  <c r="U75" i="14"/>
  <c r="T75" i="14"/>
  <c r="S75" i="14"/>
  <c r="R75" i="14"/>
  <c r="J75" i="14"/>
  <c r="H75" i="14"/>
  <c r="G75" i="14"/>
  <c r="F75" i="14"/>
  <c r="I75" i="14" s="1"/>
  <c r="AA74" i="14"/>
  <c r="Z74" i="14"/>
  <c r="Y74" i="14"/>
  <c r="X74" i="14"/>
  <c r="W74" i="14"/>
  <c r="V74" i="14"/>
  <c r="U74" i="14"/>
  <c r="T74" i="14"/>
  <c r="S74" i="14"/>
  <c r="R74" i="14"/>
  <c r="J74" i="14"/>
  <c r="I74" i="14"/>
  <c r="H74" i="14"/>
  <c r="G74" i="14"/>
  <c r="F74" i="14"/>
  <c r="AA73" i="14"/>
  <c r="Z73" i="14"/>
  <c r="Y73" i="14"/>
  <c r="X73" i="14"/>
  <c r="W73" i="14"/>
  <c r="V73" i="14"/>
  <c r="U73" i="14"/>
  <c r="T73" i="14"/>
  <c r="S73" i="14"/>
  <c r="R73" i="14"/>
  <c r="J73" i="14"/>
  <c r="G73" i="14"/>
  <c r="F73" i="14"/>
  <c r="AA72" i="14"/>
  <c r="Z72" i="14"/>
  <c r="Y72" i="14"/>
  <c r="X72" i="14"/>
  <c r="W72" i="14"/>
  <c r="V72" i="14"/>
  <c r="U72" i="14"/>
  <c r="T72" i="14"/>
  <c r="S72" i="14"/>
  <c r="R72" i="14"/>
  <c r="G72" i="14"/>
  <c r="F72" i="14"/>
  <c r="I72" i="14" s="1"/>
  <c r="AA71" i="14"/>
  <c r="Z71" i="14"/>
  <c r="Y71" i="14"/>
  <c r="X71" i="14"/>
  <c r="W71" i="14"/>
  <c r="V71" i="14"/>
  <c r="U71" i="14"/>
  <c r="T71" i="14"/>
  <c r="S71" i="14"/>
  <c r="R71" i="14"/>
  <c r="J71" i="14"/>
  <c r="I71" i="14"/>
  <c r="H71" i="14"/>
  <c r="G71" i="14"/>
  <c r="F71" i="14"/>
  <c r="AA70" i="14"/>
  <c r="Z70" i="14"/>
  <c r="Y70" i="14"/>
  <c r="X70" i="14"/>
  <c r="W70" i="14"/>
  <c r="V70" i="14"/>
  <c r="U70" i="14"/>
  <c r="T70" i="14"/>
  <c r="S70" i="14"/>
  <c r="R70" i="14"/>
  <c r="J70" i="14"/>
  <c r="G70" i="14"/>
  <c r="F70" i="14"/>
  <c r="I70" i="14" s="1"/>
  <c r="AA69" i="14"/>
  <c r="Z69" i="14"/>
  <c r="Y69" i="14"/>
  <c r="X69" i="14"/>
  <c r="W69" i="14"/>
  <c r="V69" i="14"/>
  <c r="U69" i="14"/>
  <c r="T69" i="14"/>
  <c r="S69" i="14"/>
  <c r="R69" i="14"/>
  <c r="I69" i="14"/>
  <c r="H69" i="14"/>
  <c r="G69" i="14"/>
  <c r="F69" i="14"/>
  <c r="J69" i="14" s="1"/>
  <c r="AA68" i="14"/>
  <c r="Z68" i="14"/>
  <c r="Y68" i="14"/>
  <c r="X68" i="14"/>
  <c r="W68" i="14"/>
  <c r="V68" i="14"/>
  <c r="U68" i="14"/>
  <c r="T68" i="14"/>
  <c r="S68" i="14"/>
  <c r="R68" i="14"/>
  <c r="I68" i="14"/>
  <c r="G68" i="14"/>
  <c r="F68" i="14"/>
  <c r="J68" i="14" s="1"/>
  <c r="AA67" i="14"/>
  <c r="Z67" i="14"/>
  <c r="Y67" i="14"/>
  <c r="X67" i="14"/>
  <c r="W67" i="14"/>
  <c r="V67" i="14"/>
  <c r="U67" i="14"/>
  <c r="T67" i="14"/>
  <c r="S67" i="14"/>
  <c r="R67" i="14"/>
  <c r="J67" i="14"/>
  <c r="I67" i="14"/>
  <c r="H67" i="14"/>
  <c r="G67" i="14"/>
  <c r="F67" i="14"/>
  <c r="AA66" i="14"/>
  <c r="Z66" i="14"/>
  <c r="Y66" i="14"/>
  <c r="X66" i="14"/>
  <c r="W66" i="14"/>
  <c r="V66" i="14"/>
  <c r="U66" i="14"/>
  <c r="T66" i="14"/>
  <c r="S66" i="14"/>
  <c r="R66" i="14"/>
  <c r="J66" i="14"/>
  <c r="I66" i="14"/>
  <c r="G66" i="14"/>
  <c r="F66" i="14"/>
  <c r="H66" i="14" s="1"/>
  <c r="AA65" i="14"/>
  <c r="Z65" i="14"/>
  <c r="Y65" i="14"/>
  <c r="X65" i="14"/>
  <c r="W65" i="14"/>
  <c r="V65" i="14"/>
  <c r="U65" i="14"/>
  <c r="T65" i="14"/>
  <c r="S65" i="14"/>
  <c r="R65" i="14"/>
  <c r="I65" i="14"/>
  <c r="H65" i="14"/>
  <c r="G65" i="14"/>
  <c r="F65" i="14"/>
  <c r="J65" i="14" s="1"/>
  <c r="AA64" i="14"/>
  <c r="Z64" i="14"/>
  <c r="Y64" i="14"/>
  <c r="X64" i="14"/>
  <c r="W64" i="14"/>
  <c r="V64" i="14"/>
  <c r="U64" i="14"/>
  <c r="T64" i="14"/>
  <c r="S64" i="14"/>
  <c r="R64" i="14"/>
  <c r="I64" i="14"/>
  <c r="G64" i="14"/>
  <c r="F64" i="14"/>
  <c r="J64" i="14" s="1"/>
  <c r="AA63" i="14"/>
  <c r="Z63" i="14"/>
  <c r="Y63" i="14"/>
  <c r="X63" i="14"/>
  <c r="W63" i="14"/>
  <c r="V63" i="14"/>
  <c r="U63" i="14"/>
  <c r="T63" i="14"/>
  <c r="S63" i="14"/>
  <c r="R63" i="14"/>
  <c r="J63" i="14"/>
  <c r="I63" i="14"/>
  <c r="H63" i="14"/>
  <c r="G63" i="14"/>
  <c r="F63" i="14"/>
  <c r="AA62" i="14"/>
  <c r="Z62" i="14"/>
  <c r="Y62" i="14"/>
  <c r="X62" i="14"/>
  <c r="W62" i="14"/>
  <c r="V62" i="14"/>
  <c r="U62" i="14"/>
  <c r="T62" i="14"/>
  <c r="S62" i="14"/>
  <c r="R62" i="14"/>
  <c r="J62" i="14"/>
  <c r="G62" i="14"/>
  <c r="F62" i="14"/>
  <c r="I62" i="14" s="1"/>
  <c r="AA61" i="14"/>
  <c r="Z61" i="14"/>
  <c r="Y61" i="14"/>
  <c r="X61" i="14"/>
  <c r="W61" i="14"/>
  <c r="V61" i="14"/>
  <c r="U61" i="14"/>
  <c r="T61" i="14"/>
  <c r="S61" i="14"/>
  <c r="R61" i="14"/>
  <c r="I61" i="14"/>
  <c r="H61" i="14"/>
  <c r="G61" i="14"/>
  <c r="F61" i="14"/>
  <c r="J61" i="14" s="1"/>
  <c r="AA60" i="14"/>
  <c r="Z60" i="14"/>
  <c r="Y60" i="14"/>
  <c r="X60" i="14"/>
  <c r="W60" i="14"/>
  <c r="V60" i="14"/>
  <c r="U60" i="14"/>
  <c r="T60" i="14"/>
  <c r="S60" i="14"/>
  <c r="R60" i="14"/>
  <c r="I60" i="14"/>
  <c r="G60" i="14"/>
  <c r="F60" i="14"/>
  <c r="J60" i="14" s="1"/>
  <c r="AA59" i="14"/>
  <c r="Z59" i="14"/>
  <c r="Y59" i="14"/>
  <c r="X59" i="14"/>
  <c r="W59" i="14"/>
  <c r="V59" i="14"/>
  <c r="U59" i="14"/>
  <c r="T59" i="14"/>
  <c r="S59" i="14"/>
  <c r="R59" i="14"/>
  <c r="I59" i="14"/>
  <c r="H59" i="14"/>
  <c r="G59" i="14"/>
  <c r="F59" i="14"/>
  <c r="J59" i="14" s="1"/>
  <c r="AA58" i="14"/>
  <c r="Z58" i="14"/>
  <c r="Y58" i="14"/>
  <c r="X58" i="14"/>
  <c r="W58" i="14"/>
  <c r="V58" i="14"/>
  <c r="U58" i="14"/>
  <c r="T58" i="14"/>
  <c r="S58" i="14"/>
  <c r="R58" i="14"/>
  <c r="J58" i="14"/>
  <c r="G58" i="14"/>
  <c r="F58" i="14"/>
  <c r="I58" i="14" s="1"/>
  <c r="AA57" i="14"/>
  <c r="Z57" i="14"/>
  <c r="Y57" i="14"/>
  <c r="X57" i="14"/>
  <c r="W57" i="14"/>
  <c r="V57" i="14"/>
  <c r="U57" i="14"/>
  <c r="T57" i="14"/>
  <c r="S57" i="14"/>
  <c r="R57" i="14"/>
  <c r="I57" i="14"/>
  <c r="H57" i="14"/>
  <c r="G57" i="14"/>
  <c r="F57" i="14"/>
  <c r="AA56" i="14"/>
  <c r="Z56" i="14"/>
  <c r="Y56" i="14"/>
  <c r="X56" i="14"/>
  <c r="W56" i="14"/>
  <c r="V56" i="14"/>
  <c r="U56" i="14"/>
  <c r="T56" i="14"/>
  <c r="S56" i="14"/>
  <c r="R56" i="14"/>
  <c r="I56" i="14"/>
  <c r="G56" i="14"/>
  <c r="F56" i="14"/>
  <c r="J56" i="14" s="1"/>
  <c r="AA55" i="14"/>
  <c r="Z55" i="14"/>
  <c r="Y55" i="14"/>
  <c r="X55" i="14"/>
  <c r="W55" i="14"/>
  <c r="V55" i="14"/>
  <c r="U55" i="14"/>
  <c r="T55" i="14"/>
  <c r="S55" i="14"/>
  <c r="R55" i="14"/>
  <c r="I55" i="14"/>
  <c r="H55" i="14"/>
  <c r="G55" i="14"/>
  <c r="F55" i="14"/>
  <c r="J55" i="14" s="1"/>
  <c r="AA54" i="14"/>
  <c r="Z54" i="14"/>
  <c r="Y54" i="14"/>
  <c r="X54" i="14"/>
  <c r="W54" i="14"/>
  <c r="V54" i="14"/>
  <c r="U54" i="14"/>
  <c r="T54" i="14"/>
  <c r="S54" i="14"/>
  <c r="R54" i="14"/>
  <c r="G54" i="14"/>
  <c r="F54" i="14"/>
  <c r="J54" i="14" s="1"/>
  <c r="AA53" i="14"/>
  <c r="Z53" i="14"/>
  <c r="Y53" i="14"/>
  <c r="X53" i="14"/>
  <c r="W53" i="14"/>
  <c r="V53" i="14"/>
  <c r="U53" i="14"/>
  <c r="T53" i="14"/>
  <c r="S53" i="14"/>
  <c r="R53" i="14"/>
  <c r="J53" i="14"/>
  <c r="I53" i="14"/>
  <c r="H53" i="14"/>
  <c r="G53" i="14"/>
  <c r="F53" i="14"/>
  <c r="AA52" i="14"/>
  <c r="Z52" i="14"/>
  <c r="Y52" i="14"/>
  <c r="X52" i="14"/>
  <c r="W52" i="14"/>
  <c r="V52" i="14"/>
  <c r="U52" i="14"/>
  <c r="T52" i="14"/>
  <c r="S52" i="14"/>
  <c r="R52" i="14"/>
  <c r="G52" i="14"/>
  <c r="F52" i="14"/>
  <c r="I52" i="14" s="1"/>
  <c r="AA51" i="14"/>
  <c r="Z51" i="14"/>
  <c r="Y51" i="14"/>
  <c r="X51" i="14"/>
  <c r="W51" i="14"/>
  <c r="V51" i="14"/>
  <c r="U51" i="14"/>
  <c r="T51" i="14"/>
  <c r="S51" i="14"/>
  <c r="R51" i="14"/>
  <c r="I51" i="14"/>
  <c r="G51" i="14"/>
  <c r="F51" i="14"/>
  <c r="J51" i="14" s="1"/>
  <c r="AA50" i="14"/>
  <c r="Z50" i="14"/>
  <c r="Y50" i="14"/>
  <c r="X50" i="14"/>
  <c r="W50" i="14"/>
  <c r="V50" i="14"/>
  <c r="U50" i="14"/>
  <c r="T50" i="14"/>
  <c r="S50" i="14"/>
  <c r="R50" i="14"/>
  <c r="G50" i="14"/>
  <c r="F50" i="14"/>
  <c r="AA49" i="14"/>
  <c r="Z49" i="14"/>
  <c r="Y49" i="14"/>
  <c r="X49" i="14"/>
  <c r="W49" i="14"/>
  <c r="V49" i="14"/>
  <c r="U49" i="14"/>
  <c r="T49" i="14"/>
  <c r="S49" i="14"/>
  <c r="R49" i="14"/>
  <c r="H49" i="14"/>
  <c r="G49" i="14"/>
  <c r="F49" i="14"/>
  <c r="J49" i="14" s="1"/>
  <c r="AA48" i="14"/>
  <c r="Z48" i="14"/>
  <c r="Y48" i="14"/>
  <c r="X48" i="14"/>
  <c r="W48" i="14"/>
  <c r="V48" i="14"/>
  <c r="U48" i="14"/>
  <c r="T48" i="14"/>
  <c r="S48" i="14"/>
  <c r="R48" i="14"/>
  <c r="J48" i="14"/>
  <c r="G48" i="14"/>
  <c r="F48" i="14"/>
  <c r="AA47" i="14"/>
  <c r="Z47" i="14"/>
  <c r="Y47" i="14"/>
  <c r="X47" i="14"/>
  <c r="W47" i="14"/>
  <c r="V47" i="14"/>
  <c r="U47" i="14"/>
  <c r="T47" i="14"/>
  <c r="S47" i="14"/>
  <c r="R47" i="14"/>
  <c r="H47" i="14"/>
  <c r="G47" i="14"/>
  <c r="F47" i="14"/>
  <c r="I47" i="14" s="1"/>
  <c r="AA46" i="14"/>
  <c r="Z46" i="14"/>
  <c r="Y46" i="14"/>
  <c r="X46" i="14"/>
  <c r="W46" i="14"/>
  <c r="V46" i="14"/>
  <c r="U46" i="14"/>
  <c r="T46" i="14"/>
  <c r="S46" i="14"/>
  <c r="R46" i="14"/>
  <c r="G46" i="14"/>
  <c r="F46" i="14"/>
  <c r="AA45" i="14"/>
  <c r="Z45" i="14"/>
  <c r="Y45" i="14"/>
  <c r="X45" i="14"/>
  <c r="W45" i="14"/>
  <c r="V45" i="14"/>
  <c r="U45" i="14"/>
  <c r="T45" i="14"/>
  <c r="S45" i="14"/>
  <c r="R45" i="14"/>
  <c r="H45" i="14"/>
  <c r="G45" i="14"/>
  <c r="F45" i="14"/>
  <c r="J45" i="14" s="1"/>
  <c r="AA44" i="14"/>
  <c r="Z44" i="14"/>
  <c r="Y44" i="14"/>
  <c r="X44" i="14"/>
  <c r="W44" i="14"/>
  <c r="V44" i="14"/>
  <c r="U44" i="14"/>
  <c r="T44" i="14"/>
  <c r="S44" i="14"/>
  <c r="R44" i="14"/>
  <c r="J44" i="14"/>
  <c r="G44" i="14"/>
  <c r="F44" i="14"/>
  <c r="AA43" i="14"/>
  <c r="Z43" i="14"/>
  <c r="Y43" i="14"/>
  <c r="X43" i="14"/>
  <c r="W43" i="14"/>
  <c r="V43" i="14"/>
  <c r="U43" i="14"/>
  <c r="T43" i="14"/>
  <c r="S43" i="14"/>
  <c r="R43" i="14"/>
  <c r="H43" i="14"/>
  <c r="G43" i="14"/>
  <c r="F43" i="14"/>
  <c r="I43" i="14" s="1"/>
  <c r="AA42" i="14"/>
  <c r="Z42" i="14"/>
  <c r="Y42" i="14"/>
  <c r="X42" i="14"/>
  <c r="W42" i="14"/>
  <c r="V42" i="14"/>
  <c r="U42" i="14"/>
  <c r="T42" i="14"/>
  <c r="S42" i="14"/>
  <c r="R42" i="14"/>
  <c r="G42" i="14"/>
  <c r="F42" i="14"/>
  <c r="AA41" i="14"/>
  <c r="Z41" i="14"/>
  <c r="Y41" i="14"/>
  <c r="X41" i="14"/>
  <c r="W41" i="14"/>
  <c r="V41" i="14"/>
  <c r="U41" i="14"/>
  <c r="T41" i="14"/>
  <c r="S41" i="14"/>
  <c r="R41" i="14"/>
  <c r="H41" i="14"/>
  <c r="G41" i="14"/>
  <c r="F41" i="14"/>
  <c r="AA40" i="14"/>
  <c r="Z40" i="14"/>
  <c r="Y40" i="14"/>
  <c r="X40" i="14"/>
  <c r="W40" i="14"/>
  <c r="V40" i="14"/>
  <c r="U40" i="14"/>
  <c r="T40" i="14"/>
  <c r="S40" i="14"/>
  <c r="R40" i="14"/>
  <c r="J40" i="14"/>
  <c r="G40" i="14"/>
  <c r="F40" i="14"/>
  <c r="AA39" i="14"/>
  <c r="Z39" i="14"/>
  <c r="Y39" i="14"/>
  <c r="X39" i="14"/>
  <c r="W39" i="14"/>
  <c r="V39" i="14"/>
  <c r="U39" i="14"/>
  <c r="T39" i="14"/>
  <c r="S39" i="14"/>
  <c r="R39" i="14"/>
  <c r="H39" i="14"/>
  <c r="G39" i="14"/>
  <c r="F39" i="14"/>
  <c r="I39" i="14" s="1"/>
  <c r="AA38" i="14"/>
  <c r="Z38" i="14"/>
  <c r="Y38" i="14"/>
  <c r="X38" i="14"/>
  <c r="W38" i="14"/>
  <c r="V38" i="14"/>
  <c r="U38" i="14"/>
  <c r="T38" i="14"/>
  <c r="S38" i="14"/>
  <c r="R38" i="14"/>
  <c r="G38" i="14"/>
  <c r="F38" i="14"/>
  <c r="AA37" i="14"/>
  <c r="Z37" i="14"/>
  <c r="Y37" i="14"/>
  <c r="X37" i="14"/>
  <c r="W37" i="14"/>
  <c r="V37" i="14"/>
  <c r="U37" i="14"/>
  <c r="T37" i="14"/>
  <c r="S37" i="14"/>
  <c r="R37" i="14"/>
  <c r="H37" i="14"/>
  <c r="G37" i="14"/>
  <c r="F37" i="14"/>
  <c r="AA36" i="14"/>
  <c r="Z36" i="14"/>
  <c r="Y36" i="14"/>
  <c r="X36" i="14"/>
  <c r="W36" i="14"/>
  <c r="V36" i="14"/>
  <c r="U36" i="14"/>
  <c r="T36" i="14"/>
  <c r="S36" i="14"/>
  <c r="R36" i="14"/>
  <c r="J36" i="14"/>
  <c r="H36" i="14"/>
  <c r="G36" i="14"/>
  <c r="F36" i="14"/>
  <c r="AA35" i="14"/>
  <c r="Z35" i="14"/>
  <c r="Y35" i="14"/>
  <c r="X35" i="14"/>
  <c r="W35" i="14"/>
  <c r="V35" i="14"/>
  <c r="U35" i="14"/>
  <c r="T35" i="14"/>
  <c r="S35" i="14"/>
  <c r="R35" i="14"/>
  <c r="J35" i="14"/>
  <c r="H35" i="14"/>
  <c r="G35" i="14"/>
  <c r="F35" i="14"/>
  <c r="AA34" i="14"/>
  <c r="Z34" i="14"/>
  <c r="Y34" i="14"/>
  <c r="X34" i="14"/>
  <c r="W34" i="14"/>
  <c r="V34" i="14"/>
  <c r="U34" i="14"/>
  <c r="T34" i="14"/>
  <c r="S34" i="14"/>
  <c r="R34" i="14"/>
  <c r="J34" i="14"/>
  <c r="I34" i="14"/>
  <c r="H34" i="14"/>
  <c r="G34" i="14"/>
  <c r="F34" i="14"/>
  <c r="AA33" i="14"/>
  <c r="Z33" i="14"/>
  <c r="Y33" i="14"/>
  <c r="X33" i="14"/>
  <c r="W33" i="14"/>
  <c r="V33" i="14"/>
  <c r="U33" i="14"/>
  <c r="T33" i="14"/>
  <c r="S33" i="14"/>
  <c r="R33" i="14"/>
  <c r="J33" i="14"/>
  <c r="I33" i="14"/>
  <c r="H33" i="14"/>
  <c r="G33" i="14"/>
  <c r="F33" i="14"/>
  <c r="AA32" i="14"/>
  <c r="Z32" i="14"/>
  <c r="Y32" i="14"/>
  <c r="X32" i="14"/>
  <c r="W32" i="14"/>
  <c r="V32" i="14"/>
  <c r="U32" i="14"/>
  <c r="T32" i="14"/>
  <c r="S32" i="14"/>
  <c r="R32" i="14"/>
  <c r="G32" i="14"/>
  <c r="F32" i="14"/>
  <c r="AE31" i="14"/>
  <c r="AA31" i="14"/>
  <c r="Z31" i="14"/>
  <c r="Y31" i="14"/>
  <c r="X31" i="14"/>
  <c r="W31" i="14"/>
  <c r="V31" i="14"/>
  <c r="U31" i="14"/>
  <c r="T31" i="14"/>
  <c r="S31" i="14"/>
  <c r="R31" i="14"/>
  <c r="I31" i="14"/>
  <c r="H31" i="14"/>
  <c r="G31" i="14"/>
  <c r="F31" i="14"/>
  <c r="AA30" i="14"/>
  <c r="Z30" i="14"/>
  <c r="Y30" i="14"/>
  <c r="X30" i="14"/>
  <c r="W30" i="14"/>
  <c r="V30" i="14"/>
  <c r="U30" i="14"/>
  <c r="T30" i="14"/>
  <c r="S30" i="14"/>
  <c r="R30" i="14"/>
  <c r="J30" i="14"/>
  <c r="I30" i="14"/>
  <c r="G30" i="14"/>
  <c r="F30" i="14"/>
  <c r="H30" i="14" s="1"/>
  <c r="AA29" i="14"/>
  <c r="Z29" i="14"/>
  <c r="Y29" i="14"/>
  <c r="X29" i="14"/>
  <c r="W29" i="14"/>
  <c r="V29" i="14"/>
  <c r="U29" i="14"/>
  <c r="T29" i="14"/>
  <c r="S29" i="14"/>
  <c r="R29" i="14"/>
  <c r="J29" i="14"/>
  <c r="H29" i="14"/>
  <c r="G29" i="14"/>
  <c r="F29" i="14"/>
  <c r="I29" i="14" s="1"/>
  <c r="AA28" i="14"/>
  <c r="Z28" i="14"/>
  <c r="Y28" i="14"/>
  <c r="X28" i="14"/>
  <c r="W28" i="14"/>
  <c r="V28" i="14"/>
  <c r="U28" i="14"/>
  <c r="T28" i="14"/>
  <c r="S28" i="14"/>
  <c r="R28" i="14"/>
  <c r="G28" i="14"/>
  <c r="F28" i="14"/>
  <c r="AA27" i="14"/>
  <c r="Z27" i="14"/>
  <c r="Y27" i="14"/>
  <c r="X27" i="14"/>
  <c r="W27" i="14"/>
  <c r="V27" i="14"/>
  <c r="U27" i="14"/>
  <c r="T27" i="14"/>
  <c r="S27" i="14"/>
  <c r="R27" i="14"/>
  <c r="I27" i="14"/>
  <c r="H27" i="14"/>
  <c r="G27" i="14"/>
  <c r="F27" i="14"/>
  <c r="AG26" i="14"/>
  <c r="AA26" i="14"/>
  <c r="Z26" i="14"/>
  <c r="Y26" i="14"/>
  <c r="X26" i="14"/>
  <c r="W26" i="14"/>
  <c r="V26" i="14"/>
  <c r="U26" i="14"/>
  <c r="T26" i="14"/>
  <c r="S26" i="14"/>
  <c r="R26" i="14"/>
  <c r="J26" i="14"/>
  <c r="I26" i="14"/>
  <c r="G26" i="14"/>
  <c r="F26" i="14"/>
  <c r="H26" i="14" s="1"/>
  <c r="AA25" i="14"/>
  <c r="Z25" i="14"/>
  <c r="Y25" i="14"/>
  <c r="X25" i="14"/>
  <c r="W25" i="14"/>
  <c r="V25" i="14"/>
  <c r="U25" i="14"/>
  <c r="T25" i="14"/>
  <c r="S25" i="14"/>
  <c r="R25" i="14"/>
  <c r="J25" i="14"/>
  <c r="H25" i="14"/>
  <c r="G25" i="14"/>
  <c r="F25" i="14"/>
  <c r="I25" i="14" s="1"/>
  <c r="AA24" i="14"/>
  <c r="Z24" i="14"/>
  <c r="Y24" i="14"/>
  <c r="X24" i="14"/>
  <c r="W24" i="14"/>
  <c r="V24" i="14"/>
  <c r="U24" i="14"/>
  <c r="T24" i="14"/>
  <c r="S24" i="14"/>
  <c r="R24" i="14"/>
  <c r="G24" i="14"/>
  <c r="F24" i="14"/>
  <c r="AA23" i="14"/>
  <c r="Z23" i="14"/>
  <c r="Y23" i="14"/>
  <c r="X23" i="14"/>
  <c r="W23" i="14"/>
  <c r="V23" i="14"/>
  <c r="U23" i="14"/>
  <c r="T23" i="14"/>
  <c r="S23" i="14"/>
  <c r="R23" i="14"/>
  <c r="I23" i="14"/>
  <c r="H23" i="14"/>
  <c r="G23" i="14"/>
  <c r="F23" i="14"/>
  <c r="AA22" i="14"/>
  <c r="Z22" i="14"/>
  <c r="Y22" i="14"/>
  <c r="X22" i="14"/>
  <c r="W22" i="14"/>
  <c r="V22" i="14"/>
  <c r="U22" i="14"/>
  <c r="T22" i="14"/>
  <c r="S22" i="14"/>
  <c r="R22" i="14"/>
  <c r="J22" i="14"/>
  <c r="I22" i="14"/>
  <c r="G22" i="14"/>
  <c r="F22" i="14"/>
  <c r="H22" i="14" s="1"/>
  <c r="AA21" i="14"/>
  <c r="Z21" i="14"/>
  <c r="Y21" i="14"/>
  <c r="X21" i="14"/>
  <c r="W21" i="14"/>
  <c r="V21" i="14"/>
  <c r="U21" i="14"/>
  <c r="T21" i="14"/>
  <c r="S21" i="14"/>
  <c r="R21" i="14"/>
  <c r="J21" i="14"/>
  <c r="H21" i="14"/>
  <c r="G21" i="14"/>
  <c r="F21" i="14"/>
  <c r="I21" i="14" s="1"/>
  <c r="AA20" i="14"/>
  <c r="Z20" i="14"/>
  <c r="Y20" i="14"/>
  <c r="X20" i="14"/>
  <c r="W20" i="14"/>
  <c r="V20" i="14"/>
  <c r="U20" i="14"/>
  <c r="T20" i="14"/>
  <c r="S20" i="14"/>
  <c r="R20" i="14"/>
  <c r="G20" i="14"/>
  <c r="F20" i="14"/>
  <c r="AA19" i="14"/>
  <c r="Z19" i="14"/>
  <c r="Y19" i="14"/>
  <c r="X19" i="14"/>
  <c r="W19" i="14"/>
  <c r="V19" i="14"/>
  <c r="U19" i="14"/>
  <c r="T19" i="14"/>
  <c r="S19" i="14"/>
  <c r="R19" i="14"/>
  <c r="I19" i="14"/>
  <c r="H19" i="14"/>
  <c r="G19" i="14"/>
  <c r="F19" i="14"/>
  <c r="AA18" i="14"/>
  <c r="Z18" i="14"/>
  <c r="Y18" i="14"/>
  <c r="X18" i="14"/>
  <c r="W18" i="14"/>
  <c r="V18" i="14"/>
  <c r="U18" i="14"/>
  <c r="T18" i="14"/>
  <c r="S18" i="14"/>
  <c r="R18" i="14"/>
  <c r="J18" i="14"/>
  <c r="I18" i="14"/>
  <c r="G18" i="14"/>
  <c r="F18" i="14"/>
  <c r="H18" i="14" s="1"/>
  <c r="AA17" i="14"/>
  <c r="Z17" i="14"/>
  <c r="Y17" i="14"/>
  <c r="X17" i="14"/>
  <c r="W17" i="14"/>
  <c r="V17" i="14"/>
  <c r="U17" i="14"/>
  <c r="T17" i="14"/>
  <c r="S17" i="14"/>
  <c r="R17" i="14"/>
  <c r="J17" i="14"/>
  <c r="H17" i="14"/>
  <c r="G17" i="14"/>
  <c r="F17" i="14"/>
  <c r="I17" i="14" s="1"/>
  <c r="AC16" i="14"/>
  <c r="AA16" i="14"/>
  <c r="Z16" i="14"/>
  <c r="Y16" i="14"/>
  <c r="X16" i="14"/>
  <c r="W16" i="14"/>
  <c r="V16" i="14"/>
  <c r="U16" i="14"/>
  <c r="T16" i="14"/>
  <c r="S16" i="14"/>
  <c r="R16" i="14"/>
  <c r="G16" i="14"/>
  <c r="F16" i="14"/>
  <c r="AA15" i="14"/>
  <c r="Z15" i="14"/>
  <c r="Y15" i="14"/>
  <c r="X15" i="14"/>
  <c r="W15" i="14"/>
  <c r="V15" i="14"/>
  <c r="U15" i="14"/>
  <c r="T15" i="14"/>
  <c r="S15" i="14"/>
  <c r="R15" i="14"/>
  <c r="I15" i="14"/>
  <c r="H15" i="14"/>
  <c r="G15" i="14"/>
  <c r="F15" i="14"/>
  <c r="AA14" i="14"/>
  <c r="Z14" i="14"/>
  <c r="Y14" i="14"/>
  <c r="X14" i="14"/>
  <c r="W14" i="14"/>
  <c r="V14" i="14"/>
  <c r="U14" i="14"/>
  <c r="T14" i="14"/>
  <c r="S14" i="14"/>
  <c r="R14" i="14"/>
  <c r="J14" i="14"/>
  <c r="I14" i="14"/>
  <c r="G14" i="14"/>
  <c r="F14" i="14"/>
  <c r="H14" i="14" s="1"/>
  <c r="AA13" i="14"/>
  <c r="Z13" i="14"/>
  <c r="Y13" i="14"/>
  <c r="X13" i="14"/>
  <c r="W13" i="14"/>
  <c r="V13" i="14"/>
  <c r="U13" i="14"/>
  <c r="T13" i="14"/>
  <c r="S13" i="14"/>
  <c r="R13" i="14"/>
  <c r="J13" i="14"/>
  <c r="H13" i="14"/>
  <c r="G13" i="14"/>
  <c r="F13" i="14"/>
  <c r="I13" i="14" s="1"/>
  <c r="AA12" i="14"/>
  <c r="Z12" i="14"/>
  <c r="Y12" i="14"/>
  <c r="X12" i="14"/>
  <c r="W12" i="14"/>
  <c r="V12" i="14"/>
  <c r="U12" i="14"/>
  <c r="T12" i="14"/>
  <c r="S12" i="14"/>
  <c r="R12" i="14"/>
  <c r="G12" i="14"/>
  <c r="F12" i="14"/>
  <c r="AG11" i="14"/>
  <c r="AA11" i="14"/>
  <c r="Z11" i="14"/>
  <c r="Y11" i="14"/>
  <c r="X11" i="14"/>
  <c r="W11" i="14"/>
  <c r="V11" i="14"/>
  <c r="U11" i="14"/>
  <c r="T11" i="14"/>
  <c r="S11" i="14"/>
  <c r="R11" i="14"/>
  <c r="I11" i="14"/>
  <c r="H11" i="14"/>
  <c r="G11" i="14"/>
  <c r="F11" i="14"/>
  <c r="AH10" i="14"/>
  <c r="AA10" i="14"/>
  <c r="Z10" i="14"/>
  <c r="Y10" i="14"/>
  <c r="X10" i="14"/>
  <c r="W10" i="14"/>
  <c r="V10" i="14"/>
  <c r="U10" i="14"/>
  <c r="T10" i="14"/>
  <c r="S10" i="14"/>
  <c r="R10" i="14"/>
  <c r="J10" i="14"/>
  <c r="I10" i="14"/>
  <c r="G10" i="14"/>
  <c r="F10" i="14"/>
  <c r="H10" i="14" s="1"/>
  <c r="AK9" i="14"/>
  <c r="AA9" i="14"/>
  <c r="Z9" i="14"/>
  <c r="Y9" i="14"/>
  <c r="X9" i="14"/>
  <c r="W9" i="14"/>
  <c r="V9" i="14"/>
  <c r="U9" i="14"/>
  <c r="T9" i="14"/>
  <c r="S9" i="14"/>
  <c r="R9" i="14"/>
  <c r="J9" i="14"/>
  <c r="I9" i="14"/>
  <c r="H9" i="14"/>
  <c r="G9" i="14"/>
  <c r="F9" i="14"/>
  <c r="AK8" i="14"/>
  <c r="AA8" i="14"/>
  <c r="Z8" i="14"/>
  <c r="Y8" i="14"/>
  <c r="X8" i="14"/>
  <c r="W8" i="14"/>
  <c r="V8" i="14"/>
  <c r="U8" i="14"/>
  <c r="T8" i="14"/>
  <c r="S8" i="14"/>
  <c r="R8" i="14"/>
  <c r="J8" i="14"/>
  <c r="G8" i="14"/>
  <c r="F8" i="14"/>
  <c r="AB7" i="14"/>
  <c r="AA7" i="14"/>
  <c r="Z7" i="14"/>
  <c r="Y7" i="14"/>
  <c r="X7" i="14"/>
  <c r="W7" i="14"/>
  <c r="V7" i="14"/>
  <c r="U7" i="14"/>
  <c r="T7" i="14"/>
  <c r="S7" i="14"/>
  <c r="R7" i="14"/>
  <c r="I7" i="14"/>
  <c r="H7" i="14"/>
  <c r="G7" i="14"/>
  <c r="F7" i="14"/>
  <c r="AI6" i="14"/>
  <c r="AD6" i="14"/>
  <c r="AA6" i="14"/>
  <c r="Z6" i="14"/>
  <c r="Y6" i="14"/>
  <c r="X6" i="14"/>
  <c r="W6" i="14"/>
  <c r="V6" i="14"/>
  <c r="U6" i="14"/>
  <c r="T6" i="14"/>
  <c r="S6" i="14"/>
  <c r="R6" i="14"/>
  <c r="J6" i="14"/>
  <c r="I6" i="14"/>
  <c r="H6" i="14"/>
  <c r="G6" i="14"/>
  <c r="G2" i="14" s="1"/>
  <c r="F6" i="14"/>
  <c r="AK5" i="14"/>
  <c r="AG5" i="14"/>
  <c r="AA5" i="14"/>
  <c r="Z5" i="14"/>
  <c r="Y5" i="14"/>
  <c r="X5" i="14"/>
  <c r="W5" i="14"/>
  <c r="V5" i="14"/>
  <c r="U5" i="14"/>
  <c r="T5" i="14"/>
  <c r="S5" i="14"/>
  <c r="R5" i="14"/>
  <c r="J5" i="14"/>
  <c r="I5" i="14"/>
  <c r="H5" i="14"/>
  <c r="G5" i="14"/>
  <c r="F5" i="14"/>
  <c r="AH4" i="14"/>
  <c r="AD4" i="14"/>
  <c r="AB4" i="14"/>
  <c r="AA4" i="14"/>
  <c r="Z4" i="14"/>
  <c r="Y4" i="14"/>
  <c r="X4" i="14"/>
  <c r="W4" i="14"/>
  <c r="V4" i="14"/>
  <c r="U4" i="14"/>
  <c r="T4" i="14"/>
  <c r="S4" i="14"/>
  <c r="R4" i="14"/>
  <c r="G4" i="14"/>
  <c r="F4" i="14"/>
  <c r="AC32" i="14" s="1"/>
  <c r="AS3" i="14"/>
  <c r="AO3" i="14"/>
  <c r="AL3" i="14"/>
  <c r="AK3" i="14"/>
  <c r="AU3" i="14" s="1"/>
  <c r="AJ3" i="14"/>
  <c r="AT3" i="14" s="1"/>
  <c r="AI3" i="14"/>
  <c r="AH3" i="14"/>
  <c r="AR3" i="14" s="1"/>
  <c r="AG3" i="14"/>
  <c r="AQ3" i="14" s="1"/>
  <c r="AF3" i="14"/>
  <c r="AP3" i="14" s="1"/>
  <c r="AE3" i="14"/>
  <c r="AD3" i="14"/>
  <c r="AN3" i="14" s="1"/>
  <c r="AC3" i="14"/>
  <c r="AM3" i="14" s="1"/>
  <c r="AB3" i="14"/>
  <c r="AT2" i="14"/>
  <c r="AR2" i="14"/>
  <c r="AO2" i="14"/>
  <c r="AN2" i="14"/>
  <c r="AK2" i="14"/>
  <c r="AU2" i="14" s="1"/>
  <c r="AJ2" i="14"/>
  <c r="AI2" i="14"/>
  <c r="AS2" i="14" s="1"/>
  <c r="AH2" i="14"/>
  <c r="AG2" i="14"/>
  <c r="AQ2" i="14" s="1"/>
  <c r="AF2" i="14"/>
  <c r="AP2" i="14" s="1"/>
  <c r="AE2" i="14"/>
  <c r="AD2" i="14"/>
  <c r="AC2" i="14"/>
  <c r="AM2" i="14" s="1"/>
  <c r="AB2" i="14"/>
  <c r="AL2" i="14" s="1"/>
  <c r="AX5" i="13"/>
  <c r="AY5" i="13"/>
  <c r="AZ5" i="13"/>
  <c r="AX6" i="13"/>
  <c r="AY6" i="13"/>
  <c r="AZ6" i="13"/>
  <c r="AX7" i="13"/>
  <c r="AY7" i="13"/>
  <c r="AZ7" i="13"/>
  <c r="AX8" i="13"/>
  <c r="AY8" i="13"/>
  <c r="AZ8" i="13"/>
  <c r="AX9" i="13"/>
  <c r="AY9" i="13"/>
  <c r="AZ9" i="13"/>
  <c r="AX10" i="13"/>
  <c r="AY10" i="13"/>
  <c r="AZ10" i="13"/>
  <c r="AX11" i="13"/>
  <c r="AY11" i="13"/>
  <c r="AZ11" i="13"/>
  <c r="AX12" i="13"/>
  <c r="AY12" i="13"/>
  <c r="AZ12" i="13"/>
  <c r="AX13" i="13"/>
  <c r="AY13" i="13"/>
  <c r="AZ13" i="13"/>
  <c r="AX14" i="13"/>
  <c r="AY14" i="13"/>
  <c r="AZ14" i="13"/>
  <c r="AX15" i="13"/>
  <c r="AY15" i="13"/>
  <c r="AZ15" i="13"/>
  <c r="AX16" i="13"/>
  <c r="AY16" i="13"/>
  <c r="AZ16" i="13"/>
  <c r="AX17" i="13"/>
  <c r="AY17" i="13"/>
  <c r="AZ17" i="13"/>
  <c r="AX18" i="13"/>
  <c r="AY18" i="13"/>
  <c r="AZ18" i="13"/>
  <c r="AX19" i="13"/>
  <c r="AY19" i="13"/>
  <c r="AZ19" i="13"/>
  <c r="AX20" i="13"/>
  <c r="AY20" i="13"/>
  <c r="AZ20" i="13"/>
  <c r="AX21" i="13"/>
  <c r="AY21" i="13"/>
  <c r="AZ21" i="13"/>
  <c r="AX22" i="13"/>
  <c r="AY22" i="13"/>
  <c r="AZ22" i="13"/>
  <c r="AX23" i="13"/>
  <c r="AY23" i="13"/>
  <c r="AZ23" i="13"/>
  <c r="AX24" i="13"/>
  <c r="AY24" i="13"/>
  <c r="AZ24" i="13"/>
  <c r="AX25" i="13"/>
  <c r="AY25" i="13"/>
  <c r="AZ25" i="13"/>
  <c r="AX26" i="13"/>
  <c r="AY26" i="13"/>
  <c r="AZ26" i="13"/>
  <c r="AX27" i="13"/>
  <c r="AY27" i="13"/>
  <c r="AZ27" i="13"/>
  <c r="AX28" i="13"/>
  <c r="AY28" i="13"/>
  <c r="AZ28" i="13"/>
  <c r="AX29" i="13"/>
  <c r="AY29" i="13"/>
  <c r="AZ29" i="13"/>
  <c r="AX30" i="13"/>
  <c r="AY30" i="13"/>
  <c r="AZ30" i="13"/>
  <c r="AX31" i="13"/>
  <c r="AY31" i="13"/>
  <c r="AZ31" i="13"/>
  <c r="AX32" i="13"/>
  <c r="AY32" i="13"/>
  <c r="AZ32" i="13"/>
  <c r="AX33" i="13"/>
  <c r="AY33" i="13"/>
  <c r="AZ33" i="13"/>
  <c r="AX34" i="13"/>
  <c r="AY34" i="13"/>
  <c r="AZ34" i="13"/>
  <c r="AX35" i="13"/>
  <c r="AY35" i="13"/>
  <c r="AZ35" i="13"/>
  <c r="AX36" i="13"/>
  <c r="AY36" i="13"/>
  <c r="AZ36" i="13"/>
  <c r="AX37" i="13"/>
  <c r="AY37" i="13"/>
  <c r="AZ37" i="13"/>
  <c r="AX38" i="13"/>
  <c r="AY38" i="13"/>
  <c r="AZ38" i="13"/>
  <c r="AX39" i="13"/>
  <c r="AY39" i="13"/>
  <c r="AZ39" i="13"/>
  <c r="AX40" i="13"/>
  <c r="AY40" i="13"/>
  <c r="AZ40" i="13"/>
  <c r="AX41" i="13"/>
  <c r="AY41" i="13"/>
  <c r="AZ41" i="13"/>
  <c r="AX42" i="13"/>
  <c r="AY42" i="13"/>
  <c r="AZ42" i="13"/>
  <c r="AX43" i="13"/>
  <c r="AY43" i="13"/>
  <c r="AZ43" i="13"/>
  <c r="AX44" i="13"/>
  <c r="AY44" i="13"/>
  <c r="AZ44" i="13"/>
  <c r="AX45" i="13"/>
  <c r="AY45" i="13"/>
  <c r="AZ45" i="13"/>
  <c r="AX46" i="13"/>
  <c r="AY46" i="13"/>
  <c r="AZ46" i="13"/>
  <c r="AX47" i="13"/>
  <c r="AY47" i="13"/>
  <c r="AZ47" i="13"/>
  <c r="AX48" i="13"/>
  <c r="AY48" i="13"/>
  <c r="AZ48" i="13"/>
  <c r="AX49" i="13"/>
  <c r="AY49" i="13"/>
  <c r="AZ49" i="13"/>
  <c r="AX50" i="13"/>
  <c r="AY50" i="13"/>
  <c r="AZ50" i="13"/>
  <c r="AX51" i="13"/>
  <c r="AY51" i="13"/>
  <c r="AZ51" i="13"/>
  <c r="AX52" i="13"/>
  <c r="AY52" i="13"/>
  <c r="AZ52" i="13"/>
  <c r="AX53" i="13"/>
  <c r="AY53" i="13"/>
  <c r="AZ53" i="13"/>
  <c r="AX54" i="13"/>
  <c r="AY54" i="13"/>
  <c r="AZ54" i="13"/>
  <c r="AX55" i="13"/>
  <c r="AY55" i="13"/>
  <c r="AZ55" i="13"/>
  <c r="AX56" i="13"/>
  <c r="AY56" i="13"/>
  <c r="AZ56" i="13"/>
  <c r="AX57" i="13"/>
  <c r="AY57" i="13"/>
  <c r="AZ57" i="13"/>
  <c r="AX58" i="13"/>
  <c r="AY58" i="13"/>
  <c r="AZ58" i="13"/>
  <c r="AX59" i="13"/>
  <c r="AY59" i="13"/>
  <c r="AZ59" i="13"/>
  <c r="AX60" i="13"/>
  <c r="AY60" i="13"/>
  <c r="AZ60" i="13"/>
  <c r="AX61" i="13"/>
  <c r="AY61" i="13"/>
  <c r="AZ61" i="13"/>
  <c r="AX62" i="13"/>
  <c r="AY62" i="13"/>
  <c r="AZ62" i="13"/>
  <c r="AX63" i="13"/>
  <c r="AY63" i="13"/>
  <c r="AZ63" i="13"/>
  <c r="AX64" i="13"/>
  <c r="AY64" i="13"/>
  <c r="AZ64" i="13"/>
  <c r="AX65" i="13"/>
  <c r="AY65" i="13"/>
  <c r="AZ65" i="13"/>
  <c r="AX66" i="13"/>
  <c r="AY66" i="13"/>
  <c r="AZ66" i="13"/>
  <c r="AX67" i="13"/>
  <c r="AY67" i="13"/>
  <c r="AZ67" i="13"/>
  <c r="AX68" i="13"/>
  <c r="AY68" i="13"/>
  <c r="AZ68" i="13"/>
  <c r="AX69" i="13"/>
  <c r="AY69" i="13"/>
  <c r="AZ69" i="13"/>
  <c r="AX70" i="13"/>
  <c r="AY70" i="13"/>
  <c r="AZ70" i="13"/>
  <c r="AX71" i="13"/>
  <c r="AY71" i="13"/>
  <c r="AZ71" i="13"/>
  <c r="AX72" i="13"/>
  <c r="AY72" i="13"/>
  <c r="AZ72" i="13"/>
  <c r="AX73" i="13"/>
  <c r="AY73" i="13"/>
  <c r="AZ73" i="13"/>
  <c r="AX74" i="13"/>
  <c r="AY74" i="13"/>
  <c r="AZ74" i="13"/>
  <c r="AX75" i="13"/>
  <c r="AY75" i="13"/>
  <c r="AZ75" i="13"/>
  <c r="AX76" i="13"/>
  <c r="AY76" i="13"/>
  <c r="AZ76" i="13"/>
  <c r="AX77" i="13"/>
  <c r="AY77" i="13"/>
  <c r="AZ77" i="13"/>
  <c r="AX78" i="13"/>
  <c r="AY78" i="13"/>
  <c r="AZ78" i="13"/>
  <c r="AX79" i="13"/>
  <c r="AY79" i="13"/>
  <c r="AZ79" i="13"/>
  <c r="AX80" i="13"/>
  <c r="AY80" i="13"/>
  <c r="AZ80" i="13"/>
  <c r="AX81" i="13"/>
  <c r="AY81" i="13"/>
  <c r="AZ81" i="13"/>
  <c r="AX82" i="13"/>
  <c r="AY82" i="13"/>
  <c r="AZ82" i="13"/>
  <c r="AX83" i="13"/>
  <c r="AY83" i="13"/>
  <c r="AZ83" i="13"/>
  <c r="AX84" i="13"/>
  <c r="AY84" i="13"/>
  <c r="AZ84" i="13"/>
  <c r="AX85" i="13"/>
  <c r="AY85" i="13"/>
  <c r="AZ85" i="13"/>
  <c r="AX86" i="13"/>
  <c r="AY86" i="13"/>
  <c r="AZ86" i="13"/>
  <c r="AX87" i="13"/>
  <c r="AY87" i="13"/>
  <c r="AZ87" i="13"/>
  <c r="AX88" i="13"/>
  <c r="AY88" i="13"/>
  <c r="AZ88" i="13"/>
  <c r="AX89" i="13"/>
  <c r="AY89" i="13"/>
  <c r="AZ89" i="13"/>
  <c r="AX90" i="13"/>
  <c r="AY90" i="13"/>
  <c r="AZ90" i="13"/>
  <c r="AX91" i="13"/>
  <c r="AY91" i="13"/>
  <c r="AZ91" i="13"/>
  <c r="AX92" i="13"/>
  <c r="AY92" i="13"/>
  <c r="AZ92" i="13"/>
  <c r="AX93" i="13"/>
  <c r="AY93" i="13"/>
  <c r="AZ93" i="13"/>
  <c r="AX94" i="13"/>
  <c r="AY94" i="13"/>
  <c r="AZ94" i="13"/>
  <c r="AX95" i="13"/>
  <c r="AY95" i="13"/>
  <c r="AZ95" i="13"/>
  <c r="AX96" i="13"/>
  <c r="AY96" i="13"/>
  <c r="AZ96" i="13"/>
  <c r="AX97" i="13"/>
  <c r="AY97" i="13"/>
  <c r="AZ97" i="13"/>
  <c r="AX98" i="13"/>
  <c r="AY98" i="13"/>
  <c r="AZ98" i="13"/>
  <c r="AX99" i="13"/>
  <c r="AY99" i="13"/>
  <c r="AZ99" i="13"/>
  <c r="AX100" i="13"/>
  <c r="AY100" i="13"/>
  <c r="AZ100" i="13"/>
  <c r="AX101" i="13"/>
  <c r="AY101" i="13"/>
  <c r="AZ101" i="13"/>
  <c r="AX102" i="13"/>
  <c r="AY102" i="13"/>
  <c r="AZ102" i="13"/>
  <c r="AX103" i="13"/>
  <c r="AY103" i="13"/>
  <c r="AZ103" i="13"/>
  <c r="AX104" i="13"/>
  <c r="AY104" i="13"/>
  <c r="AZ104" i="13"/>
  <c r="AX105" i="13"/>
  <c r="AY105" i="13"/>
  <c r="AZ105" i="13"/>
  <c r="AX106" i="13"/>
  <c r="AY106" i="13"/>
  <c r="AZ106" i="13"/>
  <c r="AX107" i="13"/>
  <c r="AY107" i="13"/>
  <c r="AZ107" i="13"/>
  <c r="AX108" i="13"/>
  <c r="AY108" i="13"/>
  <c r="AZ108" i="13"/>
  <c r="AX109" i="13"/>
  <c r="AY109" i="13"/>
  <c r="AZ109" i="13"/>
  <c r="AX110" i="13"/>
  <c r="AY110" i="13"/>
  <c r="AZ110" i="13"/>
  <c r="AX111" i="13"/>
  <c r="AY111" i="13"/>
  <c r="AZ111" i="13"/>
  <c r="AX112" i="13"/>
  <c r="AY112" i="13"/>
  <c r="AZ112" i="13"/>
  <c r="AX113" i="13"/>
  <c r="AY113" i="13"/>
  <c r="AZ113" i="13"/>
  <c r="AX114" i="13"/>
  <c r="AY114" i="13"/>
  <c r="AZ114" i="13"/>
  <c r="AX115" i="13"/>
  <c r="AY115" i="13"/>
  <c r="AZ115" i="13"/>
  <c r="AX116" i="13"/>
  <c r="AY116" i="13"/>
  <c r="AZ116" i="13"/>
  <c r="AX117" i="13"/>
  <c r="AY117" i="13"/>
  <c r="AZ117" i="13"/>
  <c r="AX118" i="13"/>
  <c r="AY118" i="13"/>
  <c r="AZ118" i="13"/>
  <c r="AX119" i="13"/>
  <c r="AY119" i="13"/>
  <c r="AZ119" i="13"/>
  <c r="AX120" i="13"/>
  <c r="AY120" i="13"/>
  <c r="AZ120" i="13"/>
  <c r="AX121" i="13"/>
  <c r="AY121" i="13"/>
  <c r="AZ121" i="13"/>
  <c r="AX122" i="13"/>
  <c r="AY122" i="13"/>
  <c r="AZ122" i="13"/>
  <c r="AX123" i="13"/>
  <c r="AY123" i="13"/>
  <c r="AZ123" i="13"/>
  <c r="AX124" i="13"/>
  <c r="AY124" i="13"/>
  <c r="AZ124" i="13"/>
  <c r="AX125" i="13"/>
  <c r="AY125" i="13"/>
  <c r="AZ125" i="13"/>
  <c r="AX126" i="13"/>
  <c r="AY126" i="13"/>
  <c r="AZ126" i="13"/>
  <c r="AX127" i="13"/>
  <c r="AY127" i="13"/>
  <c r="AZ127" i="13"/>
  <c r="AX128" i="13"/>
  <c r="AY128" i="13"/>
  <c r="AZ128" i="13"/>
  <c r="AX129" i="13"/>
  <c r="AY129" i="13"/>
  <c r="AZ129" i="13"/>
  <c r="AX130" i="13"/>
  <c r="AY130" i="13"/>
  <c r="AZ130" i="13"/>
  <c r="AX131" i="13"/>
  <c r="AY131" i="13"/>
  <c r="AZ131" i="13"/>
  <c r="AX132" i="13"/>
  <c r="AY132" i="13"/>
  <c r="AZ132" i="13"/>
  <c r="AX133" i="13"/>
  <c r="AY133" i="13"/>
  <c r="AZ133" i="13"/>
  <c r="AX134" i="13"/>
  <c r="AY134" i="13"/>
  <c r="AZ134" i="13"/>
  <c r="AX135" i="13"/>
  <c r="AY135" i="13"/>
  <c r="AZ135" i="13"/>
  <c r="AX136" i="13"/>
  <c r="AY136" i="13"/>
  <c r="AZ136" i="13"/>
  <c r="AX137" i="13"/>
  <c r="AY137" i="13"/>
  <c r="AZ137" i="13"/>
  <c r="AX138" i="13"/>
  <c r="AY138" i="13"/>
  <c r="AZ138" i="13"/>
  <c r="AX139" i="13"/>
  <c r="AY139" i="13"/>
  <c r="AZ139" i="13"/>
  <c r="AX140" i="13"/>
  <c r="AY140" i="13"/>
  <c r="AZ140" i="13"/>
  <c r="AX141" i="13"/>
  <c r="AY141" i="13"/>
  <c r="AZ141" i="13"/>
  <c r="AX142" i="13"/>
  <c r="AY142" i="13"/>
  <c r="AZ142" i="13"/>
  <c r="AX143" i="13"/>
  <c r="AY143" i="13"/>
  <c r="AZ143" i="13"/>
  <c r="AZ4" i="13"/>
  <c r="AY4" i="13"/>
  <c r="AX4" i="13"/>
  <c r="AZ3" i="13"/>
  <c r="AY3" i="13"/>
  <c r="AX3" i="13"/>
  <c r="BJ3" i="13"/>
  <c r="BI3" i="13"/>
  <c r="BH3" i="13"/>
  <c r="BG3" i="13"/>
  <c r="BF3" i="13"/>
  <c r="BE3" i="13"/>
  <c r="BD3" i="13"/>
  <c r="BC3" i="13"/>
  <c r="BB3" i="13"/>
  <c r="BA3" i="13"/>
  <c r="BJ143" i="13"/>
  <c r="BI143" i="13"/>
  <c r="BH143" i="13"/>
  <c r="BG143" i="13"/>
  <c r="BF143" i="13"/>
  <c r="BE143" i="13"/>
  <c r="BD143" i="13"/>
  <c r="BC143" i="13"/>
  <c r="BB143" i="13"/>
  <c r="BJ142" i="13"/>
  <c r="BI142" i="13"/>
  <c r="BH142" i="13"/>
  <c r="BG142" i="13"/>
  <c r="BF142" i="13"/>
  <c r="BE142" i="13"/>
  <c r="BD142" i="13"/>
  <c r="BC142" i="13"/>
  <c r="BB142" i="13"/>
  <c r="BJ141" i="13"/>
  <c r="BI141" i="13"/>
  <c r="BH141" i="13"/>
  <c r="BG141" i="13"/>
  <c r="BF141" i="13"/>
  <c r="BE141" i="13"/>
  <c r="BD141" i="13"/>
  <c r="BC141" i="13"/>
  <c r="BB141" i="13"/>
  <c r="BJ140" i="13"/>
  <c r="BI140" i="13"/>
  <c r="BH140" i="13"/>
  <c r="BG140" i="13"/>
  <c r="BF140" i="13"/>
  <c r="BE140" i="13"/>
  <c r="BD140" i="13"/>
  <c r="BC140" i="13"/>
  <c r="BB140" i="13"/>
  <c r="BJ139" i="13"/>
  <c r="BI139" i="13"/>
  <c r="BH139" i="13"/>
  <c r="BG139" i="13"/>
  <c r="BF139" i="13"/>
  <c r="BE139" i="13"/>
  <c r="BD139" i="13"/>
  <c r="BC139" i="13"/>
  <c r="BB139" i="13"/>
  <c r="BJ138" i="13"/>
  <c r="BI138" i="13"/>
  <c r="BH138" i="13"/>
  <c r="BG138" i="13"/>
  <c r="BF138" i="13"/>
  <c r="BE138" i="13"/>
  <c r="BD138" i="13"/>
  <c r="BC138" i="13"/>
  <c r="BB138" i="13"/>
  <c r="BJ137" i="13"/>
  <c r="BI137" i="13"/>
  <c r="BH137" i="13"/>
  <c r="BG137" i="13"/>
  <c r="BF137" i="13"/>
  <c r="BE137" i="13"/>
  <c r="BD137" i="13"/>
  <c r="BC137" i="13"/>
  <c r="BB137" i="13"/>
  <c r="BJ136" i="13"/>
  <c r="BI136" i="13"/>
  <c r="BH136" i="13"/>
  <c r="BG136" i="13"/>
  <c r="BF136" i="13"/>
  <c r="BE136" i="13"/>
  <c r="BD136" i="13"/>
  <c r="BC136" i="13"/>
  <c r="BB136" i="13"/>
  <c r="BJ135" i="13"/>
  <c r="BI135" i="13"/>
  <c r="BH135" i="13"/>
  <c r="BG135" i="13"/>
  <c r="BF135" i="13"/>
  <c r="BE135" i="13"/>
  <c r="BD135" i="13"/>
  <c r="BC135" i="13"/>
  <c r="BB135" i="13"/>
  <c r="BJ134" i="13"/>
  <c r="BI134" i="13"/>
  <c r="BH134" i="13"/>
  <c r="BG134" i="13"/>
  <c r="BF134" i="13"/>
  <c r="BE134" i="13"/>
  <c r="BD134" i="13"/>
  <c r="BC134" i="13"/>
  <c r="BB134" i="13"/>
  <c r="BJ133" i="13"/>
  <c r="BI133" i="13"/>
  <c r="BH133" i="13"/>
  <c r="BG133" i="13"/>
  <c r="BF133" i="13"/>
  <c r="BE133" i="13"/>
  <c r="BD133" i="13"/>
  <c r="BC133" i="13"/>
  <c r="BB133" i="13"/>
  <c r="BJ132" i="13"/>
  <c r="BI132" i="13"/>
  <c r="BH132" i="13"/>
  <c r="BG132" i="13"/>
  <c r="BF132" i="13"/>
  <c r="BE132" i="13"/>
  <c r="BD132" i="13"/>
  <c r="BC132" i="13"/>
  <c r="BB132" i="13"/>
  <c r="BJ131" i="13"/>
  <c r="BI131" i="13"/>
  <c r="BH131" i="13"/>
  <c r="BG131" i="13"/>
  <c r="BF131" i="13"/>
  <c r="BE131" i="13"/>
  <c r="BD131" i="13"/>
  <c r="BC131" i="13"/>
  <c r="BB131" i="13"/>
  <c r="BJ130" i="13"/>
  <c r="BI130" i="13"/>
  <c r="BH130" i="13"/>
  <c r="BG130" i="13"/>
  <c r="BF130" i="13"/>
  <c r="BE130" i="13"/>
  <c r="BD130" i="13"/>
  <c r="BC130" i="13"/>
  <c r="BB130" i="13"/>
  <c r="BJ129" i="13"/>
  <c r="BI129" i="13"/>
  <c r="BH129" i="13"/>
  <c r="BG129" i="13"/>
  <c r="BF129" i="13"/>
  <c r="BE129" i="13"/>
  <c r="BD129" i="13"/>
  <c r="BC129" i="13"/>
  <c r="BB129" i="13"/>
  <c r="BJ128" i="13"/>
  <c r="BI128" i="13"/>
  <c r="BH128" i="13"/>
  <c r="BG128" i="13"/>
  <c r="BF128" i="13"/>
  <c r="BE128" i="13"/>
  <c r="BD128" i="13"/>
  <c r="BC128" i="13"/>
  <c r="BB128" i="13"/>
  <c r="BJ127" i="13"/>
  <c r="BI127" i="13"/>
  <c r="BH127" i="13"/>
  <c r="BG127" i="13"/>
  <c r="BF127" i="13"/>
  <c r="BE127" i="13"/>
  <c r="BD127" i="13"/>
  <c r="BC127" i="13"/>
  <c r="BB127" i="13"/>
  <c r="BJ126" i="13"/>
  <c r="BI126" i="13"/>
  <c r="BH126" i="13"/>
  <c r="BG126" i="13"/>
  <c r="BF126" i="13"/>
  <c r="BE126" i="13"/>
  <c r="BD126" i="13"/>
  <c r="BC126" i="13"/>
  <c r="BB126" i="13"/>
  <c r="BJ125" i="13"/>
  <c r="BI125" i="13"/>
  <c r="BH125" i="13"/>
  <c r="BG125" i="13"/>
  <c r="BF125" i="13"/>
  <c r="BE125" i="13"/>
  <c r="BD125" i="13"/>
  <c r="BC125" i="13"/>
  <c r="BB125" i="13"/>
  <c r="BJ124" i="13"/>
  <c r="BI124" i="13"/>
  <c r="BH124" i="13"/>
  <c r="BG124" i="13"/>
  <c r="BF124" i="13"/>
  <c r="BE124" i="13"/>
  <c r="BD124" i="13"/>
  <c r="BC124" i="13"/>
  <c r="BB124" i="13"/>
  <c r="BJ123" i="13"/>
  <c r="BI123" i="13"/>
  <c r="BH123" i="13"/>
  <c r="BG123" i="13"/>
  <c r="BF123" i="13"/>
  <c r="BE123" i="13"/>
  <c r="BD123" i="13"/>
  <c r="BC123" i="13"/>
  <c r="BB123" i="13"/>
  <c r="BJ122" i="13"/>
  <c r="BI122" i="13"/>
  <c r="BH122" i="13"/>
  <c r="BG122" i="13"/>
  <c r="BF122" i="13"/>
  <c r="BE122" i="13"/>
  <c r="BD122" i="13"/>
  <c r="BC122" i="13"/>
  <c r="BB122" i="13"/>
  <c r="BJ121" i="13"/>
  <c r="BI121" i="13"/>
  <c r="BH121" i="13"/>
  <c r="BG121" i="13"/>
  <c r="BF121" i="13"/>
  <c r="BE121" i="13"/>
  <c r="BD121" i="13"/>
  <c r="BC121" i="13"/>
  <c r="BB121" i="13"/>
  <c r="BJ120" i="13"/>
  <c r="BI120" i="13"/>
  <c r="BH120" i="13"/>
  <c r="BG120" i="13"/>
  <c r="BF120" i="13"/>
  <c r="BE120" i="13"/>
  <c r="BD120" i="13"/>
  <c r="BC120" i="13"/>
  <c r="BB120" i="13"/>
  <c r="BJ119" i="13"/>
  <c r="BI119" i="13"/>
  <c r="BH119" i="13"/>
  <c r="BG119" i="13"/>
  <c r="BF119" i="13"/>
  <c r="BE119" i="13"/>
  <c r="BD119" i="13"/>
  <c r="BC119" i="13"/>
  <c r="BB119" i="13"/>
  <c r="BJ118" i="13"/>
  <c r="BI118" i="13"/>
  <c r="BH118" i="13"/>
  <c r="BG118" i="13"/>
  <c r="BF118" i="13"/>
  <c r="BE118" i="13"/>
  <c r="BD118" i="13"/>
  <c r="BC118" i="13"/>
  <c r="BB118" i="13"/>
  <c r="BJ117" i="13"/>
  <c r="BI117" i="13"/>
  <c r="BH117" i="13"/>
  <c r="BG117" i="13"/>
  <c r="BF117" i="13"/>
  <c r="BE117" i="13"/>
  <c r="BD117" i="13"/>
  <c r="BC117" i="13"/>
  <c r="BB117" i="13"/>
  <c r="BJ116" i="13"/>
  <c r="BI116" i="13"/>
  <c r="BH116" i="13"/>
  <c r="BG116" i="13"/>
  <c r="BF116" i="13"/>
  <c r="BE116" i="13"/>
  <c r="BD116" i="13"/>
  <c r="BC116" i="13"/>
  <c r="BB116" i="13"/>
  <c r="BJ115" i="13"/>
  <c r="BI115" i="13"/>
  <c r="BH115" i="13"/>
  <c r="BG115" i="13"/>
  <c r="BF115" i="13"/>
  <c r="BE115" i="13"/>
  <c r="BD115" i="13"/>
  <c r="BC115" i="13"/>
  <c r="BB115" i="13"/>
  <c r="BJ114" i="13"/>
  <c r="BI114" i="13"/>
  <c r="BH114" i="13"/>
  <c r="BG114" i="13"/>
  <c r="BF114" i="13"/>
  <c r="BE114" i="13"/>
  <c r="BD114" i="13"/>
  <c r="BC114" i="13"/>
  <c r="BB114" i="13"/>
  <c r="BJ113" i="13"/>
  <c r="BI113" i="13"/>
  <c r="BH113" i="13"/>
  <c r="BG113" i="13"/>
  <c r="BF113" i="13"/>
  <c r="BE113" i="13"/>
  <c r="BD113" i="13"/>
  <c r="BC113" i="13"/>
  <c r="BB113" i="13"/>
  <c r="BJ112" i="13"/>
  <c r="BI112" i="13"/>
  <c r="BH112" i="13"/>
  <c r="BG112" i="13"/>
  <c r="BF112" i="13"/>
  <c r="BE112" i="13"/>
  <c r="BD112" i="13"/>
  <c r="BC112" i="13"/>
  <c r="BB112" i="13"/>
  <c r="BJ111" i="13"/>
  <c r="BI111" i="13"/>
  <c r="BH111" i="13"/>
  <c r="BG111" i="13"/>
  <c r="BF111" i="13"/>
  <c r="BE111" i="13"/>
  <c r="BD111" i="13"/>
  <c r="BC111" i="13"/>
  <c r="BB111" i="13"/>
  <c r="BJ110" i="13"/>
  <c r="BI110" i="13"/>
  <c r="BH110" i="13"/>
  <c r="BG110" i="13"/>
  <c r="BF110" i="13"/>
  <c r="BE110" i="13"/>
  <c r="BD110" i="13"/>
  <c r="BC110" i="13"/>
  <c r="BB110" i="13"/>
  <c r="BJ109" i="13"/>
  <c r="BI109" i="13"/>
  <c r="BH109" i="13"/>
  <c r="BG109" i="13"/>
  <c r="BF109" i="13"/>
  <c r="BE109" i="13"/>
  <c r="BD109" i="13"/>
  <c r="BC109" i="13"/>
  <c r="BB109" i="13"/>
  <c r="BJ108" i="13"/>
  <c r="BI108" i="13"/>
  <c r="BH108" i="13"/>
  <c r="BG108" i="13"/>
  <c r="BF108" i="13"/>
  <c r="BE108" i="13"/>
  <c r="BD108" i="13"/>
  <c r="BC108" i="13"/>
  <c r="BB108" i="13"/>
  <c r="BJ107" i="13"/>
  <c r="BI107" i="13"/>
  <c r="BH107" i="13"/>
  <c r="BG107" i="13"/>
  <c r="BF107" i="13"/>
  <c r="BE107" i="13"/>
  <c r="BD107" i="13"/>
  <c r="BC107" i="13"/>
  <c r="BB107" i="13"/>
  <c r="BJ106" i="13"/>
  <c r="BI106" i="13"/>
  <c r="BH106" i="13"/>
  <c r="BG106" i="13"/>
  <c r="BF106" i="13"/>
  <c r="BE106" i="13"/>
  <c r="BD106" i="13"/>
  <c r="BC106" i="13"/>
  <c r="BB106" i="13"/>
  <c r="BJ105" i="13"/>
  <c r="BI105" i="13"/>
  <c r="BH105" i="13"/>
  <c r="BG105" i="13"/>
  <c r="BF105" i="13"/>
  <c r="BE105" i="13"/>
  <c r="BD105" i="13"/>
  <c r="BC105" i="13"/>
  <c r="BB105" i="13"/>
  <c r="BJ104" i="13"/>
  <c r="BI104" i="13"/>
  <c r="BH104" i="13"/>
  <c r="BG104" i="13"/>
  <c r="BF104" i="13"/>
  <c r="BE104" i="13"/>
  <c r="BD104" i="13"/>
  <c r="BC104" i="13"/>
  <c r="BB104" i="13"/>
  <c r="BJ103" i="13"/>
  <c r="BI103" i="13"/>
  <c r="BH103" i="13"/>
  <c r="BG103" i="13"/>
  <c r="BF103" i="13"/>
  <c r="BE103" i="13"/>
  <c r="BD103" i="13"/>
  <c r="BC103" i="13"/>
  <c r="BB103" i="13"/>
  <c r="BJ102" i="13"/>
  <c r="BI102" i="13"/>
  <c r="BH102" i="13"/>
  <c r="BG102" i="13"/>
  <c r="BF102" i="13"/>
  <c r="BE102" i="13"/>
  <c r="BD102" i="13"/>
  <c r="BC102" i="13"/>
  <c r="BB102" i="13"/>
  <c r="BJ101" i="13"/>
  <c r="BI101" i="13"/>
  <c r="BH101" i="13"/>
  <c r="BG101" i="13"/>
  <c r="BF101" i="13"/>
  <c r="BE101" i="13"/>
  <c r="BD101" i="13"/>
  <c r="BC101" i="13"/>
  <c r="BB101" i="13"/>
  <c r="BJ100" i="13"/>
  <c r="BI100" i="13"/>
  <c r="BH100" i="13"/>
  <c r="BG100" i="13"/>
  <c r="BF100" i="13"/>
  <c r="BE100" i="13"/>
  <c r="BD100" i="13"/>
  <c r="BC100" i="13"/>
  <c r="BB100" i="13"/>
  <c r="BJ99" i="13"/>
  <c r="BI99" i="13"/>
  <c r="BH99" i="13"/>
  <c r="BG99" i="13"/>
  <c r="BF99" i="13"/>
  <c r="BE99" i="13"/>
  <c r="BD99" i="13"/>
  <c r="BC99" i="13"/>
  <c r="BB99" i="13"/>
  <c r="BJ98" i="13"/>
  <c r="BI98" i="13"/>
  <c r="BH98" i="13"/>
  <c r="BG98" i="13"/>
  <c r="BF98" i="13"/>
  <c r="BE98" i="13"/>
  <c r="BD98" i="13"/>
  <c r="BC98" i="13"/>
  <c r="BB98" i="13"/>
  <c r="BJ97" i="13"/>
  <c r="BI97" i="13"/>
  <c r="BH97" i="13"/>
  <c r="BG97" i="13"/>
  <c r="BF97" i="13"/>
  <c r="BE97" i="13"/>
  <c r="BD97" i="13"/>
  <c r="BC97" i="13"/>
  <c r="BB97" i="13"/>
  <c r="BJ96" i="13"/>
  <c r="BI96" i="13"/>
  <c r="BH96" i="13"/>
  <c r="BG96" i="13"/>
  <c r="BF96" i="13"/>
  <c r="BE96" i="13"/>
  <c r="BD96" i="13"/>
  <c r="BC96" i="13"/>
  <c r="BB96" i="13"/>
  <c r="BJ95" i="13"/>
  <c r="BI95" i="13"/>
  <c r="BH95" i="13"/>
  <c r="BG95" i="13"/>
  <c r="BF95" i="13"/>
  <c r="BE95" i="13"/>
  <c r="BD95" i="13"/>
  <c r="BC95" i="13"/>
  <c r="BB95" i="13"/>
  <c r="BJ94" i="13"/>
  <c r="BI94" i="13"/>
  <c r="BH94" i="13"/>
  <c r="BG94" i="13"/>
  <c r="BF94" i="13"/>
  <c r="BE94" i="13"/>
  <c r="BD94" i="13"/>
  <c r="BC94" i="13"/>
  <c r="BB94" i="13"/>
  <c r="BJ93" i="13"/>
  <c r="BI93" i="13"/>
  <c r="BH93" i="13"/>
  <c r="BG93" i="13"/>
  <c r="BF93" i="13"/>
  <c r="BE93" i="13"/>
  <c r="BD93" i="13"/>
  <c r="BC93" i="13"/>
  <c r="BB93" i="13"/>
  <c r="BJ92" i="13"/>
  <c r="BI92" i="13"/>
  <c r="BH92" i="13"/>
  <c r="BG92" i="13"/>
  <c r="BF92" i="13"/>
  <c r="BE92" i="13"/>
  <c r="BD92" i="13"/>
  <c r="BC92" i="13"/>
  <c r="BB92" i="13"/>
  <c r="BJ91" i="13"/>
  <c r="BI91" i="13"/>
  <c r="BH91" i="13"/>
  <c r="BG91" i="13"/>
  <c r="BF91" i="13"/>
  <c r="BE91" i="13"/>
  <c r="BD91" i="13"/>
  <c r="BC91" i="13"/>
  <c r="BB91" i="13"/>
  <c r="BJ90" i="13"/>
  <c r="BI90" i="13"/>
  <c r="BH90" i="13"/>
  <c r="BG90" i="13"/>
  <c r="BF90" i="13"/>
  <c r="BE90" i="13"/>
  <c r="BD90" i="13"/>
  <c r="BC90" i="13"/>
  <c r="BB90" i="13"/>
  <c r="BJ89" i="13"/>
  <c r="BI89" i="13"/>
  <c r="BH89" i="13"/>
  <c r="BG89" i="13"/>
  <c r="BF89" i="13"/>
  <c r="BE89" i="13"/>
  <c r="BD89" i="13"/>
  <c r="BC89" i="13"/>
  <c r="BB89" i="13"/>
  <c r="BJ88" i="13"/>
  <c r="BI88" i="13"/>
  <c r="BH88" i="13"/>
  <c r="BG88" i="13"/>
  <c r="BF88" i="13"/>
  <c r="BE88" i="13"/>
  <c r="BD88" i="13"/>
  <c r="BC88" i="13"/>
  <c r="BB88" i="13"/>
  <c r="BJ87" i="13"/>
  <c r="BI87" i="13"/>
  <c r="BH87" i="13"/>
  <c r="BG87" i="13"/>
  <c r="BF87" i="13"/>
  <c r="BE87" i="13"/>
  <c r="BD87" i="13"/>
  <c r="BC87" i="13"/>
  <c r="BB87" i="13"/>
  <c r="BJ86" i="13"/>
  <c r="BI86" i="13"/>
  <c r="BH86" i="13"/>
  <c r="BG86" i="13"/>
  <c r="BF86" i="13"/>
  <c r="BE86" i="13"/>
  <c r="BD86" i="13"/>
  <c r="BC86" i="13"/>
  <c r="BB86" i="13"/>
  <c r="BJ85" i="13"/>
  <c r="BI85" i="13"/>
  <c r="BH85" i="13"/>
  <c r="BG85" i="13"/>
  <c r="BF85" i="13"/>
  <c r="BE85" i="13"/>
  <c r="BD85" i="13"/>
  <c r="BC85" i="13"/>
  <c r="BB85" i="13"/>
  <c r="BJ84" i="13"/>
  <c r="BI84" i="13"/>
  <c r="BH84" i="13"/>
  <c r="BG84" i="13"/>
  <c r="BF84" i="13"/>
  <c r="BE84" i="13"/>
  <c r="BD84" i="13"/>
  <c r="BC84" i="13"/>
  <c r="BB84" i="13"/>
  <c r="BJ83" i="13"/>
  <c r="BI83" i="13"/>
  <c r="BH83" i="13"/>
  <c r="BG83" i="13"/>
  <c r="BF83" i="13"/>
  <c r="BE83" i="13"/>
  <c r="BD83" i="13"/>
  <c r="BC83" i="13"/>
  <c r="BB83" i="13"/>
  <c r="BJ82" i="13"/>
  <c r="BI82" i="13"/>
  <c r="BH82" i="13"/>
  <c r="BG82" i="13"/>
  <c r="BF82" i="13"/>
  <c r="BE82" i="13"/>
  <c r="BD82" i="13"/>
  <c r="BC82" i="13"/>
  <c r="BB82" i="13"/>
  <c r="BJ81" i="13"/>
  <c r="BI81" i="13"/>
  <c r="BH81" i="13"/>
  <c r="BG81" i="13"/>
  <c r="BF81" i="13"/>
  <c r="BE81" i="13"/>
  <c r="BD81" i="13"/>
  <c r="BC81" i="13"/>
  <c r="BB81" i="13"/>
  <c r="BJ80" i="13"/>
  <c r="BI80" i="13"/>
  <c r="BH80" i="13"/>
  <c r="BG80" i="13"/>
  <c r="BF80" i="13"/>
  <c r="BE80" i="13"/>
  <c r="BD80" i="13"/>
  <c r="BC80" i="13"/>
  <c r="BB80" i="13"/>
  <c r="BJ79" i="13"/>
  <c r="BI79" i="13"/>
  <c r="BH79" i="13"/>
  <c r="BG79" i="13"/>
  <c r="BF79" i="13"/>
  <c r="BE79" i="13"/>
  <c r="BD79" i="13"/>
  <c r="BC79" i="13"/>
  <c r="BB79" i="13"/>
  <c r="BJ78" i="13"/>
  <c r="BI78" i="13"/>
  <c r="BH78" i="13"/>
  <c r="BG78" i="13"/>
  <c r="BF78" i="13"/>
  <c r="BE78" i="13"/>
  <c r="BD78" i="13"/>
  <c r="BC78" i="13"/>
  <c r="BB78" i="13"/>
  <c r="BJ77" i="13"/>
  <c r="BI77" i="13"/>
  <c r="BH77" i="13"/>
  <c r="BG77" i="13"/>
  <c r="BF77" i="13"/>
  <c r="BE77" i="13"/>
  <c r="BD77" i="13"/>
  <c r="BC77" i="13"/>
  <c r="BB77" i="13"/>
  <c r="BJ76" i="13"/>
  <c r="BI76" i="13"/>
  <c r="BH76" i="13"/>
  <c r="BG76" i="13"/>
  <c r="BF76" i="13"/>
  <c r="BE76" i="13"/>
  <c r="BD76" i="13"/>
  <c r="BC76" i="13"/>
  <c r="BB76" i="13"/>
  <c r="BJ75" i="13"/>
  <c r="BI75" i="13"/>
  <c r="BH75" i="13"/>
  <c r="BG75" i="13"/>
  <c r="BF75" i="13"/>
  <c r="BE75" i="13"/>
  <c r="BD75" i="13"/>
  <c r="BC75" i="13"/>
  <c r="BB75" i="13"/>
  <c r="BJ74" i="13"/>
  <c r="BI74" i="13"/>
  <c r="BH74" i="13"/>
  <c r="BG74" i="13"/>
  <c r="BF74" i="13"/>
  <c r="BE74" i="13"/>
  <c r="BD74" i="13"/>
  <c r="BC74" i="13"/>
  <c r="BB74" i="13"/>
  <c r="BJ73" i="13"/>
  <c r="BI73" i="13"/>
  <c r="BH73" i="13"/>
  <c r="BG73" i="13"/>
  <c r="BF73" i="13"/>
  <c r="BE73" i="13"/>
  <c r="BD73" i="13"/>
  <c r="BC73" i="13"/>
  <c r="BB73" i="13"/>
  <c r="BJ72" i="13"/>
  <c r="BI72" i="13"/>
  <c r="BH72" i="13"/>
  <c r="BG72" i="13"/>
  <c r="BF72" i="13"/>
  <c r="BE72" i="13"/>
  <c r="BD72" i="13"/>
  <c r="BC72" i="13"/>
  <c r="BB72" i="13"/>
  <c r="BJ71" i="13"/>
  <c r="BI71" i="13"/>
  <c r="BH71" i="13"/>
  <c r="BG71" i="13"/>
  <c r="BF71" i="13"/>
  <c r="BE71" i="13"/>
  <c r="BD71" i="13"/>
  <c r="BC71" i="13"/>
  <c r="BB71" i="13"/>
  <c r="BJ70" i="13"/>
  <c r="BI70" i="13"/>
  <c r="BH70" i="13"/>
  <c r="BG70" i="13"/>
  <c r="BF70" i="13"/>
  <c r="BE70" i="13"/>
  <c r="BD70" i="13"/>
  <c r="BC70" i="13"/>
  <c r="BB70" i="13"/>
  <c r="BJ69" i="13"/>
  <c r="BI69" i="13"/>
  <c r="BH69" i="13"/>
  <c r="BG69" i="13"/>
  <c r="BF69" i="13"/>
  <c r="BE69" i="13"/>
  <c r="BD69" i="13"/>
  <c r="BC69" i="13"/>
  <c r="BB69" i="13"/>
  <c r="BJ68" i="13"/>
  <c r="BI68" i="13"/>
  <c r="BH68" i="13"/>
  <c r="BG68" i="13"/>
  <c r="BF68" i="13"/>
  <c r="BE68" i="13"/>
  <c r="BD68" i="13"/>
  <c r="BC68" i="13"/>
  <c r="BB68" i="13"/>
  <c r="BJ67" i="13"/>
  <c r="BI67" i="13"/>
  <c r="BH67" i="13"/>
  <c r="BG67" i="13"/>
  <c r="BF67" i="13"/>
  <c r="BE67" i="13"/>
  <c r="BD67" i="13"/>
  <c r="BC67" i="13"/>
  <c r="BB67" i="13"/>
  <c r="BJ66" i="13"/>
  <c r="BI66" i="13"/>
  <c r="BH66" i="13"/>
  <c r="BG66" i="13"/>
  <c r="BF66" i="13"/>
  <c r="BE66" i="13"/>
  <c r="BD66" i="13"/>
  <c r="BC66" i="13"/>
  <c r="BB66" i="13"/>
  <c r="BJ65" i="13"/>
  <c r="BI65" i="13"/>
  <c r="BH65" i="13"/>
  <c r="BG65" i="13"/>
  <c r="BF65" i="13"/>
  <c r="BE65" i="13"/>
  <c r="BD65" i="13"/>
  <c r="BC65" i="13"/>
  <c r="BB65" i="13"/>
  <c r="BJ64" i="13"/>
  <c r="BI64" i="13"/>
  <c r="BH64" i="13"/>
  <c r="BG64" i="13"/>
  <c r="BF64" i="13"/>
  <c r="BE64" i="13"/>
  <c r="BD64" i="13"/>
  <c r="BC64" i="13"/>
  <c r="BB64" i="13"/>
  <c r="BJ63" i="13"/>
  <c r="BI63" i="13"/>
  <c r="BH63" i="13"/>
  <c r="BG63" i="13"/>
  <c r="BF63" i="13"/>
  <c r="BE63" i="13"/>
  <c r="BD63" i="13"/>
  <c r="BC63" i="13"/>
  <c r="BB63" i="13"/>
  <c r="BJ62" i="13"/>
  <c r="BI62" i="13"/>
  <c r="BH62" i="13"/>
  <c r="BG62" i="13"/>
  <c r="BF62" i="13"/>
  <c r="BE62" i="13"/>
  <c r="BD62" i="13"/>
  <c r="BC62" i="13"/>
  <c r="BB62" i="13"/>
  <c r="BJ61" i="13"/>
  <c r="BI61" i="13"/>
  <c r="BH61" i="13"/>
  <c r="BG61" i="13"/>
  <c r="BF61" i="13"/>
  <c r="BE61" i="13"/>
  <c r="BD61" i="13"/>
  <c r="BC61" i="13"/>
  <c r="BB61" i="13"/>
  <c r="BJ60" i="13"/>
  <c r="BI60" i="13"/>
  <c r="BH60" i="13"/>
  <c r="BG60" i="13"/>
  <c r="BF60" i="13"/>
  <c r="BE60" i="13"/>
  <c r="BD60" i="13"/>
  <c r="BC60" i="13"/>
  <c r="BB60" i="13"/>
  <c r="BJ59" i="13"/>
  <c r="BI59" i="13"/>
  <c r="BH59" i="13"/>
  <c r="BG59" i="13"/>
  <c r="BF59" i="13"/>
  <c r="BE59" i="13"/>
  <c r="BD59" i="13"/>
  <c r="BC59" i="13"/>
  <c r="BB59" i="13"/>
  <c r="BJ58" i="13"/>
  <c r="BI58" i="13"/>
  <c r="BH58" i="13"/>
  <c r="BG58" i="13"/>
  <c r="BF58" i="13"/>
  <c r="BE58" i="13"/>
  <c r="BD58" i="13"/>
  <c r="BC58" i="13"/>
  <c r="BB58" i="13"/>
  <c r="BJ57" i="13"/>
  <c r="BI57" i="13"/>
  <c r="BH57" i="13"/>
  <c r="BG57" i="13"/>
  <c r="BF57" i="13"/>
  <c r="BE57" i="13"/>
  <c r="BD57" i="13"/>
  <c r="BC57" i="13"/>
  <c r="BB57" i="13"/>
  <c r="BJ56" i="13"/>
  <c r="BI56" i="13"/>
  <c r="BH56" i="13"/>
  <c r="BG56" i="13"/>
  <c r="BF56" i="13"/>
  <c r="BE56" i="13"/>
  <c r="BD56" i="13"/>
  <c r="BC56" i="13"/>
  <c r="BB56" i="13"/>
  <c r="BJ55" i="13"/>
  <c r="BI55" i="13"/>
  <c r="BH55" i="13"/>
  <c r="BG55" i="13"/>
  <c r="BF55" i="13"/>
  <c r="BE55" i="13"/>
  <c r="BD55" i="13"/>
  <c r="BC55" i="13"/>
  <c r="BB55" i="13"/>
  <c r="BJ54" i="13"/>
  <c r="BI54" i="13"/>
  <c r="BH54" i="13"/>
  <c r="BG54" i="13"/>
  <c r="BF54" i="13"/>
  <c r="BE54" i="13"/>
  <c r="BD54" i="13"/>
  <c r="BC54" i="13"/>
  <c r="BB54" i="13"/>
  <c r="BJ53" i="13"/>
  <c r="BI53" i="13"/>
  <c r="BH53" i="13"/>
  <c r="BG53" i="13"/>
  <c r="BF53" i="13"/>
  <c r="BE53" i="13"/>
  <c r="BD53" i="13"/>
  <c r="BC53" i="13"/>
  <c r="BB53" i="13"/>
  <c r="BJ52" i="13"/>
  <c r="BI52" i="13"/>
  <c r="BH52" i="13"/>
  <c r="BG52" i="13"/>
  <c r="BF52" i="13"/>
  <c r="BE52" i="13"/>
  <c r="BD52" i="13"/>
  <c r="BC52" i="13"/>
  <c r="BB52" i="13"/>
  <c r="BJ51" i="13"/>
  <c r="BI51" i="13"/>
  <c r="BH51" i="13"/>
  <c r="BG51" i="13"/>
  <c r="BF51" i="13"/>
  <c r="BE51" i="13"/>
  <c r="BD51" i="13"/>
  <c r="BC51" i="13"/>
  <c r="BB51" i="13"/>
  <c r="BJ50" i="13"/>
  <c r="BI50" i="13"/>
  <c r="BH50" i="13"/>
  <c r="BG50" i="13"/>
  <c r="BF50" i="13"/>
  <c r="BE50" i="13"/>
  <c r="BD50" i="13"/>
  <c r="BC50" i="13"/>
  <c r="BB50" i="13"/>
  <c r="BJ49" i="13"/>
  <c r="BI49" i="13"/>
  <c r="BH49" i="13"/>
  <c r="BG49" i="13"/>
  <c r="BF49" i="13"/>
  <c r="BE49" i="13"/>
  <c r="BD49" i="13"/>
  <c r="BC49" i="13"/>
  <c r="BB49" i="13"/>
  <c r="BJ48" i="13"/>
  <c r="BI48" i="13"/>
  <c r="BH48" i="13"/>
  <c r="BG48" i="13"/>
  <c r="BF48" i="13"/>
  <c r="BE48" i="13"/>
  <c r="BD48" i="13"/>
  <c r="BC48" i="13"/>
  <c r="BB48" i="13"/>
  <c r="BJ47" i="13"/>
  <c r="BI47" i="13"/>
  <c r="BH47" i="13"/>
  <c r="BG47" i="13"/>
  <c r="BF47" i="13"/>
  <c r="BE47" i="13"/>
  <c r="BD47" i="13"/>
  <c r="BC47" i="13"/>
  <c r="BB47" i="13"/>
  <c r="BJ46" i="13"/>
  <c r="BI46" i="13"/>
  <c r="BH46" i="13"/>
  <c r="BG46" i="13"/>
  <c r="BF46" i="13"/>
  <c r="BE46" i="13"/>
  <c r="BD46" i="13"/>
  <c r="BC46" i="13"/>
  <c r="BB46" i="13"/>
  <c r="BJ45" i="13"/>
  <c r="BI45" i="13"/>
  <c r="BH45" i="13"/>
  <c r="BG45" i="13"/>
  <c r="BF45" i="13"/>
  <c r="BE45" i="13"/>
  <c r="BD45" i="13"/>
  <c r="BC45" i="13"/>
  <c r="BB45" i="13"/>
  <c r="BJ44" i="13"/>
  <c r="BI44" i="13"/>
  <c r="BH44" i="13"/>
  <c r="BG44" i="13"/>
  <c r="BF44" i="13"/>
  <c r="BE44" i="13"/>
  <c r="BD44" i="13"/>
  <c r="BC44" i="13"/>
  <c r="BB44" i="13"/>
  <c r="BJ43" i="13"/>
  <c r="BI43" i="13"/>
  <c r="BH43" i="13"/>
  <c r="BG43" i="13"/>
  <c r="BF43" i="13"/>
  <c r="BE43" i="13"/>
  <c r="BD43" i="13"/>
  <c r="BC43" i="13"/>
  <c r="BB43" i="13"/>
  <c r="BJ42" i="13"/>
  <c r="BI42" i="13"/>
  <c r="BH42" i="13"/>
  <c r="BG42" i="13"/>
  <c r="BF42" i="13"/>
  <c r="BE42" i="13"/>
  <c r="BD42" i="13"/>
  <c r="BC42" i="13"/>
  <c r="BB42" i="13"/>
  <c r="BJ41" i="13"/>
  <c r="BI41" i="13"/>
  <c r="BH41" i="13"/>
  <c r="BG41" i="13"/>
  <c r="BF41" i="13"/>
  <c r="BE41" i="13"/>
  <c r="BD41" i="13"/>
  <c r="BC41" i="13"/>
  <c r="BB41" i="13"/>
  <c r="BJ40" i="13"/>
  <c r="BI40" i="13"/>
  <c r="BH40" i="13"/>
  <c r="BG40" i="13"/>
  <c r="BF40" i="13"/>
  <c r="BE40" i="13"/>
  <c r="BD40" i="13"/>
  <c r="BC40" i="13"/>
  <c r="BB40" i="13"/>
  <c r="BJ39" i="13"/>
  <c r="BI39" i="13"/>
  <c r="BH39" i="13"/>
  <c r="BG39" i="13"/>
  <c r="BF39" i="13"/>
  <c r="BE39" i="13"/>
  <c r="BD39" i="13"/>
  <c r="BC39" i="13"/>
  <c r="BB39" i="13"/>
  <c r="BJ38" i="13"/>
  <c r="BI38" i="13"/>
  <c r="BH38" i="13"/>
  <c r="BG38" i="13"/>
  <c r="BF38" i="13"/>
  <c r="BE38" i="13"/>
  <c r="BD38" i="13"/>
  <c r="BC38" i="13"/>
  <c r="BB38" i="13"/>
  <c r="BJ37" i="13"/>
  <c r="BI37" i="13"/>
  <c r="BH37" i="13"/>
  <c r="BG37" i="13"/>
  <c r="BF37" i="13"/>
  <c r="BE37" i="13"/>
  <c r="BD37" i="13"/>
  <c r="BC37" i="13"/>
  <c r="BB37" i="13"/>
  <c r="BJ36" i="13"/>
  <c r="BI36" i="13"/>
  <c r="BH36" i="13"/>
  <c r="BG36" i="13"/>
  <c r="BF36" i="13"/>
  <c r="BE36" i="13"/>
  <c r="BD36" i="13"/>
  <c r="BC36" i="13"/>
  <c r="BB36" i="13"/>
  <c r="BJ35" i="13"/>
  <c r="BI35" i="13"/>
  <c r="BH35" i="13"/>
  <c r="BG35" i="13"/>
  <c r="BF35" i="13"/>
  <c r="BE35" i="13"/>
  <c r="BD35" i="13"/>
  <c r="BC35" i="13"/>
  <c r="BB35" i="13"/>
  <c r="BJ34" i="13"/>
  <c r="BI34" i="13"/>
  <c r="BH34" i="13"/>
  <c r="BG34" i="13"/>
  <c r="BF34" i="13"/>
  <c r="BE34" i="13"/>
  <c r="BD34" i="13"/>
  <c r="BC34" i="13"/>
  <c r="BB34" i="13"/>
  <c r="BJ33" i="13"/>
  <c r="BI33" i="13"/>
  <c r="BH33" i="13"/>
  <c r="BG33" i="13"/>
  <c r="BF33" i="13"/>
  <c r="BE33" i="13"/>
  <c r="BD33" i="13"/>
  <c r="BC33" i="13"/>
  <c r="BB33" i="13"/>
  <c r="BJ32" i="13"/>
  <c r="BI32" i="13"/>
  <c r="BH32" i="13"/>
  <c r="BG32" i="13"/>
  <c r="BF32" i="13"/>
  <c r="BE32" i="13"/>
  <c r="BD32" i="13"/>
  <c r="BC32" i="13"/>
  <c r="BB32" i="13"/>
  <c r="BJ31" i="13"/>
  <c r="BI31" i="13"/>
  <c r="BH31" i="13"/>
  <c r="BG31" i="13"/>
  <c r="BF31" i="13"/>
  <c r="BE31" i="13"/>
  <c r="BD31" i="13"/>
  <c r="BC31" i="13"/>
  <c r="BB31" i="13"/>
  <c r="BJ30" i="13"/>
  <c r="BI30" i="13"/>
  <c r="BH30" i="13"/>
  <c r="BG30" i="13"/>
  <c r="BF30" i="13"/>
  <c r="BE30" i="13"/>
  <c r="BD30" i="13"/>
  <c r="BC30" i="13"/>
  <c r="BB30" i="13"/>
  <c r="BJ29" i="13"/>
  <c r="BI29" i="13"/>
  <c r="BH29" i="13"/>
  <c r="BG29" i="13"/>
  <c r="BF29" i="13"/>
  <c r="BE29" i="13"/>
  <c r="BD29" i="13"/>
  <c r="BC29" i="13"/>
  <c r="BB29" i="13"/>
  <c r="BJ28" i="13"/>
  <c r="BI28" i="13"/>
  <c r="BH28" i="13"/>
  <c r="BG28" i="13"/>
  <c r="BF28" i="13"/>
  <c r="BE28" i="13"/>
  <c r="BD28" i="13"/>
  <c r="BC28" i="13"/>
  <c r="BB28" i="13"/>
  <c r="BJ27" i="13"/>
  <c r="BI27" i="13"/>
  <c r="BH27" i="13"/>
  <c r="BG27" i="13"/>
  <c r="BF27" i="13"/>
  <c r="BE27" i="13"/>
  <c r="BD27" i="13"/>
  <c r="BC27" i="13"/>
  <c r="BB27" i="13"/>
  <c r="BJ26" i="13"/>
  <c r="BI26" i="13"/>
  <c r="BH26" i="13"/>
  <c r="BG26" i="13"/>
  <c r="BF26" i="13"/>
  <c r="BE26" i="13"/>
  <c r="BD26" i="13"/>
  <c r="BC26" i="13"/>
  <c r="BB26" i="13"/>
  <c r="BJ25" i="13"/>
  <c r="BI25" i="13"/>
  <c r="BH25" i="13"/>
  <c r="BG25" i="13"/>
  <c r="BF25" i="13"/>
  <c r="BE25" i="13"/>
  <c r="BD25" i="13"/>
  <c r="BC25" i="13"/>
  <c r="BB25" i="13"/>
  <c r="BJ24" i="13"/>
  <c r="BI24" i="13"/>
  <c r="BH24" i="13"/>
  <c r="BG24" i="13"/>
  <c r="BF24" i="13"/>
  <c r="BE24" i="13"/>
  <c r="BD24" i="13"/>
  <c r="BC24" i="13"/>
  <c r="BB24" i="13"/>
  <c r="BJ23" i="13"/>
  <c r="BI23" i="13"/>
  <c r="BH23" i="13"/>
  <c r="BG23" i="13"/>
  <c r="BF23" i="13"/>
  <c r="BE23" i="13"/>
  <c r="BD23" i="13"/>
  <c r="BC23" i="13"/>
  <c r="BB23" i="13"/>
  <c r="BJ22" i="13"/>
  <c r="BI22" i="13"/>
  <c r="BH22" i="13"/>
  <c r="BG22" i="13"/>
  <c r="BF22" i="13"/>
  <c r="BE22" i="13"/>
  <c r="BD22" i="13"/>
  <c r="BC22" i="13"/>
  <c r="BB22" i="13"/>
  <c r="BJ21" i="13"/>
  <c r="BI21" i="13"/>
  <c r="BH21" i="13"/>
  <c r="BG21" i="13"/>
  <c r="BF21" i="13"/>
  <c r="BE21" i="13"/>
  <c r="BD21" i="13"/>
  <c r="BC21" i="13"/>
  <c r="BB21" i="13"/>
  <c r="BJ20" i="13"/>
  <c r="BI20" i="13"/>
  <c r="BH20" i="13"/>
  <c r="BG20" i="13"/>
  <c r="BF20" i="13"/>
  <c r="BE20" i="13"/>
  <c r="BD20" i="13"/>
  <c r="BC20" i="13"/>
  <c r="BB20" i="13"/>
  <c r="BJ19" i="13"/>
  <c r="BI19" i="13"/>
  <c r="BH19" i="13"/>
  <c r="BG19" i="13"/>
  <c r="BF19" i="13"/>
  <c r="BE19" i="13"/>
  <c r="BD19" i="13"/>
  <c r="BC19" i="13"/>
  <c r="BB19" i="13"/>
  <c r="BJ18" i="13"/>
  <c r="BI18" i="13"/>
  <c r="BH18" i="13"/>
  <c r="BG18" i="13"/>
  <c r="BF18" i="13"/>
  <c r="BE18" i="13"/>
  <c r="BD18" i="13"/>
  <c r="BC18" i="13"/>
  <c r="BB18" i="13"/>
  <c r="BJ17" i="13"/>
  <c r="BI17" i="13"/>
  <c r="BH17" i="13"/>
  <c r="BG17" i="13"/>
  <c r="BF17" i="13"/>
  <c r="BE17" i="13"/>
  <c r="BD17" i="13"/>
  <c r="BC17" i="13"/>
  <c r="BB17" i="13"/>
  <c r="BJ16" i="13"/>
  <c r="BI16" i="13"/>
  <c r="BH16" i="13"/>
  <c r="BG16" i="13"/>
  <c r="BF16" i="13"/>
  <c r="BE16" i="13"/>
  <c r="BD16" i="13"/>
  <c r="BC16" i="13"/>
  <c r="BB16" i="13"/>
  <c r="BJ15" i="13"/>
  <c r="BI15" i="13"/>
  <c r="BH15" i="13"/>
  <c r="BG15" i="13"/>
  <c r="BF15" i="13"/>
  <c r="BE15" i="13"/>
  <c r="BD15" i="13"/>
  <c r="BC15" i="13"/>
  <c r="BB15" i="13"/>
  <c r="BJ14" i="13"/>
  <c r="BI14" i="13"/>
  <c r="BH14" i="13"/>
  <c r="BG14" i="13"/>
  <c r="BF14" i="13"/>
  <c r="BE14" i="13"/>
  <c r="BD14" i="13"/>
  <c r="BC14" i="13"/>
  <c r="BB14" i="13"/>
  <c r="BJ13" i="13"/>
  <c r="BI13" i="13"/>
  <c r="BH13" i="13"/>
  <c r="BG13" i="13"/>
  <c r="BF13" i="13"/>
  <c r="BE13" i="13"/>
  <c r="BD13" i="13"/>
  <c r="BC13" i="13"/>
  <c r="BB13" i="13"/>
  <c r="BJ12" i="13"/>
  <c r="BI12" i="13"/>
  <c r="BH12" i="13"/>
  <c r="BG12" i="13"/>
  <c r="BF12" i="13"/>
  <c r="BE12" i="13"/>
  <c r="BD12" i="13"/>
  <c r="BC12" i="13"/>
  <c r="BB12" i="13"/>
  <c r="BJ11" i="13"/>
  <c r="BI11" i="13"/>
  <c r="BH11" i="13"/>
  <c r="BG11" i="13"/>
  <c r="BF11" i="13"/>
  <c r="BE11" i="13"/>
  <c r="BD11" i="13"/>
  <c r="BC11" i="13"/>
  <c r="BB11" i="13"/>
  <c r="BJ10" i="13"/>
  <c r="BI10" i="13"/>
  <c r="BH10" i="13"/>
  <c r="BG10" i="13"/>
  <c r="BF10" i="13"/>
  <c r="BE10" i="13"/>
  <c r="BD10" i="13"/>
  <c r="BC10" i="13"/>
  <c r="BB10" i="13"/>
  <c r="BJ9" i="13"/>
  <c r="BI9" i="13"/>
  <c r="BH9" i="13"/>
  <c r="BG9" i="13"/>
  <c r="BF9" i="13"/>
  <c r="BE9" i="13"/>
  <c r="BD9" i="13"/>
  <c r="BC9" i="13"/>
  <c r="BB9" i="13"/>
  <c r="BJ8" i="13"/>
  <c r="BI8" i="13"/>
  <c r="BH8" i="13"/>
  <c r="BG8" i="13"/>
  <c r="BF8" i="13"/>
  <c r="BE8" i="13"/>
  <c r="BD8" i="13"/>
  <c r="BC8" i="13"/>
  <c r="BB8" i="13"/>
  <c r="BJ7" i="13"/>
  <c r="BI7" i="13"/>
  <c r="BH7" i="13"/>
  <c r="BG7" i="13"/>
  <c r="BF7" i="13"/>
  <c r="BE7" i="13"/>
  <c r="BD7" i="13"/>
  <c r="BC7" i="13"/>
  <c r="BB7" i="13"/>
  <c r="BJ6" i="13"/>
  <c r="BI6" i="13"/>
  <c r="BH6" i="13"/>
  <c r="BG6" i="13"/>
  <c r="BF6" i="13"/>
  <c r="BE6" i="13"/>
  <c r="BD6" i="13"/>
  <c r="BC6" i="13"/>
  <c r="BB6" i="13"/>
  <c r="BJ5" i="13"/>
  <c r="BI5" i="13"/>
  <c r="BH5" i="13"/>
  <c r="BG5" i="13"/>
  <c r="BF5" i="13"/>
  <c r="BE5" i="13"/>
  <c r="BD5" i="13"/>
  <c r="BC5" i="13"/>
  <c r="BB5" i="13"/>
  <c r="BJ4" i="13"/>
  <c r="BI4" i="13"/>
  <c r="BH4" i="13"/>
  <c r="BG4" i="13"/>
  <c r="BF4" i="13"/>
  <c r="BE4" i="13"/>
  <c r="BD4" i="13"/>
  <c r="BC4" i="13"/>
  <c r="BB4" i="13"/>
  <c r="BA143" i="13"/>
  <c r="BA142" i="13"/>
  <c r="BA141" i="13"/>
  <c r="BA140" i="13"/>
  <c r="BA139" i="13"/>
  <c r="BA138" i="13"/>
  <c r="BA137" i="13"/>
  <c r="BA136" i="13"/>
  <c r="BA135" i="13"/>
  <c r="BA134" i="13"/>
  <c r="BA133" i="13"/>
  <c r="BA132" i="13"/>
  <c r="BA131" i="13"/>
  <c r="BA130" i="13"/>
  <c r="BA129" i="13"/>
  <c r="BA128" i="13"/>
  <c r="BA127" i="13"/>
  <c r="BA126" i="13"/>
  <c r="BA125" i="13"/>
  <c r="BA124" i="13"/>
  <c r="BA123" i="13"/>
  <c r="BA122" i="13"/>
  <c r="BA121" i="13"/>
  <c r="BA120" i="13"/>
  <c r="BA119" i="13"/>
  <c r="BA118" i="13"/>
  <c r="BA117" i="13"/>
  <c r="BA116" i="13"/>
  <c r="BA115" i="13"/>
  <c r="BA114" i="13"/>
  <c r="BA113" i="13"/>
  <c r="BA112" i="13"/>
  <c r="BA111" i="13"/>
  <c r="BA110" i="13"/>
  <c r="BA109" i="13"/>
  <c r="BA108" i="13"/>
  <c r="BA107" i="13"/>
  <c r="BA106" i="13"/>
  <c r="BA105" i="13"/>
  <c r="BA104" i="13"/>
  <c r="BA103" i="13"/>
  <c r="BA102" i="13"/>
  <c r="BA101" i="13"/>
  <c r="BA100" i="13"/>
  <c r="BA99" i="13"/>
  <c r="BA98" i="13"/>
  <c r="BA97" i="13"/>
  <c r="BA96" i="13"/>
  <c r="BA95" i="13"/>
  <c r="BA94" i="13"/>
  <c r="BA93" i="13"/>
  <c r="BA92" i="13"/>
  <c r="BA91" i="13"/>
  <c r="BA90" i="13"/>
  <c r="BA89" i="13"/>
  <c r="BA88" i="13"/>
  <c r="BA87" i="13"/>
  <c r="BA86" i="13"/>
  <c r="BA85" i="13"/>
  <c r="BA84" i="13"/>
  <c r="BA83" i="13"/>
  <c r="BA82" i="13"/>
  <c r="BA81" i="13"/>
  <c r="BA80" i="13"/>
  <c r="BA79" i="13"/>
  <c r="BA78" i="13"/>
  <c r="BA77" i="13"/>
  <c r="BA76" i="13"/>
  <c r="BA75" i="13"/>
  <c r="BA74" i="13"/>
  <c r="BA73" i="13"/>
  <c r="BA72" i="13"/>
  <c r="BA71" i="13"/>
  <c r="BA70" i="13"/>
  <c r="BA69" i="13"/>
  <c r="BA68" i="13"/>
  <c r="BA67" i="13"/>
  <c r="BA66" i="13"/>
  <c r="BA65" i="13"/>
  <c r="BA64" i="13"/>
  <c r="BA63" i="13"/>
  <c r="BA62" i="13"/>
  <c r="BA61" i="13"/>
  <c r="BA60" i="13"/>
  <c r="BA59" i="13"/>
  <c r="BA58" i="13"/>
  <c r="BA57" i="13"/>
  <c r="BA56" i="13"/>
  <c r="BA55" i="13"/>
  <c r="BA54" i="13"/>
  <c r="BA53" i="13"/>
  <c r="BA52" i="13"/>
  <c r="BA51" i="13"/>
  <c r="BA50" i="13"/>
  <c r="BA49" i="13"/>
  <c r="BA48" i="13"/>
  <c r="BA47" i="13"/>
  <c r="BA46" i="13"/>
  <c r="BA45" i="13"/>
  <c r="BA44" i="13"/>
  <c r="BA43" i="13"/>
  <c r="BA42" i="13"/>
  <c r="BA41" i="13"/>
  <c r="BA40" i="13"/>
  <c r="BA39" i="13"/>
  <c r="BA38" i="13"/>
  <c r="BA37" i="13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G51" i="8"/>
  <c r="G52" i="8"/>
  <c r="G53" i="8"/>
  <c r="L125" i="13" s="1"/>
  <c r="M125" i="13" s="1"/>
  <c r="G54" i="8"/>
  <c r="L135" i="13" s="1"/>
  <c r="M135" i="13" s="1"/>
  <c r="G55" i="8"/>
  <c r="L128" i="13" s="1"/>
  <c r="M128" i="13" s="1"/>
  <c r="G56" i="8"/>
  <c r="G57" i="8"/>
  <c r="G58" i="8"/>
  <c r="L110" i="13" s="1"/>
  <c r="M110" i="13" s="1"/>
  <c r="G59" i="8"/>
  <c r="G50" i="8"/>
  <c r="L131" i="13" s="1"/>
  <c r="M131" i="13" s="1"/>
  <c r="N105" i="13"/>
  <c r="O105" i="13" s="1"/>
  <c r="N106" i="13"/>
  <c r="O106" i="13" s="1"/>
  <c r="N107" i="13"/>
  <c r="O107" i="13" s="1"/>
  <c r="N108" i="13"/>
  <c r="N109" i="13"/>
  <c r="N110" i="13"/>
  <c r="N111" i="13"/>
  <c r="O111" i="13" s="1"/>
  <c r="N112" i="13"/>
  <c r="O112" i="13" s="1"/>
  <c r="N113" i="13"/>
  <c r="N114" i="13"/>
  <c r="N115" i="13"/>
  <c r="O115" i="13" s="1"/>
  <c r="N116" i="13"/>
  <c r="N117" i="13"/>
  <c r="N118" i="13"/>
  <c r="N119" i="13"/>
  <c r="O119" i="13" s="1"/>
  <c r="N120" i="13"/>
  <c r="O120" i="13" s="1"/>
  <c r="N121" i="13"/>
  <c r="O121" i="13" s="1"/>
  <c r="N122" i="13"/>
  <c r="N123" i="13"/>
  <c r="O123" i="13" s="1"/>
  <c r="N124" i="13"/>
  <c r="N125" i="13"/>
  <c r="N126" i="13"/>
  <c r="N127" i="13"/>
  <c r="O127" i="13" s="1"/>
  <c r="N128" i="13"/>
  <c r="O128" i="13" s="1"/>
  <c r="N129" i="13"/>
  <c r="O129" i="13" s="1"/>
  <c r="N130" i="13"/>
  <c r="O130" i="13" s="1"/>
  <c r="N131" i="13"/>
  <c r="O131" i="13" s="1"/>
  <c r="N132" i="13"/>
  <c r="N133" i="13"/>
  <c r="N134" i="13"/>
  <c r="O134" i="13" s="1"/>
  <c r="N135" i="13"/>
  <c r="O135" i="13" s="1"/>
  <c r="N136" i="13"/>
  <c r="O136" i="13" s="1"/>
  <c r="N137" i="13"/>
  <c r="O137" i="13" s="1"/>
  <c r="N138" i="13"/>
  <c r="N139" i="13"/>
  <c r="O139" i="13" s="1"/>
  <c r="N140" i="13"/>
  <c r="N141" i="13"/>
  <c r="N142" i="13"/>
  <c r="O142" i="13" s="1"/>
  <c r="N143" i="13"/>
  <c r="P105" i="13"/>
  <c r="P106" i="13"/>
  <c r="P107" i="13"/>
  <c r="Q107" i="13" s="1"/>
  <c r="P108" i="13"/>
  <c r="Q108" i="13" s="1"/>
  <c r="P109" i="13"/>
  <c r="P110" i="13"/>
  <c r="P111" i="13"/>
  <c r="P112" i="13"/>
  <c r="P113" i="13"/>
  <c r="P114" i="13"/>
  <c r="Q114" i="13" s="1"/>
  <c r="P115" i="13"/>
  <c r="Q115" i="13" s="1"/>
  <c r="P116" i="13"/>
  <c r="Q116" i="13" s="1"/>
  <c r="P117" i="13"/>
  <c r="P118" i="13"/>
  <c r="P119" i="13"/>
  <c r="P120" i="13"/>
  <c r="Q120" i="13" s="1"/>
  <c r="P121" i="13"/>
  <c r="P122" i="13"/>
  <c r="Q122" i="13" s="1"/>
  <c r="P123" i="13"/>
  <c r="Q123" i="13" s="1"/>
  <c r="P124" i="13"/>
  <c r="Q124" i="13" s="1"/>
  <c r="P125" i="13"/>
  <c r="P126" i="13"/>
  <c r="P127" i="13"/>
  <c r="Q127" i="13" s="1"/>
  <c r="P128" i="13"/>
  <c r="Q128" i="13" s="1"/>
  <c r="P129" i="13"/>
  <c r="P130" i="13"/>
  <c r="Q130" i="13" s="1"/>
  <c r="P131" i="13"/>
  <c r="Q131" i="13" s="1"/>
  <c r="P132" i="13"/>
  <c r="Q132" i="13" s="1"/>
  <c r="P133" i="13"/>
  <c r="P134" i="13"/>
  <c r="P135" i="13"/>
  <c r="P136" i="13"/>
  <c r="Q136" i="13" s="1"/>
  <c r="P137" i="13"/>
  <c r="Q137" i="13" s="1"/>
  <c r="P138" i="13"/>
  <c r="Q138" i="13" s="1"/>
  <c r="P139" i="13"/>
  <c r="Q139" i="13" s="1"/>
  <c r="P140" i="13"/>
  <c r="Q140" i="13" s="1"/>
  <c r="P141" i="13"/>
  <c r="P142" i="13"/>
  <c r="P143" i="13"/>
  <c r="Q143" i="13" s="1"/>
  <c r="P104" i="13"/>
  <c r="N104" i="13"/>
  <c r="O104" i="13" s="1"/>
  <c r="L104" i="13"/>
  <c r="M104" i="13" s="1"/>
  <c r="L105" i="13"/>
  <c r="M105" i="13" s="1"/>
  <c r="L106" i="13"/>
  <c r="M106" i="13" s="1"/>
  <c r="L107" i="13"/>
  <c r="L108" i="13"/>
  <c r="L112" i="13"/>
  <c r="M112" i="13" s="1"/>
  <c r="L113" i="13"/>
  <c r="M113" i="13" s="1"/>
  <c r="L114" i="13"/>
  <c r="L116" i="13"/>
  <c r="M116" i="13" s="1"/>
  <c r="L117" i="13"/>
  <c r="M117" i="13" s="1"/>
  <c r="L118" i="13"/>
  <c r="L119" i="13"/>
  <c r="M119" i="13" s="1"/>
  <c r="L120" i="13"/>
  <c r="M120" i="13" s="1"/>
  <c r="L121" i="13"/>
  <c r="M121" i="13" s="1"/>
  <c r="L122" i="13"/>
  <c r="M122" i="13" s="1"/>
  <c r="L123" i="13"/>
  <c r="M123" i="13" s="1"/>
  <c r="L124" i="13"/>
  <c r="M124" i="13" s="1"/>
  <c r="L127" i="13"/>
  <c r="M127" i="13" s="1"/>
  <c r="L130" i="13"/>
  <c r="M130" i="13" s="1"/>
  <c r="L133" i="13"/>
  <c r="M133" i="13" s="1"/>
  <c r="L136" i="13"/>
  <c r="M136" i="13" s="1"/>
  <c r="L137" i="13"/>
  <c r="M137" i="13" s="1"/>
  <c r="L138" i="13"/>
  <c r="M138" i="13" s="1"/>
  <c r="L139" i="13"/>
  <c r="M139" i="13" s="1"/>
  <c r="L140" i="13"/>
  <c r="M140" i="13" s="1"/>
  <c r="L141" i="13"/>
  <c r="M141" i="13" s="1"/>
  <c r="L142" i="13"/>
  <c r="M142" i="13" s="1"/>
  <c r="L143" i="13"/>
  <c r="M143" i="13" s="1"/>
  <c r="I50" i="8"/>
  <c r="I51" i="8"/>
  <c r="I52" i="8"/>
  <c r="I53" i="8"/>
  <c r="I54" i="8"/>
  <c r="I55" i="8"/>
  <c r="I56" i="8"/>
  <c r="I57" i="8"/>
  <c r="I58" i="8"/>
  <c r="I59" i="8"/>
  <c r="I49" i="8"/>
  <c r="E60" i="8"/>
  <c r="F60" i="8" s="1"/>
  <c r="F59" i="8"/>
  <c r="E59" i="8"/>
  <c r="F58" i="8"/>
  <c r="E58" i="8"/>
  <c r="F57" i="8"/>
  <c r="E57" i="8"/>
  <c r="E56" i="8"/>
  <c r="F56" i="8" s="1"/>
  <c r="E55" i="8"/>
  <c r="F55" i="8" s="1"/>
  <c r="E54" i="8"/>
  <c r="F54" i="8" s="1"/>
  <c r="E53" i="8"/>
  <c r="F53" i="8" s="1"/>
  <c r="E52" i="8"/>
  <c r="F52" i="8" s="1"/>
  <c r="F51" i="8"/>
  <c r="E51" i="8"/>
  <c r="F50" i="8"/>
  <c r="E50" i="8"/>
  <c r="E49" i="8"/>
  <c r="K4" i="13"/>
  <c r="L151" i="13"/>
  <c r="K151" i="13"/>
  <c r="K150" i="13"/>
  <c r="AB145" i="13"/>
  <c r="R145" i="13"/>
  <c r="O143" i="13"/>
  <c r="J143" i="13"/>
  <c r="I143" i="13"/>
  <c r="G143" i="13"/>
  <c r="F143" i="13"/>
  <c r="H143" i="13" s="1"/>
  <c r="Q142" i="13"/>
  <c r="G142" i="13"/>
  <c r="F142" i="13"/>
  <c r="J142" i="13" s="1"/>
  <c r="Q141" i="13"/>
  <c r="O141" i="13"/>
  <c r="G141" i="13"/>
  <c r="F141" i="13"/>
  <c r="O140" i="13"/>
  <c r="H140" i="13"/>
  <c r="G140" i="13"/>
  <c r="F140" i="13"/>
  <c r="J139" i="13"/>
  <c r="I139" i="13"/>
  <c r="H139" i="13"/>
  <c r="G139" i="13"/>
  <c r="F139" i="13"/>
  <c r="O138" i="13"/>
  <c r="G138" i="13"/>
  <c r="F138" i="13"/>
  <c r="J138" i="13" s="1"/>
  <c r="G137" i="13"/>
  <c r="F137" i="13"/>
  <c r="G136" i="13"/>
  <c r="F136" i="13"/>
  <c r="Q135" i="13"/>
  <c r="J135" i="13"/>
  <c r="I135" i="13"/>
  <c r="H135" i="13"/>
  <c r="G135" i="13"/>
  <c r="F135" i="13"/>
  <c r="Q134" i="13"/>
  <c r="G134" i="13"/>
  <c r="F134" i="13"/>
  <c r="I134" i="13" s="1"/>
  <c r="Q133" i="13"/>
  <c r="O133" i="13"/>
  <c r="G133" i="13"/>
  <c r="F133" i="13"/>
  <c r="O132" i="13"/>
  <c r="J132" i="13"/>
  <c r="H132" i="13"/>
  <c r="G132" i="13"/>
  <c r="F132" i="13"/>
  <c r="H131" i="13"/>
  <c r="G131" i="13"/>
  <c r="F131" i="13"/>
  <c r="H130" i="13"/>
  <c r="G130" i="13"/>
  <c r="F130" i="13"/>
  <c r="Q129" i="13"/>
  <c r="H129" i="13"/>
  <c r="G129" i="13"/>
  <c r="F129" i="13"/>
  <c r="I128" i="13"/>
  <c r="H128" i="13"/>
  <c r="G128" i="13"/>
  <c r="F128" i="13"/>
  <c r="J128" i="13" s="1"/>
  <c r="J127" i="13"/>
  <c r="H127" i="13"/>
  <c r="G127" i="13"/>
  <c r="F127" i="13"/>
  <c r="Q126" i="13"/>
  <c r="O126" i="13"/>
  <c r="J126" i="13"/>
  <c r="I126" i="13"/>
  <c r="H126" i="13"/>
  <c r="G126" i="13"/>
  <c r="F126" i="13"/>
  <c r="Q125" i="13"/>
  <c r="O125" i="13"/>
  <c r="G125" i="13"/>
  <c r="F125" i="13"/>
  <c r="O124" i="13"/>
  <c r="H124" i="13"/>
  <c r="G124" i="13"/>
  <c r="F124" i="13"/>
  <c r="H123" i="13"/>
  <c r="G123" i="13"/>
  <c r="F123" i="13"/>
  <c r="O122" i="13"/>
  <c r="J122" i="13"/>
  <c r="I122" i="13"/>
  <c r="H122" i="13"/>
  <c r="G122" i="13"/>
  <c r="F122" i="13"/>
  <c r="Q121" i="13"/>
  <c r="H121" i="13"/>
  <c r="G121" i="13"/>
  <c r="F121" i="13"/>
  <c r="I121" i="13" s="1"/>
  <c r="J120" i="13"/>
  <c r="H120" i="13"/>
  <c r="G120" i="13"/>
  <c r="F120" i="13"/>
  <c r="Q119" i="13"/>
  <c r="G119" i="13"/>
  <c r="F119" i="13"/>
  <c r="Q118" i="13"/>
  <c r="O118" i="13"/>
  <c r="M118" i="13"/>
  <c r="G118" i="13"/>
  <c r="F118" i="13"/>
  <c r="Q117" i="13"/>
  <c r="O117" i="13"/>
  <c r="J117" i="13"/>
  <c r="G117" i="13"/>
  <c r="F117" i="13"/>
  <c r="I117" i="13" s="1"/>
  <c r="O116" i="13"/>
  <c r="H116" i="13"/>
  <c r="G116" i="13"/>
  <c r="F116" i="13"/>
  <c r="G115" i="13"/>
  <c r="F115" i="13"/>
  <c r="O114" i="13"/>
  <c r="M114" i="13"/>
  <c r="J114" i="13"/>
  <c r="I114" i="13"/>
  <c r="H114" i="13"/>
  <c r="G114" i="13"/>
  <c r="F114" i="13"/>
  <c r="Q113" i="13"/>
  <c r="O113" i="13"/>
  <c r="J113" i="13"/>
  <c r="G113" i="13"/>
  <c r="F113" i="13"/>
  <c r="Q112" i="13"/>
  <c r="H112" i="13"/>
  <c r="G112" i="13"/>
  <c r="F112" i="13"/>
  <c r="Q111" i="13"/>
  <c r="G111" i="13"/>
  <c r="F111" i="13"/>
  <c r="J111" i="13" s="1"/>
  <c r="Q110" i="13"/>
  <c r="O110" i="13"/>
  <c r="J110" i="13"/>
  <c r="I110" i="13"/>
  <c r="H110" i="13"/>
  <c r="G110" i="13"/>
  <c r="F110" i="13"/>
  <c r="Q109" i="13"/>
  <c r="O109" i="13"/>
  <c r="G109" i="13"/>
  <c r="F109" i="13"/>
  <c r="H109" i="13" s="1"/>
  <c r="O108" i="13"/>
  <c r="M108" i="13"/>
  <c r="J108" i="13"/>
  <c r="H108" i="13"/>
  <c r="G108" i="13"/>
  <c r="F108" i="13"/>
  <c r="I108" i="13" s="1"/>
  <c r="M107" i="13"/>
  <c r="G107" i="13"/>
  <c r="F107" i="13"/>
  <c r="Q106" i="13"/>
  <c r="J106" i="13"/>
  <c r="I106" i="13"/>
  <c r="H106" i="13"/>
  <c r="G106" i="13"/>
  <c r="F106" i="13"/>
  <c r="Q105" i="13"/>
  <c r="J105" i="13"/>
  <c r="I105" i="13"/>
  <c r="H105" i="13"/>
  <c r="G105" i="13"/>
  <c r="F105" i="13"/>
  <c r="Q104" i="13"/>
  <c r="G104" i="13"/>
  <c r="F104" i="13"/>
  <c r="J104" i="13" s="1"/>
  <c r="Q103" i="13"/>
  <c r="O103" i="13"/>
  <c r="M103" i="13"/>
  <c r="G103" i="13"/>
  <c r="F103" i="13"/>
  <c r="J102" i="13"/>
  <c r="I102" i="13"/>
  <c r="H102" i="13"/>
  <c r="G102" i="13"/>
  <c r="F102" i="13"/>
  <c r="J101" i="13"/>
  <c r="I101" i="13"/>
  <c r="H101" i="13"/>
  <c r="G101" i="13"/>
  <c r="F101" i="13"/>
  <c r="G100" i="13"/>
  <c r="F100" i="13"/>
  <c r="G99" i="13"/>
  <c r="F99" i="13"/>
  <c r="J98" i="13"/>
  <c r="I98" i="13"/>
  <c r="H98" i="13"/>
  <c r="G98" i="13"/>
  <c r="F98" i="13"/>
  <c r="J97" i="13"/>
  <c r="I97" i="13"/>
  <c r="H97" i="13"/>
  <c r="G97" i="13"/>
  <c r="F97" i="13"/>
  <c r="J96" i="13"/>
  <c r="G96" i="13"/>
  <c r="F96" i="13"/>
  <c r="G95" i="13"/>
  <c r="F95" i="13"/>
  <c r="J94" i="13"/>
  <c r="I94" i="13"/>
  <c r="G94" i="13"/>
  <c r="F94" i="13"/>
  <c r="G93" i="13"/>
  <c r="F93" i="13"/>
  <c r="G92" i="13"/>
  <c r="F92" i="13"/>
  <c r="G91" i="13"/>
  <c r="F91" i="13"/>
  <c r="G90" i="13"/>
  <c r="F90" i="13"/>
  <c r="I89" i="13"/>
  <c r="H89" i="13"/>
  <c r="G89" i="13"/>
  <c r="F89" i="13"/>
  <c r="H88" i="13"/>
  <c r="G88" i="13"/>
  <c r="F88" i="13"/>
  <c r="J87" i="13"/>
  <c r="I87" i="13"/>
  <c r="H87" i="13"/>
  <c r="G87" i="13"/>
  <c r="F87" i="13"/>
  <c r="J86" i="13"/>
  <c r="H86" i="13"/>
  <c r="G86" i="13"/>
  <c r="F86" i="13"/>
  <c r="I86" i="13" s="1"/>
  <c r="G85" i="13"/>
  <c r="F85" i="13"/>
  <c r="H84" i="13"/>
  <c r="G84" i="13"/>
  <c r="F84" i="13"/>
  <c r="J83" i="13"/>
  <c r="I83" i="13"/>
  <c r="H83" i="13"/>
  <c r="G83" i="13"/>
  <c r="F83" i="13"/>
  <c r="J82" i="13"/>
  <c r="H82" i="13"/>
  <c r="G82" i="13"/>
  <c r="F82" i="13"/>
  <c r="I82" i="13" s="1"/>
  <c r="G81" i="13"/>
  <c r="F81" i="13"/>
  <c r="H80" i="13"/>
  <c r="G80" i="13"/>
  <c r="F80" i="13"/>
  <c r="J79" i="13"/>
  <c r="I79" i="13"/>
  <c r="H79" i="13"/>
  <c r="G79" i="13"/>
  <c r="F79" i="13"/>
  <c r="J78" i="13"/>
  <c r="H78" i="13"/>
  <c r="G78" i="13"/>
  <c r="F78" i="13"/>
  <c r="I78" i="13" s="1"/>
  <c r="G77" i="13"/>
  <c r="F77" i="13"/>
  <c r="H76" i="13"/>
  <c r="G76" i="13"/>
  <c r="F76" i="13"/>
  <c r="J75" i="13"/>
  <c r="I75" i="13"/>
  <c r="H75" i="13"/>
  <c r="G75" i="13"/>
  <c r="F75" i="13"/>
  <c r="J74" i="13"/>
  <c r="H74" i="13"/>
  <c r="G74" i="13"/>
  <c r="F74" i="13"/>
  <c r="I74" i="13" s="1"/>
  <c r="J73" i="13"/>
  <c r="G73" i="13"/>
  <c r="F73" i="13"/>
  <c r="J72" i="13"/>
  <c r="G72" i="13"/>
  <c r="F72" i="13"/>
  <c r="J71" i="13"/>
  <c r="H71" i="13"/>
  <c r="G71" i="13"/>
  <c r="F71" i="13"/>
  <c r="I71" i="13" s="1"/>
  <c r="J70" i="13"/>
  <c r="H70" i="13"/>
  <c r="G70" i="13"/>
  <c r="F70" i="13"/>
  <c r="I70" i="13" s="1"/>
  <c r="J69" i="13"/>
  <c r="H69" i="13"/>
  <c r="G69" i="13"/>
  <c r="F69" i="13"/>
  <c r="J68" i="13"/>
  <c r="I68" i="13"/>
  <c r="G68" i="13"/>
  <c r="F68" i="13"/>
  <c r="H68" i="13" s="1"/>
  <c r="J67" i="13"/>
  <c r="I67" i="13"/>
  <c r="H67" i="13"/>
  <c r="G67" i="13"/>
  <c r="F67" i="13"/>
  <c r="J66" i="13"/>
  <c r="H66" i="13"/>
  <c r="G66" i="13"/>
  <c r="F66" i="13"/>
  <c r="I66" i="13" s="1"/>
  <c r="H65" i="13"/>
  <c r="G65" i="13"/>
  <c r="F65" i="13"/>
  <c r="H64" i="13"/>
  <c r="G64" i="13"/>
  <c r="F64" i="13"/>
  <c r="H63" i="13"/>
  <c r="G63" i="13"/>
  <c r="F63" i="13"/>
  <c r="J63" i="13" s="1"/>
  <c r="H62" i="13"/>
  <c r="G62" i="13"/>
  <c r="F62" i="13"/>
  <c r="I62" i="13" s="1"/>
  <c r="H61" i="13"/>
  <c r="G61" i="13"/>
  <c r="F61" i="13"/>
  <c r="H60" i="13"/>
  <c r="G60" i="13"/>
  <c r="F60" i="13"/>
  <c r="G59" i="13"/>
  <c r="F59" i="13"/>
  <c r="J58" i="13"/>
  <c r="I58" i="13"/>
  <c r="H58" i="13"/>
  <c r="G58" i="13"/>
  <c r="F58" i="13"/>
  <c r="J57" i="13"/>
  <c r="G57" i="13"/>
  <c r="F57" i="13"/>
  <c r="I57" i="13" s="1"/>
  <c r="I56" i="13"/>
  <c r="H56" i="13"/>
  <c r="G56" i="13"/>
  <c r="F56" i="13"/>
  <c r="G55" i="13"/>
  <c r="F55" i="13"/>
  <c r="J54" i="13"/>
  <c r="I54" i="13"/>
  <c r="H54" i="13"/>
  <c r="G54" i="13"/>
  <c r="F54" i="13"/>
  <c r="J53" i="13"/>
  <c r="G53" i="13"/>
  <c r="F53" i="13"/>
  <c r="I53" i="13" s="1"/>
  <c r="I52" i="13"/>
  <c r="H52" i="13"/>
  <c r="G52" i="13"/>
  <c r="F52" i="13"/>
  <c r="G51" i="13"/>
  <c r="F51" i="13"/>
  <c r="J50" i="13"/>
  <c r="I50" i="13"/>
  <c r="H50" i="13"/>
  <c r="G50" i="13"/>
  <c r="F50" i="13"/>
  <c r="J49" i="13"/>
  <c r="G49" i="13"/>
  <c r="F49" i="13"/>
  <c r="I49" i="13" s="1"/>
  <c r="H48" i="13"/>
  <c r="G48" i="13"/>
  <c r="F48" i="13"/>
  <c r="G47" i="13"/>
  <c r="F47" i="13"/>
  <c r="J46" i="13"/>
  <c r="I46" i="13"/>
  <c r="H46" i="13"/>
  <c r="G46" i="13"/>
  <c r="F46" i="13"/>
  <c r="J45" i="13"/>
  <c r="G45" i="13"/>
  <c r="F45" i="13"/>
  <c r="H44" i="13"/>
  <c r="G44" i="13"/>
  <c r="F44" i="13"/>
  <c r="J43" i="13"/>
  <c r="G43" i="13"/>
  <c r="F43" i="13"/>
  <c r="J42" i="13"/>
  <c r="I42" i="13"/>
  <c r="H42" i="13"/>
  <c r="G42" i="13"/>
  <c r="F42" i="13"/>
  <c r="J41" i="13"/>
  <c r="G41" i="13"/>
  <c r="F41" i="13"/>
  <c r="H40" i="13"/>
  <c r="G40" i="13"/>
  <c r="F40" i="13"/>
  <c r="J39" i="13"/>
  <c r="H39" i="13"/>
  <c r="G39" i="13"/>
  <c r="F39" i="13"/>
  <c r="I38" i="13"/>
  <c r="H38" i="13"/>
  <c r="G38" i="13"/>
  <c r="F38" i="13"/>
  <c r="J38" i="13" s="1"/>
  <c r="G37" i="13"/>
  <c r="F37" i="13"/>
  <c r="I37" i="13" s="1"/>
  <c r="J36" i="13"/>
  <c r="G36" i="13"/>
  <c r="F36" i="13"/>
  <c r="H36" i="13" s="1"/>
  <c r="H35" i="13"/>
  <c r="G35" i="13"/>
  <c r="F35" i="13"/>
  <c r="I35" i="13" s="1"/>
  <c r="J34" i="13"/>
  <c r="H34" i="13"/>
  <c r="G34" i="13"/>
  <c r="F34" i="13"/>
  <c r="J33" i="13"/>
  <c r="I33" i="13"/>
  <c r="G33" i="13"/>
  <c r="F33" i="13"/>
  <c r="I32" i="13"/>
  <c r="H32" i="13"/>
  <c r="G32" i="13"/>
  <c r="F32" i="13"/>
  <c r="J32" i="13" s="1"/>
  <c r="G31" i="13"/>
  <c r="F31" i="13"/>
  <c r="J31" i="13" s="1"/>
  <c r="J30" i="13"/>
  <c r="H30" i="13"/>
  <c r="G30" i="13"/>
  <c r="F30" i="13"/>
  <c r="I30" i="13" s="1"/>
  <c r="J29" i="13"/>
  <c r="I29" i="13"/>
  <c r="G29" i="13"/>
  <c r="F29" i="13"/>
  <c r="I28" i="13"/>
  <c r="H28" i="13"/>
  <c r="G28" i="13"/>
  <c r="F28" i="13"/>
  <c r="J28" i="13" s="1"/>
  <c r="G27" i="13"/>
  <c r="F27" i="13"/>
  <c r="J26" i="13"/>
  <c r="H26" i="13"/>
  <c r="G26" i="13"/>
  <c r="F26" i="13"/>
  <c r="I26" i="13" s="1"/>
  <c r="J25" i="13"/>
  <c r="I25" i="13"/>
  <c r="G25" i="13"/>
  <c r="F25" i="13"/>
  <c r="I24" i="13"/>
  <c r="H24" i="13"/>
  <c r="G24" i="13"/>
  <c r="F24" i="13"/>
  <c r="J24" i="13" s="1"/>
  <c r="I23" i="13"/>
  <c r="G23" i="13"/>
  <c r="F23" i="13"/>
  <c r="J22" i="13"/>
  <c r="H22" i="13"/>
  <c r="G22" i="13"/>
  <c r="F22" i="13"/>
  <c r="I22" i="13" s="1"/>
  <c r="I21" i="13"/>
  <c r="G21" i="13"/>
  <c r="F21" i="13"/>
  <c r="H20" i="13"/>
  <c r="G20" i="13"/>
  <c r="F20" i="13"/>
  <c r="J20" i="13" s="1"/>
  <c r="I19" i="13"/>
  <c r="H19" i="13"/>
  <c r="G19" i="13"/>
  <c r="F19" i="13"/>
  <c r="J19" i="13" s="1"/>
  <c r="J18" i="13"/>
  <c r="H18" i="13"/>
  <c r="G18" i="13"/>
  <c r="F18" i="13"/>
  <c r="I18" i="13" s="1"/>
  <c r="J17" i="13"/>
  <c r="H17" i="13"/>
  <c r="G17" i="13"/>
  <c r="F17" i="13"/>
  <c r="J16" i="13"/>
  <c r="I16" i="13"/>
  <c r="H16" i="13"/>
  <c r="G16" i="13"/>
  <c r="F16" i="13"/>
  <c r="AG15" i="13"/>
  <c r="X15" i="13"/>
  <c r="G15" i="13"/>
  <c r="F15" i="13"/>
  <c r="AJ38" i="13" s="1"/>
  <c r="AD14" i="13"/>
  <c r="U14" i="13"/>
  <c r="J14" i="13"/>
  <c r="G14" i="13"/>
  <c r="F14" i="13"/>
  <c r="I14" i="13" s="1"/>
  <c r="AJ13" i="13"/>
  <c r="Z13" i="13"/>
  <c r="AT13" i="13" s="1"/>
  <c r="H13" i="13"/>
  <c r="G13" i="13"/>
  <c r="F13" i="13"/>
  <c r="J13" i="13" s="1"/>
  <c r="AF12" i="13"/>
  <c r="W12" i="13"/>
  <c r="I12" i="13"/>
  <c r="H12" i="13"/>
  <c r="G12" i="13"/>
  <c r="F12" i="13"/>
  <c r="J12" i="13" s="1"/>
  <c r="AK11" i="13"/>
  <c r="AB11" i="13"/>
  <c r="S11" i="13"/>
  <c r="J11" i="13"/>
  <c r="H11" i="13"/>
  <c r="G11" i="13"/>
  <c r="F11" i="13"/>
  <c r="I11" i="13" s="1"/>
  <c r="AI10" i="13"/>
  <c r="AA10" i="13"/>
  <c r="S10" i="13"/>
  <c r="G10" i="13"/>
  <c r="F10" i="13"/>
  <c r="J10" i="13" s="1"/>
  <c r="AK9" i="13"/>
  <c r="AC9" i="13"/>
  <c r="U9" i="13"/>
  <c r="I9" i="13"/>
  <c r="H9" i="13"/>
  <c r="G9" i="13"/>
  <c r="F9" i="13"/>
  <c r="J9" i="13" s="1"/>
  <c r="AE8" i="13"/>
  <c r="W8" i="13"/>
  <c r="J8" i="13"/>
  <c r="I8" i="13"/>
  <c r="H8" i="13"/>
  <c r="G8" i="13"/>
  <c r="F8" i="13"/>
  <c r="AG7" i="13"/>
  <c r="Y7" i="13"/>
  <c r="J7" i="13"/>
  <c r="I7" i="13"/>
  <c r="H7" i="13"/>
  <c r="G7" i="13"/>
  <c r="F7" i="13"/>
  <c r="AI6" i="13"/>
  <c r="AA6" i="13"/>
  <c r="S6" i="13"/>
  <c r="G6" i="13"/>
  <c r="F6" i="13"/>
  <c r="J6" i="13" s="1"/>
  <c r="AS5" i="13"/>
  <c r="AK5" i="13"/>
  <c r="AI5" i="13"/>
  <c r="AG5" i="13"/>
  <c r="AF5" i="13"/>
  <c r="AC5" i="13"/>
  <c r="AA5" i="13"/>
  <c r="AU5" i="13" s="1"/>
  <c r="Y5" i="13"/>
  <c r="X5" i="13"/>
  <c r="U5" i="13"/>
  <c r="S5" i="13"/>
  <c r="AM5" i="13" s="1"/>
  <c r="I5" i="13"/>
  <c r="H5" i="13"/>
  <c r="G5" i="13"/>
  <c r="F5" i="13"/>
  <c r="AG10" i="13" s="1"/>
  <c r="AU4" i="13"/>
  <c r="AS4" i="13"/>
  <c r="AM4" i="13"/>
  <c r="AK4" i="13"/>
  <c r="AI4" i="13"/>
  <c r="AH4" i="13"/>
  <c r="AF4" i="13"/>
  <c r="AE4" i="13"/>
  <c r="AC4" i="13"/>
  <c r="AA4" i="13"/>
  <c r="Z4" i="13"/>
  <c r="Y4" i="13"/>
  <c r="X4" i="13"/>
  <c r="AR4" i="13" s="1"/>
  <c r="W4" i="13"/>
  <c r="U4" i="13"/>
  <c r="AO4" i="13" s="1"/>
  <c r="S4" i="13"/>
  <c r="R4" i="13"/>
  <c r="J4" i="13"/>
  <c r="I4" i="13"/>
  <c r="H4" i="13"/>
  <c r="G4" i="13"/>
  <c r="G2" i="13" s="1"/>
  <c r="F4" i="13"/>
  <c r="X63" i="13" s="1"/>
  <c r="AU3" i="13"/>
  <c r="AS3" i="13"/>
  <c r="AR3" i="13"/>
  <c r="AP3" i="13"/>
  <c r="AO3" i="13"/>
  <c r="AN3" i="13"/>
  <c r="AM3" i="13"/>
  <c r="AK3" i="13"/>
  <c r="AJ3" i="13"/>
  <c r="AT3" i="13" s="1"/>
  <c r="AI3" i="13"/>
  <c r="AH3" i="13"/>
  <c r="AG3" i="13"/>
  <c r="AQ3" i="13" s="1"/>
  <c r="AF3" i="13"/>
  <c r="AE3" i="13"/>
  <c r="AD3" i="13"/>
  <c r="AC3" i="13"/>
  <c r="AB3" i="13"/>
  <c r="AL3" i="13" s="1"/>
  <c r="AT2" i="13"/>
  <c r="AS2" i="13"/>
  <c r="AR2" i="13"/>
  <c r="AO2" i="13"/>
  <c r="AN2" i="13"/>
  <c r="AL2" i="13"/>
  <c r="AK2" i="13"/>
  <c r="AU2" i="13" s="1"/>
  <c r="AJ2" i="13"/>
  <c r="AI2" i="13"/>
  <c r="AH2" i="13"/>
  <c r="AG2" i="13"/>
  <c r="AQ2" i="13" s="1"/>
  <c r="AF2" i="13"/>
  <c r="AP2" i="13" s="1"/>
  <c r="AE2" i="13"/>
  <c r="AD2" i="13"/>
  <c r="AC2" i="13"/>
  <c r="AM2" i="13" s="1"/>
  <c r="AB2" i="13"/>
  <c r="P105" i="12"/>
  <c r="P106" i="12"/>
  <c r="P107" i="12"/>
  <c r="P108" i="12"/>
  <c r="P109" i="12"/>
  <c r="Q109" i="12" s="1"/>
  <c r="P110" i="12"/>
  <c r="Q110" i="12" s="1"/>
  <c r="P111" i="12"/>
  <c r="P112" i="12"/>
  <c r="P113" i="12"/>
  <c r="P114" i="12"/>
  <c r="P115" i="12"/>
  <c r="P116" i="12"/>
  <c r="P117" i="12"/>
  <c r="Q117" i="12" s="1"/>
  <c r="P118" i="12"/>
  <c r="Q118" i="12" s="1"/>
  <c r="P119" i="12"/>
  <c r="P120" i="12"/>
  <c r="P121" i="12"/>
  <c r="P122" i="12"/>
  <c r="P123" i="12"/>
  <c r="P124" i="12"/>
  <c r="P125" i="12"/>
  <c r="Q125" i="12" s="1"/>
  <c r="P126" i="12"/>
  <c r="Q126" i="12" s="1"/>
  <c r="P127" i="12"/>
  <c r="P128" i="12"/>
  <c r="P129" i="12"/>
  <c r="P130" i="12"/>
  <c r="P131" i="12"/>
  <c r="P132" i="12"/>
  <c r="P133" i="12"/>
  <c r="P134" i="12"/>
  <c r="Q134" i="12" s="1"/>
  <c r="P135" i="12"/>
  <c r="P136" i="12"/>
  <c r="P137" i="12"/>
  <c r="P138" i="12"/>
  <c r="P139" i="12"/>
  <c r="P140" i="12"/>
  <c r="P141" i="12"/>
  <c r="Q141" i="12" s="1"/>
  <c r="P142" i="12"/>
  <c r="Q142" i="12" s="1"/>
  <c r="P143" i="12"/>
  <c r="N105" i="12"/>
  <c r="N106" i="12"/>
  <c r="N107" i="12"/>
  <c r="N108" i="12"/>
  <c r="N109" i="12"/>
  <c r="O109" i="12" s="1"/>
  <c r="N110" i="12"/>
  <c r="O110" i="12" s="1"/>
  <c r="N111" i="12"/>
  <c r="N112" i="12"/>
  <c r="O112" i="12" s="1"/>
  <c r="N113" i="12"/>
  <c r="N114" i="12"/>
  <c r="N115" i="12"/>
  <c r="N116" i="12"/>
  <c r="N117" i="12"/>
  <c r="O117" i="12" s="1"/>
  <c r="N118" i="12"/>
  <c r="N119" i="12"/>
  <c r="N120" i="12"/>
  <c r="O120" i="12" s="1"/>
  <c r="N121" i="12"/>
  <c r="N122" i="12"/>
  <c r="N123" i="12"/>
  <c r="N124" i="12"/>
  <c r="N125" i="12"/>
  <c r="O125" i="12" s="1"/>
  <c r="N126" i="12"/>
  <c r="O126" i="12" s="1"/>
  <c r="N127" i="12"/>
  <c r="N128" i="12"/>
  <c r="N129" i="12"/>
  <c r="N130" i="12"/>
  <c r="N131" i="12"/>
  <c r="N132" i="12"/>
  <c r="N133" i="12"/>
  <c r="O133" i="12" s="1"/>
  <c r="N134" i="12"/>
  <c r="O134" i="12" s="1"/>
  <c r="N135" i="12"/>
  <c r="N136" i="12"/>
  <c r="O136" i="12" s="1"/>
  <c r="N137" i="12"/>
  <c r="N138" i="12"/>
  <c r="N139" i="12"/>
  <c r="N140" i="12"/>
  <c r="N141" i="12"/>
  <c r="N142" i="12"/>
  <c r="O142" i="12" s="1"/>
  <c r="N143" i="12"/>
  <c r="P104" i="12"/>
  <c r="N104" i="12"/>
  <c r="L105" i="12"/>
  <c r="L106" i="12"/>
  <c r="L107" i="12"/>
  <c r="L108" i="12"/>
  <c r="M108" i="12" s="1"/>
  <c r="L109" i="12"/>
  <c r="L110" i="12"/>
  <c r="L111" i="12"/>
  <c r="L112" i="12"/>
  <c r="L113" i="12"/>
  <c r="L114" i="12"/>
  <c r="L115" i="12"/>
  <c r="L116" i="12"/>
  <c r="M116" i="12" s="1"/>
  <c r="L117" i="12"/>
  <c r="L118" i="12"/>
  <c r="L119" i="12"/>
  <c r="L120" i="12"/>
  <c r="M120" i="12" s="1"/>
  <c r="L121" i="12"/>
  <c r="L122" i="12"/>
  <c r="L123" i="12"/>
  <c r="L124" i="12"/>
  <c r="M124" i="12" s="1"/>
  <c r="L125" i="12"/>
  <c r="L126" i="12"/>
  <c r="L127" i="12"/>
  <c r="L128" i="12"/>
  <c r="L129" i="12"/>
  <c r="L130" i="12"/>
  <c r="L131" i="12"/>
  <c r="L132" i="12"/>
  <c r="M132" i="12" s="1"/>
  <c r="L133" i="12"/>
  <c r="L134" i="12"/>
  <c r="L135" i="12"/>
  <c r="L136" i="12"/>
  <c r="M136" i="12" s="1"/>
  <c r="L137" i="12"/>
  <c r="L138" i="12"/>
  <c r="L139" i="12"/>
  <c r="L140" i="12"/>
  <c r="M140" i="12" s="1"/>
  <c r="L141" i="12"/>
  <c r="L142" i="12"/>
  <c r="L143" i="12"/>
  <c r="M143" i="12" s="1"/>
  <c r="L104" i="12"/>
  <c r="O111" i="12"/>
  <c r="O119" i="12"/>
  <c r="O128" i="12"/>
  <c r="O143" i="12"/>
  <c r="O104" i="12"/>
  <c r="M110" i="12"/>
  <c r="M111" i="12"/>
  <c r="M112" i="12"/>
  <c r="M123" i="12"/>
  <c r="M127" i="12"/>
  <c r="M128" i="12"/>
  <c r="M142" i="12"/>
  <c r="I35" i="8"/>
  <c r="I36" i="8"/>
  <c r="I37" i="8"/>
  <c r="I38" i="8"/>
  <c r="I39" i="8"/>
  <c r="I40" i="8"/>
  <c r="I41" i="8"/>
  <c r="I42" i="8"/>
  <c r="I43" i="8"/>
  <c r="I44" i="8"/>
  <c r="I34" i="8"/>
  <c r="H36" i="8"/>
  <c r="H37" i="8"/>
  <c r="H38" i="8"/>
  <c r="H39" i="8"/>
  <c r="H40" i="8"/>
  <c r="H41" i="8"/>
  <c r="H42" i="8"/>
  <c r="H43" i="8"/>
  <c r="H44" i="8"/>
  <c r="H35" i="8"/>
  <c r="G44" i="8"/>
  <c r="G43" i="8"/>
  <c r="G42" i="8"/>
  <c r="G41" i="8"/>
  <c r="G40" i="8"/>
  <c r="G39" i="8"/>
  <c r="G38" i="8"/>
  <c r="G37" i="8"/>
  <c r="G36" i="8"/>
  <c r="G35" i="8"/>
  <c r="F45" i="8"/>
  <c r="F44" i="8"/>
  <c r="F43" i="8"/>
  <c r="F42" i="8"/>
  <c r="F41" i="8"/>
  <c r="F40" i="8"/>
  <c r="F39" i="8"/>
  <c r="F38" i="8"/>
  <c r="F37" i="8"/>
  <c r="F36" i="8"/>
  <c r="F35" i="8"/>
  <c r="E45" i="8"/>
  <c r="E44" i="8"/>
  <c r="E43" i="8"/>
  <c r="E42" i="8"/>
  <c r="E41" i="8"/>
  <c r="E40" i="8"/>
  <c r="E39" i="8"/>
  <c r="E38" i="8"/>
  <c r="E37" i="8"/>
  <c r="E36" i="8"/>
  <c r="E35" i="8"/>
  <c r="E34" i="8"/>
  <c r="AA143" i="12"/>
  <c r="Z143" i="12"/>
  <c r="Y143" i="12"/>
  <c r="X143" i="12"/>
  <c r="W143" i="12"/>
  <c r="V143" i="12"/>
  <c r="U143" i="12"/>
  <c r="T143" i="12"/>
  <c r="S143" i="12"/>
  <c r="AA142" i="12"/>
  <c r="Z142" i="12"/>
  <c r="Y142" i="12"/>
  <c r="X142" i="12"/>
  <c r="W142" i="12"/>
  <c r="V142" i="12"/>
  <c r="U142" i="12"/>
  <c r="T142" i="12"/>
  <c r="S142" i="12"/>
  <c r="AA141" i="12"/>
  <c r="Z141" i="12"/>
  <c r="Y141" i="12"/>
  <c r="X141" i="12"/>
  <c r="W141" i="12"/>
  <c r="V141" i="12"/>
  <c r="U141" i="12"/>
  <c r="T141" i="12"/>
  <c r="S141" i="12"/>
  <c r="AA140" i="12"/>
  <c r="Z140" i="12"/>
  <c r="Y140" i="12"/>
  <c r="X140" i="12"/>
  <c r="W140" i="12"/>
  <c r="V140" i="12"/>
  <c r="U140" i="12"/>
  <c r="T140" i="12"/>
  <c r="S140" i="12"/>
  <c r="AA139" i="12"/>
  <c r="Z139" i="12"/>
  <c r="Y139" i="12"/>
  <c r="X139" i="12"/>
  <c r="W139" i="12"/>
  <c r="V139" i="12"/>
  <c r="U139" i="12"/>
  <c r="T139" i="12"/>
  <c r="S139" i="12"/>
  <c r="AA138" i="12"/>
  <c r="Z138" i="12"/>
  <c r="Y138" i="12"/>
  <c r="X138" i="12"/>
  <c r="W138" i="12"/>
  <c r="V138" i="12"/>
  <c r="U138" i="12"/>
  <c r="T138" i="12"/>
  <c r="S138" i="12"/>
  <c r="AA137" i="12"/>
  <c r="Z137" i="12"/>
  <c r="Y137" i="12"/>
  <c r="X137" i="12"/>
  <c r="W137" i="12"/>
  <c r="V137" i="12"/>
  <c r="U137" i="12"/>
  <c r="T137" i="12"/>
  <c r="S137" i="12"/>
  <c r="AA136" i="12"/>
  <c r="Z136" i="12"/>
  <c r="Y136" i="12"/>
  <c r="X136" i="12"/>
  <c r="W136" i="12"/>
  <c r="V136" i="12"/>
  <c r="U136" i="12"/>
  <c r="T136" i="12"/>
  <c r="S136" i="12"/>
  <c r="AA135" i="12"/>
  <c r="Z135" i="12"/>
  <c r="Y135" i="12"/>
  <c r="X135" i="12"/>
  <c r="W135" i="12"/>
  <c r="V135" i="12"/>
  <c r="U135" i="12"/>
  <c r="T135" i="12"/>
  <c r="S135" i="12"/>
  <c r="AA134" i="12"/>
  <c r="Z134" i="12"/>
  <c r="Y134" i="12"/>
  <c r="X134" i="12"/>
  <c r="W134" i="12"/>
  <c r="V134" i="12"/>
  <c r="U134" i="12"/>
  <c r="T134" i="12"/>
  <c r="S134" i="12"/>
  <c r="AA133" i="12"/>
  <c r="Z133" i="12"/>
  <c r="Y133" i="12"/>
  <c r="X133" i="12"/>
  <c r="W133" i="12"/>
  <c r="V133" i="12"/>
  <c r="U133" i="12"/>
  <c r="T133" i="12"/>
  <c r="S133" i="12"/>
  <c r="AA132" i="12"/>
  <c r="Z132" i="12"/>
  <c r="Y132" i="12"/>
  <c r="X132" i="12"/>
  <c r="W132" i="12"/>
  <c r="V132" i="12"/>
  <c r="U132" i="12"/>
  <c r="T132" i="12"/>
  <c r="S132" i="12"/>
  <c r="AA131" i="12"/>
  <c r="Z131" i="12"/>
  <c r="Y131" i="12"/>
  <c r="X131" i="12"/>
  <c r="W131" i="12"/>
  <c r="V131" i="12"/>
  <c r="U131" i="12"/>
  <c r="T131" i="12"/>
  <c r="S131" i="12"/>
  <c r="AA130" i="12"/>
  <c r="Z130" i="12"/>
  <c r="Y130" i="12"/>
  <c r="X130" i="12"/>
  <c r="W130" i="12"/>
  <c r="V130" i="12"/>
  <c r="U130" i="12"/>
  <c r="T130" i="12"/>
  <c r="S130" i="12"/>
  <c r="AA129" i="12"/>
  <c r="Z129" i="12"/>
  <c r="Y129" i="12"/>
  <c r="X129" i="12"/>
  <c r="W129" i="12"/>
  <c r="V129" i="12"/>
  <c r="U129" i="12"/>
  <c r="T129" i="12"/>
  <c r="S129" i="12"/>
  <c r="AA128" i="12"/>
  <c r="Z128" i="12"/>
  <c r="Y128" i="12"/>
  <c r="X128" i="12"/>
  <c r="W128" i="12"/>
  <c r="V128" i="12"/>
  <c r="U128" i="12"/>
  <c r="T128" i="12"/>
  <c r="S128" i="12"/>
  <c r="AA127" i="12"/>
  <c r="Z127" i="12"/>
  <c r="Y127" i="12"/>
  <c r="X127" i="12"/>
  <c r="W127" i="12"/>
  <c r="V127" i="12"/>
  <c r="U127" i="12"/>
  <c r="T127" i="12"/>
  <c r="S127" i="12"/>
  <c r="AA126" i="12"/>
  <c r="Z126" i="12"/>
  <c r="Y126" i="12"/>
  <c r="X126" i="12"/>
  <c r="W126" i="12"/>
  <c r="V126" i="12"/>
  <c r="U126" i="12"/>
  <c r="T126" i="12"/>
  <c r="S126" i="12"/>
  <c r="AA125" i="12"/>
  <c r="Z125" i="12"/>
  <c r="Y125" i="12"/>
  <c r="X125" i="12"/>
  <c r="W125" i="12"/>
  <c r="V125" i="12"/>
  <c r="U125" i="12"/>
  <c r="T125" i="12"/>
  <c r="S125" i="12"/>
  <c r="AA124" i="12"/>
  <c r="Z124" i="12"/>
  <c r="Y124" i="12"/>
  <c r="X124" i="12"/>
  <c r="W124" i="12"/>
  <c r="V124" i="12"/>
  <c r="U124" i="12"/>
  <c r="T124" i="12"/>
  <c r="S124" i="12"/>
  <c r="AA123" i="12"/>
  <c r="Z123" i="12"/>
  <c r="Y123" i="12"/>
  <c r="X123" i="12"/>
  <c r="W123" i="12"/>
  <c r="V123" i="12"/>
  <c r="U123" i="12"/>
  <c r="T123" i="12"/>
  <c r="S123" i="12"/>
  <c r="AA122" i="12"/>
  <c r="Z122" i="12"/>
  <c r="Y122" i="12"/>
  <c r="X122" i="12"/>
  <c r="W122" i="12"/>
  <c r="V122" i="12"/>
  <c r="U122" i="12"/>
  <c r="T122" i="12"/>
  <c r="S122" i="12"/>
  <c r="AA121" i="12"/>
  <c r="Z121" i="12"/>
  <c r="Y121" i="12"/>
  <c r="X121" i="12"/>
  <c r="W121" i="12"/>
  <c r="V121" i="12"/>
  <c r="U121" i="12"/>
  <c r="T121" i="12"/>
  <c r="S121" i="12"/>
  <c r="AA120" i="12"/>
  <c r="Z120" i="12"/>
  <c r="Y120" i="12"/>
  <c r="X120" i="12"/>
  <c r="W120" i="12"/>
  <c r="V120" i="12"/>
  <c r="U120" i="12"/>
  <c r="T120" i="12"/>
  <c r="S120" i="12"/>
  <c r="AA119" i="12"/>
  <c r="Z119" i="12"/>
  <c r="Y119" i="12"/>
  <c r="X119" i="12"/>
  <c r="W119" i="12"/>
  <c r="V119" i="12"/>
  <c r="U119" i="12"/>
  <c r="T119" i="12"/>
  <c r="S119" i="12"/>
  <c r="AA118" i="12"/>
  <c r="Z118" i="12"/>
  <c r="Y118" i="12"/>
  <c r="X118" i="12"/>
  <c r="W118" i="12"/>
  <c r="V118" i="12"/>
  <c r="U118" i="12"/>
  <c r="T118" i="12"/>
  <c r="S118" i="12"/>
  <c r="AA117" i="12"/>
  <c r="Z117" i="12"/>
  <c r="Y117" i="12"/>
  <c r="X117" i="12"/>
  <c r="W117" i="12"/>
  <c r="V117" i="12"/>
  <c r="U117" i="12"/>
  <c r="T117" i="12"/>
  <c r="S117" i="12"/>
  <c r="AA116" i="12"/>
  <c r="Z116" i="12"/>
  <c r="Y116" i="12"/>
  <c r="X116" i="12"/>
  <c r="W116" i="12"/>
  <c r="V116" i="12"/>
  <c r="U116" i="12"/>
  <c r="T116" i="12"/>
  <c r="S116" i="12"/>
  <c r="AA115" i="12"/>
  <c r="Z115" i="12"/>
  <c r="Y115" i="12"/>
  <c r="X115" i="12"/>
  <c r="W115" i="12"/>
  <c r="V115" i="12"/>
  <c r="U115" i="12"/>
  <c r="T115" i="12"/>
  <c r="S115" i="12"/>
  <c r="AA114" i="12"/>
  <c r="Z114" i="12"/>
  <c r="Y114" i="12"/>
  <c r="X114" i="12"/>
  <c r="W114" i="12"/>
  <c r="V114" i="12"/>
  <c r="U114" i="12"/>
  <c r="T114" i="12"/>
  <c r="S114" i="12"/>
  <c r="AA113" i="12"/>
  <c r="Z113" i="12"/>
  <c r="Y113" i="12"/>
  <c r="X113" i="12"/>
  <c r="W113" i="12"/>
  <c r="V113" i="12"/>
  <c r="U113" i="12"/>
  <c r="T113" i="12"/>
  <c r="S113" i="12"/>
  <c r="AA112" i="12"/>
  <c r="Z112" i="12"/>
  <c r="Y112" i="12"/>
  <c r="X112" i="12"/>
  <c r="W112" i="12"/>
  <c r="V112" i="12"/>
  <c r="U112" i="12"/>
  <c r="T112" i="12"/>
  <c r="S112" i="12"/>
  <c r="AA111" i="12"/>
  <c r="Z111" i="12"/>
  <c r="Y111" i="12"/>
  <c r="X111" i="12"/>
  <c r="W111" i="12"/>
  <c r="V111" i="12"/>
  <c r="U111" i="12"/>
  <c r="T111" i="12"/>
  <c r="S111" i="12"/>
  <c r="AA110" i="12"/>
  <c r="Z110" i="12"/>
  <c r="Y110" i="12"/>
  <c r="X110" i="12"/>
  <c r="W110" i="12"/>
  <c r="V110" i="12"/>
  <c r="U110" i="12"/>
  <c r="T110" i="12"/>
  <c r="S110" i="12"/>
  <c r="AA109" i="12"/>
  <c r="Z109" i="12"/>
  <c r="Y109" i="12"/>
  <c r="X109" i="12"/>
  <c r="W109" i="12"/>
  <c r="V109" i="12"/>
  <c r="U109" i="12"/>
  <c r="T109" i="12"/>
  <c r="S109" i="12"/>
  <c r="AA108" i="12"/>
  <c r="Z108" i="12"/>
  <c r="Y108" i="12"/>
  <c r="X108" i="12"/>
  <c r="W108" i="12"/>
  <c r="V108" i="12"/>
  <c r="U108" i="12"/>
  <c r="T108" i="12"/>
  <c r="S108" i="12"/>
  <c r="AA107" i="12"/>
  <c r="Z107" i="12"/>
  <c r="Y107" i="12"/>
  <c r="X107" i="12"/>
  <c r="W107" i="12"/>
  <c r="V107" i="12"/>
  <c r="U107" i="12"/>
  <c r="T107" i="12"/>
  <c r="S107" i="12"/>
  <c r="AA106" i="12"/>
  <c r="Z106" i="12"/>
  <c r="Y106" i="12"/>
  <c r="X106" i="12"/>
  <c r="W106" i="12"/>
  <c r="V106" i="12"/>
  <c r="U106" i="12"/>
  <c r="T106" i="12"/>
  <c r="S106" i="12"/>
  <c r="AA105" i="12"/>
  <c r="Z105" i="12"/>
  <c r="Y105" i="12"/>
  <c r="X105" i="12"/>
  <c r="W105" i="12"/>
  <c r="V105" i="12"/>
  <c r="U105" i="12"/>
  <c r="T105" i="12"/>
  <c r="S105" i="12"/>
  <c r="AA104" i="12"/>
  <c r="Z104" i="12"/>
  <c r="Y104" i="12"/>
  <c r="X104" i="12"/>
  <c r="W104" i="12"/>
  <c r="V104" i="12"/>
  <c r="U104" i="12"/>
  <c r="T104" i="12"/>
  <c r="S104" i="12"/>
  <c r="AA103" i="12"/>
  <c r="Z103" i="12"/>
  <c r="Y103" i="12"/>
  <c r="X103" i="12"/>
  <c r="W103" i="12"/>
  <c r="V103" i="12"/>
  <c r="U103" i="12"/>
  <c r="T103" i="12"/>
  <c r="S103" i="12"/>
  <c r="AA102" i="12"/>
  <c r="Z102" i="12"/>
  <c r="Y102" i="12"/>
  <c r="X102" i="12"/>
  <c r="W102" i="12"/>
  <c r="V102" i="12"/>
  <c r="U102" i="12"/>
  <c r="T102" i="12"/>
  <c r="S102" i="12"/>
  <c r="AA101" i="12"/>
  <c r="Z101" i="12"/>
  <c r="Y101" i="12"/>
  <c r="X101" i="12"/>
  <c r="W101" i="12"/>
  <c r="V101" i="12"/>
  <c r="U101" i="12"/>
  <c r="T101" i="12"/>
  <c r="S101" i="12"/>
  <c r="AA100" i="12"/>
  <c r="Z100" i="12"/>
  <c r="Y100" i="12"/>
  <c r="X100" i="12"/>
  <c r="W100" i="12"/>
  <c r="V100" i="12"/>
  <c r="U100" i="12"/>
  <c r="T100" i="12"/>
  <c r="S100" i="12"/>
  <c r="AA99" i="12"/>
  <c r="Z99" i="12"/>
  <c r="Y99" i="12"/>
  <c r="X99" i="12"/>
  <c r="W99" i="12"/>
  <c r="V99" i="12"/>
  <c r="U99" i="12"/>
  <c r="T99" i="12"/>
  <c r="S99" i="12"/>
  <c r="AA98" i="12"/>
  <c r="Z98" i="12"/>
  <c r="Y98" i="12"/>
  <c r="X98" i="12"/>
  <c r="W98" i="12"/>
  <c r="V98" i="12"/>
  <c r="U98" i="12"/>
  <c r="T98" i="12"/>
  <c r="S98" i="12"/>
  <c r="AA97" i="12"/>
  <c r="Z97" i="12"/>
  <c r="Y97" i="12"/>
  <c r="X97" i="12"/>
  <c r="W97" i="12"/>
  <c r="V97" i="12"/>
  <c r="U97" i="12"/>
  <c r="T97" i="12"/>
  <c r="S97" i="12"/>
  <c r="AA96" i="12"/>
  <c r="Z96" i="12"/>
  <c r="Y96" i="12"/>
  <c r="X96" i="12"/>
  <c r="W96" i="12"/>
  <c r="V96" i="12"/>
  <c r="U96" i="12"/>
  <c r="T96" i="12"/>
  <c r="S96" i="12"/>
  <c r="AA95" i="12"/>
  <c r="Z95" i="12"/>
  <c r="Y95" i="12"/>
  <c r="X95" i="12"/>
  <c r="W95" i="12"/>
  <c r="V95" i="12"/>
  <c r="U95" i="12"/>
  <c r="T95" i="12"/>
  <c r="S95" i="12"/>
  <c r="AA94" i="12"/>
  <c r="Z94" i="12"/>
  <c r="Y94" i="12"/>
  <c r="X94" i="12"/>
  <c r="W94" i="12"/>
  <c r="V94" i="12"/>
  <c r="U94" i="12"/>
  <c r="T94" i="12"/>
  <c r="S94" i="12"/>
  <c r="AA93" i="12"/>
  <c r="Z93" i="12"/>
  <c r="Y93" i="12"/>
  <c r="X93" i="12"/>
  <c r="W93" i="12"/>
  <c r="V93" i="12"/>
  <c r="U93" i="12"/>
  <c r="T93" i="12"/>
  <c r="S93" i="12"/>
  <c r="AA92" i="12"/>
  <c r="Z92" i="12"/>
  <c r="Y92" i="12"/>
  <c r="X92" i="12"/>
  <c r="W92" i="12"/>
  <c r="V92" i="12"/>
  <c r="U92" i="12"/>
  <c r="T92" i="12"/>
  <c r="S92" i="12"/>
  <c r="AA91" i="12"/>
  <c r="Z91" i="12"/>
  <c r="Y91" i="12"/>
  <c r="X91" i="12"/>
  <c r="W91" i="12"/>
  <c r="V91" i="12"/>
  <c r="U91" i="12"/>
  <c r="T91" i="12"/>
  <c r="S91" i="12"/>
  <c r="AA90" i="12"/>
  <c r="Z90" i="12"/>
  <c r="Y90" i="12"/>
  <c r="X90" i="12"/>
  <c r="W90" i="12"/>
  <c r="V90" i="12"/>
  <c r="U90" i="12"/>
  <c r="T90" i="12"/>
  <c r="S90" i="12"/>
  <c r="AA89" i="12"/>
  <c r="Z89" i="12"/>
  <c r="Y89" i="12"/>
  <c r="X89" i="12"/>
  <c r="W89" i="12"/>
  <c r="V89" i="12"/>
  <c r="U89" i="12"/>
  <c r="T89" i="12"/>
  <c r="S89" i="12"/>
  <c r="AA88" i="12"/>
  <c r="Z88" i="12"/>
  <c r="Y88" i="12"/>
  <c r="X88" i="12"/>
  <c r="W88" i="12"/>
  <c r="V88" i="12"/>
  <c r="U88" i="12"/>
  <c r="T88" i="12"/>
  <c r="S88" i="12"/>
  <c r="AA87" i="12"/>
  <c r="Z87" i="12"/>
  <c r="Y87" i="12"/>
  <c r="X87" i="12"/>
  <c r="W87" i="12"/>
  <c r="V87" i="12"/>
  <c r="U87" i="12"/>
  <c r="T87" i="12"/>
  <c r="S87" i="12"/>
  <c r="AA86" i="12"/>
  <c r="Z86" i="12"/>
  <c r="Y86" i="12"/>
  <c r="X86" i="12"/>
  <c r="W86" i="12"/>
  <c r="V86" i="12"/>
  <c r="U86" i="12"/>
  <c r="T86" i="12"/>
  <c r="S86" i="12"/>
  <c r="AA85" i="12"/>
  <c r="Z85" i="12"/>
  <c r="Y85" i="12"/>
  <c r="X85" i="12"/>
  <c r="W85" i="12"/>
  <c r="V85" i="12"/>
  <c r="U85" i="12"/>
  <c r="T85" i="12"/>
  <c r="S85" i="12"/>
  <c r="AA84" i="12"/>
  <c r="Z84" i="12"/>
  <c r="Y84" i="12"/>
  <c r="X84" i="12"/>
  <c r="W84" i="12"/>
  <c r="V84" i="12"/>
  <c r="U84" i="12"/>
  <c r="T84" i="12"/>
  <c r="S84" i="12"/>
  <c r="AA83" i="12"/>
  <c r="Z83" i="12"/>
  <c r="Y83" i="12"/>
  <c r="X83" i="12"/>
  <c r="W83" i="12"/>
  <c r="V83" i="12"/>
  <c r="U83" i="12"/>
  <c r="T83" i="12"/>
  <c r="S83" i="12"/>
  <c r="AA82" i="12"/>
  <c r="Z82" i="12"/>
  <c r="Y82" i="12"/>
  <c r="X82" i="12"/>
  <c r="W82" i="12"/>
  <c r="V82" i="12"/>
  <c r="U82" i="12"/>
  <c r="T82" i="12"/>
  <c r="S82" i="12"/>
  <c r="AA81" i="12"/>
  <c r="Z81" i="12"/>
  <c r="Y81" i="12"/>
  <c r="X81" i="12"/>
  <c r="W81" i="12"/>
  <c r="V81" i="12"/>
  <c r="U81" i="12"/>
  <c r="T81" i="12"/>
  <c r="S81" i="12"/>
  <c r="AA80" i="12"/>
  <c r="Z80" i="12"/>
  <c r="Y80" i="12"/>
  <c r="X80" i="12"/>
  <c r="W80" i="12"/>
  <c r="V80" i="12"/>
  <c r="U80" i="12"/>
  <c r="T80" i="12"/>
  <c r="S80" i="12"/>
  <c r="AA79" i="12"/>
  <c r="Z79" i="12"/>
  <c r="Y79" i="12"/>
  <c r="X79" i="12"/>
  <c r="W79" i="12"/>
  <c r="V79" i="12"/>
  <c r="U79" i="12"/>
  <c r="T79" i="12"/>
  <c r="S79" i="12"/>
  <c r="AA78" i="12"/>
  <c r="Z78" i="12"/>
  <c r="Y78" i="12"/>
  <c r="X78" i="12"/>
  <c r="W78" i="12"/>
  <c r="V78" i="12"/>
  <c r="U78" i="12"/>
  <c r="T78" i="12"/>
  <c r="S78" i="12"/>
  <c r="AA77" i="12"/>
  <c r="Z77" i="12"/>
  <c r="Y77" i="12"/>
  <c r="X77" i="12"/>
  <c r="W77" i="12"/>
  <c r="V77" i="12"/>
  <c r="U77" i="12"/>
  <c r="T77" i="12"/>
  <c r="S77" i="12"/>
  <c r="AA76" i="12"/>
  <c r="Z76" i="12"/>
  <c r="Y76" i="12"/>
  <c r="X76" i="12"/>
  <c r="W76" i="12"/>
  <c r="V76" i="12"/>
  <c r="U76" i="12"/>
  <c r="T76" i="12"/>
  <c r="S76" i="12"/>
  <c r="AA75" i="12"/>
  <c r="Z75" i="12"/>
  <c r="Y75" i="12"/>
  <c r="X75" i="12"/>
  <c r="W75" i="12"/>
  <c r="V75" i="12"/>
  <c r="U75" i="12"/>
  <c r="T75" i="12"/>
  <c r="S75" i="12"/>
  <c r="AA74" i="12"/>
  <c r="Z74" i="12"/>
  <c r="Y74" i="12"/>
  <c r="X74" i="12"/>
  <c r="W74" i="12"/>
  <c r="V74" i="12"/>
  <c r="U74" i="12"/>
  <c r="T74" i="12"/>
  <c r="S74" i="12"/>
  <c r="AA73" i="12"/>
  <c r="Z73" i="12"/>
  <c r="Y73" i="12"/>
  <c r="X73" i="12"/>
  <c r="W73" i="12"/>
  <c r="V73" i="12"/>
  <c r="U73" i="12"/>
  <c r="T73" i="12"/>
  <c r="S73" i="12"/>
  <c r="AA72" i="12"/>
  <c r="Z72" i="12"/>
  <c r="Y72" i="12"/>
  <c r="X72" i="12"/>
  <c r="W72" i="12"/>
  <c r="V72" i="12"/>
  <c r="U72" i="12"/>
  <c r="T72" i="12"/>
  <c r="S72" i="12"/>
  <c r="AA71" i="12"/>
  <c r="Z71" i="12"/>
  <c r="Y71" i="12"/>
  <c r="X71" i="12"/>
  <c r="W71" i="12"/>
  <c r="V71" i="12"/>
  <c r="U71" i="12"/>
  <c r="T71" i="12"/>
  <c r="S71" i="12"/>
  <c r="AA70" i="12"/>
  <c r="Z70" i="12"/>
  <c r="Y70" i="12"/>
  <c r="X70" i="12"/>
  <c r="W70" i="12"/>
  <c r="V70" i="12"/>
  <c r="U70" i="12"/>
  <c r="T70" i="12"/>
  <c r="S70" i="12"/>
  <c r="AA69" i="12"/>
  <c r="Z69" i="12"/>
  <c r="Y69" i="12"/>
  <c r="X69" i="12"/>
  <c r="W69" i="12"/>
  <c r="V69" i="12"/>
  <c r="U69" i="12"/>
  <c r="T69" i="12"/>
  <c r="S69" i="12"/>
  <c r="AA68" i="12"/>
  <c r="Z68" i="12"/>
  <c r="Y68" i="12"/>
  <c r="X68" i="12"/>
  <c r="W68" i="12"/>
  <c r="V68" i="12"/>
  <c r="U68" i="12"/>
  <c r="T68" i="12"/>
  <c r="S68" i="12"/>
  <c r="AA67" i="12"/>
  <c r="Z67" i="12"/>
  <c r="Y67" i="12"/>
  <c r="X67" i="12"/>
  <c r="W67" i="12"/>
  <c r="V67" i="12"/>
  <c r="U67" i="12"/>
  <c r="T67" i="12"/>
  <c r="S67" i="12"/>
  <c r="AA66" i="12"/>
  <c r="Z66" i="12"/>
  <c r="Y66" i="12"/>
  <c r="X66" i="12"/>
  <c r="W66" i="12"/>
  <c r="V66" i="12"/>
  <c r="U66" i="12"/>
  <c r="T66" i="12"/>
  <c r="S66" i="12"/>
  <c r="AA65" i="12"/>
  <c r="Z65" i="12"/>
  <c r="Y65" i="12"/>
  <c r="X65" i="12"/>
  <c r="W65" i="12"/>
  <c r="V65" i="12"/>
  <c r="U65" i="12"/>
  <c r="T65" i="12"/>
  <c r="S65" i="12"/>
  <c r="AA64" i="12"/>
  <c r="Z64" i="12"/>
  <c r="Y64" i="12"/>
  <c r="X64" i="12"/>
  <c r="W64" i="12"/>
  <c r="V64" i="12"/>
  <c r="U64" i="12"/>
  <c r="T64" i="12"/>
  <c r="S64" i="12"/>
  <c r="AA63" i="12"/>
  <c r="Z63" i="12"/>
  <c r="Y63" i="12"/>
  <c r="X63" i="12"/>
  <c r="W63" i="12"/>
  <c r="V63" i="12"/>
  <c r="U63" i="12"/>
  <c r="T63" i="12"/>
  <c r="S63" i="12"/>
  <c r="AA62" i="12"/>
  <c r="Z62" i="12"/>
  <c r="Y62" i="12"/>
  <c r="X62" i="12"/>
  <c r="W62" i="12"/>
  <c r="V62" i="12"/>
  <c r="U62" i="12"/>
  <c r="T62" i="12"/>
  <c r="S62" i="12"/>
  <c r="AA61" i="12"/>
  <c r="Z61" i="12"/>
  <c r="Y61" i="12"/>
  <c r="X61" i="12"/>
  <c r="W61" i="12"/>
  <c r="V61" i="12"/>
  <c r="U61" i="12"/>
  <c r="T61" i="12"/>
  <c r="S61" i="12"/>
  <c r="AA60" i="12"/>
  <c r="Z60" i="12"/>
  <c r="Y60" i="12"/>
  <c r="X60" i="12"/>
  <c r="W60" i="12"/>
  <c r="V60" i="12"/>
  <c r="U60" i="12"/>
  <c r="T60" i="12"/>
  <c r="S60" i="12"/>
  <c r="AA59" i="12"/>
  <c r="Z59" i="12"/>
  <c r="Y59" i="12"/>
  <c r="X59" i="12"/>
  <c r="W59" i="12"/>
  <c r="V59" i="12"/>
  <c r="U59" i="12"/>
  <c r="T59" i="12"/>
  <c r="S59" i="12"/>
  <c r="AA58" i="12"/>
  <c r="Z58" i="12"/>
  <c r="Y58" i="12"/>
  <c r="X58" i="12"/>
  <c r="W58" i="12"/>
  <c r="V58" i="12"/>
  <c r="U58" i="12"/>
  <c r="T58" i="12"/>
  <c r="S58" i="12"/>
  <c r="AA57" i="12"/>
  <c r="Z57" i="12"/>
  <c r="Y57" i="12"/>
  <c r="X57" i="12"/>
  <c r="W57" i="12"/>
  <c r="V57" i="12"/>
  <c r="U57" i="12"/>
  <c r="T57" i="12"/>
  <c r="S57" i="12"/>
  <c r="AA56" i="12"/>
  <c r="Z56" i="12"/>
  <c r="Y56" i="12"/>
  <c r="X56" i="12"/>
  <c r="W56" i="12"/>
  <c r="V56" i="12"/>
  <c r="U56" i="12"/>
  <c r="T56" i="12"/>
  <c r="S56" i="12"/>
  <c r="AA55" i="12"/>
  <c r="Z55" i="12"/>
  <c r="Y55" i="12"/>
  <c r="X55" i="12"/>
  <c r="W55" i="12"/>
  <c r="V55" i="12"/>
  <c r="U55" i="12"/>
  <c r="T55" i="12"/>
  <c r="S55" i="12"/>
  <c r="AA54" i="12"/>
  <c r="Z54" i="12"/>
  <c r="Y54" i="12"/>
  <c r="X54" i="12"/>
  <c r="W54" i="12"/>
  <c r="V54" i="12"/>
  <c r="U54" i="12"/>
  <c r="T54" i="12"/>
  <c r="S54" i="12"/>
  <c r="AA53" i="12"/>
  <c r="Z53" i="12"/>
  <c r="Y53" i="12"/>
  <c r="X53" i="12"/>
  <c r="W53" i="12"/>
  <c r="V53" i="12"/>
  <c r="U53" i="12"/>
  <c r="T53" i="12"/>
  <c r="S53" i="12"/>
  <c r="AA52" i="12"/>
  <c r="Z52" i="12"/>
  <c r="Y52" i="12"/>
  <c r="X52" i="12"/>
  <c r="W52" i="12"/>
  <c r="V52" i="12"/>
  <c r="U52" i="12"/>
  <c r="T52" i="12"/>
  <c r="S52" i="12"/>
  <c r="AA51" i="12"/>
  <c r="Z51" i="12"/>
  <c r="Y51" i="12"/>
  <c r="X51" i="12"/>
  <c r="W51" i="12"/>
  <c r="V51" i="12"/>
  <c r="U51" i="12"/>
  <c r="T51" i="12"/>
  <c r="S51" i="12"/>
  <c r="AA50" i="12"/>
  <c r="Z50" i="12"/>
  <c r="Y50" i="12"/>
  <c r="X50" i="12"/>
  <c r="W50" i="12"/>
  <c r="V50" i="12"/>
  <c r="U50" i="12"/>
  <c r="T50" i="12"/>
  <c r="S50" i="12"/>
  <c r="AA49" i="12"/>
  <c r="Z49" i="12"/>
  <c r="Y49" i="12"/>
  <c r="X49" i="12"/>
  <c r="W49" i="12"/>
  <c r="V49" i="12"/>
  <c r="U49" i="12"/>
  <c r="T49" i="12"/>
  <c r="S49" i="12"/>
  <c r="AA48" i="12"/>
  <c r="Z48" i="12"/>
  <c r="Y48" i="12"/>
  <c r="X48" i="12"/>
  <c r="W48" i="12"/>
  <c r="V48" i="12"/>
  <c r="U48" i="12"/>
  <c r="T48" i="12"/>
  <c r="S48" i="12"/>
  <c r="AA47" i="12"/>
  <c r="Z47" i="12"/>
  <c r="Y47" i="12"/>
  <c r="X47" i="12"/>
  <c r="W47" i="12"/>
  <c r="V47" i="12"/>
  <c r="U47" i="12"/>
  <c r="T47" i="12"/>
  <c r="S47" i="12"/>
  <c r="AA46" i="12"/>
  <c r="Z46" i="12"/>
  <c r="Y46" i="12"/>
  <c r="X46" i="12"/>
  <c r="W46" i="12"/>
  <c r="V46" i="12"/>
  <c r="U46" i="12"/>
  <c r="T46" i="12"/>
  <c r="S46" i="12"/>
  <c r="AA45" i="12"/>
  <c r="Z45" i="12"/>
  <c r="Y45" i="12"/>
  <c r="X45" i="12"/>
  <c r="W45" i="12"/>
  <c r="V45" i="12"/>
  <c r="U45" i="12"/>
  <c r="T45" i="12"/>
  <c r="S45" i="12"/>
  <c r="AA44" i="12"/>
  <c r="Z44" i="12"/>
  <c r="Y44" i="12"/>
  <c r="X44" i="12"/>
  <c r="W44" i="12"/>
  <c r="V44" i="12"/>
  <c r="U44" i="12"/>
  <c r="T44" i="12"/>
  <c r="S44" i="12"/>
  <c r="AA43" i="12"/>
  <c r="Z43" i="12"/>
  <c r="Y43" i="12"/>
  <c r="X43" i="12"/>
  <c r="W43" i="12"/>
  <c r="V43" i="12"/>
  <c r="U43" i="12"/>
  <c r="T43" i="12"/>
  <c r="S43" i="12"/>
  <c r="AA42" i="12"/>
  <c r="Z42" i="12"/>
  <c r="Y42" i="12"/>
  <c r="X42" i="12"/>
  <c r="W42" i="12"/>
  <c r="V42" i="12"/>
  <c r="U42" i="12"/>
  <c r="T42" i="12"/>
  <c r="S42" i="12"/>
  <c r="AA41" i="12"/>
  <c r="Z41" i="12"/>
  <c r="Y41" i="12"/>
  <c r="X41" i="12"/>
  <c r="W41" i="12"/>
  <c r="V41" i="12"/>
  <c r="U41" i="12"/>
  <c r="T41" i="12"/>
  <c r="S41" i="12"/>
  <c r="AA40" i="12"/>
  <c r="Z40" i="12"/>
  <c r="Y40" i="12"/>
  <c r="X40" i="12"/>
  <c r="W40" i="12"/>
  <c r="V40" i="12"/>
  <c r="U40" i="12"/>
  <c r="T40" i="12"/>
  <c r="S40" i="12"/>
  <c r="AA39" i="12"/>
  <c r="Z39" i="12"/>
  <c r="Y39" i="12"/>
  <c r="X39" i="12"/>
  <c r="W39" i="12"/>
  <c r="V39" i="12"/>
  <c r="U39" i="12"/>
  <c r="T39" i="12"/>
  <c r="S39" i="12"/>
  <c r="AA38" i="12"/>
  <c r="Z38" i="12"/>
  <c r="Y38" i="12"/>
  <c r="X38" i="12"/>
  <c r="W38" i="12"/>
  <c r="V38" i="12"/>
  <c r="U38" i="12"/>
  <c r="T38" i="12"/>
  <c r="S38" i="12"/>
  <c r="AA37" i="12"/>
  <c r="Z37" i="12"/>
  <c r="Y37" i="12"/>
  <c r="X37" i="12"/>
  <c r="W37" i="12"/>
  <c r="V37" i="12"/>
  <c r="U37" i="12"/>
  <c r="T37" i="12"/>
  <c r="S37" i="12"/>
  <c r="AA36" i="12"/>
  <c r="Z36" i="12"/>
  <c r="Y36" i="12"/>
  <c r="X36" i="12"/>
  <c r="W36" i="12"/>
  <c r="V36" i="12"/>
  <c r="U36" i="12"/>
  <c r="T36" i="12"/>
  <c r="S36" i="12"/>
  <c r="AA35" i="12"/>
  <c r="Z35" i="12"/>
  <c r="Y35" i="12"/>
  <c r="X35" i="12"/>
  <c r="W35" i="12"/>
  <c r="V35" i="12"/>
  <c r="U35" i="12"/>
  <c r="T35" i="12"/>
  <c r="S35" i="12"/>
  <c r="AA34" i="12"/>
  <c r="Z34" i="12"/>
  <c r="Y34" i="12"/>
  <c r="X34" i="12"/>
  <c r="W34" i="12"/>
  <c r="V34" i="12"/>
  <c r="U34" i="12"/>
  <c r="T34" i="12"/>
  <c r="S34" i="12"/>
  <c r="AA33" i="12"/>
  <c r="Z33" i="12"/>
  <c r="Y33" i="12"/>
  <c r="X33" i="12"/>
  <c r="W33" i="12"/>
  <c r="V33" i="12"/>
  <c r="U33" i="12"/>
  <c r="T33" i="12"/>
  <c r="S33" i="12"/>
  <c r="AA32" i="12"/>
  <c r="Z32" i="12"/>
  <c r="Y32" i="12"/>
  <c r="X32" i="12"/>
  <c r="W32" i="12"/>
  <c r="V32" i="12"/>
  <c r="U32" i="12"/>
  <c r="T32" i="12"/>
  <c r="S32" i="12"/>
  <c r="AA31" i="12"/>
  <c r="Z31" i="12"/>
  <c r="Y31" i="12"/>
  <c r="X31" i="12"/>
  <c r="W31" i="12"/>
  <c r="V31" i="12"/>
  <c r="U31" i="12"/>
  <c r="T31" i="12"/>
  <c r="S31" i="12"/>
  <c r="AA30" i="12"/>
  <c r="Z30" i="12"/>
  <c r="Y30" i="12"/>
  <c r="X30" i="12"/>
  <c r="W30" i="12"/>
  <c r="V30" i="12"/>
  <c r="U30" i="12"/>
  <c r="T30" i="12"/>
  <c r="S30" i="12"/>
  <c r="AA29" i="12"/>
  <c r="Z29" i="12"/>
  <c r="Y29" i="12"/>
  <c r="X29" i="12"/>
  <c r="W29" i="12"/>
  <c r="V29" i="12"/>
  <c r="U29" i="12"/>
  <c r="T29" i="12"/>
  <c r="S29" i="12"/>
  <c r="AA28" i="12"/>
  <c r="Z28" i="12"/>
  <c r="Y28" i="12"/>
  <c r="X28" i="12"/>
  <c r="W28" i="12"/>
  <c r="V28" i="12"/>
  <c r="U28" i="12"/>
  <c r="T28" i="12"/>
  <c r="S28" i="12"/>
  <c r="AA27" i="12"/>
  <c r="Z27" i="12"/>
  <c r="Y27" i="12"/>
  <c r="X27" i="12"/>
  <c r="W27" i="12"/>
  <c r="V27" i="12"/>
  <c r="U27" i="12"/>
  <c r="T27" i="12"/>
  <c r="S27" i="12"/>
  <c r="AA26" i="12"/>
  <c r="Z26" i="12"/>
  <c r="Y26" i="12"/>
  <c r="X26" i="12"/>
  <c r="W26" i="12"/>
  <c r="V26" i="12"/>
  <c r="U26" i="12"/>
  <c r="T26" i="12"/>
  <c r="S26" i="12"/>
  <c r="AA25" i="12"/>
  <c r="Z25" i="12"/>
  <c r="Y25" i="12"/>
  <c r="X25" i="12"/>
  <c r="W25" i="12"/>
  <c r="V25" i="12"/>
  <c r="U25" i="12"/>
  <c r="T25" i="12"/>
  <c r="S25" i="12"/>
  <c r="AA24" i="12"/>
  <c r="Z24" i="12"/>
  <c r="Y24" i="12"/>
  <c r="X24" i="12"/>
  <c r="W24" i="12"/>
  <c r="V24" i="12"/>
  <c r="U24" i="12"/>
  <c r="T24" i="12"/>
  <c r="S24" i="12"/>
  <c r="AA23" i="12"/>
  <c r="Z23" i="12"/>
  <c r="Y23" i="12"/>
  <c r="X23" i="12"/>
  <c r="W23" i="12"/>
  <c r="V23" i="12"/>
  <c r="U23" i="12"/>
  <c r="T23" i="12"/>
  <c r="S23" i="12"/>
  <c r="AA22" i="12"/>
  <c r="Z22" i="12"/>
  <c r="Y22" i="12"/>
  <c r="X22" i="12"/>
  <c r="W22" i="12"/>
  <c r="V22" i="12"/>
  <c r="U22" i="12"/>
  <c r="T22" i="12"/>
  <c r="S22" i="12"/>
  <c r="AA21" i="12"/>
  <c r="Z21" i="12"/>
  <c r="Y21" i="12"/>
  <c r="X21" i="12"/>
  <c r="W21" i="12"/>
  <c r="V21" i="12"/>
  <c r="U21" i="12"/>
  <c r="T21" i="12"/>
  <c r="S21" i="12"/>
  <c r="AA20" i="12"/>
  <c r="Z20" i="12"/>
  <c r="Y20" i="12"/>
  <c r="X20" i="12"/>
  <c r="W20" i="12"/>
  <c r="V20" i="12"/>
  <c r="U20" i="12"/>
  <c r="T20" i="12"/>
  <c r="S20" i="12"/>
  <c r="AA19" i="12"/>
  <c r="Z19" i="12"/>
  <c r="Y19" i="12"/>
  <c r="X19" i="12"/>
  <c r="W19" i="12"/>
  <c r="V19" i="12"/>
  <c r="U19" i="12"/>
  <c r="T19" i="12"/>
  <c r="S19" i="12"/>
  <c r="AA18" i="12"/>
  <c r="Z18" i="12"/>
  <c r="Y18" i="12"/>
  <c r="X18" i="12"/>
  <c r="W18" i="12"/>
  <c r="V18" i="12"/>
  <c r="U18" i="12"/>
  <c r="T18" i="12"/>
  <c r="S18" i="12"/>
  <c r="AA17" i="12"/>
  <c r="Z17" i="12"/>
  <c r="Y17" i="12"/>
  <c r="X17" i="12"/>
  <c r="W17" i="12"/>
  <c r="V17" i="12"/>
  <c r="U17" i="12"/>
  <c r="T17" i="12"/>
  <c r="S17" i="12"/>
  <c r="AA16" i="12"/>
  <c r="Z16" i="12"/>
  <c r="Y16" i="12"/>
  <c r="X16" i="12"/>
  <c r="W16" i="12"/>
  <c r="AQ16" i="12" s="1"/>
  <c r="V16" i="12"/>
  <c r="U16" i="12"/>
  <c r="T16" i="12"/>
  <c r="S16" i="12"/>
  <c r="AA15" i="12"/>
  <c r="Z15" i="12"/>
  <c r="Y15" i="12"/>
  <c r="X15" i="12"/>
  <c r="W15" i="12"/>
  <c r="V15" i="12"/>
  <c r="U15" i="12"/>
  <c r="T15" i="12"/>
  <c r="S15" i="12"/>
  <c r="AA14" i="12"/>
  <c r="Z14" i="12"/>
  <c r="Y14" i="12"/>
  <c r="X14" i="12"/>
  <c r="W14" i="12"/>
  <c r="V14" i="12"/>
  <c r="U14" i="12"/>
  <c r="T14" i="12"/>
  <c r="S14" i="12"/>
  <c r="AA13" i="12"/>
  <c r="Z13" i="12"/>
  <c r="Y13" i="12"/>
  <c r="X13" i="12"/>
  <c r="W13" i="12"/>
  <c r="V13" i="12"/>
  <c r="U13" i="12"/>
  <c r="T13" i="12"/>
  <c r="S13" i="12"/>
  <c r="AA12" i="12"/>
  <c r="Z12" i="12"/>
  <c r="Y12" i="12"/>
  <c r="X12" i="12"/>
  <c r="W12" i="12"/>
  <c r="AQ12" i="12" s="1"/>
  <c r="V12" i="12"/>
  <c r="U12" i="12"/>
  <c r="T12" i="12"/>
  <c r="S12" i="12"/>
  <c r="AA11" i="12"/>
  <c r="Z11" i="12"/>
  <c r="Y11" i="12"/>
  <c r="X11" i="12"/>
  <c r="W11" i="12"/>
  <c r="V11" i="12"/>
  <c r="U11" i="12"/>
  <c r="T11" i="12"/>
  <c r="S11" i="12"/>
  <c r="AA10" i="12"/>
  <c r="Z10" i="12"/>
  <c r="Y10" i="12"/>
  <c r="X10" i="12"/>
  <c r="W10" i="12"/>
  <c r="V10" i="12"/>
  <c r="U10" i="12"/>
  <c r="T10" i="12"/>
  <c r="S10" i="12"/>
  <c r="AA9" i="12"/>
  <c r="Z9" i="12"/>
  <c r="Y9" i="12"/>
  <c r="X9" i="12"/>
  <c r="W9" i="12"/>
  <c r="V9" i="12"/>
  <c r="U9" i="12"/>
  <c r="AO9" i="12" s="1"/>
  <c r="T9" i="12"/>
  <c r="S9" i="12"/>
  <c r="AA8" i="12"/>
  <c r="Z8" i="12"/>
  <c r="Y8" i="12"/>
  <c r="X8" i="12"/>
  <c r="W8" i="12"/>
  <c r="V8" i="12"/>
  <c r="U8" i="12"/>
  <c r="T8" i="12"/>
  <c r="S8" i="12"/>
  <c r="AA7" i="12"/>
  <c r="Z7" i="12"/>
  <c r="Y7" i="12"/>
  <c r="X7" i="12"/>
  <c r="W7" i="12"/>
  <c r="V7" i="12"/>
  <c r="U7" i="12"/>
  <c r="T7" i="12"/>
  <c r="S7" i="12"/>
  <c r="AA6" i="12"/>
  <c r="Z6" i="12"/>
  <c r="Y6" i="12"/>
  <c r="X6" i="12"/>
  <c r="W6" i="12"/>
  <c r="V6" i="12"/>
  <c r="AP6" i="12" s="1"/>
  <c r="U6" i="12"/>
  <c r="T6" i="12"/>
  <c r="S6" i="12"/>
  <c r="AA5" i="12"/>
  <c r="Z5" i="12"/>
  <c r="Y5" i="12"/>
  <c r="X5" i="12"/>
  <c r="W5" i="12"/>
  <c r="V5" i="12"/>
  <c r="U5" i="12"/>
  <c r="T5" i="12"/>
  <c r="S5" i="12"/>
  <c r="AA4" i="12"/>
  <c r="Z4" i="12"/>
  <c r="Y4" i="12"/>
  <c r="X4" i="12"/>
  <c r="W4" i="12"/>
  <c r="AQ4" i="12" s="1"/>
  <c r="V4" i="12"/>
  <c r="U4" i="12"/>
  <c r="T4" i="12"/>
  <c r="S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4" i="12"/>
  <c r="L151" i="12"/>
  <c r="K151" i="12"/>
  <c r="K150" i="12"/>
  <c r="AB145" i="12"/>
  <c r="R145" i="12"/>
  <c r="Q143" i="12"/>
  <c r="J143" i="12"/>
  <c r="G143" i="12"/>
  <c r="F143" i="12"/>
  <c r="H143" i="12" s="1"/>
  <c r="G142" i="12"/>
  <c r="F142" i="12"/>
  <c r="O141" i="12"/>
  <c r="M141" i="12"/>
  <c r="H141" i="12"/>
  <c r="G141" i="12"/>
  <c r="F141" i="12"/>
  <c r="Q140" i="12"/>
  <c r="O140" i="12"/>
  <c r="J140" i="12"/>
  <c r="H140" i="12"/>
  <c r="G140" i="12"/>
  <c r="F140" i="12"/>
  <c r="Q139" i="12"/>
  <c r="O139" i="12"/>
  <c r="M139" i="12"/>
  <c r="J139" i="12"/>
  <c r="H139" i="12"/>
  <c r="G139" i="12"/>
  <c r="F139" i="12"/>
  <c r="Q138" i="12"/>
  <c r="O138" i="12"/>
  <c r="M138" i="12"/>
  <c r="G138" i="12"/>
  <c r="F138" i="12"/>
  <c r="Q137" i="12"/>
  <c r="O137" i="12"/>
  <c r="M137" i="12"/>
  <c r="H137" i="12"/>
  <c r="G137" i="12"/>
  <c r="F137" i="12"/>
  <c r="Q136" i="12"/>
  <c r="J136" i="12"/>
  <c r="H136" i="12"/>
  <c r="G136" i="12"/>
  <c r="F136" i="12"/>
  <c r="Q135" i="12"/>
  <c r="O135" i="12"/>
  <c r="M135" i="12"/>
  <c r="J135" i="12"/>
  <c r="H135" i="12"/>
  <c r="G135" i="12"/>
  <c r="F135" i="12"/>
  <c r="M134" i="12"/>
  <c r="G134" i="12"/>
  <c r="F134" i="12"/>
  <c r="Q133" i="12"/>
  <c r="M133" i="12"/>
  <c r="H133" i="12"/>
  <c r="G133" i="12"/>
  <c r="F133" i="12"/>
  <c r="Q132" i="12"/>
  <c r="O132" i="12"/>
  <c r="J132" i="12"/>
  <c r="H132" i="12"/>
  <c r="G132" i="12"/>
  <c r="F132" i="12"/>
  <c r="Q131" i="12"/>
  <c r="O131" i="12"/>
  <c r="M131" i="12"/>
  <c r="J131" i="12"/>
  <c r="H131" i="12"/>
  <c r="G131" i="12"/>
  <c r="F131" i="12"/>
  <c r="Q130" i="12"/>
  <c r="O130" i="12"/>
  <c r="M130" i="12"/>
  <c r="H130" i="12"/>
  <c r="G130" i="12"/>
  <c r="F130" i="12"/>
  <c r="Q129" i="12"/>
  <c r="O129" i="12"/>
  <c r="M129" i="12"/>
  <c r="J129" i="12"/>
  <c r="H129" i="12"/>
  <c r="G129" i="12"/>
  <c r="F129" i="12"/>
  <c r="Q128" i="12"/>
  <c r="H128" i="12"/>
  <c r="G128" i="12"/>
  <c r="F128" i="12"/>
  <c r="Q127" i="12"/>
  <c r="O127" i="12"/>
  <c r="G127" i="12"/>
  <c r="F127" i="12"/>
  <c r="M126" i="12"/>
  <c r="H126" i="12"/>
  <c r="G126" i="12"/>
  <c r="F126" i="12"/>
  <c r="M125" i="12"/>
  <c r="J125" i="12"/>
  <c r="H125" i="12"/>
  <c r="G125" i="12"/>
  <c r="F125" i="12"/>
  <c r="Q124" i="12"/>
  <c r="O124" i="12"/>
  <c r="H124" i="12"/>
  <c r="G124" i="12"/>
  <c r="F124" i="12"/>
  <c r="J124" i="12" s="1"/>
  <c r="Q123" i="12"/>
  <c r="O123" i="12"/>
  <c r="G123" i="12"/>
  <c r="F123" i="12"/>
  <c r="I123" i="12" s="1"/>
  <c r="Q122" i="12"/>
  <c r="O122" i="12"/>
  <c r="M122" i="12"/>
  <c r="I122" i="12"/>
  <c r="H122" i="12"/>
  <c r="G122" i="12"/>
  <c r="F122" i="12"/>
  <c r="J122" i="12" s="1"/>
  <c r="Q121" i="12"/>
  <c r="O121" i="12"/>
  <c r="M121" i="12"/>
  <c r="I121" i="12"/>
  <c r="H121" i="12"/>
  <c r="G121" i="12"/>
  <c r="F121" i="12"/>
  <c r="J121" i="12" s="1"/>
  <c r="Q120" i="12"/>
  <c r="J120" i="12"/>
  <c r="I120" i="12"/>
  <c r="H120" i="12"/>
  <c r="G120" i="12"/>
  <c r="F120" i="12"/>
  <c r="Q119" i="12"/>
  <c r="M119" i="12"/>
  <c r="J119" i="12"/>
  <c r="I119" i="12"/>
  <c r="G119" i="12"/>
  <c r="F119" i="12"/>
  <c r="H119" i="12" s="1"/>
  <c r="O118" i="12"/>
  <c r="M118" i="12"/>
  <c r="G118" i="12"/>
  <c r="F118" i="12"/>
  <c r="J118" i="12" s="1"/>
  <c r="M117" i="12"/>
  <c r="I117" i="12"/>
  <c r="H117" i="12"/>
  <c r="G117" i="12"/>
  <c r="F117" i="12"/>
  <c r="J117" i="12" s="1"/>
  <c r="Q116" i="12"/>
  <c r="O116" i="12"/>
  <c r="J116" i="12"/>
  <c r="I116" i="12"/>
  <c r="H116" i="12"/>
  <c r="G116" i="12"/>
  <c r="F116" i="12"/>
  <c r="Q115" i="12"/>
  <c r="O115" i="12"/>
  <c r="M115" i="12"/>
  <c r="J115" i="12"/>
  <c r="I115" i="12"/>
  <c r="H115" i="12"/>
  <c r="G115" i="12"/>
  <c r="F115" i="12"/>
  <c r="Q114" i="12"/>
  <c r="O114" i="12"/>
  <c r="M114" i="12"/>
  <c r="G114" i="12"/>
  <c r="F114" i="12"/>
  <c r="Q113" i="12"/>
  <c r="O113" i="12"/>
  <c r="M113" i="12"/>
  <c r="I113" i="12"/>
  <c r="H113" i="12"/>
  <c r="G113" i="12"/>
  <c r="F113" i="12"/>
  <c r="J113" i="12" s="1"/>
  <c r="Q112" i="12"/>
  <c r="J112" i="12"/>
  <c r="I112" i="12"/>
  <c r="H112" i="12"/>
  <c r="G112" i="12"/>
  <c r="F112" i="12"/>
  <c r="Q111" i="12"/>
  <c r="J111" i="12"/>
  <c r="I111" i="12"/>
  <c r="H111" i="12"/>
  <c r="G111" i="12"/>
  <c r="F111" i="12"/>
  <c r="G110" i="12"/>
  <c r="F110" i="12"/>
  <c r="M109" i="12"/>
  <c r="I109" i="12"/>
  <c r="H109" i="12"/>
  <c r="G109" i="12"/>
  <c r="F109" i="12"/>
  <c r="J109" i="12" s="1"/>
  <c r="Q108" i="12"/>
  <c r="O108" i="12"/>
  <c r="J108" i="12"/>
  <c r="I108" i="12"/>
  <c r="H108" i="12"/>
  <c r="G108" i="12"/>
  <c r="F108" i="12"/>
  <c r="Q107" i="12"/>
  <c r="O107" i="12"/>
  <c r="M107" i="12"/>
  <c r="J107" i="12"/>
  <c r="I107" i="12"/>
  <c r="H107" i="12"/>
  <c r="G107" i="12"/>
  <c r="F107" i="12"/>
  <c r="Q106" i="12"/>
  <c r="O106" i="12"/>
  <c r="M106" i="12"/>
  <c r="G106" i="12"/>
  <c r="F106" i="12"/>
  <c r="H106" i="12" s="1"/>
  <c r="Q105" i="12"/>
  <c r="O105" i="12"/>
  <c r="M105" i="12"/>
  <c r="J105" i="12"/>
  <c r="H105" i="12"/>
  <c r="G105" i="12"/>
  <c r="F105" i="12"/>
  <c r="I105" i="12" s="1"/>
  <c r="Q104" i="12"/>
  <c r="M104" i="12"/>
  <c r="G104" i="12"/>
  <c r="F104" i="12"/>
  <c r="I103" i="12"/>
  <c r="H103" i="12"/>
  <c r="G103" i="12"/>
  <c r="F103" i="12"/>
  <c r="J102" i="12"/>
  <c r="G102" i="12"/>
  <c r="F102" i="12"/>
  <c r="H102" i="12" s="1"/>
  <c r="J101" i="12"/>
  <c r="H101" i="12"/>
  <c r="G101" i="12"/>
  <c r="F101" i="12"/>
  <c r="I101" i="12" s="1"/>
  <c r="G100" i="12"/>
  <c r="F100" i="12"/>
  <c r="I99" i="12"/>
  <c r="H99" i="12"/>
  <c r="G99" i="12"/>
  <c r="F99" i="12"/>
  <c r="J98" i="12"/>
  <c r="G98" i="12"/>
  <c r="F98" i="12"/>
  <c r="H98" i="12" s="1"/>
  <c r="J97" i="12"/>
  <c r="H97" i="12"/>
  <c r="G97" i="12"/>
  <c r="F97" i="12"/>
  <c r="I97" i="12" s="1"/>
  <c r="J96" i="12"/>
  <c r="G96" i="12"/>
  <c r="F96" i="12"/>
  <c r="I95" i="12"/>
  <c r="H95" i="12"/>
  <c r="G95" i="12"/>
  <c r="F95" i="12"/>
  <c r="J94" i="12"/>
  <c r="H94" i="12"/>
  <c r="G94" i="12"/>
  <c r="F94" i="12"/>
  <c r="I94" i="12" s="1"/>
  <c r="J93" i="12"/>
  <c r="I93" i="12"/>
  <c r="H93" i="12"/>
  <c r="G93" i="12"/>
  <c r="F93" i="12"/>
  <c r="J92" i="12"/>
  <c r="H92" i="12"/>
  <c r="G92" i="12"/>
  <c r="F92" i="12"/>
  <c r="I92" i="12" s="1"/>
  <c r="J91" i="12"/>
  <c r="G91" i="12"/>
  <c r="F91" i="12"/>
  <c r="J90" i="12"/>
  <c r="H90" i="12"/>
  <c r="G90" i="12"/>
  <c r="F90" i="12"/>
  <c r="I90" i="12" s="1"/>
  <c r="J89" i="12"/>
  <c r="I89" i="12"/>
  <c r="G89" i="12"/>
  <c r="F89" i="12"/>
  <c r="H89" i="12" s="1"/>
  <c r="H88" i="12"/>
  <c r="G88" i="12"/>
  <c r="F88" i="12"/>
  <c r="J88" i="12" s="1"/>
  <c r="I87" i="12"/>
  <c r="G87" i="12"/>
  <c r="F87" i="12"/>
  <c r="J86" i="12"/>
  <c r="I86" i="12"/>
  <c r="H86" i="12"/>
  <c r="G86" i="12"/>
  <c r="F86" i="12"/>
  <c r="J85" i="12"/>
  <c r="I85" i="12"/>
  <c r="G85" i="12"/>
  <c r="F85" i="12"/>
  <c r="H85" i="12" s="1"/>
  <c r="H84" i="12"/>
  <c r="G84" i="12"/>
  <c r="F84" i="12"/>
  <c r="J84" i="12" s="1"/>
  <c r="I83" i="12"/>
  <c r="G83" i="12"/>
  <c r="F83" i="12"/>
  <c r="J82" i="12"/>
  <c r="I82" i="12"/>
  <c r="H82" i="12"/>
  <c r="G82" i="12"/>
  <c r="F82" i="12"/>
  <c r="J81" i="12"/>
  <c r="I81" i="12"/>
  <c r="G81" i="12"/>
  <c r="F81" i="12"/>
  <c r="H81" i="12" s="1"/>
  <c r="H80" i="12"/>
  <c r="G80" i="12"/>
  <c r="F80" i="12"/>
  <c r="J80" i="12" s="1"/>
  <c r="I79" i="12"/>
  <c r="G79" i="12"/>
  <c r="F79" i="12"/>
  <c r="J78" i="12"/>
  <c r="I78" i="12"/>
  <c r="H78" i="12"/>
  <c r="G78" i="12"/>
  <c r="F78" i="12"/>
  <c r="G77" i="12"/>
  <c r="F77" i="12"/>
  <c r="H76" i="12"/>
  <c r="G76" i="12"/>
  <c r="F76" i="12"/>
  <c r="J76" i="12" s="1"/>
  <c r="J75" i="12"/>
  <c r="I75" i="12"/>
  <c r="G75" i="12"/>
  <c r="F75" i="12"/>
  <c r="J74" i="12"/>
  <c r="I74" i="12"/>
  <c r="H74" i="12"/>
  <c r="G74" i="12"/>
  <c r="F74" i="12"/>
  <c r="J73" i="12"/>
  <c r="G73" i="12"/>
  <c r="F73" i="12"/>
  <c r="G72" i="12"/>
  <c r="F72" i="12"/>
  <c r="J71" i="12"/>
  <c r="I71" i="12"/>
  <c r="G71" i="12"/>
  <c r="F71" i="12"/>
  <c r="I70" i="12"/>
  <c r="H70" i="12"/>
  <c r="G70" i="12"/>
  <c r="F70" i="12"/>
  <c r="J70" i="12" s="1"/>
  <c r="I69" i="12"/>
  <c r="G69" i="12"/>
  <c r="F69" i="12"/>
  <c r="J69" i="12" s="1"/>
  <c r="J68" i="12"/>
  <c r="I68" i="12"/>
  <c r="H68" i="12"/>
  <c r="G68" i="12"/>
  <c r="F68" i="12"/>
  <c r="I67" i="12"/>
  <c r="G67" i="12"/>
  <c r="F67" i="12"/>
  <c r="H67" i="12" s="1"/>
  <c r="I66" i="12"/>
  <c r="G66" i="12"/>
  <c r="F66" i="12"/>
  <c r="J66" i="12" s="1"/>
  <c r="I65" i="12"/>
  <c r="H65" i="12"/>
  <c r="G65" i="12"/>
  <c r="F65" i="12"/>
  <c r="J65" i="12" s="1"/>
  <c r="J64" i="12"/>
  <c r="I64" i="12"/>
  <c r="H64" i="12"/>
  <c r="G64" i="12"/>
  <c r="F64" i="12"/>
  <c r="I63" i="12"/>
  <c r="G63" i="12"/>
  <c r="F63" i="12"/>
  <c r="H63" i="12" s="1"/>
  <c r="I62" i="12"/>
  <c r="G62" i="12"/>
  <c r="F62" i="12"/>
  <c r="J62" i="12" s="1"/>
  <c r="H61" i="12"/>
  <c r="G61" i="12"/>
  <c r="F61" i="12"/>
  <c r="J61" i="12" s="1"/>
  <c r="J60" i="12"/>
  <c r="I60" i="12"/>
  <c r="H60" i="12"/>
  <c r="G60" i="12"/>
  <c r="F60" i="12"/>
  <c r="I59" i="12"/>
  <c r="G59" i="12"/>
  <c r="F59" i="12"/>
  <c r="H59" i="12" s="1"/>
  <c r="I58" i="12"/>
  <c r="G58" i="12"/>
  <c r="F58" i="12"/>
  <c r="J57" i="12"/>
  <c r="H57" i="12"/>
  <c r="G57" i="12"/>
  <c r="F57" i="12"/>
  <c r="I57" i="12" s="1"/>
  <c r="J56" i="12"/>
  <c r="I56" i="12"/>
  <c r="H56" i="12"/>
  <c r="G56" i="12"/>
  <c r="F56" i="12"/>
  <c r="G55" i="12"/>
  <c r="F55" i="12"/>
  <c r="I54" i="12"/>
  <c r="H54" i="12"/>
  <c r="G54" i="12"/>
  <c r="F54" i="12"/>
  <c r="J53" i="12"/>
  <c r="I53" i="12"/>
  <c r="H53" i="12"/>
  <c r="G53" i="12"/>
  <c r="F53" i="12"/>
  <c r="J52" i="12"/>
  <c r="H52" i="12"/>
  <c r="G52" i="12"/>
  <c r="F52" i="12"/>
  <c r="I52" i="12" s="1"/>
  <c r="G51" i="12"/>
  <c r="F51" i="12"/>
  <c r="I50" i="12"/>
  <c r="H50" i="12"/>
  <c r="G50" i="12"/>
  <c r="F50" i="12"/>
  <c r="J49" i="12"/>
  <c r="I49" i="12"/>
  <c r="H49" i="12"/>
  <c r="G49" i="12"/>
  <c r="F49" i="12"/>
  <c r="J48" i="12"/>
  <c r="H48" i="12"/>
  <c r="G48" i="12"/>
  <c r="F48" i="12"/>
  <c r="I48" i="12" s="1"/>
  <c r="G47" i="12"/>
  <c r="F47" i="12"/>
  <c r="H46" i="12"/>
  <c r="G46" i="12"/>
  <c r="F46" i="12"/>
  <c r="J45" i="12"/>
  <c r="I45" i="12"/>
  <c r="H45" i="12"/>
  <c r="G45" i="12"/>
  <c r="F45" i="12"/>
  <c r="J44" i="12"/>
  <c r="H44" i="12"/>
  <c r="G44" i="12"/>
  <c r="F44" i="12"/>
  <c r="I44" i="12" s="1"/>
  <c r="G43" i="12"/>
  <c r="F43" i="12"/>
  <c r="I43" i="12" s="1"/>
  <c r="I42" i="12"/>
  <c r="G42" i="12"/>
  <c r="F42" i="12"/>
  <c r="J42" i="12" s="1"/>
  <c r="J41" i="12"/>
  <c r="I41" i="12"/>
  <c r="G41" i="12"/>
  <c r="F41" i="12"/>
  <c r="H41" i="12" s="1"/>
  <c r="J40" i="12"/>
  <c r="H40" i="12"/>
  <c r="G40" i="12"/>
  <c r="F40" i="12"/>
  <c r="I40" i="12" s="1"/>
  <c r="J39" i="12"/>
  <c r="I39" i="12"/>
  <c r="H39" i="12"/>
  <c r="G39" i="12"/>
  <c r="F39" i="12"/>
  <c r="G38" i="12"/>
  <c r="F38" i="12"/>
  <c r="I37" i="12"/>
  <c r="H37" i="12"/>
  <c r="G37" i="12"/>
  <c r="F37" i="12"/>
  <c r="J37" i="12" s="1"/>
  <c r="J36" i="12"/>
  <c r="H36" i="12"/>
  <c r="G36" i="12"/>
  <c r="F36" i="12"/>
  <c r="I36" i="12" s="1"/>
  <c r="J35" i="12"/>
  <c r="I35" i="12"/>
  <c r="G35" i="12"/>
  <c r="F35" i="12"/>
  <c r="H35" i="12" s="1"/>
  <c r="G34" i="12"/>
  <c r="F34" i="12"/>
  <c r="H33" i="12"/>
  <c r="G33" i="12"/>
  <c r="F33" i="12"/>
  <c r="J33" i="12" s="1"/>
  <c r="J32" i="12"/>
  <c r="H32" i="12"/>
  <c r="G32" i="12"/>
  <c r="F32" i="12"/>
  <c r="I32" i="12" s="1"/>
  <c r="J31" i="12"/>
  <c r="I31" i="12"/>
  <c r="G31" i="12"/>
  <c r="F31" i="12"/>
  <c r="H31" i="12" s="1"/>
  <c r="G30" i="12"/>
  <c r="F30" i="12"/>
  <c r="H29" i="12"/>
  <c r="G29" i="12"/>
  <c r="F29" i="12"/>
  <c r="J28" i="12"/>
  <c r="H28" i="12"/>
  <c r="G28" i="12"/>
  <c r="F28" i="12"/>
  <c r="I28" i="12" s="1"/>
  <c r="J27" i="12"/>
  <c r="G27" i="12"/>
  <c r="F27" i="12"/>
  <c r="I27" i="12" s="1"/>
  <c r="G26" i="12"/>
  <c r="F26" i="12"/>
  <c r="G25" i="12"/>
  <c r="F25" i="12"/>
  <c r="J24" i="12"/>
  <c r="H24" i="12"/>
  <c r="G24" i="12"/>
  <c r="F24" i="12"/>
  <c r="I24" i="12" s="1"/>
  <c r="J23" i="12"/>
  <c r="G23" i="12"/>
  <c r="F23" i="12"/>
  <c r="J22" i="12"/>
  <c r="I22" i="12"/>
  <c r="H22" i="12"/>
  <c r="G22" i="12"/>
  <c r="F22" i="12"/>
  <c r="AD21" i="12"/>
  <c r="AN21" i="12" s="1"/>
  <c r="I21" i="12"/>
  <c r="G21" i="12"/>
  <c r="F21" i="12"/>
  <c r="AC20" i="12"/>
  <c r="AM20" i="12"/>
  <c r="J20" i="12"/>
  <c r="H20" i="12"/>
  <c r="G20" i="12"/>
  <c r="F20" i="12"/>
  <c r="I20" i="12" s="1"/>
  <c r="AJ19" i="12"/>
  <c r="AT19" i="12" s="1"/>
  <c r="J19" i="12"/>
  <c r="G19" i="12"/>
  <c r="F19" i="12"/>
  <c r="AH18" i="12"/>
  <c r="AR18" i="12" s="1"/>
  <c r="J18" i="12"/>
  <c r="I18" i="12"/>
  <c r="H18" i="12"/>
  <c r="G18" i="12"/>
  <c r="F18" i="12"/>
  <c r="AF17" i="12"/>
  <c r="AP17" i="12" s="1"/>
  <c r="I17" i="12"/>
  <c r="H17" i="12"/>
  <c r="G17" i="12"/>
  <c r="F17" i="12"/>
  <c r="J17" i="12" s="1"/>
  <c r="AG16" i="12"/>
  <c r="I16" i="12"/>
  <c r="G16" i="12"/>
  <c r="F16" i="12"/>
  <c r="H16" i="12" s="1"/>
  <c r="AI15" i="12"/>
  <c r="AS15" i="12"/>
  <c r="G15" i="12"/>
  <c r="F15" i="12"/>
  <c r="J15" i="12" s="1"/>
  <c r="AK14" i="12"/>
  <c r="AC14" i="12"/>
  <c r="AU14" i="12"/>
  <c r="AM14" i="12"/>
  <c r="I14" i="12"/>
  <c r="H14" i="12"/>
  <c r="G14" i="12"/>
  <c r="F14" i="12"/>
  <c r="AE13" i="12"/>
  <c r="AO13" i="12"/>
  <c r="J13" i="12"/>
  <c r="I13" i="12"/>
  <c r="H13" i="12"/>
  <c r="G13" i="12"/>
  <c r="F13" i="12"/>
  <c r="AG12" i="12"/>
  <c r="I12" i="12"/>
  <c r="G12" i="12"/>
  <c r="F12" i="12"/>
  <c r="H12" i="12" s="1"/>
  <c r="AI11" i="12"/>
  <c r="AS11" i="12"/>
  <c r="G11" i="12"/>
  <c r="F11" i="12"/>
  <c r="J11" i="12" s="1"/>
  <c r="AK10" i="12"/>
  <c r="AC10" i="12"/>
  <c r="AU10" i="12"/>
  <c r="AM10" i="12"/>
  <c r="I10" i="12"/>
  <c r="H10" i="12"/>
  <c r="G10" i="12"/>
  <c r="F10" i="12"/>
  <c r="AE9" i="12"/>
  <c r="J9" i="12"/>
  <c r="H9" i="12"/>
  <c r="G9" i="12"/>
  <c r="F9" i="12"/>
  <c r="I9" i="12" s="1"/>
  <c r="AG8" i="12"/>
  <c r="AQ8" i="12"/>
  <c r="J8" i="12"/>
  <c r="I8" i="12"/>
  <c r="G8" i="12"/>
  <c r="F8" i="12"/>
  <c r="H8" i="12" s="1"/>
  <c r="AI7" i="12"/>
  <c r="AS7" i="12"/>
  <c r="G7" i="12"/>
  <c r="F7" i="12"/>
  <c r="J7" i="12" s="1"/>
  <c r="AK6" i="12"/>
  <c r="AG6" i="12"/>
  <c r="AQ6" i="12" s="1"/>
  <c r="AF6" i="12"/>
  <c r="AC6" i="12"/>
  <c r="AU6" i="12"/>
  <c r="AM6" i="12"/>
  <c r="I6" i="12"/>
  <c r="H6" i="12"/>
  <c r="G6" i="12"/>
  <c r="F6" i="12"/>
  <c r="AI5" i="12"/>
  <c r="AH5" i="12"/>
  <c r="AE5" i="12"/>
  <c r="AR5" i="12"/>
  <c r="AO5" i="12"/>
  <c r="J5" i="12"/>
  <c r="H5" i="12"/>
  <c r="G5" i="12"/>
  <c r="G2" i="12" s="1"/>
  <c r="F5" i="12"/>
  <c r="I5" i="12" s="1"/>
  <c r="AK4" i="12"/>
  <c r="AU4" i="12" s="1"/>
  <c r="AJ4" i="12"/>
  <c r="AG4" i="12"/>
  <c r="AC4" i="12"/>
  <c r="AB4" i="12"/>
  <c r="AT4" i="12"/>
  <c r="AL4" i="12"/>
  <c r="J4" i="12"/>
  <c r="I4" i="12"/>
  <c r="G4" i="12"/>
  <c r="F4" i="12"/>
  <c r="AJ26" i="12" s="1"/>
  <c r="AT26" i="12" s="1"/>
  <c r="AU3" i="12"/>
  <c r="AT3" i="12"/>
  <c r="AR3" i="12"/>
  <c r="AQ3" i="12"/>
  <c r="AM3" i="12"/>
  <c r="AL3" i="12"/>
  <c r="AK3" i="12"/>
  <c r="AJ3" i="12"/>
  <c r="AI3" i="12"/>
  <c r="AS3" i="12" s="1"/>
  <c r="AH3" i="12"/>
  <c r="AG3" i="12"/>
  <c r="AF3" i="12"/>
  <c r="AP3" i="12" s="1"/>
  <c r="AE3" i="12"/>
  <c r="AO3" i="12" s="1"/>
  <c r="AD3" i="12"/>
  <c r="AN3" i="12" s="1"/>
  <c r="AC3" i="12"/>
  <c r="AB3" i="12"/>
  <c r="AU2" i="12"/>
  <c r="AQ2" i="12"/>
  <c r="AP2" i="12"/>
  <c r="AN2" i="12"/>
  <c r="AM2" i="12"/>
  <c r="AK2" i="12"/>
  <c r="AJ2" i="12"/>
  <c r="AT2" i="12" s="1"/>
  <c r="AI2" i="12"/>
  <c r="AS2" i="12" s="1"/>
  <c r="AH2" i="12"/>
  <c r="AR2" i="12" s="1"/>
  <c r="AG2" i="12"/>
  <c r="AF2" i="12"/>
  <c r="AE2" i="12"/>
  <c r="AO2" i="12" s="1"/>
  <c r="AD2" i="12"/>
  <c r="AC2" i="12"/>
  <c r="AB2" i="12"/>
  <c r="AL2" i="12" s="1"/>
  <c r="BI114" i="16" l="1"/>
  <c r="BJ114" i="16" s="1"/>
  <c r="BI134" i="16"/>
  <c r="BJ134" i="16" s="1"/>
  <c r="BI130" i="16"/>
  <c r="BJ130" i="16" s="1"/>
  <c r="BI118" i="16"/>
  <c r="BJ118" i="16" s="1"/>
  <c r="BI122" i="16"/>
  <c r="BJ122" i="16" s="1"/>
  <c r="BI106" i="16"/>
  <c r="BJ106" i="16" s="1"/>
  <c r="BI138" i="16"/>
  <c r="BJ138" i="16" s="1"/>
  <c r="BI126" i="16"/>
  <c r="BJ126" i="16" s="1"/>
  <c r="BI127" i="16"/>
  <c r="BJ127" i="16" s="1"/>
  <c r="BI115" i="16"/>
  <c r="BJ115" i="16" s="1"/>
  <c r="BF67" i="16"/>
  <c r="BH67" i="16" s="1"/>
  <c r="BG67" i="16"/>
  <c r="BF60" i="16"/>
  <c r="BH60" i="16" s="1"/>
  <c r="BG60" i="16"/>
  <c r="BF59" i="16"/>
  <c r="BH59" i="16" s="1"/>
  <c r="BG59" i="16"/>
  <c r="BF98" i="16"/>
  <c r="BH98" i="16" s="1"/>
  <c r="BG98" i="16"/>
  <c r="BF34" i="16"/>
  <c r="BH34" i="16" s="1"/>
  <c r="BG34" i="16"/>
  <c r="BF73" i="16"/>
  <c r="BH73" i="16" s="1"/>
  <c r="BG73" i="16"/>
  <c r="BF9" i="16"/>
  <c r="BH9" i="16" s="1"/>
  <c r="BG9" i="16"/>
  <c r="BF72" i="16"/>
  <c r="BH72" i="16" s="1"/>
  <c r="BG72" i="16"/>
  <c r="BF63" i="16"/>
  <c r="BH63" i="16" s="1"/>
  <c r="BG63" i="16"/>
  <c r="BF102" i="16"/>
  <c r="BH102" i="16" s="1"/>
  <c r="BG102" i="16"/>
  <c r="BF38" i="16"/>
  <c r="BH38" i="16" s="1"/>
  <c r="BG38" i="16"/>
  <c r="BF77" i="16"/>
  <c r="BH77" i="16" s="1"/>
  <c r="BG77" i="16"/>
  <c r="BF13" i="16"/>
  <c r="BH13" i="16" s="1"/>
  <c r="BG13" i="16"/>
  <c r="BF52" i="16"/>
  <c r="BH52" i="16" s="1"/>
  <c r="BG52" i="16"/>
  <c r="BF81" i="16"/>
  <c r="BH81" i="16" s="1"/>
  <c r="BG81" i="16"/>
  <c r="BF85" i="16"/>
  <c r="BH85" i="16" s="1"/>
  <c r="BG85" i="16"/>
  <c r="BF51" i="16"/>
  <c r="BH51" i="16" s="1"/>
  <c r="BG51" i="16"/>
  <c r="BF90" i="16"/>
  <c r="BH90" i="16" s="1"/>
  <c r="BG90" i="16"/>
  <c r="BF26" i="16"/>
  <c r="BH26" i="16" s="1"/>
  <c r="BG26" i="16"/>
  <c r="BF65" i="16"/>
  <c r="BH65" i="16" s="1"/>
  <c r="BG65" i="16"/>
  <c r="BF88" i="16"/>
  <c r="BH88" i="16" s="1"/>
  <c r="BG88" i="16"/>
  <c r="BF32" i="16"/>
  <c r="BH32" i="16" s="1"/>
  <c r="BG32" i="16"/>
  <c r="BF55" i="16"/>
  <c r="BH55" i="16" s="1"/>
  <c r="BG55" i="16"/>
  <c r="BF94" i="16"/>
  <c r="BH94" i="16" s="1"/>
  <c r="BG94" i="16"/>
  <c r="BF30" i="16"/>
  <c r="BH30" i="16" s="1"/>
  <c r="BG30" i="16"/>
  <c r="BF69" i="16"/>
  <c r="BH69" i="16" s="1"/>
  <c r="BG69" i="16"/>
  <c r="BF5" i="16"/>
  <c r="BH5" i="16" s="1"/>
  <c r="BG5" i="16"/>
  <c r="BF44" i="16"/>
  <c r="BH44" i="16" s="1"/>
  <c r="BG44" i="16"/>
  <c r="BF46" i="16"/>
  <c r="BH46" i="16" s="1"/>
  <c r="BG46" i="16"/>
  <c r="BF43" i="16"/>
  <c r="BH43" i="16" s="1"/>
  <c r="BG43" i="16"/>
  <c r="BF82" i="16"/>
  <c r="BH82" i="16" s="1"/>
  <c r="BG82" i="16"/>
  <c r="BF18" i="16"/>
  <c r="BH18" i="16" s="1"/>
  <c r="BG18" i="16"/>
  <c r="BF57" i="16"/>
  <c r="BH57" i="16" s="1"/>
  <c r="BG57" i="16"/>
  <c r="BF80" i="16"/>
  <c r="BH80" i="16" s="1"/>
  <c r="BG80" i="16"/>
  <c r="BF8" i="16"/>
  <c r="BH8" i="16" s="1"/>
  <c r="BG8" i="16"/>
  <c r="BF47" i="16"/>
  <c r="BH47" i="16" s="1"/>
  <c r="BG47" i="16"/>
  <c r="BF86" i="16"/>
  <c r="BH86" i="16" s="1"/>
  <c r="BG86" i="16"/>
  <c r="BF22" i="16"/>
  <c r="BH22" i="16" s="1"/>
  <c r="BG22" i="16"/>
  <c r="BF61" i="16"/>
  <c r="BH61" i="16" s="1"/>
  <c r="BG61" i="16"/>
  <c r="BF100" i="16"/>
  <c r="BH100" i="16" s="1"/>
  <c r="BG100" i="16"/>
  <c r="BF36" i="16"/>
  <c r="BH36" i="16" s="1"/>
  <c r="BG36" i="16"/>
  <c r="BF56" i="16"/>
  <c r="BH56" i="16" s="1"/>
  <c r="BG56" i="16"/>
  <c r="BF21" i="16"/>
  <c r="BH21" i="16" s="1"/>
  <c r="BG21" i="16"/>
  <c r="BF99" i="16"/>
  <c r="BH99" i="16" s="1"/>
  <c r="BG99" i="16"/>
  <c r="BF35" i="16"/>
  <c r="BH35" i="16" s="1"/>
  <c r="BG35" i="16"/>
  <c r="BF74" i="16"/>
  <c r="BH74" i="16" s="1"/>
  <c r="BG74" i="16"/>
  <c r="BF10" i="16"/>
  <c r="BH10" i="16" s="1"/>
  <c r="BG10" i="16"/>
  <c r="BF49" i="16"/>
  <c r="BH49" i="16" s="1"/>
  <c r="BG49" i="16"/>
  <c r="BF64" i="16"/>
  <c r="BH64" i="16" s="1"/>
  <c r="BG64" i="16"/>
  <c r="BF103" i="16"/>
  <c r="BH103" i="16" s="1"/>
  <c r="BG103" i="16"/>
  <c r="BF39" i="16"/>
  <c r="BH39" i="16" s="1"/>
  <c r="BG39" i="16"/>
  <c r="BF78" i="16"/>
  <c r="BH78" i="16" s="1"/>
  <c r="BG78" i="16"/>
  <c r="BF14" i="16"/>
  <c r="BH14" i="16" s="1"/>
  <c r="BG14" i="16"/>
  <c r="BF53" i="16"/>
  <c r="BH53" i="16" s="1"/>
  <c r="BG53" i="16"/>
  <c r="BF92" i="16"/>
  <c r="BH92" i="16" s="1"/>
  <c r="BG92" i="16"/>
  <c r="BF28" i="16"/>
  <c r="BH28" i="16" s="1"/>
  <c r="BG28" i="16"/>
  <c r="BF7" i="16"/>
  <c r="BH7" i="16" s="1"/>
  <c r="BG7" i="16"/>
  <c r="BF91" i="16"/>
  <c r="BH91" i="16" s="1"/>
  <c r="BG91" i="16"/>
  <c r="BF27" i="16"/>
  <c r="BH27" i="16" s="1"/>
  <c r="BG27" i="16"/>
  <c r="BF66" i="16"/>
  <c r="BH66" i="16" s="1"/>
  <c r="BG66" i="16"/>
  <c r="BF48" i="16"/>
  <c r="BH48" i="16" s="1"/>
  <c r="BG48" i="16"/>
  <c r="BF41" i="16"/>
  <c r="BH41" i="16" s="1"/>
  <c r="BG41" i="16"/>
  <c r="BF40" i="16"/>
  <c r="BH40" i="16" s="1"/>
  <c r="BG40" i="16"/>
  <c r="BF95" i="16"/>
  <c r="BH95" i="16" s="1"/>
  <c r="BG95" i="16"/>
  <c r="BF31" i="16"/>
  <c r="BH31" i="16" s="1"/>
  <c r="BG31" i="16"/>
  <c r="BF70" i="16"/>
  <c r="BH70" i="16" s="1"/>
  <c r="BG70" i="16"/>
  <c r="BF6" i="16"/>
  <c r="BH6" i="16" s="1"/>
  <c r="BG6" i="16"/>
  <c r="BF45" i="16"/>
  <c r="BH45" i="16" s="1"/>
  <c r="BG45" i="16"/>
  <c r="BF84" i="16"/>
  <c r="BH84" i="16" s="1"/>
  <c r="BG84" i="16"/>
  <c r="BF20" i="16"/>
  <c r="BH20" i="16" s="1"/>
  <c r="BG20" i="16"/>
  <c r="BF17" i="16"/>
  <c r="BH17" i="16" s="1"/>
  <c r="BG17" i="16"/>
  <c r="BF71" i="16"/>
  <c r="BH71" i="16" s="1"/>
  <c r="BG71" i="16"/>
  <c r="BF83" i="16"/>
  <c r="BH83" i="16" s="1"/>
  <c r="BG83" i="16"/>
  <c r="BF19" i="16"/>
  <c r="BH19" i="16" s="1"/>
  <c r="BG19" i="16"/>
  <c r="BF58" i="16"/>
  <c r="BH58" i="16" s="1"/>
  <c r="BG58" i="16"/>
  <c r="BF97" i="16"/>
  <c r="BH97" i="16" s="1"/>
  <c r="BG97" i="16"/>
  <c r="BF33" i="16"/>
  <c r="BH33" i="16" s="1"/>
  <c r="BG33" i="16"/>
  <c r="BF24" i="16"/>
  <c r="BH24" i="16" s="1"/>
  <c r="BG24" i="16"/>
  <c r="BF87" i="16"/>
  <c r="BH87" i="16" s="1"/>
  <c r="BG87" i="16"/>
  <c r="BF23" i="16"/>
  <c r="BH23" i="16" s="1"/>
  <c r="BG23" i="16"/>
  <c r="BF62" i="16"/>
  <c r="BH62" i="16" s="1"/>
  <c r="BG62" i="16"/>
  <c r="BF101" i="16"/>
  <c r="BH101" i="16" s="1"/>
  <c r="BG101" i="16"/>
  <c r="BF37" i="16"/>
  <c r="BH37" i="16" s="1"/>
  <c r="BG37" i="16"/>
  <c r="BF76" i="16"/>
  <c r="BH76" i="16" s="1"/>
  <c r="BG76" i="16"/>
  <c r="BF12" i="16"/>
  <c r="BH12" i="16" s="1"/>
  <c r="BG12" i="16"/>
  <c r="BF42" i="16"/>
  <c r="BH42" i="16" s="1"/>
  <c r="BG42" i="16"/>
  <c r="BF96" i="16"/>
  <c r="BH96" i="16" s="1"/>
  <c r="BG96" i="16"/>
  <c r="BF75" i="16"/>
  <c r="BH75" i="16" s="1"/>
  <c r="BG75" i="16"/>
  <c r="BF11" i="16"/>
  <c r="BH11" i="16" s="1"/>
  <c r="BG11" i="16"/>
  <c r="BF50" i="16"/>
  <c r="BH50" i="16" s="1"/>
  <c r="BG50" i="16"/>
  <c r="BF89" i="16"/>
  <c r="BH89" i="16" s="1"/>
  <c r="BG89" i="16"/>
  <c r="BF25" i="16"/>
  <c r="BH25" i="16" s="1"/>
  <c r="BG25" i="16"/>
  <c r="BF16" i="16"/>
  <c r="BH16" i="16" s="1"/>
  <c r="BG16" i="16"/>
  <c r="BF79" i="16"/>
  <c r="BH79" i="16" s="1"/>
  <c r="BG79" i="16"/>
  <c r="BF15" i="16"/>
  <c r="BH15" i="16" s="1"/>
  <c r="BG15" i="16"/>
  <c r="BF54" i="16"/>
  <c r="BH54" i="16" s="1"/>
  <c r="BG54" i="16"/>
  <c r="BF93" i="16"/>
  <c r="BH93" i="16" s="1"/>
  <c r="BG93" i="16"/>
  <c r="BF29" i="16"/>
  <c r="BH29" i="16" s="1"/>
  <c r="BG29" i="16"/>
  <c r="BF68" i="16"/>
  <c r="BH68" i="16" s="1"/>
  <c r="BG68" i="16"/>
  <c r="BF4" i="16"/>
  <c r="BE2" i="16"/>
  <c r="S56" i="16"/>
  <c r="T56" i="16" s="1"/>
  <c r="S57" i="16"/>
  <c r="T57" i="16"/>
  <c r="S26" i="16"/>
  <c r="T26" i="16"/>
  <c r="S90" i="16"/>
  <c r="T90" i="16" s="1"/>
  <c r="S59" i="16"/>
  <c r="T59" i="16" s="1"/>
  <c r="S20" i="16"/>
  <c r="T20" i="16"/>
  <c r="S84" i="16"/>
  <c r="T84" i="16" s="1"/>
  <c r="S45" i="16"/>
  <c r="T45" i="16"/>
  <c r="S6" i="16"/>
  <c r="T6" i="16" s="1"/>
  <c r="S70" i="16"/>
  <c r="T70" i="16" s="1"/>
  <c r="S31" i="16"/>
  <c r="T31" i="16"/>
  <c r="S95" i="16"/>
  <c r="T95" i="16"/>
  <c r="S64" i="16"/>
  <c r="T64" i="16" s="1"/>
  <c r="S18" i="16"/>
  <c r="T18" i="16"/>
  <c r="S87" i="16"/>
  <c r="T87" i="16"/>
  <c r="S65" i="16"/>
  <c r="T65" i="16"/>
  <c r="S34" i="16"/>
  <c r="T34" i="16" s="1"/>
  <c r="S98" i="16"/>
  <c r="T98" i="16" s="1"/>
  <c r="S67" i="16"/>
  <c r="T67" i="16" s="1"/>
  <c r="S28" i="16"/>
  <c r="T28" i="16"/>
  <c r="S92" i="16"/>
  <c r="T92" i="16" s="1"/>
  <c r="S53" i="16"/>
  <c r="T53" i="16"/>
  <c r="S14" i="16"/>
  <c r="T14" i="16"/>
  <c r="S78" i="16"/>
  <c r="T78" i="16"/>
  <c r="S39" i="16"/>
  <c r="T39" i="16" s="1"/>
  <c r="S103" i="16"/>
  <c r="T103" i="16"/>
  <c r="U103" i="16" s="1"/>
  <c r="U1" i="16" s="1"/>
  <c r="S72" i="16"/>
  <c r="T72" i="16" s="1"/>
  <c r="S12" i="16"/>
  <c r="T12" i="16" s="1"/>
  <c r="S62" i="16"/>
  <c r="T62" i="16" s="1"/>
  <c r="S9" i="16"/>
  <c r="T9" i="16" s="1"/>
  <c r="S73" i="16"/>
  <c r="T73" i="16"/>
  <c r="S42" i="16"/>
  <c r="T42" i="16"/>
  <c r="S11" i="16"/>
  <c r="T11" i="16" s="1"/>
  <c r="S75" i="16"/>
  <c r="T75" i="16"/>
  <c r="S36" i="16"/>
  <c r="T36" i="16"/>
  <c r="S100" i="16"/>
  <c r="T100" i="16" s="1"/>
  <c r="S61" i="16"/>
  <c r="T61" i="16" s="1"/>
  <c r="S22" i="16"/>
  <c r="T22" i="16"/>
  <c r="S86" i="16"/>
  <c r="T86" i="16" s="1"/>
  <c r="S47" i="16"/>
  <c r="T47" i="16"/>
  <c r="S16" i="16"/>
  <c r="T16" i="16" s="1"/>
  <c r="S80" i="16"/>
  <c r="T80" i="16" s="1"/>
  <c r="S23" i="16"/>
  <c r="T23" i="16"/>
  <c r="S17" i="16"/>
  <c r="T17" i="16"/>
  <c r="S81" i="16"/>
  <c r="T81" i="16" s="1"/>
  <c r="S50" i="16"/>
  <c r="T50" i="16"/>
  <c r="S19" i="16"/>
  <c r="T19" i="16"/>
  <c r="S83" i="16"/>
  <c r="T83" i="16" s="1"/>
  <c r="S44" i="16"/>
  <c r="T44" i="16" s="1"/>
  <c r="S5" i="16"/>
  <c r="T5" i="16" s="1"/>
  <c r="S69" i="16"/>
  <c r="T69" i="16" s="1"/>
  <c r="S30" i="16"/>
  <c r="T30" i="16" s="1"/>
  <c r="S94" i="16"/>
  <c r="T94" i="16" s="1"/>
  <c r="S55" i="16"/>
  <c r="T55" i="16"/>
  <c r="S24" i="16"/>
  <c r="T24" i="16"/>
  <c r="S88" i="16"/>
  <c r="T88" i="16"/>
  <c r="S82" i="16"/>
  <c r="T82" i="16" s="1"/>
  <c r="S101" i="16"/>
  <c r="T101" i="16"/>
  <c r="S25" i="16"/>
  <c r="T25" i="16" s="1"/>
  <c r="S89" i="16"/>
  <c r="T89" i="16" s="1"/>
  <c r="S58" i="16"/>
  <c r="T58" i="16" s="1"/>
  <c r="S27" i="16"/>
  <c r="T27" i="16" s="1"/>
  <c r="S91" i="16"/>
  <c r="T91" i="16"/>
  <c r="S52" i="16"/>
  <c r="T52" i="16"/>
  <c r="S13" i="16"/>
  <c r="T13" i="16" s="1"/>
  <c r="S77" i="16"/>
  <c r="T77" i="16" s="1"/>
  <c r="S38" i="16"/>
  <c r="T38" i="16"/>
  <c r="S102" i="16"/>
  <c r="T102" i="16" s="1"/>
  <c r="S63" i="16"/>
  <c r="T63" i="16" s="1"/>
  <c r="S32" i="16"/>
  <c r="T32" i="16"/>
  <c r="S96" i="16"/>
  <c r="T96" i="16" s="1"/>
  <c r="S51" i="16"/>
  <c r="T51" i="16"/>
  <c r="S37" i="16"/>
  <c r="T37" i="16" s="1"/>
  <c r="S33" i="16"/>
  <c r="T33" i="16" s="1"/>
  <c r="S97" i="16"/>
  <c r="T97" i="16" s="1"/>
  <c r="S66" i="16"/>
  <c r="T66" i="16"/>
  <c r="S35" i="16"/>
  <c r="T35" i="16" s="1"/>
  <c r="S99" i="16"/>
  <c r="T99" i="16"/>
  <c r="S60" i="16"/>
  <c r="T60" i="16"/>
  <c r="S21" i="16"/>
  <c r="T21" i="16" s="1"/>
  <c r="S85" i="16"/>
  <c r="T85" i="16" s="1"/>
  <c r="S46" i="16"/>
  <c r="T46" i="16" s="1"/>
  <c r="S7" i="16"/>
  <c r="T7" i="16" s="1"/>
  <c r="S71" i="16"/>
  <c r="T71" i="16" s="1"/>
  <c r="S40" i="16"/>
  <c r="T40" i="16" s="1"/>
  <c r="S4" i="16"/>
  <c r="T4" i="16"/>
  <c r="S49" i="16"/>
  <c r="T49" i="16"/>
  <c r="S76" i="16"/>
  <c r="T76" i="16"/>
  <c r="S41" i="16"/>
  <c r="T41" i="16" s="1"/>
  <c r="S10" i="16"/>
  <c r="T10" i="16"/>
  <c r="S74" i="16"/>
  <c r="T74" i="16" s="1"/>
  <c r="S43" i="16"/>
  <c r="T43" i="16" s="1"/>
  <c r="S8" i="16"/>
  <c r="T8" i="16" s="1"/>
  <c r="S68" i="16"/>
  <c r="T68" i="16" s="1"/>
  <c r="S29" i="16"/>
  <c r="T29" i="16"/>
  <c r="S93" i="16"/>
  <c r="T93" i="16"/>
  <c r="S54" i="16"/>
  <c r="T54" i="16" s="1"/>
  <c r="S15" i="16"/>
  <c r="T15" i="16" s="1"/>
  <c r="S79" i="16"/>
  <c r="T79" i="16"/>
  <c r="S48" i="16"/>
  <c r="T48" i="16" s="1"/>
  <c r="M150" i="15"/>
  <c r="M151" i="15"/>
  <c r="M148" i="15"/>
  <c r="O151" i="15"/>
  <c r="O148" i="15"/>
  <c r="Q151" i="15"/>
  <c r="Q148" i="15"/>
  <c r="W4" i="15"/>
  <c r="AE4" i="15"/>
  <c r="U5" i="15"/>
  <c r="AC5" i="15"/>
  <c r="AK5" i="15"/>
  <c r="S6" i="15"/>
  <c r="AA6" i="15"/>
  <c r="AI6" i="15"/>
  <c r="Y7" i="15"/>
  <c r="AG7" i="15"/>
  <c r="W8" i="15"/>
  <c r="AE8" i="15"/>
  <c r="U9" i="15"/>
  <c r="AD9" i="15"/>
  <c r="X10" i="15"/>
  <c r="AH10" i="15"/>
  <c r="R11" i="15"/>
  <c r="AA11" i="15"/>
  <c r="AJ11" i="15"/>
  <c r="V12" i="15"/>
  <c r="AE12" i="15"/>
  <c r="Y13" i="15"/>
  <c r="AH13" i="15"/>
  <c r="T14" i="15"/>
  <c r="AC14" i="15"/>
  <c r="V15" i="15"/>
  <c r="AF15" i="15"/>
  <c r="Z16" i="15"/>
  <c r="AI16" i="15"/>
  <c r="V17" i="15"/>
  <c r="AF17" i="15"/>
  <c r="V18" i="15"/>
  <c r="AF18" i="15"/>
  <c r="T19" i="15"/>
  <c r="AD19" i="15"/>
  <c r="R20" i="15"/>
  <c r="AB20" i="15"/>
  <c r="V21" i="15"/>
  <c r="AH21" i="15"/>
  <c r="AB22" i="15"/>
  <c r="J23" i="15"/>
  <c r="S23" i="15"/>
  <c r="AG23" i="15"/>
  <c r="X24" i="15"/>
  <c r="Z25" i="15"/>
  <c r="AJ26" i="15"/>
  <c r="AK27" i="15"/>
  <c r="AA30" i="15"/>
  <c r="V5" i="15"/>
  <c r="AD5" i="15"/>
  <c r="T6" i="15"/>
  <c r="AB6" i="15"/>
  <c r="AJ6" i="15"/>
  <c r="R7" i="15"/>
  <c r="Z7" i="15"/>
  <c r="AH7" i="15"/>
  <c r="X8" i="15"/>
  <c r="AF8" i="15"/>
  <c r="V9" i="15"/>
  <c r="K9" i="15" s="1"/>
  <c r="AE9" i="15"/>
  <c r="Z10" i="15"/>
  <c r="AI10" i="15"/>
  <c r="S11" i="15"/>
  <c r="AB11" i="15"/>
  <c r="AK11" i="15"/>
  <c r="W12" i="15"/>
  <c r="AF12" i="15"/>
  <c r="Z13" i="15"/>
  <c r="AJ13" i="15"/>
  <c r="U14" i="15"/>
  <c r="AD14" i="15"/>
  <c r="X15" i="15"/>
  <c r="AG15" i="15"/>
  <c r="R16" i="15"/>
  <c r="AA16" i="15"/>
  <c r="AJ16" i="15"/>
  <c r="W17" i="15"/>
  <c r="AG17" i="15"/>
  <c r="W18" i="15"/>
  <c r="AI18" i="15"/>
  <c r="U19" i="15"/>
  <c r="AG19" i="15"/>
  <c r="S20" i="15"/>
  <c r="AE20" i="15"/>
  <c r="W21" i="15"/>
  <c r="AK21" i="15"/>
  <c r="AC22" i="15"/>
  <c r="U23" i="15"/>
  <c r="AH23" i="15"/>
  <c r="Y24" i="15"/>
  <c r="AD25" i="15"/>
  <c r="I30" i="15"/>
  <c r="J30" i="15"/>
  <c r="H30" i="15"/>
  <c r="AJ30" i="15"/>
  <c r="Y31" i="15"/>
  <c r="I4" i="15"/>
  <c r="Y4" i="15"/>
  <c r="AG4" i="15"/>
  <c r="W5" i="15"/>
  <c r="AE5" i="15"/>
  <c r="U6" i="15"/>
  <c r="AC6" i="15"/>
  <c r="AK6" i="15"/>
  <c r="S7" i="15"/>
  <c r="AA7" i="15"/>
  <c r="AI7" i="15"/>
  <c r="I8" i="15"/>
  <c r="Y8" i="15"/>
  <c r="AG8" i="15"/>
  <c r="W9" i="15"/>
  <c r="AF9" i="15"/>
  <c r="R10" i="15"/>
  <c r="AA10" i="15"/>
  <c r="AJ10" i="15"/>
  <c r="T11" i="15"/>
  <c r="AC11" i="15"/>
  <c r="X12" i="15"/>
  <c r="AG12" i="15"/>
  <c r="R13" i="15"/>
  <c r="AB13" i="15"/>
  <c r="AK13" i="15"/>
  <c r="V14" i="15"/>
  <c r="AE14" i="15"/>
  <c r="Y15" i="15"/>
  <c r="AH15" i="15"/>
  <c r="S16" i="15"/>
  <c r="AB16" i="15"/>
  <c r="X17" i="15"/>
  <c r="AH17" i="15"/>
  <c r="X18" i="15"/>
  <c r="AJ18" i="15"/>
  <c r="V19" i="15"/>
  <c r="AH19" i="15"/>
  <c r="T20" i="15"/>
  <c r="AF20" i="15"/>
  <c r="Y21" i="15"/>
  <c r="S22" i="15"/>
  <c r="AE22" i="15"/>
  <c r="V23" i="15"/>
  <c r="AI23" i="15"/>
  <c r="AA24" i="15"/>
  <c r="AF25" i="15"/>
  <c r="I26" i="15"/>
  <c r="H26" i="15"/>
  <c r="T26" i="15"/>
  <c r="Z28" i="15"/>
  <c r="Z31" i="15"/>
  <c r="J4" i="15"/>
  <c r="R4" i="15"/>
  <c r="Z4" i="15"/>
  <c r="AH4" i="15"/>
  <c r="H5" i="15"/>
  <c r="H2" i="15" s="1"/>
  <c r="X5" i="15"/>
  <c r="AF5" i="15"/>
  <c r="V6" i="15"/>
  <c r="AD6" i="15"/>
  <c r="T7" i="15"/>
  <c r="AB7" i="15"/>
  <c r="AJ7" i="15"/>
  <c r="J8" i="15"/>
  <c r="R8" i="15"/>
  <c r="Z8" i="15"/>
  <c r="AH8" i="15"/>
  <c r="H9" i="15"/>
  <c r="X9" i="15"/>
  <c r="AG9" i="15"/>
  <c r="S10" i="15"/>
  <c r="AB10" i="15"/>
  <c r="AK10" i="15"/>
  <c r="U11" i="15"/>
  <c r="AD11" i="15"/>
  <c r="Y12" i="15"/>
  <c r="AH12" i="15"/>
  <c r="T13" i="15"/>
  <c r="AC13" i="15"/>
  <c r="W14" i="15"/>
  <c r="AF14" i="15"/>
  <c r="H15" i="15"/>
  <c r="Z15" i="15"/>
  <c r="AI15" i="15"/>
  <c r="T16" i="15"/>
  <c r="AD16" i="15"/>
  <c r="Y17" i="15"/>
  <c r="AK17" i="15"/>
  <c r="AA18" i="15"/>
  <c r="AK18" i="15"/>
  <c r="Y19" i="15"/>
  <c r="AI19" i="15"/>
  <c r="W20" i="15"/>
  <c r="AG20" i="15"/>
  <c r="Z21" i="15"/>
  <c r="T22" i="15"/>
  <c r="AF22" i="15"/>
  <c r="Y23" i="15"/>
  <c r="AK23" i="15"/>
  <c r="AB24" i="15"/>
  <c r="AG25" i="15"/>
  <c r="V26" i="15"/>
  <c r="T27" i="15"/>
  <c r="I28" i="15"/>
  <c r="H28" i="15"/>
  <c r="AA28" i="15"/>
  <c r="AJ31" i="15"/>
  <c r="Z35" i="15"/>
  <c r="AA36" i="15"/>
  <c r="S4" i="15"/>
  <c r="AA4" i="15"/>
  <c r="AI4" i="15"/>
  <c r="I5" i="15"/>
  <c r="Y5" i="15"/>
  <c r="AG5" i="15"/>
  <c r="W6" i="15"/>
  <c r="AE6" i="15"/>
  <c r="U7" i="15"/>
  <c r="AC7" i="15"/>
  <c r="AK7" i="15"/>
  <c r="S8" i="15"/>
  <c r="AA8" i="15"/>
  <c r="AI8" i="15"/>
  <c r="I9" i="15"/>
  <c r="Y9" i="15"/>
  <c r="AH9" i="15"/>
  <c r="K10" i="15"/>
  <c r="T10" i="15"/>
  <c r="AC10" i="15"/>
  <c r="V11" i="15"/>
  <c r="AF11" i="15"/>
  <c r="H12" i="15"/>
  <c r="Z12" i="15"/>
  <c r="AI12" i="15"/>
  <c r="U13" i="15"/>
  <c r="AD13" i="15"/>
  <c r="X14" i="15"/>
  <c r="AH14" i="15"/>
  <c r="I15" i="15"/>
  <c r="R15" i="15"/>
  <c r="AA15" i="15"/>
  <c r="AJ15" i="15"/>
  <c r="V16" i="15"/>
  <c r="AE16" i="15"/>
  <c r="Z17" i="15"/>
  <c r="J18" i="15"/>
  <c r="I18" i="15"/>
  <c r="AB18" i="15"/>
  <c r="Z19" i="15"/>
  <c r="AJ19" i="15"/>
  <c r="X20" i="15"/>
  <c r="AI20" i="15"/>
  <c r="H21" i="15"/>
  <c r="AC21" i="15"/>
  <c r="U22" i="15"/>
  <c r="AI22" i="15"/>
  <c r="Z23" i="15"/>
  <c r="AE24" i="15"/>
  <c r="T25" i="15"/>
  <c r="AJ25" i="15"/>
  <c r="J26" i="15"/>
  <c r="Z26" i="15"/>
  <c r="Y27" i="15"/>
  <c r="AJ28" i="15"/>
  <c r="Y29" i="15"/>
  <c r="J31" i="15"/>
  <c r="I31" i="15"/>
  <c r="H31" i="15"/>
  <c r="AK31" i="15"/>
  <c r="Z32" i="15"/>
  <c r="Z33" i="15"/>
  <c r="AA34" i="15"/>
  <c r="AK35" i="15"/>
  <c r="T4" i="15"/>
  <c r="AB4" i="15"/>
  <c r="AJ4" i="15"/>
  <c r="J5" i="15"/>
  <c r="R5" i="15"/>
  <c r="Z5" i="15"/>
  <c r="AH5" i="15"/>
  <c r="H6" i="15"/>
  <c r="X6" i="15"/>
  <c r="AF6" i="15"/>
  <c r="V7" i="15"/>
  <c r="AD7" i="15"/>
  <c r="T8" i="15"/>
  <c r="AB8" i="15"/>
  <c r="AJ8" i="15"/>
  <c r="J9" i="15"/>
  <c r="R9" i="15"/>
  <c r="Z9" i="15"/>
  <c r="AJ9" i="15"/>
  <c r="U10" i="15"/>
  <c r="AD10" i="15"/>
  <c r="X11" i="15"/>
  <c r="AG11" i="15"/>
  <c r="I12" i="15"/>
  <c r="R12" i="15"/>
  <c r="AA12" i="15"/>
  <c r="AJ12" i="15"/>
  <c r="V13" i="15"/>
  <c r="AE13" i="15"/>
  <c r="Z14" i="15"/>
  <c r="AI14" i="15"/>
  <c r="J15" i="15"/>
  <c r="S15" i="15"/>
  <c r="AB15" i="15"/>
  <c r="AK15" i="15"/>
  <c r="W16" i="15"/>
  <c r="AF16" i="15"/>
  <c r="H17" i="15"/>
  <c r="AC17" i="15"/>
  <c r="S18" i="15"/>
  <c r="AC18" i="15"/>
  <c r="AA19" i="15"/>
  <c r="AK19" i="15"/>
  <c r="Y20" i="15"/>
  <c r="AJ20" i="15"/>
  <c r="AD21" i="15"/>
  <c r="W22" i="15"/>
  <c r="AJ22" i="15"/>
  <c r="AA23" i="15"/>
  <c r="S24" i="15"/>
  <c r="AF24" i="15"/>
  <c r="H25" i="15"/>
  <c r="U25" i="15"/>
  <c r="AK25" i="15"/>
  <c r="AA26" i="15"/>
  <c r="J27" i="15"/>
  <c r="H27" i="15"/>
  <c r="Z27" i="15"/>
  <c r="J28" i="15"/>
  <c r="Z29" i="15"/>
  <c r="AA32" i="15"/>
  <c r="AK33" i="15"/>
  <c r="I36" i="15"/>
  <c r="J36" i="15"/>
  <c r="H36" i="15"/>
  <c r="J37" i="15"/>
  <c r="I37" i="15"/>
  <c r="H37" i="15"/>
  <c r="U4" i="15"/>
  <c r="AC4" i="15"/>
  <c r="AK4" i="15"/>
  <c r="S5" i="15"/>
  <c r="AA5" i="15"/>
  <c r="AI5" i="15"/>
  <c r="Y6" i="15"/>
  <c r="AG6" i="15"/>
  <c r="W7" i="15"/>
  <c r="AE7" i="15"/>
  <c r="U8" i="15"/>
  <c r="AC8" i="15"/>
  <c r="AK8" i="15"/>
  <c r="S9" i="15"/>
  <c r="AB9" i="15"/>
  <c r="AK9" i="15"/>
  <c r="V10" i="15"/>
  <c r="AE10" i="15"/>
  <c r="Y11" i="15"/>
  <c r="AH11" i="15"/>
  <c r="J12" i="15"/>
  <c r="S12" i="15"/>
  <c r="AB12" i="15"/>
  <c r="W13" i="15"/>
  <c r="AF13" i="15"/>
  <c r="R14" i="15"/>
  <c r="AA14" i="15"/>
  <c r="AJ14" i="15"/>
  <c r="T15" i="15"/>
  <c r="AC15" i="15"/>
  <c r="X16" i="15"/>
  <c r="AG16" i="15"/>
  <c r="I17" i="15"/>
  <c r="R17" i="15"/>
  <c r="AD17" i="15"/>
  <c r="T18" i="15"/>
  <c r="AD18" i="15"/>
  <c r="R19" i="15"/>
  <c r="K19" i="15" s="1"/>
  <c r="AB19" i="15"/>
  <c r="Z20" i="15"/>
  <c r="R21" i="15"/>
  <c r="AE21" i="15"/>
  <c r="X22" i="15"/>
  <c r="AK22" i="15"/>
  <c r="AC23" i="15"/>
  <c r="T24" i="15"/>
  <c r="AH24" i="15"/>
  <c r="V25" i="15"/>
  <c r="AE26" i="15"/>
  <c r="AD27" i="15"/>
  <c r="I32" i="15"/>
  <c r="J32" i="15"/>
  <c r="H32" i="15"/>
  <c r="I34" i="15"/>
  <c r="J34" i="15"/>
  <c r="H34" i="15"/>
  <c r="J35" i="15"/>
  <c r="I35" i="15"/>
  <c r="H35" i="15"/>
  <c r="AF143" i="15"/>
  <c r="X143" i="15"/>
  <c r="AH142" i="15"/>
  <c r="Z142" i="15"/>
  <c r="R142" i="15"/>
  <c r="AJ141" i="15"/>
  <c r="AB141" i="15"/>
  <c r="T141" i="15"/>
  <c r="AD140" i="15"/>
  <c r="V140" i="15"/>
  <c r="AF139" i="15"/>
  <c r="X139" i="15"/>
  <c r="AH138" i="15"/>
  <c r="Z138" i="15"/>
  <c r="R138" i="15"/>
  <c r="AJ137" i="15"/>
  <c r="AB137" i="15"/>
  <c r="T137" i="15"/>
  <c r="AD136" i="15"/>
  <c r="V136" i="15"/>
  <c r="AF135" i="15"/>
  <c r="AE143" i="15"/>
  <c r="W143" i="15"/>
  <c r="AG142" i="15"/>
  <c r="Y142" i="15"/>
  <c r="AI141" i="15"/>
  <c r="AA141" i="15"/>
  <c r="S141" i="15"/>
  <c r="AK140" i="15"/>
  <c r="AC140" i="15"/>
  <c r="U140" i="15"/>
  <c r="AE139" i="15"/>
  <c r="W139" i="15"/>
  <c r="AG138" i="15"/>
  <c r="Y138" i="15"/>
  <c r="AI137" i="15"/>
  <c r="AA137" i="15"/>
  <c r="S137" i="15"/>
  <c r="AK136" i="15"/>
  <c r="AC136" i="15"/>
  <c r="U136" i="15"/>
  <c r="AE135" i="15"/>
  <c r="W135" i="15"/>
  <c r="AG134" i="15"/>
  <c r="Y134" i="15"/>
  <c r="AI133" i="15"/>
  <c r="AA133" i="15"/>
  <c r="S133" i="15"/>
  <c r="AK132" i="15"/>
  <c r="AC132" i="15"/>
  <c r="U132" i="15"/>
  <c r="AE131" i="15"/>
  <c r="W131" i="15"/>
  <c r="AG130" i="15"/>
  <c r="Y130" i="15"/>
  <c r="AI129" i="15"/>
  <c r="AA129" i="15"/>
  <c r="S129" i="15"/>
  <c r="AK128" i="15"/>
  <c r="AC128" i="15"/>
  <c r="U128" i="15"/>
  <c r="AD143" i="15"/>
  <c r="V143" i="15"/>
  <c r="AF142" i="15"/>
  <c r="X142" i="15"/>
  <c r="K142" i="15" s="1"/>
  <c r="AH141" i="15"/>
  <c r="Z141" i="15"/>
  <c r="R141" i="15"/>
  <c r="AJ140" i="15"/>
  <c r="AB140" i="15"/>
  <c r="T140" i="15"/>
  <c r="AD139" i="15"/>
  <c r="V139" i="15"/>
  <c r="AF138" i="15"/>
  <c r="X138" i="15"/>
  <c r="AH137" i="15"/>
  <c r="Z137" i="15"/>
  <c r="R137" i="15"/>
  <c r="AJ136" i="15"/>
  <c r="AB136" i="15"/>
  <c r="T136" i="15"/>
  <c r="AD135" i="15"/>
  <c r="V135" i="15"/>
  <c r="AF134" i="15"/>
  <c r="AK143" i="15"/>
  <c r="AC143" i="15"/>
  <c r="U143" i="15"/>
  <c r="AE142" i="15"/>
  <c r="W142" i="15"/>
  <c r="AG141" i="15"/>
  <c r="Y141" i="15"/>
  <c r="AI140" i="15"/>
  <c r="AA140" i="15"/>
  <c r="S140" i="15"/>
  <c r="AK139" i="15"/>
  <c r="AC139" i="15"/>
  <c r="U139" i="15"/>
  <c r="AE138" i="15"/>
  <c r="W138" i="15"/>
  <c r="AG137" i="15"/>
  <c r="Y137" i="15"/>
  <c r="AI136" i="15"/>
  <c r="AA136" i="15"/>
  <c r="S136" i="15"/>
  <c r="AK135" i="15"/>
  <c r="AC135" i="15"/>
  <c r="U135" i="15"/>
  <c r="AE134" i="15"/>
  <c r="W134" i="15"/>
  <c r="AG133" i="15"/>
  <c r="Y133" i="15"/>
  <c r="AI132" i="15"/>
  <c r="AA132" i="15"/>
  <c r="S132" i="15"/>
  <c r="AK131" i="15"/>
  <c r="AC131" i="15"/>
  <c r="U131" i="15"/>
  <c r="AE130" i="15"/>
  <c r="W130" i="15"/>
  <c r="AG129" i="15"/>
  <c r="Y129" i="15"/>
  <c r="AI128" i="15"/>
  <c r="AA128" i="15"/>
  <c r="S128" i="15"/>
  <c r="AK127" i="15"/>
  <c r="AC127" i="15"/>
  <c r="U127" i="15"/>
  <c r="AJ143" i="15"/>
  <c r="AB143" i="15"/>
  <c r="T143" i="15"/>
  <c r="AD142" i="15"/>
  <c r="V142" i="15"/>
  <c r="AF141" i="15"/>
  <c r="X141" i="15"/>
  <c r="AH140" i="15"/>
  <c r="Z140" i="15"/>
  <c r="R140" i="15"/>
  <c r="AJ139" i="15"/>
  <c r="AB139" i="15"/>
  <c r="T139" i="15"/>
  <c r="AD138" i="15"/>
  <c r="V138" i="15"/>
  <c r="AF137" i="15"/>
  <c r="X137" i="15"/>
  <c r="AH136" i="15"/>
  <c r="Z136" i="15"/>
  <c r="R136" i="15"/>
  <c r="AJ135" i="15"/>
  <c r="AB135" i="15"/>
  <c r="T135" i="15"/>
  <c r="AD134" i="15"/>
  <c r="V134" i="15"/>
  <c r="AF133" i="15"/>
  <c r="X133" i="15"/>
  <c r="AI143" i="15"/>
  <c r="AA143" i="15"/>
  <c r="S143" i="15"/>
  <c r="AK142" i="15"/>
  <c r="AC142" i="15"/>
  <c r="U142" i="15"/>
  <c r="AE141" i="15"/>
  <c r="W141" i="15"/>
  <c r="AG140" i="15"/>
  <c r="Y140" i="15"/>
  <c r="AI139" i="15"/>
  <c r="AA139" i="15"/>
  <c r="S139" i="15"/>
  <c r="AK138" i="15"/>
  <c r="AC138" i="15"/>
  <c r="U138" i="15"/>
  <c r="K138" i="15" s="1"/>
  <c r="AE137" i="15"/>
  <c r="W137" i="15"/>
  <c r="AG136" i="15"/>
  <c r="Y136" i="15"/>
  <c r="AI135" i="15"/>
  <c r="AA135" i="15"/>
  <c r="S135" i="15"/>
  <c r="AK134" i="15"/>
  <c r="AC134" i="15"/>
  <c r="U134" i="15"/>
  <c r="AE133" i="15"/>
  <c r="W133" i="15"/>
  <c r="AG132" i="15"/>
  <c r="Y132" i="15"/>
  <c r="AI131" i="15"/>
  <c r="AA131" i="15"/>
  <c r="S131" i="15"/>
  <c r="AK130" i="15"/>
  <c r="AC130" i="15"/>
  <c r="U130" i="15"/>
  <c r="AE129" i="15"/>
  <c r="W129" i="15"/>
  <c r="AG128" i="15"/>
  <c r="Y128" i="15"/>
  <c r="AH143" i="15"/>
  <c r="Z143" i="15"/>
  <c r="R143" i="15"/>
  <c r="AJ142" i="15"/>
  <c r="AB142" i="15"/>
  <c r="T142" i="15"/>
  <c r="AD141" i="15"/>
  <c r="V141" i="15"/>
  <c r="AF140" i="15"/>
  <c r="X140" i="15"/>
  <c r="AH139" i="15"/>
  <c r="Z139" i="15"/>
  <c r="R139" i="15"/>
  <c r="AJ138" i="15"/>
  <c r="AB138" i="15"/>
  <c r="T138" i="15"/>
  <c r="AD137" i="15"/>
  <c r="V137" i="15"/>
  <c r="AF136" i="15"/>
  <c r="X136" i="15"/>
  <c r="AH135" i="15"/>
  <c r="Z135" i="15"/>
  <c r="R135" i="15"/>
  <c r="AJ134" i="15"/>
  <c r="AB134" i="15"/>
  <c r="T134" i="15"/>
  <c r="AD133" i="15"/>
  <c r="V133" i="15"/>
  <c r="Y143" i="15"/>
  <c r="U141" i="15"/>
  <c r="AA138" i="15"/>
  <c r="AE136" i="15"/>
  <c r="AA134" i="15"/>
  <c r="AK133" i="15"/>
  <c r="R133" i="15"/>
  <c r="AJ132" i="15"/>
  <c r="W132" i="15"/>
  <c r="Z131" i="15"/>
  <c r="AF130" i="15"/>
  <c r="S130" i="15"/>
  <c r="AK129" i="15"/>
  <c r="X129" i="15"/>
  <c r="AD128" i="15"/>
  <c r="AE127" i="15"/>
  <c r="V127" i="15"/>
  <c r="AE126" i="15"/>
  <c r="W126" i="15"/>
  <c r="AG125" i="15"/>
  <c r="Y125" i="15"/>
  <c r="AI124" i="15"/>
  <c r="AA124" i="15"/>
  <c r="S124" i="15"/>
  <c r="AK123" i="15"/>
  <c r="AC123" i="15"/>
  <c r="U123" i="15"/>
  <c r="AE122" i="15"/>
  <c r="W122" i="15"/>
  <c r="S138" i="15"/>
  <c r="W136" i="15"/>
  <c r="AG135" i="15"/>
  <c r="Z134" i="15"/>
  <c r="AJ133" i="15"/>
  <c r="AH132" i="15"/>
  <c r="V132" i="15"/>
  <c r="Y131" i="15"/>
  <c r="AD130" i="15"/>
  <c r="R130" i="15"/>
  <c r="AJ129" i="15"/>
  <c r="V129" i="15"/>
  <c r="AB128" i="15"/>
  <c r="AD127" i="15"/>
  <c r="T127" i="15"/>
  <c r="AD126" i="15"/>
  <c r="V126" i="15"/>
  <c r="AF125" i="15"/>
  <c r="X125" i="15"/>
  <c r="AH124" i="15"/>
  <c r="Z124" i="15"/>
  <c r="R124" i="15"/>
  <c r="AJ123" i="15"/>
  <c r="AB123" i="15"/>
  <c r="T123" i="15"/>
  <c r="AD122" i="15"/>
  <c r="V122" i="15"/>
  <c r="AF121" i="15"/>
  <c r="X121" i="15"/>
  <c r="AH120" i="15"/>
  <c r="Z120" i="15"/>
  <c r="R120" i="15"/>
  <c r="AJ119" i="15"/>
  <c r="AB119" i="15"/>
  <c r="T119" i="15"/>
  <c r="AD118" i="15"/>
  <c r="V118" i="15"/>
  <c r="AI142" i="15"/>
  <c r="Y135" i="15"/>
  <c r="X134" i="15"/>
  <c r="AH133" i="15"/>
  <c r="AF132" i="15"/>
  <c r="T132" i="15"/>
  <c r="AJ131" i="15"/>
  <c r="X131" i="15"/>
  <c r="AB130" i="15"/>
  <c r="AH129" i="15"/>
  <c r="U129" i="15"/>
  <c r="Z128" i="15"/>
  <c r="AB127" i="15"/>
  <c r="S127" i="15"/>
  <c r="AK126" i="15"/>
  <c r="AC126" i="15"/>
  <c r="U126" i="15"/>
  <c r="K126" i="15" s="1"/>
  <c r="AE125" i="15"/>
  <c r="W125" i="15"/>
  <c r="AG124" i="15"/>
  <c r="Y124" i="15"/>
  <c r="AI123" i="15"/>
  <c r="AA123" i="15"/>
  <c r="S123" i="15"/>
  <c r="AK122" i="15"/>
  <c r="AC122" i="15"/>
  <c r="U122" i="15"/>
  <c r="AE121" i="15"/>
  <c r="W121" i="15"/>
  <c r="AG120" i="15"/>
  <c r="Y120" i="15"/>
  <c r="AI119" i="15"/>
  <c r="AA119" i="15"/>
  <c r="S119" i="15"/>
  <c r="AK118" i="15"/>
  <c r="AC118" i="15"/>
  <c r="U118" i="15"/>
  <c r="AE117" i="15"/>
  <c r="W117" i="15"/>
  <c r="AG116" i="15"/>
  <c r="Y116" i="15"/>
  <c r="AI115" i="15"/>
  <c r="AA115" i="15"/>
  <c r="S115" i="15"/>
  <c r="AK114" i="15"/>
  <c r="AC114" i="15"/>
  <c r="AA142" i="15"/>
  <c r="AE140" i="15"/>
  <c r="AK137" i="15"/>
  <c r="X135" i="15"/>
  <c r="S134" i="15"/>
  <c r="AC133" i="15"/>
  <c r="AE132" i="15"/>
  <c r="R132" i="15"/>
  <c r="AH131" i="15"/>
  <c r="V131" i="15"/>
  <c r="AA130" i="15"/>
  <c r="K130" i="15" s="1"/>
  <c r="AF129" i="15"/>
  <c r="T129" i="15"/>
  <c r="X128" i="15"/>
  <c r="AJ127" i="15"/>
  <c r="AA127" i="15"/>
  <c r="R127" i="15"/>
  <c r="AJ126" i="15"/>
  <c r="AB126" i="15"/>
  <c r="T126" i="15"/>
  <c r="AD125" i="15"/>
  <c r="V125" i="15"/>
  <c r="AF124" i="15"/>
  <c r="X124" i="15"/>
  <c r="AH123" i="15"/>
  <c r="Z123" i="15"/>
  <c r="R123" i="15"/>
  <c r="AJ122" i="15"/>
  <c r="AB122" i="15"/>
  <c r="T122" i="15"/>
  <c r="AD121" i="15"/>
  <c r="V121" i="15"/>
  <c r="AF120" i="15"/>
  <c r="X120" i="15"/>
  <c r="AH119" i="15"/>
  <c r="Z119" i="15"/>
  <c r="R119" i="15"/>
  <c r="AJ118" i="15"/>
  <c r="AB118" i="15"/>
  <c r="T118" i="15"/>
  <c r="AD117" i="15"/>
  <c r="V117" i="15"/>
  <c r="AF116" i="15"/>
  <c r="X116" i="15"/>
  <c r="AH115" i="15"/>
  <c r="S142" i="15"/>
  <c r="W140" i="15"/>
  <c r="AG139" i="15"/>
  <c r="AC137" i="15"/>
  <c r="R134" i="15"/>
  <c r="K134" i="15" s="1"/>
  <c r="AB133" i="15"/>
  <c r="AD132" i="15"/>
  <c r="AG131" i="15"/>
  <c r="T131" i="15"/>
  <c r="Z130" i="15"/>
  <c r="AD129" i="15"/>
  <c r="R129" i="15"/>
  <c r="AJ128" i="15"/>
  <c r="W128" i="15"/>
  <c r="AI127" i="15"/>
  <c r="Z127" i="15"/>
  <c r="AI126" i="15"/>
  <c r="AA126" i="15"/>
  <c r="S126" i="15"/>
  <c r="AK125" i="15"/>
  <c r="AC125" i="15"/>
  <c r="U125" i="15"/>
  <c r="K125" i="15" s="1"/>
  <c r="AE124" i="15"/>
  <c r="W124" i="15"/>
  <c r="K124" i="15" s="1"/>
  <c r="AG123" i="15"/>
  <c r="Y123" i="15"/>
  <c r="AI122" i="15"/>
  <c r="AA122" i="15"/>
  <c r="S122" i="15"/>
  <c r="Y139" i="15"/>
  <c r="U137" i="15"/>
  <c r="Z133" i="15"/>
  <c r="AB132" i="15"/>
  <c r="AF131" i="15"/>
  <c r="R131" i="15"/>
  <c r="AJ130" i="15"/>
  <c r="X130" i="15"/>
  <c r="AC129" i="15"/>
  <c r="AH128" i="15"/>
  <c r="V128" i="15"/>
  <c r="AH127" i="15"/>
  <c r="Y127" i="15"/>
  <c r="AH126" i="15"/>
  <c r="Z126" i="15"/>
  <c r="R126" i="15"/>
  <c r="AJ125" i="15"/>
  <c r="AB125" i="15"/>
  <c r="T125" i="15"/>
  <c r="AD124" i="15"/>
  <c r="V124" i="15"/>
  <c r="AF123" i="15"/>
  <c r="X123" i="15"/>
  <c r="AH122" i="15"/>
  <c r="Z122" i="15"/>
  <c r="K122" i="15" s="1"/>
  <c r="R122" i="15"/>
  <c r="AJ121" i="15"/>
  <c r="AB121" i="15"/>
  <c r="T121" i="15"/>
  <c r="AD120" i="15"/>
  <c r="V120" i="15"/>
  <c r="AF119" i="15"/>
  <c r="X119" i="15"/>
  <c r="AH118" i="15"/>
  <c r="Z118" i="15"/>
  <c r="AK141" i="15"/>
  <c r="AI134" i="15"/>
  <c r="U133" i="15"/>
  <c r="Z132" i="15"/>
  <c r="AD131" i="15"/>
  <c r="AI130" i="15"/>
  <c r="V130" i="15"/>
  <c r="AB129" i="15"/>
  <c r="AF128" i="15"/>
  <c r="T128" i="15"/>
  <c r="AG127" i="15"/>
  <c r="X127" i="15"/>
  <c r="AG126" i="15"/>
  <c r="Y126" i="15"/>
  <c r="AI125" i="15"/>
  <c r="AA125" i="15"/>
  <c r="S125" i="15"/>
  <c r="AH125" i="15"/>
  <c r="AG121" i="15"/>
  <c r="W120" i="15"/>
  <c r="Y119" i="15"/>
  <c r="X118" i="15"/>
  <c r="AH117" i="15"/>
  <c r="X117" i="15"/>
  <c r="AK116" i="15"/>
  <c r="AA116" i="15"/>
  <c r="AB115" i="15"/>
  <c r="R115" i="15"/>
  <c r="AG114" i="15"/>
  <c r="X114" i="15"/>
  <c r="AH113" i="15"/>
  <c r="Z113" i="15"/>
  <c r="R113" i="15"/>
  <c r="AJ112" i="15"/>
  <c r="AB112" i="15"/>
  <c r="T112" i="15"/>
  <c r="AD111" i="15"/>
  <c r="V111" i="15"/>
  <c r="AF110" i="15"/>
  <c r="X110" i="15"/>
  <c r="AF127" i="15"/>
  <c r="Z125" i="15"/>
  <c r="AK124" i="15"/>
  <c r="AG122" i="15"/>
  <c r="AC121" i="15"/>
  <c r="AK120" i="15"/>
  <c r="U120" i="15"/>
  <c r="W119" i="15"/>
  <c r="W118" i="15"/>
  <c r="AG117" i="15"/>
  <c r="U117" i="15"/>
  <c r="AJ116" i="15"/>
  <c r="Z116" i="15"/>
  <c r="AK115" i="15"/>
  <c r="Z115" i="15"/>
  <c r="AF114" i="15"/>
  <c r="W114" i="15"/>
  <c r="AG113" i="15"/>
  <c r="Y113" i="15"/>
  <c r="AI112" i="15"/>
  <c r="AA112" i="15"/>
  <c r="S112" i="15"/>
  <c r="AK111" i="15"/>
  <c r="AC111" i="15"/>
  <c r="U111" i="15"/>
  <c r="AE110" i="15"/>
  <c r="W110" i="15"/>
  <c r="AG109" i="15"/>
  <c r="Y109" i="15"/>
  <c r="AI108" i="15"/>
  <c r="AA108" i="15"/>
  <c r="S108" i="15"/>
  <c r="AK107" i="15"/>
  <c r="AC107" i="15"/>
  <c r="U107" i="15"/>
  <c r="AE106" i="15"/>
  <c r="W106" i="15"/>
  <c r="AG105" i="15"/>
  <c r="Y105" i="15"/>
  <c r="AI104" i="15"/>
  <c r="AA104" i="15"/>
  <c r="S104" i="15"/>
  <c r="AK103" i="15"/>
  <c r="AC103" i="15"/>
  <c r="U103" i="15"/>
  <c r="W127" i="15"/>
  <c r="R125" i="15"/>
  <c r="AJ124" i="15"/>
  <c r="AF122" i="15"/>
  <c r="AA121" i="15"/>
  <c r="AJ120" i="15"/>
  <c r="T120" i="15"/>
  <c r="V119" i="15"/>
  <c r="AI118" i="15"/>
  <c r="S118" i="15"/>
  <c r="AF117" i="15"/>
  <c r="T117" i="15"/>
  <c r="AI116" i="15"/>
  <c r="W116" i="15"/>
  <c r="AJ115" i="15"/>
  <c r="Y115" i="15"/>
  <c r="AE114" i="15"/>
  <c r="V114" i="15"/>
  <c r="AF113" i="15"/>
  <c r="X113" i="15"/>
  <c r="AH112" i="15"/>
  <c r="Z112" i="15"/>
  <c r="R112" i="15"/>
  <c r="AJ111" i="15"/>
  <c r="AB111" i="15"/>
  <c r="T111" i="15"/>
  <c r="AD110" i="15"/>
  <c r="V110" i="15"/>
  <c r="AF109" i="15"/>
  <c r="X109" i="15"/>
  <c r="AH108" i="15"/>
  <c r="Z108" i="15"/>
  <c r="R108" i="15"/>
  <c r="AJ107" i="15"/>
  <c r="AB107" i="15"/>
  <c r="T107" i="15"/>
  <c r="AH134" i="15"/>
  <c r="AF126" i="15"/>
  <c r="AC124" i="15"/>
  <c r="AE123" i="15"/>
  <c r="Y122" i="15"/>
  <c r="Z121" i="15"/>
  <c r="AI120" i="15"/>
  <c r="S120" i="15"/>
  <c r="AK119" i="15"/>
  <c r="U119" i="15"/>
  <c r="AG118" i="15"/>
  <c r="R118" i="15"/>
  <c r="AC117" i="15"/>
  <c r="S117" i="15"/>
  <c r="AH116" i="15"/>
  <c r="V116" i="15"/>
  <c r="AG115" i="15"/>
  <c r="X115" i="15"/>
  <c r="AD114" i="15"/>
  <c r="U114" i="15"/>
  <c r="AE113" i="15"/>
  <c r="W113" i="15"/>
  <c r="AG112" i="15"/>
  <c r="Y112" i="15"/>
  <c r="AI111" i="15"/>
  <c r="AA111" i="15"/>
  <c r="S111" i="15"/>
  <c r="AK110" i="15"/>
  <c r="AC110" i="15"/>
  <c r="U110" i="15"/>
  <c r="AE109" i="15"/>
  <c r="W109" i="15"/>
  <c r="AG108" i="15"/>
  <c r="Y108" i="15"/>
  <c r="AI107" i="15"/>
  <c r="AA107" i="15"/>
  <c r="S107" i="15"/>
  <c r="AK106" i="15"/>
  <c r="AC106" i="15"/>
  <c r="U106" i="15"/>
  <c r="AE105" i="15"/>
  <c r="W105" i="15"/>
  <c r="AG104" i="15"/>
  <c r="Y104" i="15"/>
  <c r="AI103" i="15"/>
  <c r="AA103" i="15"/>
  <c r="S103" i="15"/>
  <c r="AK102" i="15"/>
  <c r="AC102" i="15"/>
  <c r="U102" i="15"/>
  <c r="AE101" i="15"/>
  <c r="W101" i="15"/>
  <c r="AG100" i="15"/>
  <c r="Y100" i="15"/>
  <c r="AI138" i="15"/>
  <c r="T133" i="15"/>
  <c r="X132" i="15"/>
  <c r="AH130" i="15"/>
  <c r="X126" i="15"/>
  <c r="AB124" i="15"/>
  <c r="AD123" i="15"/>
  <c r="X122" i="15"/>
  <c r="Y121" i="15"/>
  <c r="AE120" i="15"/>
  <c r="AG119" i="15"/>
  <c r="AF118" i="15"/>
  <c r="AB117" i="15"/>
  <c r="R117" i="15"/>
  <c r="AE116" i="15"/>
  <c r="U116" i="15"/>
  <c r="AF115" i="15"/>
  <c r="W115" i="15"/>
  <c r="AB114" i="15"/>
  <c r="T114" i="15"/>
  <c r="AD113" i="15"/>
  <c r="V113" i="15"/>
  <c r="AF112" i="15"/>
  <c r="X112" i="15"/>
  <c r="AH111" i="15"/>
  <c r="Z111" i="15"/>
  <c r="R111" i="15"/>
  <c r="AJ110" i="15"/>
  <c r="AB110" i="15"/>
  <c r="T110" i="15"/>
  <c r="K110" i="15" s="1"/>
  <c r="AD109" i="15"/>
  <c r="V109" i="15"/>
  <c r="AF108" i="15"/>
  <c r="X108" i="15"/>
  <c r="AH107" i="15"/>
  <c r="Z107" i="15"/>
  <c r="R107" i="15"/>
  <c r="AJ106" i="15"/>
  <c r="AB106" i="15"/>
  <c r="T106" i="15"/>
  <c r="AD105" i="15"/>
  <c r="V105" i="15"/>
  <c r="AG143" i="15"/>
  <c r="AC141" i="15"/>
  <c r="AB131" i="15"/>
  <c r="T130" i="15"/>
  <c r="U124" i="15"/>
  <c r="W123" i="15"/>
  <c r="AK121" i="15"/>
  <c r="U121" i="15"/>
  <c r="AC120" i="15"/>
  <c r="AE119" i="15"/>
  <c r="AE118" i="15"/>
  <c r="AK117" i="15"/>
  <c r="AA117" i="15"/>
  <c r="AD116" i="15"/>
  <c r="T116" i="15"/>
  <c r="AE115" i="15"/>
  <c r="V115" i="15"/>
  <c r="AJ114" i="15"/>
  <c r="AA114" i="15"/>
  <c r="S114" i="15"/>
  <c r="AK113" i="15"/>
  <c r="AC113" i="15"/>
  <c r="U113" i="15"/>
  <c r="AE112" i="15"/>
  <c r="W112" i="15"/>
  <c r="AG111" i="15"/>
  <c r="Y111" i="15"/>
  <c r="AI110" i="15"/>
  <c r="Z129" i="15"/>
  <c r="AE128" i="15"/>
  <c r="T124" i="15"/>
  <c r="V123" i="15"/>
  <c r="AI121" i="15"/>
  <c r="S121" i="15"/>
  <c r="AB120" i="15"/>
  <c r="AD119" i="15"/>
  <c r="AA118" i="15"/>
  <c r="AJ117" i="15"/>
  <c r="Z117" i="15"/>
  <c r="AC116" i="15"/>
  <c r="S116" i="15"/>
  <c r="AD115" i="15"/>
  <c r="U115" i="15"/>
  <c r="AI114" i="15"/>
  <c r="Z114" i="15"/>
  <c r="R114" i="15"/>
  <c r="AJ113" i="15"/>
  <c r="AB113" i="15"/>
  <c r="T113" i="15"/>
  <c r="K113" i="15" s="1"/>
  <c r="AD112" i="15"/>
  <c r="V112" i="15"/>
  <c r="AF111" i="15"/>
  <c r="X111" i="15"/>
  <c r="AH110" i="15"/>
  <c r="Z110" i="15"/>
  <c r="R110" i="15"/>
  <c r="AJ109" i="15"/>
  <c r="AB109" i="15"/>
  <c r="T109" i="15"/>
  <c r="AD108" i="15"/>
  <c r="V108" i="15"/>
  <c r="AF107" i="15"/>
  <c r="X107" i="15"/>
  <c r="R121" i="15"/>
  <c r="Y118" i="15"/>
  <c r="AI117" i="15"/>
  <c r="S109" i="15"/>
  <c r="AJ108" i="15"/>
  <c r="V107" i="15"/>
  <c r="AI106" i="15"/>
  <c r="X106" i="15"/>
  <c r="AC105" i="15"/>
  <c r="R105" i="15"/>
  <c r="AC104" i="15"/>
  <c r="R104" i="15"/>
  <c r="AB103" i="15"/>
  <c r="AF102" i="15"/>
  <c r="W102" i="15"/>
  <c r="AK101" i="15"/>
  <c r="AB101" i="15"/>
  <c r="S101" i="15"/>
  <c r="AI100" i="15"/>
  <c r="Z100" i="15"/>
  <c r="AG99" i="15"/>
  <c r="Y99" i="15"/>
  <c r="AI98" i="15"/>
  <c r="AA98" i="15"/>
  <c r="S98" i="15"/>
  <c r="AK97" i="15"/>
  <c r="AC97" i="15"/>
  <c r="U97" i="15"/>
  <c r="Y117" i="15"/>
  <c r="K117" i="15" s="1"/>
  <c r="AH114" i="15"/>
  <c r="AG110" i="15"/>
  <c r="AK109" i="15"/>
  <c r="R109" i="15"/>
  <c r="AE108" i="15"/>
  <c r="AH106" i="15"/>
  <c r="V106" i="15"/>
  <c r="AB105" i="15"/>
  <c r="AB104" i="15"/>
  <c r="Z103" i="15"/>
  <c r="AE102" i="15"/>
  <c r="V102" i="15"/>
  <c r="Y114" i="15"/>
  <c r="AK112" i="15"/>
  <c r="AA110" i="15"/>
  <c r="AI109" i="15"/>
  <c r="AC108" i="15"/>
  <c r="AG106" i="15"/>
  <c r="S106" i="15"/>
  <c r="AA105" i="15"/>
  <c r="AK104" i="15"/>
  <c r="Z104" i="15"/>
  <c r="AJ103" i="15"/>
  <c r="Y103" i="15"/>
  <c r="AD102" i="15"/>
  <c r="T102" i="15"/>
  <c r="AI101" i="15"/>
  <c r="Z101" i="15"/>
  <c r="AC112" i="15"/>
  <c r="Y110" i="15"/>
  <c r="AH109" i="15"/>
  <c r="AB108" i="15"/>
  <c r="AG107" i="15"/>
  <c r="AF106" i="15"/>
  <c r="R106" i="15"/>
  <c r="AK105" i="15"/>
  <c r="Z105" i="15"/>
  <c r="AJ104" i="15"/>
  <c r="X104" i="15"/>
  <c r="AH103" i="15"/>
  <c r="X103" i="15"/>
  <c r="AB102" i="15"/>
  <c r="S102" i="15"/>
  <c r="AH101" i="15"/>
  <c r="Y101" i="15"/>
  <c r="AE100" i="15"/>
  <c r="V100" i="15"/>
  <c r="AD99" i="15"/>
  <c r="V99" i="15"/>
  <c r="AF98" i="15"/>
  <c r="X98" i="15"/>
  <c r="AH97" i="15"/>
  <c r="Z97" i="15"/>
  <c r="U112" i="15"/>
  <c r="S110" i="15"/>
  <c r="AC109" i="15"/>
  <c r="W108" i="15"/>
  <c r="AE107" i="15"/>
  <c r="AD106" i="15"/>
  <c r="AJ105" i="15"/>
  <c r="X105" i="15"/>
  <c r="AH104" i="15"/>
  <c r="W104" i="15"/>
  <c r="AG103" i="15"/>
  <c r="W103" i="15"/>
  <c r="AJ102" i="15"/>
  <c r="AA102" i="15"/>
  <c r="R102" i="15"/>
  <c r="AG101" i="15"/>
  <c r="X101" i="15"/>
  <c r="K101" i="15" s="1"/>
  <c r="AD100" i="15"/>
  <c r="U100" i="15"/>
  <c r="AK99" i="15"/>
  <c r="AC99" i="15"/>
  <c r="U99" i="15"/>
  <c r="AE98" i="15"/>
  <c r="W98" i="15"/>
  <c r="AG97" i="15"/>
  <c r="Y97" i="15"/>
  <c r="AI96" i="15"/>
  <c r="AA96" i="15"/>
  <c r="S96" i="15"/>
  <c r="AK95" i="15"/>
  <c r="AC95" i="15"/>
  <c r="U95" i="15"/>
  <c r="AE94" i="15"/>
  <c r="W94" i="15"/>
  <c r="AG93" i="15"/>
  <c r="Y93" i="15"/>
  <c r="AI92" i="15"/>
  <c r="AA92" i="15"/>
  <c r="S92" i="15"/>
  <c r="AK91" i="15"/>
  <c r="AC91" i="15"/>
  <c r="U91" i="15"/>
  <c r="R128" i="15"/>
  <c r="AA120" i="15"/>
  <c r="AB116" i="15"/>
  <c r="AC115" i="15"/>
  <c r="AI113" i="15"/>
  <c r="AA109" i="15"/>
  <c r="U108" i="15"/>
  <c r="AD107" i="15"/>
  <c r="AA106" i="15"/>
  <c r="AI105" i="15"/>
  <c r="U105" i="15"/>
  <c r="AF104" i="15"/>
  <c r="V104" i="15"/>
  <c r="AF103" i="15"/>
  <c r="V103" i="15"/>
  <c r="AI102" i="15"/>
  <c r="Z102" i="15"/>
  <c r="AF101" i="15"/>
  <c r="V101" i="15"/>
  <c r="AC100" i="15"/>
  <c r="T100" i="15"/>
  <c r="AJ99" i="15"/>
  <c r="AB99" i="15"/>
  <c r="T99" i="15"/>
  <c r="AD98" i="15"/>
  <c r="V98" i="15"/>
  <c r="R116" i="15"/>
  <c r="T115" i="15"/>
  <c r="AA113" i="15"/>
  <c r="AE111" i="15"/>
  <c r="Z109" i="15"/>
  <c r="T108" i="15"/>
  <c r="Y107" i="15"/>
  <c r="Z106" i="15"/>
  <c r="AH105" i="15"/>
  <c r="T105" i="15"/>
  <c r="AE104" i="15"/>
  <c r="U104" i="15"/>
  <c r="AE103" i="15"/>
  <c r="T103" i="15"/>
  <c r="AH102" i="15"/>
  <c r="Y102" i="15"/>
  <c r="AD101" i="15"/>
  <c r="U101" i="15"/>
  <c r="AK100" i="15"/>
  <c r="AB100" i="15"/>
  <c r="S100" i="15"/>
  <c r="AI99" i="15"/>
  <c r="AA99" i="15"/>
  <c r="S99" i="15"/>
  <c r="AK98" i="15"/>
  <c r="AC98" i="15"/>
  <c r="U98" i="15"/>
  <c r="AE97" i="15"/>
  <c r="W97" i="15"/>
  <c r="AG96" i="15"/>
  <c r="Y96" i="15"/>
  <c r="AI95" i="15"/>
  <c r="AA95" i="15"/>
  <c r="S95" i="15"/>
  <c r="AK94" i="15"/>
  <c r="AC94" i="15"/>
  <c r="U94" i="15"/>
  <c r="AE93" i="15"/>
  <c r="W93" i="15"/>
  <c r="AG92" i="15"/>
  <c r="Y92" i="15"/>
  <c r="AI91" i="15"/>
  <c r="AA91" i="15"/>
  <c r="S91" i="15"/>
  <c r="S113" i="15"/>
  <c r="W111" i="15"/>
  <c r="S105" i="15"/>
  <c r="AJ101" i="15"/>
  <c r="R100" i="15"/>
  <c r="Z99" i="15"/>
  <c r="AJ98" i="15"/>
  <c r="AD97" i="15"/>
  <c r="AB96" i="15"/>
  <c r="Z95" i="15"/>
  <c r="AJ94" i="15"/>
  <c r="Z94" i="15"/>
  <c r="AK93" i="15"/>
  <c r="AA93" i="15"/>
  <c r="AB92" i="15"/>
  <c r="AD104" i="15"/>
  <c r="AC101" i="15"/>
  <c r="X99" i="15"/>
  <c r="AH98" i="15"/>
  <c r="AB97" i="15"/>
  <c r="AK96" i="15"/>
  <c r="Z96" i="15"/>
  <c r="AJ95" i="15"/>
  <c r="Y95" i="15"/>
  <c r="AI94" i="15"/>
  <c r="Y94" i="15"/>
  <c r="AJ93" i="15"/>
  <c r="Z93" i="15"/>
  <c r="AK92" i="15"/>
  <c r="Z92" i="15"/>
  <c r="AJ91" i="15"/>
  <c r="Y91" i="15"/>
  <c r="AJ90" i="15"/>
  <c r="AB90" i="15"/>
  <c r="T90" i="15"/>
  <c r="AD89" i="15"/>
  <c r="V89" i="15"/>
  <c r="U109" i="15"/>
  <c r="T104" i="15"/>
  <c r="AA101" i="15"/>
  <c r="AJ100" i="15"/>
  <c r="W99" i="15"/>
  <c r="AG98" i="15"/>
  <c r="AA97" i="15"/>
  <c r="AJ96" i="15"/>
  <c r="X96" i="15"/>
  <c r="AH95" i="15"/>
  <c r="X95" i="15"/>
  <c r="AH94" i="15"/>
  <c r="X94" i="15"/>
  <c r="AI93" i="15"/>
  <c r="X93" i="15"/>
  <c r="AJ92" i="15"/>
  <c r="X92" i="15"/>
  <c r="AH91" i="15"/>
  <c r="X91" i="15"/>
  <c r="AI90" i="15"/>
  <c r="AA90" i="15"/>
  <c r="S90" i="15"/>
  <c r="AK89" i="15"/>
  <c r="AC89" i="15"/>
  <c r="U89" i="15"/>
  <c r="AH121" i="15"/>
  <c r="AK108" i="15"/>
  <c r="AD103" i="15"/>
  <c r="T101" i="15"/>
  <c r="AH100" i="15"/>
  <c r="R99" i="15"/>
  <c r="AB98" i="15"/>
  <c r="X97" i="15"/>
  <c r="AH96" i="15"/>
  <c r="W96" i="15"/>
  <c r="AG95" i="15"/>
  <c r="W95" i="15"/>
  <c r="AG94" i="15"/>
  <c r="V94" i="15"/>
  <c r="AH93" i="15"/>
  <c r="V93" i="15"/>
  <c r="AH92" i="15"/>
  <c r="W92" i="15"/>
  <c r="AG91" i="15"/>
  <c r="W91" i="15"/>
  <c r="AH90" i="15"/>
  <c r="Z90" i="15"/>
  <c r="R90" i="15"/>
  <c r="AJ89" i="15"/>
  <c r="AB89" i="15"/>
  <c r="T89" i="15"/>
  <c r="AD88" i="15"/>
  <c r="V88" i="15"/>
  <c r="W107" i="15"/>
  <c r="R103" i="15"/>
  <c r="R101" i="15"/>
  <c r="AF100" i="15"/>
  <c r="Z98" i="15"/>
  <c r="V97" i="15"/>
  <c r="AF96" i="15"/>
  <c r="V96" i="15"/>
  <c r="AF95" i="15"/>
  <c r="V95" i="15"/>
  <c r="AF94" i="15"/>
  <c r="T94" i="15"/>
  <c r="AF93" i="15"/>
  <c r="U93" i="15"/>
  <c r="AF92" i="15"/>
  <c r="V92" i="15"/>
  <c r="AF91" i="15"/>
  <c r="V91" i="15"/>
  <c r="AG90" i="15"/>
  <c r="Y90" i="15"/>
  <c r="AI89" i="15"/>
  <c r="AA89" i="15"/>
  <c r="S89" i="15"/>
  <c r="AK88" i="15"/>
  <c r="AC88" i="15"/>
  <c r="U88" i="15"/>
  <c r="AG102" i="15"/>
  <c r="AA100" i="15"/>
  <c r="AH99" i="15"/>
  <c r="Y98" i="15"/>
  <c r="AJ97" i="15"/>
  <c r="T97" i="15"/>
  <c r="AE96" i="15"/>
  <c r="U96" i="15"/>
  <c r="AE95" i="15"/>
  <c r="T95" i="15"/>
  <c r="AD94" i="15"/>
  <c r="S94" i="15"/>
  <c r="AD93" i="15"/>
  <c r="T93" i="15"/>
  <c r="AE92" i="15"/>
  <c r="U92" i="15"/>
  <c r="AE91" i="15"/>
  <c r="T91" i="15"/>
  <c r="AF90" i="15"/>
  <c r="X90" i="15"/>
  <c r="AH89" i="15"/>
  <c r="Z89" i="15"/>
  <c r="R89" i="15"/>
  <c r="AJ88" i="15"/>
  <c r="AB88" i="15"/>
  <c r="T88" i="15"/>
  <c r="AD87" i="15"/>
  <c r="V87" i="15"/>
  <c r="AF86" i="15"/>
  <c r="X86" i="15"/>
  <c r="AH85" i="15"/>
  <c r="Z85" i="15"/>
  <c r="R85" i="15"/>
  <c r="AJ84" i="15"/>
  <c r="AB84" i="15"/>
  <c r="T84" i="15"/>
  <c r="AD83" i="15"/>
  <c r="V83" i="15"/>
  <c r="AF82" i="15"/>
  <c r="X82" i="15"/>
  <c r="AH81" i="15"/>
  <c r="Z81" i="15"/>
  <c r="R81" i="15"/>
  <c r="AJ80" i="15"/>
  <c r="AB80" i="15"/>
  <c r="T80" i="15"/>
  <c r="AD79" i="15"/>
  <c r="V79" i="15"/>
  <c r="Y106" i="15"/>
  <c r="X102" i="15"/>
  <c r="X100" i="15"/>
  <c r="AF99" i="15"/>
  <c r="T98" i="15"/>
  <c r="AI97" i="15"/>
  <c r="S97" i="15"/>
  <c r="AD96" i="15"/>
  <c r="T96" i="15"/>
  <c r="AD95" i="15"/>
  <c r="R95" i="15"/>
  <c r="AB94" i="15"/>
  <c r="R94" i="15"/>
  <c r="AC93" i="15"/>
  <c r="S93" i="15"/>
  <c r="AD92" i="15"/>
  <c r="T92" i="15"/>
  <c r="AD91" i="15"/>
  <c r="R91" i="15"/>
  <c r="AE90" i="15"/>
  <c r="W90" i="15"/>
  <c r="AG89" i="15"/>
  <c r="Y89" i="15"/>
  <c r="AI88" i="15"/>
  <c r="AA88" i="15"/>
  <c r="S88" i="15"/>
  <c r="AK87" i="15"/>
  <c r="AC87" i="15"/>
  <c r="U87" i="15"/>
  <c r="AE86" i="15"/>
  <c r="W86" i="15"/>
  <c r="AG85" i="15"/>
  <c r="Y85" i="15"/>
  <c r="AI84" i="15"/>
  <c r="AA84" i="15"/>
  <c r="S84" i="15"/>
  <c r="AK83" i="15"/>
  <c r="AC83" i="15"/>
  <c r="U83" i="15"/>
  <c r="AE82" i="15"/>
  <c r="W82" i="15"/>
  <c r="AG81" i="15"/>
  <c r="Y81" i="15"/>
  <c r="AI80" i="15"/>
  <c r="AA80" i="15"/>
  <c r="S80" i="15"/>
  <c r="AK79" i="15"/>
  <c r="AC79" i="15"/>
  <c r="U79" i="15"/>
  <c r="AE78" i="15"/>
  <c r="W78" i="15"/>
  <c r="AG77" i="15"/>
  <c r="Y77" i="15"/>
  <c r="R96" i="15"/>
  <c r="R93" i="15"/>
  <c r="AC92" i="15"/>
  <c r="X88" i="15"/>
  <c r="AG87" i="15"/>
  <c r="W87" i="15"/>
  <c r="AI86" i="15"/>
  <c r="Y86" i="15"/>
  <c r="AK85" i="15"/>
  <c r="AA85" i="15"/>
  <c r="AK84" i="15"/>
  <c r="Y84" i="15"/>
  <c r="AJ83" i="15"/>
  <c r="Z83" i="15"/>
  <c r="AB82" i="15"/>
  <c r="R82" i="15"/>
  <c r="AD81" i="15"/>
  <c r="T81" i="15"/>
  <c r="AD80" i="15"/>
  <c r="R80" i="15"/>
  <c r="AE79" i="15"/>
  <c r="S79" i="15"/>
  <c r="AH78" i="15"/>
  <c r="Y78" i="15"/>
  <c r="AE77" i="15"/>
  <c r="V77" i="15"/>
  <c r="AF76" i="15"/>
  <c r="X76" i="15"/>
  <c r="AH75" i="15"/>
  <c r="Z75" i="15"/>
  <c r="R75" i="15"/>
  <c r="AJ74" i="15"/>
  <c r="AB74" i="15"/>
  <c r="T74" i="15"/>
  <c r="AD73" i="15"/>
  <c r="V73" i="15"/>
  <c r="AF72" i="15"/>
  <c r="X72" i="15"/>
  <c r="R92" i="15"/>
  <c r="AB91" i="15"/>
  <c r="AF89" i="15"/>
  <c r="W88" i="15"/>
  <c r="AF87" i="15"/>
  <c r="T87" i="15"/>
  <c r="K87" i="15" s="1"/>
  <c r="AH86" i="15"/>
  <c r="V86" i="15"/>
  <c r="AJ85" i="15"/>
  <c r="X85" i="15"/>
  <c r="AH84" i="15"/>
  <c r="X84" i="15"/>
  <c r="AI83" i="15"/>
  <c r="Y83" i="15"/>
  <c r="AK82" i="15"/>
  <c r="AA82" i="15"/>
  <c r="AC81" i="15"/>
  <c r="S81" i="15"/>
  <c r="AC80" i="15"/>
  <c r="AB79" i="15"/>
  <c r="R79" i="15"/>
  <c r="AG78" i="15"/>
  <c r="X78" i="15"/>
  <c r="AD77" i="15"/>
  <c r="U77" i="15"/>
  <c r="AE76" i="15"/>
  <c r="W76" i="15"/>
  <c r="AG75" i="15"/>
  <c r="Y75" i="15"/>
  <c r="AI74" i="15"/>
  <c r="AA74" i="15"/>
  <c r="S74" i="15"/>
  <c r="AK73" i="15"/>
  <c r="AC73" i="15"/>
  <c r="U73" i="15"/>
  <c r="AF105" i="15"/>
  <c r="W100" i="15"/>
  <c r="AE99" i="15"/>
  <c r="Z91" i="15"/>
  <c r="AK90" i="15"/>
  <c r="AE89" i="15"/>
  <c r="AH88" i="15"/>
  <c r="R88" i="15"/>
  <c r="AE87" i="15"/>
  <c r="S87" i="15"/>
  <c r="AG86" i="15"/>
  <c r="U86" i="15"/>
  <c r="AI85" i="15"/>
  <c r="W85" i="15"/>
  <c r="AG84" i="15"/>
  <c r="W84" i="15"/>
  <c r="AH83" i="15"/>
  <c r="X83" i="15"/>
  <c r="AJ82" i="15"/>
  <c r="Z82" i="15"/>
  <c r="AB81" i="15"/>
  <c r="Z80" i="15"/>
  <c r="AA79" i="15"/>
  <c r="AF78" i="15"/>
  <c r="V78" i="15"/>
  <c r="AC77" i="15"/>
  <c r="T77" i="15"/>
  <c r="AD76" i="15"/>
  <c r="V76" i="15"/>
  <c r="AF75" i="15"/>
  <c r="X75" i="15"/>
  <c r="AH74" i="15"/>
  <c r="Z74" i="15"/>
  <c r="AD90" i="15"/>
  <c r="X89" i="15"/>
  <c r="AG88" i="15"/>
  <c r="AB87" i="15"/>
  <c r="R87" i="15"/>
  <c r="AD86" i="15"/>
  <c r="T86" i="15"/>
  <c r="AF85" i="15"/>
  <c r="V85" i="15"/>
  <c r="AF84" i="15"/>
  <c r="V84" i="15"/>
  <c r="AG83" i="15"/>
  <c r="W83" i="15"/>
  <c r="AI82" i="15"/>
  <c r="Y82" i="15"/>
  <c r="AK81" i="15"/>
  <c r="AA81" i="15"/>
  <c r="AK80" i="15"/>
  <c r="Y80" i="15"/>
  <c r="AJ79" i="15"/>
  <c r="Z79" i="15"/>
  <c r="AD78" i="15"/>
  <c r="U78" i="15"/>
  <c r="AK77" i="15"/>
  <c r="AB77" i="15"/>
  <c r="S77" i="15"/>
  <c r="AK76" i="15"/>
  <c r="AC76" i="15"/>
  <c r="U76" i="15"/>
  <c r="AE75" i="15"/>
  <c r="W75" i="15"/>
  <c r="AG74" i="15"/>
  <c r="Y74" i="15"/>
  <c r="AI73" i="15"/>
  <c r="AA73" i="15"/>
  <c r="S73" i="15"/>
  <c r="AC90" i="15"/>
  <c r="W89" i="15"/>
  <c r="AF88" i="15"/>
  <c r="AA87" i="15"/>
  <c r="AC86" i="15"/>
  <c r="S86" i="15"/>
  <c r="AE85" i="15"/>
  <c r="U85" i="15"/>
  <c r="AE84" i="15"/>
  <c r="U84" i="15"/>
  <c r="AF83" i="15"/>
  <c r="T83" i="15"/>
  <c r="AH82" i="15"/>
  <c r="V82" i="15"/>
  <c r="AJ81" i="15"/>
  <c r="X81" i="15"/>
  <c r="AH80" i="15"/>
  <c r="X80" i="15"/>
  <c r="AI79" i="15"/>
  <c r="Y79" i="15"/>
  <c r="AC78" i="15"/>
  <c r="T78" i="15"/>
  <c r="AJ77" i="15"/>
  <c r="AA77" i="15"/>
  <c r="R77" i="15"/>
  <c r="AJ76" i="15"/>
  <c r="AB76" i="15"/>
  <c r="T76" i="15"/>
  <c r="AD75" i="15"/>
  <c r="V75" i="15"/>
  <c r="AF74" i="15"/>
  <c r="X74" i="15"/>
  <c r="AH73" i="15"/>
  <c r="Z73" i="15"/>
  <c r="R73" i="15"/>
  <c r="AJ72" i="15"/>
  <c r="AB72" i="15"/>
  <c r="T72" i="15"/>
  <c r="AD71" i="15"/>
  <c r="V71" i="15"/>
  <c r="AF70" i="15"/>
  <c r="X70" i="15"/>
  <c r="AH69" i="15"/>
  <c r="Z69" i="15"/>
  <c r="R69" i="15"/>
  <c r="AJ68" i="15"/>
  <c r="AB68" i="15"/>
  <c r="T68" i="15"/>
  <c r="AC119" i="15"/>
  <c r="R98" i="15"/>
  <c r="V90" i="15"/>
  <c r="AE88" i="15"/>
  <c r="AJ87" i="15"/>
  <c r="Z87" i="15"/>
  <c r="AB86" i="15"/>
  <c r="R86" i="15"/>
  <c r="AD85" i="15"/>
  <c r="T85" i="15"/>
  <c r="AD84" i="15"/>
  <c r="R84" i="15"/>
  <c r="AE83" i="15"/>
  <c r="S83" i="15"/>
  <c r="AG82" i="15"/>
  <c r="U82" i="15"/>
  <c r="AI81" i="15"/>
  <c r="W81" i="15"/>
  <c r="K81" i="15" s="1"/>
  <c r="AG80" i="15"/>
  <c r="W80" i="15"/>
  <c r="AH79" i="15"/>
  <c r="X79" i="15"/>
  <c r="AK78" i="15"/>
  <c r="AB78" i="15"/>
  <c r="S78" i="15"/>
  <c r="AI77" i="15"/>
  <c r="Z77" i="15"/>
  <c r="AI76" i="15"/>
  <c r="AA76" i="15"/>
  <c r="S76" i="15"/>
  <c r="AK75" i="15"/>
  <c r="AC75" i="15"/>
  <c r="U75" i="15"/>
  <c r="AE74" i="15"/>
  <c r="W74" i="15"/>
  <c r="AG73" i="15"/>
  <c r="Y73" i="15"/>
  <c r="AI72" i="15"/>
  <c r="AA72" i="15"/>
  <c r="S72" i="15"/>
  <c r="AK71" i="15"/>
  <c r="AC71" i="15"/>
  <c r="AF97" i="15"/>
  <c r="U90" i="15"/>
  <c r="Z88" i="15"/>
  <c r="AI87" i="15"/>
  <c r="Y87" i="15"/>
  <c r="AK86" i="15"/>
  <c r="AA86" i="15"/>
  <c r="AC85" i="15"/>
  <c r="S85" i="15"/>
  <c r="AC84" i="15"/>
  <c r="AB83" i="15"/>
  <c r="R83" i="15"/>
  <c r="AD82" i="15"/>
  <c r="T82" i="15"/>
  <c r="AF81" i="15"/>
  <c r="V81" i="15"/>
  <c r="AF80" i="15"/>
  <c r="V80" i="15"/>
  <c r="AG79" i="15"/>
  <c r="W79" i="15"/>
  <c r="AJ78" i="15"/>
  <c r="AA78" i="15"/>
  <c r="R78" i="15"/>
  <c r="AH77" i="15"/>
  <c r="X77" i="15"/>
  <c r="AH76" i="15"/>
  <c r="Z76" i="15"/>
  <c r="R76" i="15"/>
  <c r="AJ75" i="15"/>
  <c r="AB75" i="15"/>
  <c r="T75" i="15"/>
  <c r="AD74" i="15"/>
  <c r="V74" i="15"/>
  <c r="AF73" i="15"/>
  <c r="X73" i="15"/>
  <c r="AH72" i="15"/>
  <c r="Z72" i="15"/>
  <c r="R72" i="15"/>
  <c r="AJ71" i="15"/>
  <c r="AB71" i="15"/>
  <c r="T71" i="15"/>
  <c r="AD70" i="15"/>
  <c r="V70" i="15"/>
  <c r="AF69" i="15"/>
  <c r="X69" i="15"/>
  <c r="AH68" i="15"/>
  <c r="Z68" i="15"/>
  <c r="R68" i="15"/>
  <c r="AJ67" i="15"/>
  <c r="R97" i="15"/>
  <c r="AB93" i="15"/>
  <c r="AH87" i="15"/>
  <c r="U80" i="15"/>
  <c r="Y76" i="15"/>
  <c r="AD72" i="15"/>
  <c r="AG71" i="15"/>
  <c r="U71" i="15"/>
  <c r="AI70" i="15"/>
  <c r="Y70" i="15"/>
  <c r="AB69" i="15"/>
  <c r="AC68" i="15"/>
  <c r="AE67" i="15"/>
  <c r="W67" i="15"/>
  <c r="AG66" i="15"/>
  <c r="Y66" i="15"/>
  <c r="AI65" i="15"/>
  <c r="AA65" i="15"/>
  <c r="S65" i="15"/>
  <c r="AK64" i="15"/>
  <c r="AC64" i="15"/>
  <c r="U64" i="15"/>
  <c r="AE63" i="15"/>
  <c r="W63" i="15"/>
  <c r="AG62" i="15"/>
  <c r="Y62" i="15"/>
  <c r="AI61" i="15"/>
  <c r="AA61" i="15"/>
  <c r="S61" i="15"/>
  <c r="AK60" i="15"/>
  <c r="AC60" i="15"/>
  <c r="U60" i="15"/>
  <c r="AE59" i="15"/>
  <c r="W59" i="15"/>
  <c r="AG58" i="15"/>
  <c r="Y58" i="15"/>
  <c r="AA94" i="15"/>
  <c r="X87" i="15"/>
  <c r="AI78" i="15"/>
  <c r="AK74" i="15"/>
  <c r="AC72" i="15"/>
  <c r="AF71" i="15"/>
  <c r="S71" i="15"/>
  <c r="AH70" i="15"/>
  <c r="W70" i="15"/>
  <c r="AK69" i="15"/>
  <c r="AA69" i="15"/>
  <c r="K69" i="15" s="1"/>
  <c r="AA68" i="15"/>
  <c r="AD67" i="15"/>
  <c r="V67" i="15"/>
  <c r="AF66" i="15"/>
  <c r="X66" i="15"/>
  <c r="K66" i="15" s="1"/>
  <c r="AH65" i="15"/>
  <c r="Z65" i="15"/>
  <c r="R65" i="15"/>
  <c r="AJ64" i="15"/>
  <c r="AB64" i="15"/>
  <c r="T64" i="15"/>
  <c r="AD63" i="15"/>
  <c r="V63" i="15"/>
  <c r="AB95" i="15"/>
  <c r="AC82" i="15"/>
  <c r="Z78" i="15"/>
  <c r="AI75" i="15"/>
  <c r="AC74" i="15"/>
  <c r="AJ73" i="15"/>
  <c r="Y72" i="15"/>
  <c r="AE71" i="15"/>
  <c r="R71" i="15"/>
  <c r="AG70" i="15"/>
  <c r="U70" i="15"/>
  <c r="AJ69" i="15"/>
  <c r="Y69" i="15"/>
  <c r="AK68" i="15"/>
  <c r="Y68" i="15"/>
  <c r="AC67" i="15"/>
  <c r="U67" i="15"/>
  <c r="AE66" i="15"/>
  <c r="W66" i="15"/>
  <c r="AG65" i="15"/>
  <c r="Y65" i="15"/>
  <c r="AI64" i="15"/>
  <c r="AA64" i="15"/>
  <c r="S64" i="15"/>
  <c r="AK63" i="15"/>
  <c r="AC63" i="15"/>
  <c r="U63" i="15"/>
  <c r="AE62" i="15"/>
  <c r="W62" i="15"/>
  <c r="AG61" i="15"/>
  <c r="S82" i="15"/>
  <c r="AA75" i="15"/>
  <c r="U74" i="15"/>
  <c r="AE73" i="15"/>
  <c r="W72" i="15"/>
  <c r="AA71" i="15"/>
  <c r="AE70" i="15"/>
  <c r="T70" i="15"/>
  <c r="AI69" i="15"/>
  <c r="W69" i="15"/>
  <c r="AI68" i="15"/>
  <c r="X68" i="15"/>
  <c r="AK67" i="15"/>
  <c r="AB67" i="15"/>
  <c r="T67" i="15"/>
  <c r="AD66" i="15"/>
  <c r="V66" i="15"/>
  <c r="AF65" i="15"/>
  <c r="X65" i="15"/>
  <c r="AH64" i="15"/>
  <c r="Z64" i="15"/>
  <c r="R64" i="15"/>
  <c r="AJ63" i="15"/>
  <c r="AB63" i="15"/>
  <c r="T63" i="15"/>
  <c r="AD62" i="15"/>
  <c r="V62" i="15"/>
  <c r="AF61" i="15"/>
  <c r="X61" i="15"/>
  <c r="AH60" i="15"/>
  <c r="Z60" i="15"/>
  <c r="R60" i="15"/>
  <c r="AJ59" i="15"/>
  <c r="AB59" i="15"/>
  <c r="T59" i="15"/>
  <c r="AD58" i="15"/>
  <c r="V58" i="15"/>
  <c r="AF57" i="15"/>
  <c r="X57" i="15"/>
  <c r="AH56" i="15"/>
  <c r="Z56" i="15"/>
  <c r="R56" i="15"/>
  <c r="AJ55" i="15"/>
  <c r="AB55" i="15"/>
  <c r="T55" i="15"/>
  <c r="AD54" i="15"/>
  <c r="V54" i="15"/>
  <c r="AF53" i="15"/>
  <c r="X53" i="15"/>
  <c r="AH52" i="15"/>
  <c r="AC96" i="15"/>
  <c r="Y88" i="15"/>
  <c r="AJ86" i="15"/>
  <c r="AE81" i="15"/>
  <c r="AF79" i="15"/>
  <c r="AF77" i="15"/>
  <c r="S75" i="15"/>
  <c r="R74" i="15"/>
  <c r="AB73" i="15"/>
  <c r="V72" i="15"/>
  <c r="Z71" i="15"/>
  <c r="AC70" i="15"/>
  <c r="S70" i="15"/>
  <c r="AG69" i="15"/>
  <c r="V69" i="15"/>
  <c r="AG68" i="15"/>
  <c r="W68" i="15"/>
  <c r="AI67" i="15"/>
  <c r="AA67" i="15"/>
  <c r="S67" i="15"/>
  <c r="AK66" i="15"/>
  <c r="AC66" i="15"/>
  <c r="U66" i="15"/>
  <c r="AE65" i="15"/>
  <c r="W65" i="15"/>
  <c r="AG64" i="15"/>
  <c r="Y64" i="15"/>
  <c r="AI63" i="15"/>
  <c r="AA63" i="15"/>
  <c r="S63" i="15"/>
  <c r="AK62" i="15"/>
  <c r="AC62" i="15"/>
  <c r="U62" i="15"/>
  <c r="AE61" i="15"/>
  <c r="W61" i="15"/>
  <c r="AG60" i="15"/>
  <c r="Y60" i="15"/>
  <c r="K60" i="15" s="1"/>
  <c r="AI59" i="15"/>
  <c r="AA59" i="15"/>
  <c r="S59" i="15"/>
  <c r="Z86" i="15"/>
  <c r="AB85" i="15"/>
  <c r="Z84" i="15"/>
  <c r="U81" i="15"/>
  <c r="T79" i="15"/>
  <c r="W77" i="15"/>
  <c r="W73" i="15"/>
  <c r="AK72" i="15"/>
  <c r="U72" i="15"/>
  <c r="Y71" i="15"/>
  <c r="AB70" i="15"/>
  <c r="R70" i="15"/>
  <c r="AE69" i="15"/>
  <c r="U69" i="15"/>
  <c r="AF68" i="15"/>
  <c r="V68" i="15"/>
  <c r="AH67" i="15"/>
  <c r="Z67" i="15"/>
  <c r="R67" i="15"/>
  <c r="AJ66" i="15"/>
  <c r="AB66" i="15"/>
  <c r="T66" i="15"/>
  <c r="AD65" i="15"/>
  <c r="V65" i="15"/>
  <c r="AF64" i="15"/>
  <c r="X64" i="15"/>
  <c r="AH63" i="15"/>
  <c r="Z63" i="15"/>
  <c r="AA83" i="15"/>
  <c r="T73" i="15"/>
  <c r="AG72" i="15"/>
  <c r="AI71" i="15"/>
  <c r="X71" i="15"/>
  <c r="AK70" i="15"/>
  <c r="AA70" i="15"/>
  <c r="AD69" i="15"/>
  <c r="T69" i="15"/>
  <c r="AE68" i="15"/>
  <c r="U68" i="15"/>
  <c r="AG67" i="15"/>
  <c r="Y67" i="15"/>
  <c r="AI66" i="15"/>
  <c r="AA66" i="15"/>
  <c r="S66" i="15"/>
  <c r="AK65" i="15"/>
  <c r="AC65" i="15"/>
  <c r="U65" i="15"/>
  <c r="AE64" i="15"/>
  <c r="W64" i="15"/>
  <c r="AG63" i="15"/>
  <c r="Y63" i="15"/>
  <c r="AE80" i="15"/>
  <c r="AG76" i="15"/>
  <c r="AE72" i="15"/>
  <c r="AH71" i="15"/>
  <c r="W71" i="15"/>
  <c r="AJ70" i="15"/>
  <c r="Z70" i="15"/>
  <c r="AC69" i="15"/>
  <c r="S69" i="15"/>
  <c r="AD68" i="15"/>
  <c r="S68" i="15"/>
  <c r="AF67" i="15"/>
  <c r="X67" i="15"/>
  <c r="AH66" i="15"/>
  <c r="Z66" i="15"/>
  <c r="R66" i="15"/>
  <c r="AJ65" i="15"/>
  <c r="AB65" i="15"/>
  <c r="T65" i="15"/>
  <c r="AD64" i="15"/>
  <c r="V64" i="15"/>
  <c r="AF63" i="15"/>
  <c r="X63" i="15"/>
  <c r="AH62" i="15"/>
  <c r="Z62" i="15"/>
  <c r="R62" i="15"/>
  <c r="AJ61" i="15"/>
  <c r="AB61" i="15"/>
  <c r="T61" i="15"/>
  <c r="AD60" i="15"/>
  <c r="V60" i="15"/>
  <c r="AF59" i="15"/>
  <c r="X59" i="15"/>
  <c r="AH58" i="15"/>
  <c r="Z58" i="15"/>
  <c r="R58" i="15"/>
  <c r="AJ57" i="15"/>
  <c r="AB57" i="15"/>
  <c r="T57" i="15"/>
  <c r="AD56" i="15"/>
  <c r="V56" i="15"/>
  <c r="AF55" i="15"/>
  <c r="X55" i="15"/>
  <c r="AH54" i="15"/>
  <c r="Z54" i="15"/>
  <c r="R54" i="15"/>
  <c r="AJ53" i="15"/>
  <c r="AB53" i="15"/>
  <c r="T53" i="15"/>
  <c r="AJ62" i="15"/>
  <c r="AC61" i="15"/>
  <c r="AB60" i="15"/>
  <c r="AC59" i="15"/>
  <c r="AF58" i="15"/>
  <c r="T58" i="15"/>
  <c r="K58" i="15" s="1"/>
  <c r="AE57" i="15"/>
  <c r="U57" i="15"/>
  <c r="AG56" i="15"/>
  <c r="W56" i="15"/>
  <c r="AI55" i="15"/>
  <c r="Y55" i="15"/>
  <c r="AK54" i="15"/>
  <c r="AA54" i="15"/>
  <c r="AC53" i="15"/>
  <c r="R53" i="15"/>
  <c r="AF52" i="15"/>
  <c r="X52" i="15"/>
  <c r="AH51" i="15"/>
  <c r="Z51" i="15"/>
  <c r="R51" i="15"/>
  <c r="AJ50" i="15"/>
  <c r="AB50" i="15"/>
  <c r="T50" i="15"/>
  <c r="AD49" i="15"/>
  <c r="V49" i="15"/>
  <c r="AF48" i="15"/>
  <c r="X48" i="15"/>
  <c r="AH47" i="15"/>
  <c r="Z47" i="15"/>
  <c r="R47" i="15"/>
  <c r="AJ46" i="15"/>
  <c r="AB46" i="15"/>
  <c r="T46" i="15"/>
  <c r="AI62" i="15"/>
  <c r="Z61" i="15"/>
  <c r="AA60" i="15"/>
  <c r="Z59" i="15"/>
  <c r="AE58" i="15"/>
  <c r="S58" i="15"/>
  <c r="AD57" i="15"/>
  <c r="S57" i="15"/>
  <c r="AF56" i="15"/>
  <c r="U56" i="15"/>
  <c r="AH55" i="15"/>
  <c r="W55" i="15"/>
  <c r="AJ54" i="15"/>
  <c r="Y54" i="15"/>
  <c r="AA53" i="15"/>
  <c r="K53" i="15" s="1"/>
  <c r="AE52" i="15"/>
  <c r="W52" i="15"/>
  <c r="AG51" i="15"/>
  <c r="Y51" i="15"/>
  <c r="AI50" i="15"/>
  <c r="AA50" i="15"/>
  <c r="S50" i="15"/>
  <c r="AK49" i="15"/>
  <c r="AC49" i="15"/>
  <c r="U49" i="15"/>
  <c r="AE48" i="15"/>
  <c r="W48" i="15"/>
  <c r="R63" i="15"/>
  <c r="AB62" i="15"/>
  <c r="V61" i="15"/>
  <c r="W60" i="15"/>
  <c r="V59" i="15"/>
  <c r="AB58" i="15"/>
  <c r="AA57" i="15"/>
  <c r="AC56" i="15"/>
  <c r="S56" i="15"/>
  <c r="AE55" i="15"/>
  <c r="U55" i="15"/>
  <c r="AG54" i="15"/>
  <c r="W54" i="15"/>
  <c r="AI53" i="15"/>
  <c r="Y53" i="15"/>
  <c r="AC52" i="15"/>
  <c r="U52" i="15"/>
  <c r="AE51" i="15"/>
  <c r="W51" i="15"/>
  <c r="AG50" i="15"/>
  <c r="Y50" i="15"/>
  <c r="AI49" i="15"/>
  <c r="AA49" i="15"/>
  <c r="K49" i="15" s="1"/>
  <c r="S49" i="15"/>
  <c r="AK48" i="15"/>
  <c r="AC48" i="15"/>
  <c r="U48" i="15"/>
  <c r="AE47" i="15"/>
  <c r="W47" i="15"/>
  <c r="AG46" i="15"/>
  <c r="Y46" i="15"/>
  <c r="AI45" i="15"/>
  <c r="AA45" i="15"/>
  <c r="S45" i="15"/>
  <c r="AK44" i="15"/>
  <c r="AC44" i="15"/>
  <c r="U44" i="15"/>
  <c r="AE43" i="15"/>
  <c r="W43" i="15"/>
  <c r="AG42" i="15"/>
  <c r="Y42" i="15"/>
  <c r="AI41" i="15"/>
  <c r="AA41" i="15"/>
  <c r="S41" i="15"/>
  <c r="AK40" i="15"/>
  <c r="AC40" i="15"/>
  <c r="U40" i="15"/>
  <c r="AE39" i="15"/>
  <c r="W39" i="15"/>
  <c r="AG38" i="15"/>
  <c r="Y38" i="15"/>
  <c r="AI37" i="15"/>
  <c r="AA37" i="15"/>
  <c r="S37" i="15"/>
  <c r="AK36" i="15"/>
  <c r="AC36" i="15"/>
  <c r="U36" i="15"/>
  <c r="AE35" i="15"/>
  <c r="W35" i="15"/>
  <c r="AG34" i="15"/>
  <c r="Y34" i="15"/>
  <c r="AI33" i="15"/>
  <c r="AA33" i="15"/>
  <c r="K33" i="15" s="1"/>
  <c r="S33" i="15"/>
  <c r="AK32" i="15"/>
  <c r="AC32" i="15"/>
  <c r="U32" i="15"/>
  <c r="AE31" i="15"/>
  <c r="W31" i="15"/>
  <c r="AG30" i="15"/>
  <c r="Y30" i="15"/>
  <c r="AI29" i="15"/>
  <c r="AA29" i="15"/>
  <c r="S29" i="15"/>
  <c r="AK28" i="15"/>
  <c r="AC28" i="15"/>
  <c r="U28" i="15"/>
  <c r="AE27" i="15"/>
  <c r="W27" i="15"/>
  <c r="AG26" i="15"/>
  <c r="Y26" i="15"/>
  <c r="AI25" i="15"/>
  <c r="AA25" i="15"/>
  <c r="S25" i="15"/>
  <c r="AK24" i="15"/>
  <c r="AA62" i="15"/>
  <c r="U61" i="15"/>
  <c r="AJ60" i="15"/>
  <c r="T60" i="15"/>
  <c r="AK59" i="15"/>
  <c r="U59" i="15"/>
  <c r="AA58" i="15"/>
  <c r="AK57" i="15"/>
  <c r="Z57" i="15"/>
  <c r="AB56" i="15"/>
  <c r="AD55" i="15"/>
  <c r="S55" i="15"/>
  <c r="AF54" i="15"/>
  <c r="U54" i="15"/>
  <c r="AH53" i="15"/>
  <c r="W53" i="15"/>
  <c r="AK52" i="15"/>
  <c r="AB52" i="15"/>
  <c r="T52" i="15"/>
  <c r="AD51" i="15"/>
  <c r="V51" i="15"/>
  <c r="AF50" i="15"/>
  <c r="X50" i="15"/>
  <c r="AH49" i="15"/>
  <c r="Z49" i="15"/>
  <c r="R49" i="15"/>
  <c r="AJ48" i="15"/>
  <c r="AB48" i="15"/>
  <c r="T48" i="15"/>
  <c r="AD47" i="15"/>
  <c r="V47" i="15"/>
  <c r="AF46" i="15"/>
  <c r="X46" i="15"/>
  <c r="AH45" i="15"/>
  <c r="Z45" i="15"/>
  <c r="R45" i="15"/>
  <c r="AJ44" i="15"/>
  <c r="AB44" i="15"/>
  <c r="T44" i="15"/>
  <c r="AD43" i="15"/>
  <c r="X62" i="15"/>
  <c r="AK61" i="15"/>
  <c r="R61" i="15"/>
  <c r="AI60" i="15"/>
  <c r="S60" i="15"/>
  <c r="AH59" i="15"/>
  <c r="R59" i="15"/>
  <c r="AK58" i="15"/>
  <c r="X58" i="15"/>
  <c r="AI57" i="15"/>
  <c r="Y57" i="15"/>
  <c r="AK56" i="15"/>
  <c r="AA56" i="15"/>
  <c r="AC55" i="15"/>
  <c r="R55" i="15"/>
  <c r="AE54" i="15"/>
  <c r="T54" i="15"/>
  <c r="AG53" i="15"/>
  <c r="V53" i="15"/>
  <c r="AJ52" i="15"/>
  <c r="AA52" i="15"/>
  <c r="S52" i="15"/>
  <c r="AK51" i="15"/>
  <c r="AC51" i="15"/>
  <c r="U51" i="15"/>
  <c r="AE50" i="15"/>
  <c r="W50" i="15"/>
  <c r="T62" i="15"/>
  <c r="AH61" i="15"/>
  <c r="AF60" i="15"/>
  <c r="AG59" i="15"/>
  <c r="AJ58" i="15"/>
  <c r="W58" i="15"/>
  <c r="AH57" i="15"/>
  <c r="W57" i="15"/>
  <c r="AJ56" i="15"/>
  <c r="Y56" i="15"/>
  <c r="AA55" i="15"/>
  <c r="AC54" i="15"/>
  <c r="S54" i="15"/>
  <c r="AE53" i="15"/>
  <c r="U53" i="15"/>
  <c r="AI52" i="15"/>
  <c r="Z52" i="15"/>
  <c r="R52" i="15"/>
  <c r="AJ51" i="15"/>
  <c r="AB51" i="15"/>
  <c r="T51" i="15"/>
  <c r="AD50" i="15"/>
  <c r="V50" i="15"/>
  <c r="AF49" i="15"/>
  <c r="S62" i="15"/>
  <c r="AD61" i="15"/>
  <c r="AE60" i="15"/>
  <c r="AD59" i="15"/>
  <c r="AI58" i="15"/>
  <c r="U58" i="15"/>
  <c r="AG57" i="15"/>
  <c r="V57" i="15"/>
  <c r="AI56" i="15"/>
  <c r="X56" i="15"/>
  <c r="AK55" i="15"/>
  <c r="Z55" i="15"/>
  <c r="AB54" i="15"/>
  <c r="AD53" i="15"/>
  <c r="S53" i="15"/>
  <c r="AG52" i="15"/>
  <c r="Y52" i="15"/>
  <c r="AI51" i="15"/>
  <c r="AA51" i="15"/>
  <c r="S51" i="15"/>
  <c r="AK50" i="15"/>
  <c r="AC50" i="15"/>
  <c r="U50" i="15"/>
  <c r="AE49" i="15"/>
  <c r="W49" i="15"/>
  <c r="AG48" i="15"/>
  <c r="Y48" i="15"/>
  <c r="AI47" i="15"/>
  <c r="AA47" i="15"/>
  <c r="S47" i="15"/>
  <c r="AK46" i="15"/>
  <c r="AC46" i="15"/>
  <c r="U46" i="15"/>
  <c r="AE45" i="15"/>
  <c r="W45" i="15"/>
  <c r="AG44" i="15"/>
  <c r="Y44" i="15"/>
  <c r="AI43" i="15"/>
  <c r="AA43" i="15"/>
  <c r="S43" i="15"/>
  <c r="AK42" i="15"/>
  <c r="AC42" i="15"/>
  <c r="U42" i="15"/>
  <c r="AE41" i="15"/>
  <c r="W41" i="15"/>
  <c r="AG40" i="15"/>
  <c r="Y40" i="15"/>
  <c r="AI39" i="15"/>
  <c r="AA39" i="15"/>
  <c r="S39" i="15"/>
  <c r="AK38" i="15"/>
  <c r="AC38" i="15"/>
  <c r="U38" i="15"/>
  <c r="AE37" i="15"/>
  <c r="W37" i="15"/>
  <c r="K37" i="15" s="1"/>
  <c r="AG36" i="15"/>
  <c r="Y36" i="15"/>
  <c r="AI35" i="15"/>
  <c r="AA35" i="15"/>
  <c r="S35" i="15"/>
  <c r="K35" i="15" s="1"/>
  <c r="AK34" i="15"/>
  <c r="AC34" i="15"/>
  <c r="U34" i="15"/>
  <c r="AE33" i="15"/>
  <c r="W33" i="15"/>
  <c r="AG32" i="15"/>
  <c r="Y32" i="15"/>
  <c r="AI31" i="15"/>
  <c r="AA31" i="15"/>
  <c r="S31" i="15"/>
  <c r="AK30" i="15"/>
  <c r="AC30" i="15"/>
  <c r="U30" i="15"/>
  <c r="AE29" i="15"/>
  <c r="W29" i="15"/>
  <c r="AG28" i="15"/>
  <c r="Y28" i="15"/>
  <c r="AI27" i="15"/>
  <c r="AA27" i="15"/>
  <c r="K27" i="15" s="1"/>
  <c r="S27" i="15"/>
  <c r="AK26" i="15"/>
  <c r="AC26" i="15"/>
  <c r="U26" i="15"/>
  <c r="K26" i="15" s="1"/>
  <c r="AE25" i="15"/>
  <c r="W25" i="15"/>
  <c r="AG24" i="15"/>
  <c r="AE56" i="15"/>
  <c r="AI54" i="15"/>
  <c r="V52" i="15"/>
  <c r="X51" i="15"/>
  <c r="AG49" i="15"/>
  <c r="R48" i="15"/>
  <c r="AF47" i="15"/>
  <c r="AH46" i="15"/>
  <c r="R46" i="15"/>
  <c r="AJ45" i="15"/>
  <c r="V45" i="15"/>
  <c r="AA44" i="15"/>
  <c r="AG43" i="15"/>
  <c r="U43" i="15"/>
  <c r="K43" i="15" s="1"/>
  <c r="AF42" i="15"/>
  <c r="V42" i="15"/>
  <c r="AF41" i="15"/>
  <c r="U41" i="15"/>
  <c r="AF40" i="15"/>
  <c r="V40" i="15"/>
  <c r="AF39" i="15"/>
  <c r="U39" i="15"/>
  <c r="AF38" i="15"/>
  <c r="V38" i="15"/>
  <c r="AF37" i="15"/>
  <c r="U37" i="15"/>
  <c r="AF36" i="15"/>
  <c r="V36" i="15"/>
  <c r="AF35" i="15"/>
  <c r="U35" i="15"/>
  <c r="AF34" i="15"/>
  <c r="V34" i="15"/>
  <c r="K34" i="15" s="1"/>
  <c r="AF33" i="15"/>
  <c r="U33" i="15"/>
  <c r="AF32" i="15"/>
  <c r="V32" i="15"/>
  <c r="K32" i="15" s="1"/>
  <c r="AF31" i="15"/>
  <c r="U31" i="15"/>
  <c r="AF30" i="15"/>
  <c r="V30" i="15"/>
  <c r="AF29" i="15"/>
  <c r="U29" i="15"/>
  <c r="AF28" i="15"/>
  <c r="V28" i="15"/>
  <c r="AF27" i="15"/>
  <c r="U27" i="15"/>
  <c r="T56" i="15"/>
  <c r="X54" i="15"/>
  <c r="AB49" i="15"/>
  <c r="AI48" i="15"/>
  <c r="AC47" i="15"/>
  <c r="AE46" i="15"/>
  <c r="AG45" i="15"/>
  <c r="U45" i="15"/>
  <c r="Z44" i="15"/>
  <c r="AF43" i="15"/>
  <c r="T43" i="15"/>
  <c r="AE42" i="15"/>
  <c r="T42" i="15"/>
  <c r="AD41" i="15"/>
  <c r="T41" i="15"/>
  <c r="AE40" i="15"/>
  <c r="T40" i="15"/>
  <c r="AD39" i="15"/>
  <c r="T39" i="15"/>
  <c r="K39" i="15" s="1"/>
  <c r="AE38" i="15"/>
  <c r="T38" i="15"/>
  <c r="AD37" i="15"/>
  <c r="T37" i="15"/>
  <c r="AE36" i="15"/>
  <c r="T36" i="15"/>
  <c r="AD35" i="15"/>
  <c r="T35" i="15"/>
  <c r="AE34" i="15"/>
  <c r="T34" i="15"/>
  <c r="AD33" i="15"/>
  <c r="T33" i="15"/>
  <c r="AE32" i="15"/>
  <c r="T32" i="15"/>
  <c r="AD31" i="15"/>
  <c r="T31" i="15"/>
  <c r="AE30" i="15"/>
  <c r="T30" i="15"/>
  <c r="K30" i="15" s="1"/>
  <c r="AD29" i="15"/>
  <c r="T29" i="15"/>
  <c r="AE28" i="15"/>
  <c r="T28" i="15"/>
  <c r="Y59" i="15"/>
  <c r="Y49" i="15"/>
  <c r="AH48" i="15"/>
  <c r="AB47" i="15"/>
  <c r="AD46" i="15"/>
  <c r="AF45" i="15"/>
  <c r="T45" i="15"/>
  <c r="X44" i="15"/>
  <c r="AC43" i="15"/>
  <c r="R43" i="15"/>
  <c r="AD42" i="15"/>
  <c r="S42" i="15"/>
  <c r="AC41" i="15"/>
  <c r="R41" i="15"/>
  <c r="AD40" i="15"/>
  <c r="S40" i="15"/>
  <c r="AC39" i="15"/>
  <c r="R39" i="15"/>
  <c r="AD38" i="15"/>
  <c r="S38" i="15"/>
  <c r="AC37" i="15"/>
  <c r="R37" i="15"/>
  <c r="AD36" i="15"/>
  <c r="S36" i="15"/>
  <c r="AC35" i="15"/>
  <c r="R35" i="15"/>
  <c r="AD34" i="15"/>
  <c r="S34" i="15"/>
  <c r="AC33" i="15"/>
  <c r="R33" i="15"/>
  <c r="AD32" i="15"/>
  <c r="S32" i="15"/>
  <c r="AC31" i="15"/>
  <c r="R31" i="15"/>
  <c r="K31" i="15" s="1"/>
  <c r="AD30" i="15"/>
  <c r="S30" i="15"/>
  <c r="AC29" i="15"/>
  <c r="R29" i="15"/>
  <c r="AD28" i="15"/>
  <c r="S28" i="15"/>
  <c r="AC27" i="15"/>
  <c r="R27" i="15"/>
  <c r="AD26" i="15"/>
  <c r="S26" i="15"/>
  <c r="AC25" i="15"/>
  <c r="R25" i="15"/>
  <c r="AD24" i="15"/>
  <c r="V24" i="15"/>
  <c r="AF23" i="15"/>
  <c r="X23" i="15"/>
  <c r="AH22" i="15"/>
  <c r="Z22" i="15"/>
  <c r="R22" i="15"/>
  <c r="AJ21" i="15"/>
  <c r="AB21" i="15"/>
  <c r="T21" i="15"/>
  <c r="AD20" i="15"/>
  <c r="V20" i="15"/>
  <c r="AF19" i="15"/>
  <c r="X19" i="15"/>
  <c r="AH18" i="15"/>
  <c r="Z18" i="15"/>
  <c r="R18" i="15"/>
  <c r="AJ17" i="15"/>
  <c r="AB17" i="15"/>
  <c r="T17" i="15"/>
  <c r="AC58" i="15"/>
  <c r="AK53" i="15"/>
  <c r="AH50" i="15"/>
  <c r="X49" i="15"/>
  <c r="AD48" i="15"/>
  <c r="Y47" i="15"/>
  <c r="AA46" i="15"/>
  <c r="AD45" i="15"/>
  <c r="AI44" i="15"/>
  <c r="W44" i="15"/>
  <c r="AB43" i="15"/>
  <c r="AB42" i="15"/>
  <c r="R42" i="15"/>
  <c r="AB41" i="15"/>
  <c r="AB40" i="15"/>
  <c r="R40" i="15"/>
  <c r="AB39" i="15"/>
  <c r="AB38" i="15"/>
  <c r="R38" i="15"/>
  <c r="AB37" i="15"/>
  <c r="AB36" i="15"/>
  <c r="R36" i="15"/>
  <c r="AB35" i="15"/>
  <c r="AB34" i="15"/>
  <c r="R34" i="15"/>
  <c r="AB33" i="15"/>
  <c r="AB32" i="15"/>
  <c r="R32" i="15"/>
  <c r="AB31" i="15"/>
  <c r="AB30" i="15"/>
  <c r="R30" i="15"/>
  <c r="AB29" i="15"/>
  <c r="AB28" i="15"/>
  <c r="R28" i="15"/>
  <c r="AB27" i="15"/>
  <c r="AB26" i="15"/>
  <c r="R26" i="15"/>
  <c r="AB25" i="15"/>
  <c r="AC24" i="15"/>
  <c r="U24" i="15"/>
  <c r="AE23" i="15"/>
  <c r="W23" i="15"/>
  <c r="AG22" i="15"/>
  <c r="Y22" i="15"/>
  <c r="AI21" i="15"/>
  <c r="AA21" i="15"/>
  <c r="S21" i="15"/>
  <c r="AK20" i="15"/>
  <c r="AC20" i="15"/>
  <c r="U20" i="15"/>
  <c r="AE19" i="15"/>
  <c r="W19" i="15"/>
  <c r="AG18" i="15"/>
  <c r="Y18" i="15"/>
  <c r="AI17" i="15"/>
  <c r="AA17" i="15"/>
  <c r="S17" i="15"/>
  <c r="AK16" i="15"/>
  <c r="AC16" i="15"/>
  <c r="U16" i="15"/>
  <c r="AE15" i="15"/>
  <c r="W15" i="15"/>
  <c r="AG14" i="15"/>
  <c r="Y14" i="15"/>
  <c r="AI13" i="15"/>
  <c r="AA13" i="15"/>
  <c r="S13" i="15"/>
  <c r="AK12" i="15"/>
  <c r="AC12" i="15"/>
  <c r="U12" i="15"/>
  <c r="AE11" i="15"/>
  <c r="W11" i="15"/>
  <c r="AG10" i="15"/>
  <c r="Y10" i="15"/>
  <c r="AI9" i="15"/>
  <c r="AA9" i="15"/>
  <c r="AF62" i="15"/>
  <c r="AG55" i="15"/>
  <c r="Z53" i="15"/>
  <c r="Z50" i="15"/>
  <c r="T49" i="15"/>
  <c r="AA48" i="15"/>
  <c r="X47" i="15"/>
  <c r="Z46" i="15"/>
  <c r="AC45" i="15"/>
  <c r="AH44" i="15"/>
  <c r="V44" i="15"/>
  <c r="Z43" i="15"/>
  <c r="AA42" i="15"/>
  <c r="AK41" i="15"/>
  <c r="Z41" i="15"/>
  <c r="AA40" i="15"/>
  <c r="AK39" i="15"/>
  <c r="Z39" i="15"/>
  <c r="AA38" i="15"/>
  <c r="AK37" i="15"/>
  <c r="Z37" i="15"/>
  <c r="AC57" i="15"/>
  <c r="V55" i="15"/>
  <c r="R50" i="15"/>
  <c r="Z48" i="15"/>
  <c r="AK47" i="15"/>
  <c r="U47" i="15"/>
  <c r="W46" i="15"/>
  <c r="AB45" i="15"/>
  <c r="AF44" i="15"/>
  <c r="S44" i="15"/>
  <c r="AK43" i="15"/>
  <c r="Y43" i="15"/>
  <c r="AJ42" i="15"/>
  <c r="Z42" i="15"/>
  <c r="AJ41" i="15"/>
  <c r="Y41" i="15"/>
  <c r="AJ40" i="15"/>
  <c r="Z40" i="15"/>
  <c r="AJ39" i="15"/>
  <c r="Y39" i="15"/>
  <c r="AJ38" i="15"/>
  <c r="Z38" i="15"/>
  <c r="AJ37" i="15"/>
  <c r="Y37" i="15"/>
  <c r="AJ36" i="15"/>
  <c r="Z36" i="15"/>
  <c r="AJ35" i="15"/>
  <c r="Y35" i="15"/>
  <c r="AJ34" i="15"/>
  <c r="Z34" i="15"/>
  <c r="AJ33" i="15"/>
  <c r="Y33" i="15"/>
  <c r="AJ32" i="15"/>
  <c r="Y61" i="15"/>
  <c r="R57" i="15"/>
  <c r="V48" i="15"/>
  <c r="AJ47" i="15"/>
  <c r="T47" i="15"/>
  <c r="V46" i="15"/>
  <c r="Y45" i="15"/>
  <c r="AE44" i="15"/>
  <c r="R44" i="15"/>
  <c r="AJ43" i="15"/>
  <c r="X43" i="15"/>
  <c r="AI42" i="15"/>
  <c r="X42" i="15"/>
  <c r="AH41" i="15"/>
  <c r="X41" i="15"/>
  <c r="AI40" i="15"/>
  <c r="X40" i="15"/>
  <c r="AH39" i="15"/>
  <c r="X39" i="15"/>
  <c r="AI38" i="15"/>
  <c r="X38" i="15"/>
  <c r="AH37" i="15"/>
  <c r="X37" i="15"/>
  <c r="AI36" i="15"/>
  <c r="X36" i="15"/>
  <c r="AH35" i="15"/>
  <c r="X35" i="15"/>
  <c r="AI34" i="15"/>
  <c r="X34" i="15"/>
  <c r="AH33" i="15"/>
  <c r="X33" i="15"/>
  <c r="AI32" i="15"/>
  <c r="X32" i="15"/>
  <c r="AH31" i="15"/>
  <c r="X31" i="15"/>
  <c r="AI30" i="15"/>
  <c r="X30" i="15"/>
  <c r="AH29" i="15"/>
  <c r="X29" i="15"/>
  <c r="AI28" i="15"/>
  <c r="X28" i="15"/>
  <c r="AH27" i="15"/>
  <c r="X27" i="15"/>
  <c r="AI26" i="15"/>
  <c r="X26" i="15"/>
  <c r="AH25" i="15"/>
  <c r="X25" i="15"/>
  <c r="AI24" i="15"/>
  <c r="Z24" i="15"/>
  <c r="K24" i="15" s="1"/>
  <c r="R24" i="15"/>
  <c r="AJ23" i="15"/>
  <c r="AB23" i="15"/>
  <c r="T23" i="15"/>
  <c r="AD22" i="15"/>
  <c r="V22" i="15"/>
  <c r="AF21" i="15"/>
  <c r="X21" i="15"/>
  <c r="AH20" i="15"/>
  <c r="X60" i="15"/>
  <c r="AD52" i="15"/>
  <c r="AF51" i="15"/>
  <c r="AJ49" i="15"/>
  <c r="S48" i="15"/>
  <c r="AG47" i="15"/>
  <c r="AI46" i="15"/>
  <c r="S46" i="15"/>
  <c r="AK45" i="15"/>
  <c r="X45" i="15"/>
  <c r="AD44" i="15"/>
  <c r="AH43" i="15"/>
  <c r="V43" i="15"/>
  <c r="AH42" i="15"/>
  <c r="W42" i="15"/>
  <c r="AG41" i="15"/>
  <c r="V41" i="15"/>
  <c r="AH40" i="15"/>
  <c r="W40" i="15"/>
  <c r="AG39" i="15"/>
  <c r="V39" i="15"/>
  <c r="AH38" i="15"/>
  <c r="W38" i="15"/>
  <c r="AG37" i="15"/>
  <c r="V37" i="15"/>
  <c r="AH36" i="15"/>
  <c r="W36" i="15"/>
  <c r="K36" i="15" s="1"/>
  <c r="AG35" i="15"/>
  <c r="V35" i="15"/>
  <c r="AH34" i="15"/>
  <c r="W34" i="15"/>
  <c r="AG33" i="15"/>
  <c r="V33" i="15"/>
  <c r="AH32" i="15"/>
  <c r="W32" i="15"/>
  <c r="AG31" i="15"/>
  <c r="V31" i="15"/>
  <c r="AH30" i="15"/>
  <c r="W30" i="15"/>
  <c r="AG29" i="15"/>
  <c r="V29" i="15"/>
  <c r="AH28" i="15"/>
  <c r="W28" i="15"/>
  <c r="AG27" i="15"/>
  <c r="V27" i="15"/>
  <c r="AH26" i="15"/>
  <c r="W26" i="15"/>
  <c r="V4" i="15"/>
  <c r="AD4" i="15"/>
  <c r="T5" i="15"/>
  <c r="AB5" i="15"/>
  <c r="AJ5" i="15"/>
  <c r="R6" i="15"/>
  <c r="Z6" i="15"/>
  <c r="AH6" i="15"/>
  <c r="X7" i="15"/>
  <c r="K7" i="15" s="1"/>
  <c r="AF7" i="15"/>
  <c r="V8" i="15"/>
  <c r="AD8" i="15"/>
  <c r="T9" i="15"/>
  <c r="AC9" i="15"/>
  <c r="W10" i="15"/>
  <c r="AF10" i="15"/>
  <c r="Z11" i="15"/>
  <c r="AI11" i="15"/>
  <c r="T12" i="15"/>
  <c r="AD12" i="15"/>
  <c r="X13" i="15"/>
  <c r="AG13" i="15"/>
  <c r="S14" i="15"/>
  <c r="AB14" i="15"/>
  <c r="AK14" i="15"/>
  <c r="U15" i="15"/>
  <c r="AD15" i="15"/>
  <c r="Y16" i="15"/>
  <c r="AH16" i="15"/>
  <c r="J17" i="15"/>
  <c r="U17" i="15"/>
  <c r="AE17" i="15"/>
  <c r="U18" i="15"/>
  <c r="AE18" i="15"/>
  <c r="S19" i="15"/>
  <c r="AC19" i="15"/>
  <c r="AA20" i="15"/>
  <c r="U21" i="15"/>
  <c r="AG21" i="15"/>
  <c r="AA22" i="15"/>
  <c r="I23" i="15"/>
  <c r="R23" i="15"/>
  <c r="K23" i="15" s="1"/>
  <c r="AD23" i="15"/>
  <c r="W24" i="15"/>
  <c r="AJ24" i="15"/>
  <c r="I25" i="15"/>
  <c r="Y25" i="15"/>
  <c r="AF26" i="15"/>
  <c r="I27" i="15"/>
  <c r="AJ27" i="15"/>
  <c r="J29" i="15"/>
  <c r="I29" i="15"/>
  <c r="H29" i="15"/>
  <c r="AK29" i="15"/>
  <c r="Z30" i="15"/>
  <c r="J33" i="15"/>
  <c r="I33" i="15"/>
  <c r="H33" i="15"/>
  <c r="J46" i="15"/>
  <c r="J48" i="15"/>
  <c r="H52" i="15"/>
  <c r="J52" i="15"/>
  <c r="I52" i="15"/>
  <c r="I22" i="15"/>
  <c r="J45" i="15"/>
  <c r="H38" i="15"/>
  <c r="H39" i="15"/>
  <c r="H40" i="15"/>
  <c r="H41" i="15"/>
  <c r="H42" i="15"/>
  <c r="H43" i="15"/>
  <c r="K67" i="15"/>
  <c r="J38" i="15"/>
  <c r="I39" i="15"/>
  <c r="J40" i="15"/>
  <c r="I41" i="15"/>
  <c r="J42" i="15"/>
  <c r="I43" i="15"/>
  <c r="J39" i="15"/>
  <c r="J41" i="15"/>
  <c r="K42" i="15"/>
  <c r="J43" i="15"/>
  <c r="I46" i="15"/>
  <c r="H46" i="15"/>
  <c r="H48" i="15"/>
  <c r="I48" i="15"/>
  <c r="K59" i="15"/>
  <c r="H59" i="15"/>
  <c r="K61" i="15"/>
  <c r="H61" i="15"/>
  <c r="J49" i="15"/>
  <c r="H50" i="15"/>
  <c r="I59" i="15"/>
  <c r="I61" i="15"/>
  <c r="K63" i="15"/>
  <c r="H63" i="15"/>
  <c r="I50" i="15"/>
  <c r="I57" i="15"/>
  <c r="J59" i="15"/>
  <c r="J61" i="15"/>
  <c r="H67" i="15"/>
  <c r="I68" i="15"/>
  <c r="J72" i="15"/>
  <c r="J67" i="15"/>
  <c r="H65" i="15"/>
  <c r="J85" i="15"/>
  <c r="I85" i="15"/>
  <c r="H85" i="15"/>
  <c r="H86" i="15"/>
  <c r="J86" i="15"/>
  <c r="I86" i="15"/>
  <c r="I65" i="15"/>
  <c r="J65" i="15"/>
  <c r="J69" i="15"/>
  <c r="H69" i="15"/>
  <c r="H68" i="15"/>
  <c r="H73" i="15"/>
  <c r="J76" i="15"/>
  <c r="H77" i="15"/>
  <c r="I78" i="15"/>
  <c r="H84" i="15"/>
  <c r="I92" i="15"/>
  <c r="J92" i="15"/>
  <c r="H92" i="15"/>
  <c r="I73" i="15"/>
  <c r="K76" i="15"/>
  <c r="J78" i="15"/>
  <c r="J90" i="15"/>
  <c r="I90" i="15"/>
  <c r="H90" i="15"/>
  <c r="K94" i="15"/>
  <c r="K98" i="15"/>
  <c r="K89" i="15"/>
  <c r="J89" i="15"/>
  <c r="I89" i="15"/>
  <c r="K80" i="15"/>
  <c r="J81" i="15"/>
  <c r="I81" i="15"/>
  <c r="H81" i="15"/>
  <c r="I82" i="15"/>
  <c r="K91" i="15"/>
  <c r="J91" i="15"/>
  <c r="I91" i="15"/>
  <c r="H91" i="15"/>
  <c r="H93" i="15"/>
  <c r="H94" i="15"/>
  <c r="H95" i="15"/>
  <c r="H96" i="15"/>
  <c r="H97" i="15"/>
  <c r="M147" i="15"/>
  <c r="J93" i="15"/>
  <c r="I94" i="15"/>
  <c r="I95" i="15"/>
  <c r="J97" i="15"/>
  <c r="K102" i="15"/>
  <c r="J102" i="15"/>
  <c r="I102" i="15"/>
  <c r="H102" i="15"/>
  <c r="K93" i="15"/>
  <c r="J94" i="15"/>
  <c r="K97" i="15"/>
  <c r="K99" i="15"/>
  <c r="I96" i="15"/>
  <c r="I100" i="15"/>
  <c r="K100" i="15"/>
  <c r="J100" i="15"/>
  <c r="K111" i="15"/>
  <c r="J105" i="15"/>
  <c r="K118" i="15"/>
  <c r="H98" i="15"/>
  <c r="H106" i="15"/>
  <c r="K112" i="15"/>
  <c r="O147" i="15"/>
  <c r="K104" i="15"/>
  <c r="I104" i="15"/>
  <c r="Q147" i="15"/>
  <c r="K107" i="15"/>
  <c r="J107" i="15"/>
  <c r="H103" i="15"/>
  <c r="H111" i="15"/>
  <c r="K123" i="15"/>
  <c r="J123" i="15"/>
  <c r="I123" i="15"/>
  <c r="H123" i="15"/>
  <c r="H108" i="15"/>
  <c r="J111" i="15"/>
  <c r="H112" i="15"/>
  <c r="H118" i="15"/>
  <c r="K119" i="15"/>
  <c r="J119" i="15"/>
  <c r="H119" i="15"/>
  <c r="I108" i="15"/>
  <c r="I112" i="15"/>
  <c r="I118" i="15"/>
  <c r="J108" i="15"/>
  <c r="J112" i="15"/>
  <c r="J118" i="15"/>
  <c r="I119" i="15"/>
  <c r="K136" i="15"/>
  <c r="K127" i="15"/>
  <c r="J127" i="15"/>
  <c r="I127" i="15"/>
  <c r="H127" i="15"/>
  <c r="I116" i="15"/>
  <c r="H116" i="15"/>
  <c r="K139" i="15"/>
  <c r="O150" i="15"/>
  <c r="K129" i="15"/>
  <c r="I129" i="15"/>
  <c r="H131" i="15"/>
  <c r="H120" i="15"/>
  <c r="H124" i="15"/>
  <c r="I131" i="15"/>
  <c r="K132" i="15"/>
  <c r="I132" i="15"/>
  <c r="K135" i="15"/>
  <c r="I120" i="15"/>
  <c r="I124" i="15"/>
  <c r="Q150" i="15"/>
  <c r="H129" i="15"/>
  <c r="J131" i="15"/>
  <c r="K140" i="15"/>
  <c r="K128" i="15"/>
  <c r="J129" i="15"/>
  <c r="K133" i="15"/>
  <c r="I133" i="15"/>
  <c r="K141" i="15"/>
  <c r="K143" i="15"/>
  <c r="J135" i="15"/>
  <c r="H136" i="15"/>
  <c r="J139" i="15"/>
  <c r="H140" i="15"/>
  <c r="J143" i="15"/>
  <c r="I136" i="15"/>
  <c r="I140" i="15"/>
  <c r="J136" i="15"/>
  <c r="J140" i="15"/>
  <c r="I137" i="15"/>
  <c r="I141" i="15"/>
  <c r="O150" i="14"/>
  <c r="M147" i="14"/>
  <c r="M150" i="14"/>
  <c r="H68" i="8"/>
  <c r="H66" i="8"/>
  <c r="H75" i="8"/>
  <c r="H67" i="8"/>
  <c r="H74" i="8"/>
  <c r="H70" i="8"/>
  <c r="AC4" i="14"/>
  <c r="K4" i="14" s="1"/>
  <c r="AH5" i="14"/>
  <c r="AE6" i="14"/>
  <c r="AE7" i="14"/>
  <c r="AI10" i="14"/>
  <c r="AK16" i="14"/>
  <c r="AI21" i="14"/>
  <c r="AC28" i="14"/>
  <c r="AH35" i="14"/>
  <c r="M151" i="14"/>
  <c r="M148" i="14"/>
  <c r="AI5" i="14"/>
  <c r="AG6" i="14"/>
  <c r="K6" i="14" s="1"/>
  <c r="AF7" i="14"/>
  <c r="K8" i="14"/>
  <c r="I8" i="14"/>
  <c r="H8" i="14"/>
  <c r="AG18" i="14"/>
  <c r="K21" i="14"/>
  <c r="AE23" i="14"/>
  <c r="AK28" i="14"/>
  <c r="AE4" i="14"/>
  <c r="AJ5" i="14"/>
  <c r="K5" i="14" s="1"/>
  <c r="AH6" i="14"/>
  <c r="AG7" i="14"/>
  <c r="AB9" i="14"/>
  <c r="AI13" i="14"/>
  <c r="AC20" i="14"/>
  <c r="AG30" i="14"/>
  <c r="AI33" i="14"/>
  <c r="AD36" i="14"/>
  <c r="O151" i="14"/>
  <c r="O148" i="14"/>
  <c r="AJ7" i="14"/>
  <c r="AC8" i="14"/>
  <c r="AC9" i="14"/>
  <c r="AE15" i="14"/>
  <c r="AK20" i="14"/>
  <c r="AI25" i="14"/>
  <c r="K18" i="14"/>
  <c r="AF143" i="14"/>
  <c r="AH142" i="14"/>
  <c r="AJ141" i="14"/>
  <c r="AB141" i="14"/>
  <c r="AD140" i="14"/>
  <c r="AF139" i="14"/>
  <c r="AH138" i="14"/>
  <c r="AJ137" i="14"/>
  <c r="AB137" i="14"/>
  <c r="AD136" i="14"/>
  <c r="AF135" i="14"/>
  <c r="AH134" i="14"/>
  <c r="AJ133" i="14"/>
  <c r="AB133" i="14"/>
  <c r="AD132" i="14"/>
  <c r="AF131" i="14"/>
  <c r="AH130" i="14"/>
  <c r="AJ129" i="14"/>
  <c r="AB129" i="14"/>
  <c r="AD128" i="14"/>
  <c r="AF127" i="14"/>
  <c r="AE143" i="14"/>
  <c r="AG142" i="14"/>
  <c r="AI141" i="14"/>
  <c r="AK140" i="14"/>
  <c r="AC140" i="14"/>
  <c r="AE139" i="14"/>
  <c r="AG138" i="14"/>
  <c r="AI137" i="14"/>
  <c r="AK136" i="14"/>
  <c r="AC136" i="14"/>
  <c r="AE135" i="14"/>
  <c r="AG134" i="14"/>
  <c r="AI133" i="14"/>
  <c r="AK132" i="14"/>
  <c r="AC132" i="14"/>
  <c r="AE131" i="14"/>
  <c r="AG130" i="14"/>
  <c r="AI129" i="14"/>
  <c r="AK128" i="14"/>
  <c r="AC128" i="14"/>
  <c r="AE127" i="14"/>
  <c r="AG126" i="14"/>
  <c r="AI125" i="14"/>
  <c r="AK124" i="14"/>
  <c r="AC124" i="14"/>
  <c r="AE123" i="14"/>
  <c r="AG122" i="14"/>
  <c r="AD143" i="14"/>
  <c r="AF142" i="14"/>
  <c r="AH141" i="14"/>
  <c r="AJ140" i="14"/>
  <c r="AB140" i="14"/>
  <c r="AD139" i="14"/>
  <c r="AF138" i="14"/>
  <c r="AH137" i="14"/>
  <c r="AJ136" i="14"/>
  <c r="AB136" i="14"/>
  <c r="AD135" i="14"/>
  <c r="AF134" i="14"/>
  <c r="AH133" i="14"/>
  <c r="AJ132" i="14"/>
  <c r="AB132" i="14"/>
  <c r="AD131" i="14"/>
  <c r="AF130" i="14"/>
  <c r="AH129" i="14"/>
  <c r="AJ128" i="14"/>
  <c r="AB128" i="14"/>
  <c r="AD127" i="14"/>
  <c r="AF126" i="14"/>
  <c r="AH125" i="14"/>
  <c r="AJ124" i="14"/>
  <c r="AB124" i="14"/>
  <c r="AK143" i="14"/>
  <c r="AC143" i="14"/>
  <c r="AE142" i="14"/>
  <c r="AG141" i="14"/>
  <c r="AI140" i="14"/>
  <c r="AK139" i="14"/>
  <c r="AC139" i="14"/>
  <c r="AE138" i="14"/>
  <c r="AG137" i="14"/>
  <c r="AI136" i="14"/>
  <c r="AK135" i="14"/>
  <c r="AC135" i="14"/>
  <c r="AE134" i="14"/>
  <c r="AG133" i="14"/>
  <c r="AI132" i="14"/>
  <c r="AK131" i="14"/>
  <c r="AC131" i="14"/>
  <c r="AE130" i="14"/>
  <c r="AG129" i="14"/>
  <c r="AI128" i="14"/>
  <c r="AK127" i="14"/>
  <c r="AC127" i="14"/>
  <c r="AE126" i="14"/>
  <c r="AG125" i="14"/>
  <c r="AI124" i="14"/>
  <c r="AK123" i="14"/>
  <c r="AC123" i="14"/>
  <c r="AE122" i="14"/>
  <c r="AJ143" i="14"/>
  <c r="AB143" i="14"/>
  <c r="AD142" i="14"/>
  <c r="AF141" i="14"/>
  <c r="AH140" i="14"/>
  <c r="AJ139" i="14"/>
  <c r="AB139" i="14"/>
  <c r="AD138" i="14"/>
  <c r="AF137" i="14"/>
  <c r="AH136" i="14"/>
  <c r="AJ135" i="14"/>
  <c r="AB135" i="14"/>
  <c r="AD134" i="14"/>
  <c r="AF133" i="14"/>
  <c r="AH132" i="14"/>
  <c r="AJ131" i="14"/>
  <c r="AB131" i="14"/>
  <c r="AD130" i="14"/>
  <c r="AF129" i="14"/>
  <c r="AH128" i="14"/>
  <c r="AJ127" i="14"/>
  <c r="AB127" i="14"/>
  <c r="AD126" i="14"/>
  <c r="AF125" i="14"/>
  <c r="AH124" i="14"/>
  <c r="AI143" i="14"/>
  <c r="AK142" i="14"/>
  <c r="AC142" i="14"/>
  <c r="AE141" i="14"/>
  <c r="AG140" i="14"/>
  <c r="AI139" i="14"/>
  <c r="AK138" i="14"/>
  <c r="AC138" i="14"/>
  <c r="AE137" i="14"/>
  <c r="AG136" i="14"/>
  <c r="AI135" i="14"/>
  <c r="AK134" i="14"/>
  <c r="AC134" i="14"/>
  <c r="AE133" i="14"/>
  <c r="AG132" i="14"/>
  <c r="AI131" i="14"/>
  <c r="AK130" i="14"/>
  <c r="AC130" i="14"/>
  <c r="AE129" i="14"/>
  <c r="AG128" i="14"/>
  <c r="AI127" i="14"/>
  <c r="AK126" i="14"/>
  <c r="AC126" i="14"/>
  <c r="AE125" i="14"/>
  <c r="AG124" i="14"/>
  <c r="AI123" i="14"/>
  <c r="AH143" i="14"/>
  <c r="AJ142" i="14"/>
  <c r="AB142" i="14"/>
  <c r="AD141" i="14"/>
  <c r="AF140" i="14"/>
  <c r="AH139" i="14"/>
  <c r="AJ138" i="14"/>
  <c r="AB138" i="14"/>
  <c r="AD137" i="14"/>
  <c r="AF136" i="14"/>
  <c r="AH135" i="14"/>
  <c r="AJ134" i="14"/>
  <c r="AB134" i="14"/>
  <c r="AD133" i="14"/>
  <c r="AF132" i="14"/>
  <c r="AH131" i="14"/>
  <c r="AJ130" i="14"/>
  <c r="AB130" i="14"/>
  <c r="AD129" i="14"/>
  <c r="AF128" i="14"/>
  <c r="AH127" i="14"/>
  <c r="AJ126" i="14"/>
  <c r="AB126" i="14"/>
  <c r="AD125" i="14"/>
  <c r="AF124" i="14"/>
  <c r="AH123" i="14"/>
  <c r="AK125" i="14"/>
  <c r="AC122" i="14"/>
  <c r="AK121" i="14"/>
  <c r="AC121" i="14"/>
  <c r="AE120" i="14"/>
  <c r="AG119" i="14"/>
  <c r="AI118" i="14"/>
  <c r="AK117" i="14"/>
  <c r="AC117" i="14"/>
  <c r="AI138" i="14"/>
  <c r="AI134" i="14"/>
  <c r="AI130" i="14"/>
  <c r="AJ125" i="14"/>
  <c r="AB122" i="14"/>
  <c r="AJ121" i="14"/>
  <c r="AB121" i="14"/>
  <c r="AD120" i="14"/>
  <c r="AF119" i="14"/>
  <c r="AH118" i="14"/>
  <c r="AJ117" i="14"/>
  <c r="AB117" i="14"/>
  <c r="AD116" i="14"/>
  <c r="AF115" i="14"/>
  <c r="AH114" i="14"/>
  <c r="AJ113" i="14"/>
  <c r="AB113" i="14"/>
  <c r="AD112" i="14"/>
  <c r="AF111" i="14"/>
  <c r="AI142" i="14"/>
  <c r="AE140" i="14"/>
  <c r="AI126" i="14"/>
  <c r="AC125" i="14"/>
  <c r="AE124" i="14"/>
  <c r="AJ123" i="14"/>
  <c r="AK122" i="14"/>
  <c r="AI121" i="14"/>
  <c r="AK120" i="14"/>
  <c r="AC120" i="14"/>
  <c r="AE119" i="14"/>
  <c r="AG118" i="14"/>
  <c r="AI117" i="14"/>
  <c r="AK116" i="14"/>
  <c r="AC116" i="14"/>
  <c r="AE136" i="14"/>
  <c r="AE132" i="14"/>
  <c r="AE128" i="14"/>
  <c r="AH126" i="14"/>
  <c r="AB125" i="14"/>
  <c r="AD124" i="14"/>
  <c r="AG123" i="14"/>
  <c r="AJ122" i="14"/>
  <c r="AH121" i="14"/>
  <c r="AJ120" i="14"/>
  <c r="AB120" i="14"/>
  <c r="AD119" i="14"/>
  <c r="AF118" i="14"/>
  <c r="AH117" i="14"/>
  <c r="AJ116" i="14"/>
  <c r="AB116" i="14"/>
  <c r="AD115" i="14"/>
  <c r="AF114" i="14"/>
  <c r="AH113" i="14"/>
  <c r="AJ112" i="14"/>
  <c r="AB112" i="14"/>
  <c r="AD111" i="14"/>
  <c r="AK141" i="14"/>
  <c r="AF123" i="14"/>
  <c r="AI122" i="14"/>
  <c r="AG121" i="14"/>
  <c r="AI120" i="14"/>
  <c r="AK119" i="14"/>
  <c r="AC119" i="14"/>
  <c r="AE118" i="14"/>
  <c r="AG117" i="14"/>
  <c r="AI116" i="14"/>
  <c r="AK115" i="14"/>
  <c r="AC115" i="14"/>
  <c r="AE114" i="14"/>
  <c r="AG113" i="14"/>
  <c r="AI112" i="14"/>
  <c r="AC141" i="14"/>
  <c r="AG139" i="14"/>
  <c r="AK137" i="14"/>
  <c r="AG135" i="14"/>
  <c r="AK133" i="14"/>
  <c r="AG131" i="14"/>
  <c r="AK129" i="14"/>
  <c r="AG127" i="14"/>
  <c r="AD123" i="14"/>
  <c r="AH122" i="14"/>
  <c r="AF121" i="14"/>
  <c r="AH120" i="14"/>
  <c r="AJ119" i="14"/>
  <c r="AB119" i="14"/>
  <c r="AD118" i="14"/>
  <c r="AF117" i="14"/>
  <c r="AH116" i="14"/>
  <c r="AJ115" i="14"/>
  <c r="AC137" i="14"/>
  <c r="AC133" i="14"/>
  <c r="AC129" i="14"/>
  <c r="AB123" i="14"/>
  <c r="AF122" i="14"/>
  <c r="AE121" i="14"/>
  <c r="AG120" i="14"/>
  <c r="AI119" i="14"/>
  <c r="AK118" i="14"/>
  <c r="AC118" i="14"/>
  <c r="AE117" i="14"/>
  <c r="AG116" i="14"/>
  <c r="AI115" i="14"/>
  <c r="AK114" i="14"/>
  <c r="AC114" i="14"/>
  <c r="AE113" i="14"/>
  <c r="AG112" i="14"/>
  <c r="AI111" i="14"/>
  <c r="AK110" i="14"/>
  <c r="AC110" i="14"/>
  <c r="AE109" i="14"/>
  <c r="AG108" i="14"/>
  <c r="AI107" i="14"/>
  <c r="AG143" i="14"/>
  <c r="AD122" i="14"/>
  <c r="AD121" i="14"/>
  <c r="AE115" i="14"/>
  <c r="AI113" i="14"/>
  <c r="AB111" i="14"/>
  <c r="AI110" i="14"/>
  <c r="AG109" i="14"/>
  <c r="AE108" i="14"/>
  <c r="AC107" i="14"/>
  <c r="AE106" i="14"/>
  <c r="AG105" i="14"/>
  <c r="AI104" i="14"/>
  <c r="AK103" i="14"/>
  <c r="AC103" i="14"/>
  <c r="AE102" i="14"/>
  <c r="AG101" i="14"/>
  <c r="AI100" i="14"/>
  <c r="AK99" i="14"/>
  <c r="AC99" i="14"/>
  <c r="AE98" i="14"/>
  <c r="AG97" i="14"/>
  <c r="AI96" i="14"/>
  <c r="AK95" i="14"/>
  <c r="AC95" i="14"/>
  <c r="AE94" i="14"/>
  <c r="AG93" i="14"/>
  <c r="AI92" i="14"/>
  <c r="AK91" i="14"/>
  <c r="AC91" i="14"/>
  <c r="AD117" i="14"/>
  <c r="AB115" i="14"/>
  <c r="AF113" i="14"/>
  <c r="AH110" i="14"/>
  <c r="AF109" i="14"/>
  <c r="AD108" i="14"/>
  <c r="AK107" i="14"/>
  <c r="AB107" i="14"/>
  <c r="AD106" i="14"/>
  <c r="AF120" i="14"/>
  <c r="AD113" i="14"/>
  <c r="K113" i="14" s="1"/>
  <c r="AK111" i="14"/>
  <c r="AG110" i="14"/>
  <c r="AD109" i="14"/>
  <c r="AC108" i="14"/>
  <c r="AJ107" i="14"/>
  <c r="AK106" i="14"/>
  <c r="AC106" i="14"/>
  <c r="AE105" i="14"/>
  <c r="AG104" i="14"/>
  <c r="AI103" i="14"/>
  <c r="AK102" i="14"/>
  <c r="AC102" i="14"/>
  <c r="AE101" i="14"/>
  <c r="AG100" i="14"/>
  <c r="AI99" i="14"/>
  <c r="AJ114" i="14"/>
  <c r="AC113" i="14"/>
  <c r="AK112" i="14"/>
  <c r="AJ111" i="14"/>
  <c r="AF110" i="14"/>
  <c r="AC109" i="14"/>
  <c r="AK108" i="14"/>
  <c r="AB108" i="14"/>
  <c r="AH107" i="14"/>
  <c r="AJ106" i="14"/>
  <c r="AB106" i="14"/>
  <c r="AD105" i="14"/>
  <c r="AF104" i="14"/>
  <c r="AH103" i="14"/>
  <c r="AJ102" i="14"/>
  <c r="AB102" i="14"/>
  <c r="AD101" i="14"/>
  <c r="AF100" i="14"/>
  <c r="AH99" i="14"/>
  <c r="AJ98" i="14"/>
  <c r="AB98" i="14"/>
  <c r="AD97" i="14"/>
  <c r="AF96" i="14"/>
  <c r="K96" i="14" s="1"/>
  <c r="AH95" i="14"/>
  <c r="AJ94" i="14"/>
  <c r="AB94" i="14"/>
  <c r="AD93" i="14"/>
  <c r="AF92" i="14"/>
  <c r="AH91" i="14"/>
  <c r="AJ90" i="14"/>
  <c r="AB90" i="14"/>
  <c r="AD89" i="14"/>
  <c r="AJ118" i="14"/>
  <c r="AI114" i="14"/>
  <c r="AH112" i="14"/>
  <c r="AH111" i="14"/>
  <c r="AE110" i="14"/>
  <c r="AK109" i="14"/>
  <c r="AB109" i="14"/>
  <c r="AJ108" i="14"/>
  <c r="AG107" i="14"/>
  <c r="AI106" i="14"/>
  <c r="AK105" i="14"/>
  <c r="AC105" i="14"/>
  <c r="AE104" i="14"/>
  <c r="AG103" i="14"/>
  <c r="AI102" i="14"/>
  <c r="AK101" i="14"/>
  <c r="AC101" i="14"/>
  <c r="AE100" i="14"/>
  <c r="AG99" i="14"/>
  <c r="AI98" i="14"/>
  <c r="AK97" i="14"/>
  <c r="AC97" i="14"/>
  <c r="AE96" i="14"/>
  <c r="AG95" i="14"/>
  <c r="K95" i="14" s="1"/>
  <c r="AI94" i="14"/>
  <c r="AK93" i="14"/>
  <c r="AC93" i="14"/>
  <c r="AE92" i="14"/>
  <c r="AB118" i="14"/>
  <c r="K118" i="14" s="1"/>
  <c r="AF116" i="14"/>
  <c r="AG114" i="14"/>
  <c r="AF112" i="14"/>
  <c r="AG111" i="14"/>
  <c r="AD110" i="14"/>
  <c r="AJ109" i="14"/>
  <c r="AI108" i="14"/>
  <c r="AF107" i="14"/>
  <c r="AH106" i="14"/>
  <c r="AJ105" i="14"/>
  <c r="AB105" i="14"/>
  <c r="AD104" i="14"/>
  <c r="AF103" i="14"/>
  <c r="AH102" i="14"/>
  <c r="AJ101" i="14"/>
  <c r="AB101" i="14"/>
  <c r="AD100" i="14"/>
  <c r="AF99" i="14"/>
  <c r="AH98" i="14"/>
  <c r="AJ97" i="14"/>
  <c r="AB97" i="14"/>
  <c r="AD96" i="14"/>
  <c r="AF95" i="14"/>
  <c r="AH94" i="14"/>
  <c r="AJ93" i="14"/>
  <c r="AB93" i="14"/>
  <c r="AD92" i="14"/>
  <c r="AF91" i="14"/>
  <c r="AH90" i="14"/>
  <c r="AJ89" i="14"/>
  <c r="AB89" i="14"/>
  <c r="AE116" i="14"/>
  <c r="AH115" i="14"/>
  <c r="AD114" i="14"/>
  <c r="AE112" i="14"/>
  <c r="AE111" i="14"/>
  <c r="AB110" i="14"/>
  <c r="AI109" i="14"/>
  <c r="AH108" i="14"/>
  <c r="AE107" i="14"/>
  <c r="AG106" i="14"/>
  <c r="AI105" i="14"/>
  <c r="AK104" i="14"/>
  <c r="AC104" i="14"/>
  <c r="AE103" i="14"/>
  <c r="K103" i="14" s="1"/>
  <c r="AG102" i="14"/>
  <c r="AI101" i="14"/>
  <c r="AK100" i="14"/>
  <c r="K100" i="14" s="1"/>
  <c r="AC100" i="14"/>
  <c r="AE99" i="14"/>
  <c r="AG98" i="14"/>
  <c r="AI97" i="14"/>
  <c r="AK96" i="14"/>
  <c r="AC96" i="14"/>
  <c r="AE95" i="14"/>
  <c r="AG94" i="14"/>
  <c r="AI93" i="14"/>
  <c r="AK92" i="14"/>
  <c r="AC92" i="14"/>
  <c r="AE91" i="14"/>
  <c r="AG90" i="14"/>
  <c r="AI89" i="14"/>
  <c r="AK88" i="14"/>
  <c r="AC88" i="14"/>
  <c r="AE87" i="14"/>
  <c r="AG86" i="14"/>
  <c r="AI85" i="14"/>
  <c r="AH119" i="14"/>
  <c r="AG115" i="14"/>
  <c r="AB114" i="14"/>
  <c r="AK113" i="14"/>
  <c r="AC112" i="14"/>
  <c r="AC111" i="14"/>
  <c r="AJ110" i="14"/>
  <c r="AH109" i="14"/>
  <c r="AF108" i="14"/>
  <c r="AD107" i="14"/>
  <c r="AF106" i="14"/>
  <c r="AH105" i="14"/>
  <c r="AJ104" i="14"/>
  <c r="AB104" i="14"/>
  <c r="AD103" i="14"/>
  <c r="AF102" i="14"/>
  <c r="AH101" i="14"/>
  <c r="AJ100" i="14"/>
  <c r="AB100" i="14"/>
  <c r="AD99" i="14"/>
  <c r="AF98" i="14"/>
  <c r="AH97" i="14"/>
  <c r="AJ96" i="14"/>
  <c r="AB96" i="14"/>
  <c r="AD95" i="14"/>
  <c r="AF94" i="14"/>
  <c r="AH93" i="14"/>
  <c r="AJ92" i="14"/>
  <c r="AB92" i="14"/>
  <c r="AD91" i="14"/>
  <c r="AF90" i="14"/>
  <c r="AD102" i="14"/>
  <c r="AH100" i="14"/>
  <c r="AE93" i="14"/>
  <c r="AG92" i="14"/>
  <c r="AI91" i="14"/>
  <c r="AH89" i="14"/>
  <c r="AE88" i="14"/>
  <c r="K88" i="14" s="1"/>
  <c r="AK87" i="14"/>
  <c r="AB87" i="14"/>
  <c r="AJ86" i="14"/>
  <c r="AG85" i="14"/>
  <c r="AI84" i="14"/>
  <c r="K84" i="14" s="1"/>
  <c r="AK83" i="14"/>
  <c r="AC83" i="14"/>
  <c r="AE82" i="14"/>
  <c r="AG81" i="14"/>
  <c r="K81" i="14" s="1"/>
  <c r="AI80" i="14"/>
  <c r="AK79" i="14"/>
  <c r="AC79" i="14"/>
  <c r="AE78" i="14"/>
  <c r="AG77" i="14"/>
  <c r="AI76" i="14"/>
  <c r="AK75" i="14"/>
  <c r="AC75" i="14"/>
  <c r="AE74" i="14"/>
  <c r="AG73" i="14"/>
  <c r="AI72" i="14"/>
  <c r="AK71" i="14"/>
  <c r="AC71" i="14"/>
  <c r="AF105" i="14"/>
  <c r="K105" i="14" s="1"/>
  <c r="AJ95" i="14"/>
  <c r="AK94" i="14"/>
  <c r="AG91" i="14"/>
  <c r="AK90" i="14"/>
  <c r="AG89" i="14"/>
  <c r="AD88" i="14"/>
  <c r="AJ87" i="14"/>
  <c r="AI86" i="14"/>
  <c r="AF85" i="14"/>
  <c r="AH84" i="14"/>
  <c r="AJ83" i="14"/>
  <c r="AB83" i="14"/>
  <c r="AD82" i="14"/>
  <c r="AF81" i="14"/>
  <c r="AH80" i="14"/>
  <c r="AJ79" i="14"/>
  <c r="AB79" i="14"/>
  <c r="AD78" i="14"/>
  <c r="AF77" i="14"/>
  <c r="AH76" i="14"/>
  <c r="AJ75" i="14"/>
  <c r="AB75" i="14"/>
  <c r="AD74" i="14"/>
  <c r="AF73" i="14"/>
  <c r="AH72" i="14"/>
  <c r="AJ71" i="14"/>
  <c r="AF101" i="14"/>
  <c r="AF97" i="14"/>
  <c r="AH96" i="14"/>
  <c r="AI95" i="14"/>
  <c r="AD94" i="14"/>
  <c r="AB91" i="14"/>
  <c r="AI90" i="14"/>
  <c r="AF89" i="14"/>
  <c r="AB88" i="14"/>
  <c r="AI87" i="14"/>
  <c r="AH86" i="14"/>
  <c r="AE85" i="14"/>
  <c r="AG84" i="14"/>
  <c r="AI83" i="14"/>
  <c r="AK82" i="14"/>
  <c r="AC82" i="14"/>
  <c r="AE81" i="14"/>
  <c r="AG80" i="14"/>
  <c r="AI79" i="14"/>
  <c r="AK78" i="14"/>
  <c r="AC78" i="14"/>
  <c r="AE77" i="14"/>
  <c r="AG76" i="14"/>
  <c r="AI75" i="14"/>
  <c r="AK74" i="14"/>
  <c r="AC74" i="14"/>
  <c r="AJ103" i="14"/>
  <c r="AE97" i="14"/>
  <c r="AG96" i="14"/>
  <c r="AB95" i="14"/>
  <c r="AC94" i="14"/>
  <c r="AE90" i="14"/>
  <c r="AE89" i="14"/>
  <c r="AJ88" i="14"/>
  <c r="AH87" i="14"/>
  <c r="AF86" i="14"/>
  <c r="AD85" i="14"/>
  <c r="AF84" i="14"/>
  <c r="AH83" i="14"/>
  <c r="AJ82" i="14"/>
  <c r="AB82" i="14"/>
  <c r="AD81" i="14"/>
  <c r="AF80" i="14"/>
  <c r="AH79" i="14"/>
  <c r="AJ78" i="14"/>
  <c r="AB78" i="14"/>
  <c r="AD77" i="14"/>
  <c r="AF76" i="14"/>
  <c r="AB103" i="14"/>
  <c r="AK98" i="14"/>
  <c r="AD90" i="14"/>
  <c r="K90" i="14" s="1"/>
  <c r="AC89" i="14"/>
  <c r="AI88" i="14"/>
  <c r="AG87" i="14"/>
  <c r="AE86" i="14"/>
  <c r="AC85" i="14"/>
  <c r="AE84" i="14"/>
  <c r="AG83" i="14"/>
  <c r="AI82" i="14"/>
  <c r="AK81" i="14"/>
  <c r="AC81" i="14"/>
  <c r="AE80" i="14"/>
  <c r="AG79" i="14"/>
  <c r="AI78" i="14"/>
  <c r="AK77" i="14"/>
  <c r="AC77" i="14"/>
  <c r="AE76" i="14"/>
  <c r="AG75" i="14"/>
  <c r="AI74" i="14"/>
  <c r="AK73" i="14"/>
  <c r="AC73" i="14"/>
  <c r="AJ99" i="14"/>
  <c r="AD98" i="14"/>
  <c r="AC90" i="14"/>
  <c r="AH88" i="14"/>
  <c r="AF87" i="14"/>
  <c r="AD86" i="14"/>
  <c r="AK85" i="14"/>
  <c r="AB85" i="14"/>
  <c r="AD84" i="14"/>
  <c r="AF83" i="14"/>
  <c r="AH82" i="14"/>
  <c r="AJ81" i="14"/>
  <c r="AB81" i="14"/>
  <c r="AD80" i="14"/>
  <c r="AF79" i="14"/>
  <c r="AH78" i="14"/>
  <c r="AJ77" i="14"/>
  <c r="K77" i="14" s="1"/>
  <c r="AB77" i="14"/>
  <c r="AD76" i="14"/>
  <c r="AH104" i="14"/>
  <c r="AB99" i="14"/>
  <c r="AC98" i="14"/>
  <c r="AG88" i="14"/>
  <c r="AD87" i="14"/>
  <c r="AC86" i="14"/>
  <c r="AJ85" i="14"/>
  <c r="AK84" i="14"/>
  <c r="AC84" i="14"/>
  <c r="AE83" i="14"/>
  <c r="AG82" i="14"/>
  <c r="AI81" i="14"/>
  <c r="AK80" i="14"/>
  <c r="AC80" i="14"/>
  <c r="AE79" i="14"/>
  <c r="AG78" i="14"/>
  <c r="AI77" i="14"/>
  <c r="AK76" i="14"/>
  <c r="AC76" i="14"/>
  <c r="AF93" i="14"/>
  <c r="AH92" i="14"/>
  <c r="AJ91" i="14"/>
  <c r="AK89" i="14"/>
  <c r="AF88" i="14"/>
  <c r="AC87" i="14"/>
  <c r="AK86" i="14"/>
  <c r="AB86" i="14"/>
  <c r="AH85" i="14"/>
  <c r="AJ84" i="14"/>
  <c r="AB84" i="14"/>
  <c r="AD83" i="14"/>
  <c r="AF82" i="14"/>
  <c r="AH81" i="14"/>
  <c r="AJ80" i="14"/>
  <c r="K80" i="14" s="1"/>
  <c r="AB80" i="14"/>
  <c r="AD79" i="14"/>
  <c r="AF78" i="14"/>
  <c r="AH77" i="14"/>
  <c r="AJ76" i="14"/>
  <c r="AB76" i="14"/>
  <c r="AD75" i="14"/>
  <c r="AF74" i="14"/>
  <c r="AG74" i="14"/>
  <c r="AE73" i="14"/>
  <c r="AG72" i="14"/>
  <c r="AB71" i="14"/>
  <c r="AD70" i="14"/>
  <c r="AF69" i="14"/>
  <c r="AH68" i="14"/>
  <c r="AJ67" i="14"/>
  <c r="K67" i="14" s="1"/>
  <c r="AB67" i="14"/>
  <c r="AD66" i="14"/>
  <c r="AF65" i="14"/>
  <c r="AH64" i="14"/>
  <c r="AJ63" i="14"/>
  <c r="AB63" i="14"/>
  <c r="AD62" i="14"/>
  <c r="AF61" i="14"/>
  <c r="K61" i="14" s="1"/>
  <c r="AH60" i="14"/>
  <c r="AJ59" i="14"/>
  <c r="K59" i="14" s="1"/>
  <c r="AB59" i="14"/>
  <c r="AD58" i="14"/>
  <c r="AF57" i="14"/>
  <c r="AH56" i="14"/>
  <c r="AJ55" i="14"/>
  <c r="AB55" i="14"/>
  <c r="AD54" i="14"/>
  <c r="AF53" i="14"/>
  <c r="AH52" i="14"/>
  <c r="AB74" i="14"/>
  <c r="AD73" i="14"/>
  <c r="AF72" i="14"/>
  <c r="AK70" i="14"/>
  <c r="AC70" i="14"/>
  <c r="AE69" i="14"/>
  <c r="AG68" i="14"/>
  <c r="AI67" i="14"/>
  <c r="AK66" i="14"/>
  <c r="AC66" i="14"/>
  <c r="AE65" i="14"/>
  <c r="AG64" i="14"/>
  <c r="AI63" i="14"/>
  <c r="AK62" i="14"/>
  <c r="AC62" i="14"/>
  <c r="AE61" i="14"/>
  <c r="AG60" i="14"/>
  <c r="AI59" i="14"/>
  <c r="AK58" i="14"/>
  <c r="AC58" i="14"/>
  <c r="AE57" i="14"/>
  <c r="AG56" i="14"/>
  <c r="AI55" i="14"/>
  <c r="AK54" i="14"/>
  <c r="AC54" i="14"/>
  <c r="AB73" i="14"/>
  <c r="AE72" i="14"/>
  <c r="AI71" i="14"/>
  <c r="AJ70" i="14"/>
  <c r="AB70" i="14"/>
  <c r="AD69" i="14"/>
  <c r="AF68" i="14"/>
  <c r="AH67" i="14"/>
  <c r="AJ66" i="14"/>
  <c r="AB66" i="14"/>
  <c r="AD65" i="14"/>
  <c r="AF64" i="14"/>
  <c r="AH63" i="14"/>
  <c r="AJ62" i="14"/>
  <c r="AB62" i="14"/>
  <c r="AD61" i="14"/>
  <c r="AF60" i="14"/>
  <c r="AH59" i="14"/>
  <c r="AJ58" i="14"/>
  <c r="AB58" i="14"/>
  <c r="AD57" i="14"/>
  <c r="AF56" i="14"/>
  <c r="AH55" i="14"/>
  <c r="AJ54" i="14"/>
  <c r="AB54" i="14"/>
  <c r="AD53" i="14"/>
  <c r="AF52" i="14"/>
  <c r="AH51" i="14"/>
  <c r="AD72" i="14"/>
  <c r="AH71" i="14"/>
  <c r="AI70" i="14"/>
  <c r="AK69" i="14"/>
  <c r="K69" i="14" s="1"/>
  <c r="AC69" i="14"/>
  <c r="AE68" i="14"/>
  <c r="AG67" i="14"/>
  <c r="AI66" i="14"/>
  <c r="AK65" i="14"/>
  <c r="K65" i="14" s="1"/>
  <c r="AC65" i="14"/>
  <c r="AE64" i="14"/>
  <c r="AG63" i="14"/>
  <c r="AI62" i="14"/>
  <c r="AK61" i="14"/>
  <c r="AC61" i="14"/>
  <c r="AE60" i="14"/>
  <c r="AG59" i="14"/>
  <c r="AI58" i="14"/>
  <c r="AK57" i="14"/>
  <c r="AC57" i="14"/>
  <c r="AE56" i="14"/>
  <c r="AG55" i="14"/>
  <c r="AI54" i="14"/>
  <c r="AK53" i="14"/>
  <c r="K53" i="14" s="1"/>
  <c r="AC53" i="14"/>
  <c r="AE52" i="14"/>
  <c r="AC72" i="14"/>
  <c r="AG71" i="14"/>
  <c r="AH70" i="14"/>
  <c r="K70" i="14" s="1"/>
  <c r="AJ69" i="14"/>
  <c r="AB69" i="14"/>
  <c r="AD68" i="14"/>
  <c r="AF67" i="14"/>
  <c r="AH66" i="14"/>
  <c r="K66" i="14" s="1"/>
  <c r="AJ65" i="14"/>
  <c r="AB65" i="14"/>
  <c r="AD64" i="14"/>
  <c r="AF63" i="14"/>
  <c r="AH62" i="14"/>
  <c r="AJ61" i="14"/>
  <c r="AB61" i="14"/>
  <c r="AD60" i="14"/>
  <c r="AF59" i="14"/>
  <c r="AH58" i="14"/>
  <c r="AJ57" i="14"/>
  <c r="AB57" i="14"/>
  <c r="AD56" i="14"/>
  <c r="AF55" i="14"/>
  <c r="AH54" i="14"/>
  <c r="AJ53" i="14"/>
  <c r="AB53" i="14"/>
  <c r="AD52" i="14"/>
  <c r="AH75" i="14"/>
  <c r="AJ73" i="14"/>
  <c r="AB72" i="14"/>
  <c r="AF71" i="14"/>
  <c r="K71" i="14" s="1"/>
  <c r="AG70" i="14"/>
  <c r="AI69" i="14"/>
  <c r="AK68" i="14"/>
  <c r="AC68" i="14"/>
  <c r="AE67" i="14"/>
  <c r="AG66" i="14"/>
  <c r="AI65" i="14"/>
  <c r="AK64" i="14"/>
  <c r="AC64" i="14"/>
  <c r="AE63" i="14"/>
  <c r="AG62" i="14"/>
  <c r="AI61" i="14"/>
  <c r="AK60" i="14"/>
  <c r="AC60" i="14"/>
  <c r="AE59" i="14"/>
  <c r="AG58" i="14"/>
  <c r="AI57" i="14"/>
  <c r="AK56" i="14"/>
  <c r="AC56" i="14"/>
  <c r="AE55" i="14"/>
  <c r="AG54" i="14"/>
  <c r="AI53" i="14"/>
  <c r="AK52" i="14"/>
  <c r="AC52" i="14"/>
  <c r="AE51" i="14"/>
  <c r="AF75" i="14"/>
  <c r="AJ74" i="14"/>
  <c r="AI73" i="14"/>
  <c r="AK72" i="14"/>
  <c r="AE71" i="14"/>
  <c r="AF70" i="14"/>
  <c r="AH69" i="14"/>
  <c r="AJ68" i="14"/>
  <c r="AB68" i="14"/>
  <c r="AD67" i="14"/>
  <c r="AF66" i="14"/>
  <c r="AH65" i="14"/>
  <c r="AJ64" i="14"/>
  <c r="AB64" i="14"/>
  <c r="AD63" i="14"/>
  <c r="AF62" i="14"/>
  <c r="K62" i="14" s="1"/>
  <c r="AH61" i="14"/>
  <c r="AJ60" i="14"/>
  <c r="AB60" i="14"/>
  <c r="AD59" i="14"/>
  <c r="AF58" i="14"/>
  <c r="AH57" i="14"/>
  <c r="AJ56" i="14"/>
  <c r="AB56" i="14"/>
  <c r="AD55" i="14"/>
  <c r="AF54" i="14"/>
  <c r="AH53" i="14"/>
  <c r="AJ52" i="14"/>
  <c r="AB52" i="14"/>
  <c r="AD51" i="14"/>
  <c r="AE75" i="14"/>
  <c r="AH74" i="14"/>
  <c r="AH73" i="14"/>
  <c r="AJ72" i="14"/>
  <c r="AD71" i="14"/>
  <c r="AE70" i="14"/>
  <c r="AG69" i="14"/>
  <c r="AI68" i="14"/>
  <c r="AK67" i="14"/>
  <c r="AC67" i="14"/>
  <c r="AE66" i="14"/>
  <c r="AG65" i="14"/>
  <c r="AI64" i="14"/>
  <c r="AK63" i="14"/>
  <c r="AC63" i="14"/>
  <c r="AE62" i="14"/>
  <c r="AG61" i="14"/>
  <c r="AI60" i="14"/>
  <c r="AK59" i="14"/>
  <c r="AC59" i="14"/>
  <c r="AE58" i="14"/>
  <c r="AG57" i="14"/>
  <c r="AI56" i="14"/>
  <c r="AK55" i="14"/>
  <c r="AC55" i="14"/>
  <c r="K55" i="14" s="1"/>
  <c r="AE54" i="14"/>
  <c r="AG53" i="14"/>
  <c r="AI52" i="14"/>
  <c r="AK51" i="14"/>
  <c r="AC51" i="14"/>
  <c r="AF51" i="14"/>
  <c r="AI50" i="14"/>
  <c r="AK49" i="14"/>
  <c r="AC49" i="14"/>
  <c r="AE48" i="14"/>
  <c r="K48" i="14" s="1"/>
  <c r="AG47" i="14"/>
  <c r="AI46" i="14"/>
  <c r="AK45" i="14"/>
  <c r="AC45" i="14"/>
  <c r="AE44" i="14"/>
  <c r="AG43" i="14"/>
  <c r="AI42" i="14"/>
  <c r="AK41" i="14"/>
  <c r="AC41" i="14"/>
  <c r="AE40" i="14"/>
  <c r="AG39" i="14"/>
  <c r="AI38" i="14"/>
  <c r="AK37" i="14"/>
  <c r="AC37" i="14"/>
  <c r="AE36" i="14"/>
  <c r="AG35" i="14"/>
  <c r="AE53" i="14"/>
  <c r="AB51" i="14"/>
  <c r="AH50" i="14"/>
  <c r="AJ49" i="14"/>
  <c r="AB49" i="14"/>
  <c r="AD48" i="14"/>
  <c r="AF47" i="14"/>
  <c r="AH46" i="14"/>
  <c r="AJ45" i="14"/>
  <c r="AB45" i="14"/>
  <c r="AD44" i="14"/>
  <c r="AF43" i="14"/>
  <c r="AH42" i="14"/>
  <c r="AJ41" i="14"/>
  <c r="AB41" i="14"/>
  <c r="AD40" i="14"/>
  <c r="K40" i="14" s="1"/>
  <c r="AF39" i="14"/>
  <c r="AH38" i="14"/>
  <c r="AJ37" i="14"/>
  <c r="AB37" i="14"/>
  <c r="AG50" i="14"/>
  <c r="AI49" i="14"/>
  <c r="AK48" i="14"/>
  <c r="AC48" i="14"/>
  <c r="AE47" i="14"/>
  <c r="AG46" i="14"/>
  <c r="AI45" i="14"/>
  <c r="AK44" i="14"/>
  <c r="AC44" i="14"/>
  <c r="AE43" i="14"/>
  <c r="K43" i="14" s="1"/>
  <c r="AG42" i="14"/>
  <c r="AI41" i="14"/>
  <c r="AK40" i="14"/>
  <c r="AC40" i="14"/>
  <c r="AE39" i="14"/>
  <c r="AG38" i="14"/>
  <c r="AI37" i="14"/>
  <c r="AK36" i="14"/>
  <c r="AC36" i="14"/>
  <c r="AE35" i="14"/>
  <c r="AG34" i="14"/>
  <c r="AF50" i="14"/>
  <c r="AH49" i="14"/>
  <c r="AJ48" i="14"/>
  <c r="AB48" i="14"/>
  <c r="AD47" i="14"/>
  <c r="AF46" i="14"/>
  <c r="AH45" i="14"/>
  <c r="AJ44" i="14"/>
  <c r="AB44" i="14"/>
  <c r="AD43" i="14"/>
  <c r="AF42" i="14"/>
  <c r="AH41" i="14"/>
  <c r="AJ40" i="14"/>
  <c r="AB40" i="14"/>
  <c r="AD39" i="14"/>
  <c r="K39" i="14" s="1"/>
  <c r="AF38" i="14"/>
  <c r="AH37" i="14"/>
  <c r="AJ36" i="14"/>
  <c r="AB36" i="14"/>
  <c r="AE50" i="14"/>
  <c r="AG49" i="14"/>
  <c r="AI48" i="14"/>
  <c r="AK47" i="14"/>
  <c r="AC47" i="14"/>
  <c r="AE46" i="14"/>
  <c r="AG45" i="14"/>
  <c r="AI44" i="14"/>
  <c r="AK43" i="14"/>
  <c r="AC43" i="14"/>
  <c r="AE42" i="14"/>
  <c r="AG41" i="14"/>
  <c r="AI40" i="14"/>
  <c r="AK39" i="14"/>
  <c r="AC39" i="14"/>
  <c r="AE38" i="14"/>
  <c r="AG37" i="14"/>
  <c r="AI36" i="14"/>
  <c r="AK35" i="14"/>
  <c r="AC35" i="14"/>
  <c r="K35" i="14" s="1"/>
  <c r="AE34" i="14"/>
  <c r="AJ51" i="14"/>
  <c r="AD50" i="14"/>
  <c r="AF49" i="14"/>
  <c r="AH48" i="14"/>
  <c r="AJ47" i="14"/>
  <c r="AB47" i="14"/>
  <c r="AD46" i="14"/>
  <c r="AF45" i="14"/>
  <c r="AH44" i="14"/>
  <c r="AJ43" i="14"/>
  <c r="AB43" i="14"/>
  <c r="AD42" i="14"/>
  <c r="AF41" i="14"/>
  <c r="AH40" i="14"/>
  <c r="AI51" i="14"/>
  <c r="K51" i="14" s="1"/>
  <c r="AK50" i="14"/>
  <c r="AC50" i="14"/>
  <c r="AE49" i="14"/>
  <c r="AG48" i="14"/>
  <c r="AI47" i="14"/>
  <c r="AK46" i="14"/>
  <c r="K46" i="14" s="1"/>
  <c r="AC46" i="14"/>
  <c r="AE45" i="14"/>
  <c r="AG44" i="14"/>
  <c r="AI43" i="14"/>
  <c r="AK42" i="14"/>
  <c r="AC42" i="14"/>
  <c r="AE41" i="14"/>
  <c r="AG40" i="14"/>
  <c r="AI39" i="14"/>
  <c r="AK38" i="14"/>
  <c r="AC38" i="14"/>
  <c r="AE37" i="14"/>
  <c r="AG36" i="14"/>
  <c r="AI35" i="14"/>
  <c r="AK34" i="14"/>
  <c r="AC34" i="14"/>
  <c r="AG52" i="14"/>
  <c r="AG51" i="14"/>
  <c r="AJ50" i="14"/>
  <c r="AB50" i="14"/>
  <c r="AD49" i="14"/>
  <c r="AF48" i="14"/>
  <c r="AH47" i="14"/>
  <c r="AJ46" i="14"/>
  <c r="AB46" i="14"/>
  <c r="AD45" i="14"/>
  <c r="AF44" i="14"/>
  <c r="AH43" i="14"/>
  <c r="AJ42" i="14"/>
  <c r="AB42" i="14"/>
  <c r="AD41" i="14"/>
  <c r="AF40" i="14"/>
  <c r="AH39" i="14"/>
  <c r="AJ38" i="14"/>
  <c r="AB38" i="14"/>
  <c r="AD37" i="14"/>
  <c r="AF36" i="14"/>
  <c r="AF35" i="14"/>
  <c r="AH33" i="14"/>
  <c r="AJ32" i="14"/>
  <c r="AB32" i="14"/>
  <c r="AD31" i="14"/>
  <c r="AF30" i="14"/>
  <c r="AH29" i="14"/>
  <c r="AJ28" i="14"/>
  <c r="K28" i="14" s="1"/>
  <c r="AB28" i="14"/>
  <c r="AD27" i="14"/>
  <c r="AF26" i="14"/>
  <c r="AH25" i="14"/>
  <c r="AJ24" i="14"/>
  <c r="AB24" i="14"/>
  <c r="AD23" i="14"/>
  <c r="AF22" i="14"/>
  <c r="AH21" i="14"/>
  <c r="AJ20" i="14"/>
  <c r="AB20" i="14"/>
  <c r="AD19" i="14"/>
  <c r="AF18" i="14"/>
  <c r="AH17" i="14"/>
  <c r="AJ16" i="14"/>
  <c r="AB16" i="14"/>
  <c r="AD15" i="14"/>
  <c r="AF14" i="14"/>
  <c r="K14" i="14" s="1"/>
  <c r="AH13" i="14"/>
  <c r="AJ12" i="14"/>
  <c r="AB12" i="14"/>
  <c r="AD11" i="14"/>
  <c r="AF10" i="14"/>
  <c r="AH9" i="14"/>
  <c r="AJ8" i="14"/>
  <c r="AB8" i="14"/>
  <c r="AD7" i="14"/>
  <c r="AF6" i="14"/>
  <c r="AD38" i="14"/>
  <c r="AD35" i="14"/>
  <c r="AJ34" i="14"/>
  <c r="AG33" i="14"/>
  <c r="AI32" i="14"/>
  <c r="AK31" i="14"/>
  <c r="AC31" i="14"/>
  <c r="AE30" i="14"/>
  <c r="AG29" i="14"/>
  <c r="K29" i="14" s="1"/>
  <c r="AI28" i="14"/>
  <c r="AK27" i="14"/>
  <c r="K27" i="14" s="1"/>
  <c r="AC27" i="14"/>
  <c r="AE26" i="14"/>
  <c r="K26" i="14" s="1"/>
  <c r="AG25" i="14"/>
  <c r="AI24" i="14"/>
  <c r="AK23" i="14"/>
  <c r="AC23" i="14"/>
  <c r="AE22" i="14"/>
  <c r="AG21" i="14"/>
  <c r="AI20" i="14"/>
  <c r="K20" i="14" s="1"/>
  <c r="AK19" i="14"/>
  <c r="AC19" i="14"/>
  <c r="AE18" i="14"/>
  <c r="AG17" i="14"/>
  <c r="AI16" i="14"/>
  <c r="AK15" i="14"/>
  <c r="AC15" i="14"/>
  <c r="AE14" i="14"/>
  <c r="AG13" i="14"/>
  <c r="AI12" i="14"/>
  <c r="AK11" i="14"/>
  <c r="AC11" i="14"/>
  <c r="AE10" i="14"/>
  <c r="AG9" i="14"/>
  <c r="AI8" i="14"/>
  <c r="AK7" i="14"/>
  <c r="AC7" i="14"/>
  <c r="AF37" i="14"/>
  <c r="AB35" i="14"/>
  <c r="AI34" i="14"/>
  <c r="AF33" i="14"/>
  <c r="AH32" i="14"/>
  <c r="AJ31" i="14"/>
  <c r="AB31" i="14"/>
  <c r="AD30" i="14"/>
  <c r="K30" i="14" s="1"/>
  <c r="AF29" i="14"/>
  <c r="AH28" i="14"/>
  <c r="AJ27" i="14"/>
  <c r="AB27" i="14"/>
  <c r="AD26" i="14"/>
  <c r="AF25" i="14"/>
  <c r="AH24" i="14"/>
  <c r="AJ23" i="14"/>
  <c r="AB23" i="14"/>
  <c r="K23" i="14" s="1"/>
  <c r="AD22" i="14"/>
  <c r="AF21" i="14"/>
  <c r="AH20" i="14"/>
  <c r="AJ19" i="14"/>
  <c r="AB19" i="14"/>
  <c r="K19" i="14" s="1"/>
  <c r="AD18" i="14"/>
  <c r="AF17" i="14"/>
  <c r="AH16" i="14"/>
  <c r="AJ15" i="14"/>
  <c r="K15" i="14" s="1"/>
  <c r="AB15" i="14"/>
  <c r="AD14" i="14"/>
  <c r="AF13" i="14"/>
  <c r="AH12" i="14"/>
  <c r="AJ11" i="14"/>
  <c r="AB11" i="14"/>
  <c r="AD10" i="14"/>
  <c r="AH34" i="14"/>
  <c r="AE33" i="14"/>
  <c r="AG32" i="14"/>
  <c r="AI31" i="14"/>
  <c r="AK30" i="14"/>
  <c r="AC30" i="14"/>
  <c r="AE29" i="14"/>
  <c r="AG28" i="14"/>
  <c r="AI27" i="14"/>
  <c r="AK26" i="14"/>
  <c r="AC26" i="14"/>
  <c r="AE25" i="14"/>
  <c r="K25" i="14" s="1"/>
  <c r="AG24" i="14"/>
  <c r="AI23" i="14"/>
  <c r="AK22" i="14"/>
  <c r="AC22" i="14"/>
  <c r="AE21" i="14"/>
  <c r="AG20" i="14"/>
  <c r="AI19" i="14"/>
  <c r="AK18" i="14"/>
  <c r="AC18" i="14"/>
  <c r="AE17" i="14"/>
  <c r="AG16" i="14"/>
  <c r="AI15" i="14"/>
  <c r="AK14" i="14"/>
  <c r="AC14" i="14"/>
  <c r="AE13" i="14"/>
  <c r="AG12" i="14"/>
  <c r="AI11" i="14"/>
  <c r="AK10" i="14"/>
  <c r="AC10" i="14"/>
  <c r="AE9" i="14"/>
  <c r="AG8" i="14"/>
  <c r="AI7" i="14"/>
  <c r="AK6" i="14"/>
  <c r="AC6" i="14"/>
  <c r="AE5" i="14"/>
  <c r="AG4" i="14"/>
  <c r="I4" i="14"/>
  <c r="AF34" i="14"/>
  <c r="K34" i="14" s="1"/>
  <c r="AD33" i="14"/>
  <c r="AF32" i="14"/>
  <c r="AH31" i="14"/>
  <c r="AJ30" i="14"/>
  <c r="AB30" i="14"/>
  <c r="AD29" i="14"/>
  <c r="AF28" i="14"/>
  <c r="AH27" i="14"/>
  <c r="AJ26" i="14"/>
  <c r="AB26" i="14"/>
  <c r="AD25" i="14"/>
  <c r="AF24" i="14"/>
  <c r="AH23" i="14"/>
  <c r="AJ22" i="14"/>
  <c r="AB22" i="14"/>
  <c r="AD21" i="14"/>
  <c r="AF20" i="14"/>
  <c r="AH19" i="14"/>
  <c r="AJ18" i="14"/>
  <c r="AB18" i="14"/>
  <c r="AD17" i="14"/>
  <c r="AF16" i="14"/>
  <c r="K16" i="14" s="1"/>
  <c r="AH15" i="14"/>
  <c r="AJ14" i="14"/>
  <c r="AB14" i="14"/>
  <c r="AD13" i="14"/>
  <c r="AF12" i="14"/>
  <c r="AH11" i="14"/>
  <c r="AJ10" i="14"/>
  <c r="AB10" i="14"/>
  <c r="AD9" i="14"/>
  <c r="AF8" i="14"/>
  <c r="AH7" i="14"/>
  <c r="K7" i="14" s="1"/>
  <c r="AJ6" i="14"/>
  <c r="AB6" i="14"/>
  <c r="AD5" i="14"/>
  <c r="AF4" i="14"/>
  <c r="H4" i="14"/>
  <c r="AJ39" i="14"/>
  <c r="AD34" i="14"/>
  <c r="AK33" i="14"/>
  <c r="K33" i="14" s="1"/>
  <c r="AC33" i="14"/>
  <c r="AE32" i="14"/>
  <c r="AG31" i="14"/>
  <c r="AI30" i="14"/>
  <c r="AK29" i="14"/>
  <c r="AC29" i="14"/>
  <c r="AE28" i="14"/>
  <c r="AG27" i="14"/>
  <c r="AI26" i="14"/>
  <c r="AK25" i="14"/>
  <c r="AC25" i="14"/>
  <c r="AE24" i="14"/>
  <c r="AG23" i="14"/>
  <c r="AI22" i="14"/>
  <c r="AK21" i="14"/>
  <c r="AC21" i="14"/>
  <c r="AE20" i="14"/>
  <c r="AG19" i="14"/>
  <c r="AI18" i="14"/>
  <c r="AK17" i="14"/>
  <c r="AC17" i="14"/>
  <c r="AE16" i="14"/>
  <c r="AG15" i="14"/>
  <c r="AI14" i="14"/>
  <c r="AK13" i="14"/>
  <c r="AC13" i="14"/>
  <c r="AE12" i="14"/>
  <c r="AB39" i="14"/>
  <c r="AH36" i="14"/>
  <c r="AJ35" i="14"/>
  <c r="AB34" i="14"/>
  <c r="AJ33" i="14"/>
  <c r="AB33" i="14"/>
  <c r="AD32" i="14"/>
  <c r="AF31" i="14"/>
  <c r="AH30" i="14"/>
  <c r="AJ29" i="14"/>
  <c r="AB29" i="14"/>
  <c r="AD28" i="14"/>
  <c r="AF27" i="14"/>
  <c r="AH26" i="14"/>
  <c r="AJ25" i="14"/>
  <c r="AB25" i="14"/>
  <c r="AD24" i="14"/>
  <c r="AF23" i="14"/>
  <c r="AH22" i="14"/>
  <c r="AJ21" i="14"/>
  <c r="AB21" i="14"/>
  <c r="AD20" i="14"/>
  <c r="AF19" i="14"/>
  <c r="AH18" i="14"/>
  <c r="AJ17" i="14"/>
  <c r="AB17" i="14"/>
  <c r="K17" i="14" s="1"/>
  <c r="AD16" i="14"/>
  <c r="AF15" i="14"/>
  <c r="AH14" i="14"/>
  <c r="AJ13" i="14"/>
  <c r="AB13" i="14"/>
  <c r="K13" i="14" s="1"/>
  <c r="AD12" i="14"/>
  <c r="AF11" i="14"/>
  <c r="Q151" i="14"/>
  <c r="Q148" i="14"/>
  <c r="AI4" i="14"/>
  <c r="AB5" i="14"/>
  <c r="AD8" i="14"/>
  <c r="AF9" i="14"/>
  <c r="K9" i="14" s="1"/>
  <c r="AC12" i="14"/>
  <c r="AG22" i="14"/>
  <c r="K22" i="14" s="1"/>
  <c r="K24" i="14"/>
  <c r="AE27" i="14"/>
  <c r="K31" i="14"/>
  <c r="AK32" i="14"/>
  <c r="AJ4" i="14"/>
  <c r="AC5" i="14"/>
  <c r="AE8" i="14"/>
  <c r="AI9" i="14"/>
  <c r="K10" i="14"/>
  <c r="AK12" i="14"/>
  <c r="K12" i="14" s="1"/>
  <c r="AI17" i="14"/>
  <c r="AC24" i="14"/>
  <c r="K32" i="14"/>
  <c r="J4" i="14"/>
  <c r="AK4" i="14"/>
  <c r="AF5" i="14"/>
  <c r="AH8" i="14"/>
  <c r="AJ9" i="14"/>
  <c r="AG10" i="14"/>
  <c r="AE11" i="14"/>
  <c r="K11" i="14" s="1"/>
  <c r="AG14" i="14"/>
  <c r="AE19" i="14"/>
  <c r="AK24" i="14"/>
  <c r="AI29" i="14"/>
  <c r="K49" i="14"/>
  <c r="J7" i="14"/>
  <c r="J11" i="14"/>
  <c r="H12" i="14"/>
  <c r="J15" i="14"/>
  <c r="H16" i="14"/>
  <c r="J19" i="14"/>
  <c r="H20" i="14"/>
  <c r="J23" i="14"/>
  <c r="H24" i="14"/>
  <c r="J27" i="14"/>
  <c r="H28" i="14"/>
  <c r="J31" i="14"/>
  <c r="H32" i="14"/>
  <c r="K36" i="14"/>
  <c r="K42" i="14"/>
  <c r="I12" i="14"/>
  <c r="I16" i="14"/>
  <c r="I20" i="14"/>
  <c r="I24" i="14"/>
  <c r="I28" i="14"/>
  <c r="I32" i="14"/>
  <c r="I35" i="14"/>
  <c r="K44" i="14"/>
  <c r="K45" i="14"/>
  <c r="K50" i="14"/>
  <c r="J12" i="14"/>
  <c r="J16" i="14"/>
  <c r="J20" i="14"/>
  <c r="J24" i="14"/>
  <c r="J28" i="14"/>
  <c r="J32" i="14"/>
  <c r="K37" i="14"/>
  <c r="K38" i="14"/>
  <c r="K47" i="14"/>
  <c r="K41" i="14"/>
  <c r="I36" i="14"/>
  <c r="J38" i="14"/>
  <c r="I38" i="14"/>
  <c r="H38" i="14"/>
  <c r="J39" i="14"/>
  <c r="H40" i="14"/>
  <c r="J43" i="14"/>
  <c r="H44" i="14"/>
  <c r="J47" i="14"/>
  <c r="H48" i="14"/>
  <c r="I40" i="14"/>
  <c r="I44" i="14"/>
  <c r="I48" i="14"/>
  <c r="K58" i="14"/>
  <c r="K63" i="14"/>
  <c r="I37" i="14"/>
  <c r="I41" i="14"/>
  <c r="I45" i="14"/>
  <c r="I49" i="14"/>
  <c r="J37" i="14"/>
  <c r="J41" i="14"/>
  <c r="H42" i="14"/>
  <c r="H46" i="14"/>
  <c r="H50" i="14"/>
  <c r="H51" i="14"/>
  <c r="I42" i="14"/>
  <c r="I46" i="14"/>
  <c r="I50" i="14"/>
  <c r="K57" i="14"/>
  <c r="K60" i="14"/>
  <c r="K72" i="14"/>
  <c r="J42" i="14"/>
  <c r="J46" i="14"/>
  <c r="J50" i="14"/>
  <c r="J52" i="14"/>
  <c r="H52" i="14"/>
  <c r="K52" i="14"/>
  <c r="K54" i="14"/>
  <c r="K56" i="14"/>
  <c r="K64" i="14"/>
  <c r="K68" i="14"/>
  <c r="H72" i="14"/>
  <c r="K82" i="14"/>
  <c r="K86" i="14"/>
  <c r="K87" i="14"/>
  <c r="H54" i="14"/>
  <c r="J57" i="14"/>
  <c r="H58" i="14"/>
  <c r="H62" i="14"/>
  <c r="H70" i="14"/>
  <c r="K78" i="14"/>
  <c r="I54" i="14"/>
  <c r="I73" i="14"/>
  <c r="H73" i="14"/>
  <c r="K85" i="14"/>
  <c r="H56" i="14"/>
  <c r="H60" i="14"/>
  <c r="H64" i="14"/>
  <c r="H68" i="14"/>
  <c r="K73" i="14"/>
  <c r="K74" i="14"/>
  <c r="K79" i="14"/>
  <c r="K83" i="14"/>
  <c r="J72" i="14"/>
  <c r="K75" i="14"/>
  <c r="K76" i="14"/>
  <c r="J76" i="14"/>
  <c r="I76" i="14"/>
  <c r="J77" i="14"/>
  <c r="J81" i="14"/>
  <c r="J85" i="14"/>
  <c r="K97" i="14"/>
  <c r="K106" i="14"/>
  <c r="J106" i="14"/>
  <c r="I106" i="14"/>
  <c r="H106" i="14"/>
  <c r="J98" i="14"/>
  <c r="I98" i="14"/>
  <c r="H98" i="14"/>
  <c r="K99" i="14"/>
  <c r="K101" i="14"/>
  <c r="K114" i="14"/>
  <c r="K93" i="14"/>
  <c r="K98" i="14"/>
  <c r="H80" i="14"/>
  <c r="H84" i="14"/>
  <c r="H87" i="14"/>
  <c r="K91" i="14"/>
  <c r="K94" i="14"/>
  <c r="J94" i="14"/>
  <c r="I94" i="14"/>
  <c r="H94" i="14"/>
  <c r="I80" i="14"/>
  <c r="I84" i="14"/>
  <c r="I87" i="14"/>
  <c r="H77" i="14"/>
  <c r="J80" i="14"/>
  <c r="H81" i="14"/>
  <c r="J84" i="14"/>
  <c r="H85" i="14"/>
  <c r="H86" i="14"/>
  <c r="J87" i="14"/>
  <c r="K89" i="14"/>
  <c r="K104" i="14"/>
  <c r="J86" i="14"/>
  <c r="J90" i="14"/>
  <c r="I90" i="14"/>
  <c r="K92" i="14"/>
  <c r="K102" i="14"/>
  <c r="J102" i="14"/>
  <c r="I102" i="14"/>
  <c r="H102" i="14"/>
  <c r="K109" i="14"/>
  <c r="H109" i="14"/>
  <c r="I114" i="14"/>
  <c r="K122" i="14"/>
  <c r="K107" i="14"/>
  <c r="I109" i="14"/>
  <c r="K110" i="14"/>
  <c r="H91" i="14"/>
  <c r="H95" i="14"/>
  <c r="H99" i="14"/>
  <c r="H103" i="14"/>
  <c r="H107" i="14"/>
  <c r="H108" i="14"/>
  <c r="J109" i="14"/>
  <c r="K111" i="14"/>
  <c r="J113" i="14"/>
  <c r="I113" i="14"/>
  <c r="K115" i="14"/>
  <c r="K116" i="14"/>
  <c r="O147" i="14"/>
  <c r="I107" i="14"/>
  <c r="J108" i="14"/>
  <c r="K120" i="14"/>
  <c r="K108" i="14"/>
  <c r="H113" i="14"/>
  <c r="Q147" i="14"/>
  <c r="K119" i="14"/>
  <c r="K112" i="14"/>
  <c r="J114" i="14"/>
  <c r="H114" i="14"/>
  <c r="K117" i="14"/>
  <c r="J117" i="14"/>
  <c r="I117" i="14"/>
  <c r="H117" i="14"/>
  <c r="K121" i="14"/>
  <c r="J121" i="14"/>
  <c r="I121" i="14"/>
  <c r="H121" i="14"/>
  <c r="K127" i="14"/>
  <c r="K131" i="14"/>
  <c r="K135" i="14"/>
  <c r="K141" i="14"/>
  <c r="J123" i="14"/>
  <c r="Q150" i="14"/>
  <c r="K142" i="14"/>
  <c r="I124" i="14"/>
  <c r="H124" i="14"/>
  <c r="H118" i="14"/>
  <c r="K123" i="14"/>
  <c r="K129" i="14"/>
  <c r="K132" i="14"/>
  <c r="K134" i="14"/>
  <c r="K136" i="14"/>
  <c r="K140" i="14"/>
  <c r="K125" i="14"/>
  <c r="K126" i="14"/>
  <c r="K130" i="14"/>
  <c r="K124" i="14"/>
  <c r="K128" i="14"/>
  <c r="K133" i="14"/>
  <c r="K137" i="14"/>
  <c r="K138" i="14"/>
  <c r="K139" i="14"/>
  <c r="J127" i="14"/>
  <c r="H128" i="14"/>
  <c r="J131" i="14"/>
  <c r="H132" i="14"/>
  <c r="J135" i="14"/>
  <c r="H136" i="14"/>
  <c r="J139" i="14"/>
  <c r="H140" i="14"/>
  <c r="J143" i="14"/>
  <c r="I128" i="14"/>
  <c r="I132" i="14"/>
  <c r="I136" i="14"/>
  <c r="I140" i="14"/>
  <c r="K143" i="14"/>
  <c r="J128" i="14"/>
  <c r="J132" i="14"/>
  <c r="J136" i="14"/>
  <c r="I125" i="14"/>
  <c r="I129" i="14"/>
  <c r="I133" i="14"/>
  <c r="I137" i="14"/>
  <c r="I141" i="14"/>
  <c r="H142" i="14"/>
  <c r="I142" i="14"/>
  <c r="L132" i="13"/>
  <c r="M132" i="13" s="1"/>
  <c r="H55" i="8"/>
  <c r="L129" i="13"/>
  <c r="M129" i="13" s="1"/>
  <c r="L111" i="13"/>
  <c r="M111" i="13" s="1"/>
  <c r="L109" i="13"/>
  <c r="M109" i="13" s="1"/>
  <c r="M151" i="13" s="1"/>
  <c r="L126" i="13"/>
  <c r="M126" i="13" s="1"/>
  <c r="H54" i="8"/>
  <c r="H53" i="8"/>
  <c r="L115" i="13"/>
  <c r="M115" i="13" s="1"/>
  <c r="H50" i="8"/>
  <c r="H52" i="8"/>
  <c r="H59" i="8"/>
  <c r="H51" i="8"/>
  <c r="H58" i="8"/>
  <c r="H57" i="8"/>
  <c r="H56" i="8"/>
  <c r="L134" i="13"/>
  <c r="M134" i="13" s="1"/>
  <c r="O147" i="13"/>
  <c r="AQ8" i="13"/>
  <c r="Q151" i="13"/>
  <c r="Q148" i="13"/>
  <c r="AL4" i="13"/>
  <c r="AJ18" i="13"/>
  <c r="AI24" i="13"/>
  <c r="V5" i="13"/>
  <c r="AP5" i="13" s="1"/>
  <c r="AD5" i="13"/>
  <c r="T6" i="13"/>
  <c r="AB6" i="13"/>
  <c r="AJ6" i="13"/>
  <c r="R7" i="13"/>
  <c r="Z7" i="13"/>
  <c r="AH7" i="13"/>
  <c r="X8" i="13"/>
  <c r="AF8" i="13"/>
  <c r="V9" i="13"/>
  <c r="AD9" i="13"/>
  <c r="T10" i="13"/>
  <c r="AN10" i="13" s="1"/>
  <c r="AB10" i="13"/>
  <c r="AJ10" i="13"/>
  <c r="T11" i="13"/>
  <c r="AC11" i="13"/>
  <c r="X12" i="13"/>
  <c r="AG12" i="13"/>
  <c r="AQ12" i="13" s="1"/>
  <c r="I13" i="13"/>
  <c r="R13" i="13"/>
  <c r="AL13" i="13" s="1"/>
  <c r="AB13" i="13"/>
  <c r="AK13" i="13"/>
  <c r="V14" i="13"/>
  <c r="AE14" i="13"/>
  <c r="Y15" i="13"/>
  <c r="AH15" i="13"/>
  <c r="AR15" i="13" s="1"/>
  <c r="S16" i="13"/>
  <c r="AM16" i="13" s="1"/>
  <c r="AB16" i="13"/>
  <c r="W17" i="13"/>
  <c r="AF17" i="13"/>
  <c r="R18" i="13"/>
  <c r="AA18" i="13"/>
  <c r="AU18" i="13" s="1"/>
  <c r="AK18" i="13"/>
  <c r="Y19" i="13"/>
  <c r="AI19" i="13"/>
  <c r="Y20" i="13"/>
  <c r="AJ20" i="13"/>
  <c r="Y21" i="13"/>
  <c r="W22" i="13"/>
  <c r="V23" i="13"/>
  <c r="T24" i="13"/>
  <c r="AJ24" i="13"/>
  <c r="R25" i="13"/>
  <c r="AH25" i="13"/>
  <c r="Y28" i="13"/>
  <c r="AI31" i="13"/>
  <c r="AJ33" i="13"/>
  <c r="X39" i="13"/>
  <c r="Z41" i="13"/>
  <c r="AM11" i="13"/>
  <c r="V17" i="13"/>
  <c r="AP17" i="13" s="1"/>
  <c r="AK23" i="13"/>
  <c r="AG4" i="13"/>
  <c r="AQ4" i="13" s="1"/>
  <c r="W5" i="13"/>
  <c r="AQ5" i="13" s="1"/>
  <c r="AE5" i="13"/>
  <c r="AO5" i="13" s="1"/>
  <c r="U6" i="13"/>
  <c r="AC6" i="13"/>
  <c r="AM6" i="13" s="1"/>
  <c r="AK6" i="13"/>
  <c r="AU6" i="13" s="1"/>
  <c r="S7" i="13"/>
  <c r="AA7" i="13"/>
  <c r="AI7" i="13"/>
  <c r="AS7" i="13" s="1"/>
  <c r="Y8" i="13"/>
  <c r="AG8" i="13"/>
  <c r="W9" i="13"/>
  <c r="AE9" i="13"/>
  <c r="AO9" i="13" s="1"/>
  <c r="U10" i="13"/>
  <c r="AC10" i="13"/>
  <c r="AM10" i="13" s="1"/>
  <c r="AK10" i="13"/>
  <c r="AU10" i="13" s="1"/>
  <c r="U11" i="13"/>
  <c r="AD11" i="13"/>
  <c r="Y12" i="13"/>
  <c r="AH12" i="13"/>
  <c r="T13" i="13"/>
  <c r="AC13" i="13"/>
  <c r="W14" i="13"/>
  <c r="AF14" i="13"/>
  <c r="H15" i="13"/>
  <c r="Z15" i="13"/>
  <c r="AT15" i="13" s="1"/>
  <c r="AI15" i="13"/>
  <c r="T16" i="13"/>
  <c r="AN16" i="13" s="1"/>
  <c r="AD16" i="13"/>
  <c r="X17" i="13"/>
  <c r="AR17" i="13" s="1"/>
  <c r="AG17" i="13"/>
  <c r="S18" i="13"/>
  <c r="AB18" i="13"/>
  <c r="Z19" i="13"/>
  <c r="AK19" i="13"/>
  <c r="AA20" i="13"/>
  <c r="H21" i="13"/>
  <c r="Z21" i="13"/>
  <c r="X22" i="13"/>
  <c r="Y23" i="13"/>
  <c r="W24" i="13"/>
  <c r="U25" i="13"/>
  <c r="AK25" i="13"/>
  <c r="S26" i="13"/>
  <c r="AG28" i="13"/>
  <c r="AF40" i="13"/>
  <c r="AE43" i="13"/>
  <c r="X44" i="13"/>
  <c r="R45" i="13"/>
  <c r="R16" i="13"/>
  <c r="AL16" i="13" s="1"/>
  <c r="AH19" i="13"/>
  <c r="AK22" i="13"/>
  <c r="Z33" i="13"/>
  <c r="AT33" i="13" s="1"/>
  <c r="V6" i="13"/>
  <c r="AP6" i="13" s="1"/>
  <c r="AD6" i="13"/>
  <c r="T7" i="13"/>
  <c r="AB7" i="13"/>
  <c r="AJ7" i="13"/>
  <c r="R8" i="13"/>
  <c r="AL8" i="13" s="1"/>
  <c r="Z8" i="13"/>
  <c r="AH8" i="13"/>
  <c r="X9" i="13"/>
  <c r="AR9" i="13" s="1"/>
  <c r="AF9" i="13"/>
  <c r="V10" i="13"/>
  <c r="AD10" i="13"/>
  <c r="V11" i="13"/>
  <c r="AF11" i="13"/>
  <c r="Z12" i="13"/>
  <c r="AI12" i="13"/>
  <c r="U13" i="13"/>
  <c r="AO13" i="13" s="1"/>
  <c r="AD13" i="13"/>
  <c r="X14" i="13"/>
  <c r="AR14" i="13" s="1"/>
  <c r="AH14" i="13"/>
  <c r="I15" i="13"/>
  <c r="R15" i="13"/>
  <c r="AL15" i="13" s="1"/>
  <c r="AA15" i="13"/>
  <c r="AJ15" i="13"/>
  <c r="V16" i="13"/>
  <c r="AP16" i="13" s="1"/>
  <c r="AE16" i="13"/>
  <c r="Y17" i="13"/>
  <c r="AH17" i="13"/>
  <c r="T18" i="13"/>
  <c r="AC18" i="13"/>
  <c r="AA19" i="13"/>
  <c r="AU19" i="13" s="1"/>
  <c r="AB20" i="13"/>
  <c r="AC21" i="13"/>
  <c r="AA22" i="13"/>
  <c r="AA23" i="13"/>
  <c r="AU23" i="13" s="1"/>
  <c r="Y24" i="13"/>
  <c r="AS24" i="13" s="1"/>
  <c r="W25" i="13"/>
  <c r="U26" i="13"/>
  <c r="AO26" i="13" s="1"/>
  <c r="J27" i="13"/>
  <c r="I27" i="13"/>
  <c r="H27" i="13"/>
  <c r="S27" i="13"/>
  <c r="U30" i="13"/>
  <c r="Y34" i="13"/>
  <c r="AJ42" i="13"/>
  <c r="AE17" i="13"/>
  <c r="X19" i="13"/>
  <c r="AR19" i="13" s="1"/>
  <c r="U23" i="13"/>
  <c r="AA31" i="13"/>
  <c r="W6" i="13"/>
  <c r="AE6" i="13"/>
  <c r="U7" i="13"/>
  <c r="AC7" i="13"/>
  <c r="AK7" i="13"/>
  <c r="S8" i="13"/>
  <c r="AA8" i="13"/>
  <c r="AI8" i="13"/>
  <c r="Y9" i="13"/>
  <c r="AG9" i="13"/>
  <c r="W10" i="13"/>
  <c r="AQ10" i="13" s="1"/>
  <c r="AE10" i="13"/>
  <c r="X11" i="13"/>
  <c r="AR11" i="13" s="1"/>
  <c r="AG11" i="13"/>
  <c r="R12" i="13"/>
  <c r="AL12" i="13" s="1"/>
  <c r="AA12" i="13"/>
  <c r="AJ12" i="13"/>
  <c r="V13" i="13"/>
  <c r="AE13" i="13"/>
  <c r="Z14" i="13"/>
  <c r="AT14" i="13" s="1"/>
  <c r="AI14" i="13"/>
  <c r="J15" i="13"/>
  <c r="S15" i="13"/>
  <c r="AM15" i="13" s="1"/>
  <c r="AB15" i="13"/>
  <c r="AK15" i="13"/>
  <c r="W16" i="13"/>
  <c r="AF16" i="13"/>
  <c r="Z17" i="13"/>
  <c r="AT17" i="13" s="1"/>
  <c r="AJ17" i="13"/>
  <c r="U18" i="13"/>
  <c r="AE18" i="13"/>
  <c r="R19" i="13"/>
  <c r="AC19" i="13"/>
  <c r="S20" i="13"/>
  <c r="AD20" i="13"/>
  <c r="R21" i="13"/>
  <c r="AL21" i="13" s="1"/>
  <c r="AE21" i="13"/>
  <c r="AC22" i="13"/>
  <c r="AC23" i="13"/>
  <c r="AA24" i="13"/>
  <c r="Y25" i="13"/>
  <c r="X26" i="13"/>
  <c r="V27" i="13"/>
  <c r="AC30" i="13"/>
  <c r="Y32" i="13"/>
  <c r="AJ34" i="13"/>
  <c r="J47" i="13"/>
  <c r="I47" i="13"/>
  <c r="H47" i="13"/>
  <c r="AI57" i="13"/>
  <c r="AA16" i="13"/>
  <c r="AI20" i="13"/>
  <c r="U22" i="13"/>
  <c r="S24" i="13"/>
  <c r="AC52" i="13"/>
  <c r="T4" i="13"/>
  <c r="AB4" i="13"/>
  <c r="AJ4" i="13"/>
  <c r="AT4" i="13" s="1"/>
  <c r="J5" i="13"/>
  <c r="R5" i="13"/>
  <c r="Z5" i="13"/>
  <c r="AH5" i="13"/>
  <c r="AR5" i="13" s="1"/>
  <c r="H6" i="13"/>
  <c r="X6" i="13"/>
  <c r="AF6" i="13"/>
  <c r="V7" i="13"/>
  <c r="AP7" i="13" s="1"/>
  <c r="AD7" i="13"/>
  <c r="T8" i="13"/>
  <c r="AB8" i="13"/>
  <c r="AJ8" i="13"/>
  <c r="R9" i="13"/>
  <c r="Z9" i="13"/>
  <c r="AH9" i="13"/>
  <c r="H10" i="13"/>
  <c r="X10" i="13"/>
  <c r="AF10" i="13"/>
  <c r="Y11" i="13"/>
  <c r="AH11" i="13"/>
  <c r="S12" i="13"/>
  <c r="AB12" i="13"/>
  <c r="W13" i="13"/>
  <c r="AF13" i="13"/>
  <c r="H14" i="13"/>
  <c r="R14" i="13"/>
  <c r="AA14" i="13"/>
  <c r="AJ14" i="13"/>
  <c r="T15" i="13"/>
  <c r="AC15" i="13"/>
  <c r="X16" i="13"/>
  <c r="AR16" i="13" s="1"/>
  <c r="AG16" i="13"/>
  <c r="I17" i="13"/>
  <c r="R17" i="13"/>
  <c r="AL17" i="13" s="1"/>
  <c r="AB17" i="13"/>
  <c r="AK17" i="13"/>
  <c r="V18" i="13"/>
  <c r="AP18" i="13" s="1"/>
  <c r="AF18" i="13"/>
  <c r="S19" i="13"/>
  <c r="AM19" i="13" s="1"/>
  <c r="AD19" i="13"/>
  <c r="I20" i="13"/>
  <c r="T20" i="13"/>
  <c r="AN20" i="13" s="1"/>
  <c r="AE20" i="13"/>
  <c r="J21" i="13"/>
  <c r="T21" i="13"/>
  <c r="AG21" i="13"/>
  <c r="AE22" i="13"/>
  <c r="AD23" i="13"/>
  <c r="AB24" i="13"/>
  <c r="Z25" i="13"/>
  <c r="AA26" i="13"/>
  <c r="AA27" i="13"/>
  <c r="AK30" i="13"/>
  <c r="AG32" i="13"/>
  <c r="Z35" i="13"/>
  <c r="T36" i="13"/>
  <c r="AA37" i="13"/>
  <c r="AI66" i="13"/>
  <c r="X20" i="13"/>
  <c r="AK26" i="13"/>
  <c r="X59" i="13"/>
  <c r="M148" i="13"/>
  <c r="I6" i="13"/>
  <c r="Y6" i="13"/>
  <c r="AS6" i="13" s="1"/>
  <c r="AG6" i="13"/>
  <c r="W7" i="13"/>
  <c r="AQ7" i="13" s="1"/>
  <c r="AE7" i="13"/>
  <c r="U8" i="13"/>
  <c r="AO8" i="13" s="1"/>
  <c r="AC8" i="13"/>
  <c r="AK8" i="13"/>
  <c r="S9" i="13"/>
  <c r="AM9" i="13" s="1"/>
  <c r="AA9" i="13"/>
  <c r="AU9" i="13" s="1"/>
  <c r="AI9" i="13"/>
  <c r="I10" i="13"/>
  <c r="Y10" i="13"/>
  <c r="AS10" i="13" s="1"/>
  <c r="Z11" i="13"/>
  <c r="AI11" i="13"/>
  <c r="T12" i="13"/>
  <c r="AN12" i="13" s="1"/>
  <c r="AD12" i="13"/>
  <c r="X13" i="13"/>
  <c r="AG13" i="13"/>
  <c r="S14" i="13"/>
  <c r="AB14" i="13"/>
  <c r="AK14" i="13"/>
  <c r="U15" i="13"/>
  <c r="AD15" i="13"/>
  <c r="Y16" i="13"/>
  <c r="AH16" i="13"/>
  <c r="T17" i="13"/>
  <c r="AC17" i="13"/>
  <c r="W18" i="13"/>
  <c r="AH18" i="13"/>
  <c r="U19" i="13"/>
  <c r="AF19" i="13"/>
  <c r="V20" i="13"/>
  <c r="AP20" i="13" s="1"/>
  <c r="AF20" i="13"/>
  <c r="U21" i="13"/>
  <c r="AO21" i="13" s="1"/>
  <c r="AH21" i="13"/>
  <c r="AF22" i="13"/>
  <c r="J23" i="13"/>
  <c r="H23" i="13"/>
  <c r="AG23" i="13"/>
  <c r="AE24" i="13"/>
  <c r="AC25" i="13"/>
  <c r="AC26" i="13"/>
  <c r="AI27" i="13"/>
  <c r="W29" i="13"/>
  <c r="AF36" i="13"/>
  <c r="O151" i="13"/>
  <c r="O148" i="13"/>
  <c r="AO14" i="13"/>
  <c r="AJ16" i="13"/>
  <c r="Z18" i="13"/>
  <c r="AT18" i="13" s="1"/>
  <c r="W21" i="13"/>
  <c r="AQ21" i="13" s="1"/>
  <c r="AG25" i="13"/>
  <c r="AF143" i="13"/>
  <c r="X143" i="13"/>
  <c r="AH142" i="13"/>
  <c r="Z142" i="13"/>
  <c r="R142" i="13"/>
  <c r="AJ141" i="13"/>
  <c r="AB141" i="13"/>
  <c r="T141" i="13"/>
  <c r="AD140" i="13"/>
  <c r="V140" i="13"/>
  <c r="AF139" i="13"/>
  <c r="X139" i="13"/>
  <c r="AH138" i="13"/>
  <c r="Z138" i="13"/>
  <c r="R138" i="13"/>
  <c r="AJ137" i="13"/>
  <c r="AB137" i="13"/>
  <c r="T137" i="13"/>
  <c r="AD136" i="13"/>
  <c r="V136" i="13"/>
  <c r="AE143" i="13"/>
  <c r="W143" i="13"/>
  <c r="AG142" i="13"/>
  <c r="Y142" i="13"/>
  <c r="AI141" i="13"/>
  <c r="AA141" i="13"/>
  <c r="S141" i="13"/>
  <c r="AK140" i="13"/>
  <c r="AC140" i="13"/>
  <c r="U140" i="13"/>
  <c r="AE139" i="13"/>
  <c r="W139" i="13"/>
  <c r="AG138" i="13"/>
  <c r="Y138" i="13"/>
  <c r="AI137" i="13"/>
  <c r="AA137" i="13"/>
  <c r="S137" i="13"/>
  <c r="AK136" i="13"/>
  <c r="AC136" i="13"/>
  <c r="U136" i="13"/>
  <c r="AE135" i="13"/>
  <c r="W135" i="13"/>
  <c r="AG134" i="13"/>
  <c r="Y134" i="13"/>
  <c r="AI133" i="13"/>
  <c r="AA133" i="13"/>
  <c r="S133" i="13"/>
  <c r="AK132" i="13"/>
  <c r="AC132" i="13"/>
  <c r="U132" i="13"/>
  <c r="AE131" i="13"/>
  <c r="W131" i="13"/>
  <c r="AG130" i="13"/>
  <c r="Y130" i="13"/>
  <c r="AI129" i="13"/>
  <c r="AA129" i="13"/>
  <c r="S129" i="13"/>
  <c r="AM129" i="13" s="1"/>
  <c r="AK128" i="13"/>
  <c r="AC128" i="13"/>
  <c r="U128" i="13"/>
  <c r="AE127" i="13"/>
  <c r="AD143" i="13"/>
  <c r="V143" i="13"/>
  <c r="AF142" i="13"/>
  <c r="X142" i="13"/>
  <c r="AR142" i="13" s="1"/>
  <c r="AH141" i="13"/>
  <c r="Z141" i="13"/>
  <c r="AT141" i="13" s="1"/>
  <c r="R141" i="13"/>
  <c r="AL141" i="13" s="1"/>
  <c r="AJ140" i="13"/>
  <c r="AB140" i="13"/>
  <c r="T140" i="13"/>
  <c r="AD139" i="13"/>
  <c r="V139" i="13"/>
  <c r="AP139" i="13" s="1"/>
  <c r="AF138" i="13"/>
  <c r="X138" i="13"/>
  <c r="AR138" i="13" s="1"/>
  <c r="AH137" i="13"/>
  <c r="Z137" i="13"/>
  <c r="AT137" i="13" s="1"/>
  <c r="R137" i="13"/>
  <c r="AJ136" i="13"/>
  <c r="AB136" i="13"/>
  <c r="T136" i="13"/>
  <c r="AN136" i="13" s="1"/>
  <c r="AD135" i="13"/>
  <c r="V135" i="13"/>
  <c r="AF134" i="13"/>
  <c r="AK143" i="13"/>
  <c r="AC143" i="13"/>
  <c r="U143" i="13"/>
  <c r="AO143" i="13" s="1"/>
  <c r="AE142" i="13"/>
  <c r="W142" i="13"/>
  <c r="AQ142" i="13" s="1"/>
  <c r="AG141" i="13"/>
  <c r="Y141" i="13"/>
  <c r="AI140" i="13"/>
  <c r="AA140" i="13"/>
  <c r="AU140" i="13" s="1"/>
  <c r="S140" i="13"/>
  <c r="AM140" i="13" s="1"/>
  <c r="AK139" i="13"/>
  <c r="AC139" i="13"/>
  <c r="U139" i="13"/>
  <c r="AO139" i="13" s="1"/>
  <c r="AE138" i="13"/>
  <c r="W138" i="13"/>
  <c r="AG137" i="13"/>
  <c r="Y137" i="13"/>
  <c r="AS137" i="13" s="1"/>
  <c r="AI136" i="13"/>
  <c r="AA136" i="13"/>
  <c r="AU136" i="13" s="1"/>
  <c r="S136" i="13"/>
  <c r="AM136" i="13" s="1"/>
  <c r="AK135" i="13"/>
  <c r="AC135" i="13"/>
  <c r="U135" i="13"/>
  <c r="AE134" i="13"/>
  <c r="W134" i="13"/>
  <c r="AQ134" i="13" s="1"/>
  <c r="AG133" i="13"/>
  <c r="Y133" i="13"/>
  <c r="AS133" i="13" s="1"/>
  <c r="AI132" i="13"/>
  <c r="AA132" i="13"/>
  <c r="AU132" i="13" s="1"/>
  <c r="S132" i="13"/>
  <c r="AK131" i="13"/>
  <c r="AC131" i="13"/>
  <c r="U131" i="13"/>
  <c r="AO131" i="13" s="1"/>
  <c r="AE130" i="13"/>
  <c r="W130" i="13"/>
  <c r="AQ130" i="13" s="1"/>
  <c r="AG129" i="13"/>
  <c r="Y129" i="13"/>
  <c r="AS129" i="13" s="1"/>
  <c r="AI128" i="13"/>
  <c r="AA128" i="13"/>
  <c r="AU128" i="13" s="1"/>
  <c r="S128" i="13"/>
  <c r="AM128" i="13" s="1"/>
  <c r="AJ143" i="13"/>
  <c r="AB143" i="13"/>
  <c r="T143" i="13"/>
  <c r="AN143" i="13" s="1"/>
  <c r="AD142" i="13"/>
  <c r="V142" i="13"/>
  <c r="AP142" i="13" s="1"/>
  <c r="AF141" i="13"/>
  <c r="X141" i="13"/>
  <c r="AR141" i="13" s="1"/>
  <c r="AH140" i="13"/>
  <c r="Z140" i="13"/>
  <c r="AT140" i="13" s="1"/>
  <c r="R140" i="13"/>
  <c r="AL140" i="13" s="1"/>
  <c r="AJ139" i="13"/>
  <c r="AB139" i="13"/>
  <c r="T139" i="13"/>
  <c r="AN139" i="13" s="1"/>
  <c r="AD138" i="13"/>
  <c r="V138" i="13"/>
  <c r="AP138" i="13" s="1"/>
  <c r="AF137" i="13"/>
  <c r="X137" i="13"/>
  <c r="AR137" i="13" s="1"/>
  <c r="AH136" i="13"/>
  <c r="Z136" i="13"/>
  <c r="AT136" i="13" s="1"/>
  <c r="AI143" i="13"/>
  <c r="AA143" i="13"/>
  <c r="AU143" i="13" s="1"/>
  <c r="S143" i="13"/>
  <c r="AM143" i="13" s="1"/>
  <c r="AK142" i="13"/>
  <c r="AC142" i="13"/>
  <c r="U142" i="13"/>
  <c r="AO142" i="13" s="1"/>
  <c r="AE141" i="13"/>
  <c r="W141" i="13"/>
  <c r="AQ141" i="13" s="1"/>
  <c r="AG140" i="13"/>
  <c r="Y140" i="13"/>
  <c r="AS140" i="13" s="1"/>
  <c r="AI139" i="13"/>
  <c r="AA139" i="13"/>
  <c r="AU139" i="13" s="1"/>
  <c r="S139" i="13"/>
  <c r="AM139" i="13" s="1"/>
  <c r="AK138" i="13"/>
  <c r="AC138" i="13"/>
  <c r="U138" i="13"/>
  <c r="AO138" i="13" s="1"/>
  <c r="AE137" i="13"/>
  <c r="W137" i="13"/>
  <c r="AQ137" i="13" s="1"/>
  <c r="AG136" i="13"/>
  <c r="Y136" i="13"/>
  <c r="AS136" i="13" s="1"/>
  <c r="AI135" i="13"/>
  <c r="AA135" i="13"/>
  <c r="S135" i="13"/>
  <c r="AM135" i="13" s="1"/>
  <c r="AK134" i="13"/>
  <c r="AC134" i="13"/>
  <c r="U134" i="13"/>
  <c r="AO134" i="13" s="1"/>
  <c r="AE133" i="13"/>
  <c r="W133" i="13"/>
  <c r="AQ133" i="13" s="1"/>
  <c r="AG132" i="13"/>
  <c r="Y132" i="13"/>
  <c r="AS132" i="13" s="1"/>
  <c r="AI131" i="13"/>
  <c r="AA131" i="13"/>
  <c r="AU131" i="13" s="1"/>
  <c r="S131" i="13"/>
  <c r="AM131" i="13" s="1"/>
  <c r="AK130" i="13"/>
  <c r="AC130" i="13"/>
  <c r="U130" i="13"/>
  <c r="AO130" i="13" s="1"/>
  <c r="AK141" i="13"/>
  <c r="X140" i="13"/>
  <c r="AR140" i="13" s="1"/>
  <c r="S138" i="13"/>
  <c r="AM138" i="13" s="1"/>
  <c r="AF136" i="13"/>
  <c r="X135" i="13"/>
  <c r="X134" i="13"/>
  <c r="AR134" i="13" s="1"/>
  <c r="AJ142" i="13"/>
  <c r="AD141" i="13"/>
  <c r="W140" i="13"/>
  <c r="AQ140" i="13" s="1"/>
  <c r="AE136" i="13"/>
  <c r="AJ135" i="13"/>
  <c r="T135" i="13"/>
  <c r="AN135" i="13" s="1"/>
  <c r="AJ134" i="13"/>
  <c r="V134" i="13"/>
  <c r="AP134" i="13" s="1"/>
  <c r="AB133" i="13"/>
  <c r="AF132" i="13"/>
  <c r="T132" i="13"/>
  <c r="AJ131" i="13"/>
  <c r="X131" i="13"/>
  <c r="AB130" i="13"/>
  <c r="AK129" i="13"/>
  <c r="Z129" i="13"/>
  <c r="AJ128" i="13"/>
  <c r="Y128" i="13"/>
  <c r="AS128" i="13" s="1"/>
  <c r="AC127" i="13"/>
  <c r="U127" i="13"/>
  <c r="AO127" i="13" s="1"/>
  <c r="AE126" i="13"/>
  <c r="W126" i="13"/>
  <c r="AG125" i="13"/>
  <c r="Y125" i="13"/>
  <c r="AS125" i="13" s="1"/>
  <c r="AI124" i="13"/>
  <c r="AA124" i="13"/>
  <c r="S124" i="13"/>
  <c r="AK123" i="13"/>
  <c r="AC123" i="13"/>
  <c r="U123" i="13"/>
  <c r="AE122" i="13"/>
  <c r="W122" i="13"/>
  <c r="AQ122" i="13" s="1"/>
  <c r="AG121" i="13"/>
  <c r="Y121" i="13"/>
  <c r="AI120" i="13"/>
  <c r="AA120" i="13"/>
  <c r="S120" i="13"/>
  <c r="AK119" i="13"/>
  <c r="AC119" i="13"/>
  <c r="U119" i="13"/>
  <c r="AO119" i="13" s="1"/>
  <c r="AH143" i="13"/>
  <c r="AI142" i="13"/>
  <c r="AC141" i="13"/>
  <c r="AK137" i="13"/>
  <c r="X136" i="13"/>
  <c r="AR136" i="13" s="1"/>
  <c r="AH135" i="13"/>
  <c r="R135" i="13"/>
  <c r="AI134" i="13"/>
  <c r="T134" i="13"/>
  <c r="Z133" i="13"/>
  <c r="AE132" i="13"/>
  <c r="R132" i="13"/>
  <c r="AH131" i="13"/>
  <c r="V131" i="13"/>
  <c r="AA130" i="13"/>
  <c r="AJ129" i="13"/>
  <c r="X129" i="13"/>
  <c r="AH128" i="13"/>
  <c r="X128" i="13"/>
  <c r="AR128" i="13" s="1"/>
  <c r="AK127" i="13"/>
  <c r="AB127" i="13"/>
  <c r="T127" i="13"/>
  <c r="AD126" i="13"/>
  <c r="V126" i="13"/>
  <c r="AP126" i="13" s="1"/>
  <c r="AF125" i="13"/>
  <c r="X125" i="13"/>
  <c r="AH124" i="13"/>
  <c r="Z124" i="13"/>
  <c r="R124" i="13"/>
  <c r="AJ123" i="13"/>
  <c r="AB123" i="13"/>
  <c r="T123" i="13"/>
  <c r="AN123" i="13" s="1"/>
  <c r="AD122" i="13"/>
  <c r="V122" i="13"/>
  <c r="AG143" i="13"/>
  <c r="AB142" i="13"/>
  <c r="V141" i="13"/>
  <c r="AP141" i="13" s="1"/>
  <c r="AH139" i="13"/>
  <c r="AJ138" i="13"/>
  <c r="AD137" i="13"/>
  <c r="W136" i="13"/>
  <c r="AQ136" i="13" s="1"/>
  <c r="AG135" i="13"/>
  <c r="AH134" i="13"/>
  <c r="S134" i="13"/>
  <c r="AM134" i="13" s="1"/>
  <c r="AK133" i="13"/>
  <c r="X133" i="13"/>
  <c r="AD132" i="13"/>
  <c r="AG131" i="13"/>
  <c r="T131" i="13"/>
  <c r="Z130" i="13"/>
  <c r="AH129" i="13"/>
  <c r="W129" i="13"/>
  <c r="AQ129" i="13" s="1"/>
  <c r="AG128" i="13"/>
  <c r="W128" i="13"/>
  <c r="AJ127" i="13"/>
  <c r="AA127" i="13"/>
  <c r="AU127" i="13" s="1"/>
  <c r="S127" i="13"/>
  <c r="AM127" i="13" s="1"/>
  <c r="AK126" i="13"/>
  <c r="AC126" i="13"/>
  <c r="U126" i="13"/>
  <c r="AO126" i="13" s="1"/>
  <c r="AE125" i="13"/>
  <c r="W125" i="13"/>
  <c r="AQ125" i="13" s="1"/>
  <c r="AG124" i="13"/>
  <c r="Y124" i="13"/>
  <c r="AS124" i="13" s="1"/>
  <c r="AI123" i="13"/>
  <c r="AA123" i="13"/>
  <c r="AU123" i="13" s="1"/>
  <c r="S123" i="13"/>
  <c r="AM123" i="13" s="1"/>
  <c r="AK122" i="13"/>
  <c r="AC122" i="13"/>
  <c r="U122" i="13"/>
  <c r="AO122" i="13" s="1"/>
  <c r="AE121" i="13"/>
  <c r="W121" i="13"/>
  <c r="AQ121" i="13" s="1"/>
  <c r="AG120" i="13"/>
  <c r="Y120" i="13"/>
  <c r="AS120" i="13" s="1"/>
  <c r="AI119" i="13"/>
  <c r="AA119" i="13"/>
  <c r="AU119" i="13" s="1"/>
  <c r="S119" i="13"/>
  <c r="AM119" i="13" s="1"/>
  <c r="AK118" i="13"/>
  <c r="AC118" i="13"/>
  <c r="U118" i="13"/>
  <c r="AO118" i="13" s="1"/>
  <c r="Z143" i="13"/>
  <c r="AT143" i="13" s="1"/>
  <c r="AA142" i="13"/>
  <c r="AU142" i="13" s="1"/>
  <c r="U141" i="13"/>
  <c r="AO141" i="13" s="1"/>
  <c r="AG139" i="13"/>
  <c r="AI138" i="13"/>
  <c r="AC137" i="13"/>
  <c r="R136" i="13"/>
  <c r="AL136" i="13" s="1"/>
  <c r="AF135" i="13"/>
  <c r="AD134" i="13"/>
  <c r="R134" i="13"/>
  <c r="AJ133" i="13"/>
  <c r="V133" i="13"/>
  <c r="AB132" i="13"/>
  <c r="AF131" i="13"/>
  <c r="R131" i="13"/>
  <c r="AJ130" i="13"/>
  <c r="X130" i="13"/>
  <c r="AF129" i="13"/>
  <c r="V129" i="13"/>
  <c r="AP129" i="13" s="1"/>
  <c r="AF128" i="13"/>
  <c r="V128" i="13"/>
  <c r="AP128" i="13" s="1"/>
  <c r="AI127" i="13"/>
  <c r="Z127" i="13"/>
  <c r="AT127" i="13" s="1"/>
  <c r="Y143" i="13"/>
  <c r="AS143" i="13" s="1"/>
  <c r="T142" i="13"/>
  <c r="AN142" i="13" s="1"/>
  <c r="Z139" i="13"/>
  <c r="AT139" i="13" s="1"/>
  <c r="AB138" i="13"/>
  <c r="V137" i="13"/>
  <c r="AP137" i="13" s="1"/>
  <c r="AB135" i="13"/>
  <c r="AB134" i="13"/>
  <c r="AH133" i="13"/>
  <c r="U133" i="13"/>
  <c r="AO133" i="13" s="1"/>
  <c r="Z132" i="13"/>
  <c r="AD131" i="13"/>
  <c r="AI130" i="13"/>
  <c r="V130" i="13"/>
  <c r="AE129" i="13"/>
  <c r="U129" i="13"/>
  <c r="AE128" i="13"/>
  <c r="T128" i="13"/>
  <c r="AN128" i="13" s="1"/>
  <c r="AH127" i="13"/>
  <c r="Y127" i="13"/>
  <c r="AS127" i="13" s="1"/>
  <c r="AI126" i="13"/>
  <c r="AA126" i="13"/>
  <c r="AU126" i="13" s="1"/>
  <c r="S126" i="13"/>
  <c r="AM126" i="13" s="1"/>
  <c r="AK125" i="13"/>
  <c r="AC125" i="13"/>
  <c r="U125" i="13"/>
  <c r="AO125" i="13" s="1"/>
  <c r="AE124" i="13"/>
  <c r="W124" i="13"/>
  <c r="AQ124" i="13" s="1"/>
  <c r="AG123" i="13"/>
  <c r="Y123" i="13"/>
  <c r="AS123" i="13" s="1"/>
  <c r="AI122" i="13"/>
  <c r="AA122" i="13"/>
  <c r="AU122" i="13" s="1"/>
  <c r="S122" i="13"/>
  <c r="AK121" i="13"/>
  <c r="AC121" i="13"/>
  <c r="U121" i="13"/>
  <c r="AO121" i="13" s="1"/>
  <c r="AE120" i="13"/>
  <c r="W120" i="13"/>
  <c r="AQ120" i="13" s="1"/>
  <c r="AG119" i="13"/>
  <c r="Y119" i="13"/>
  <c r="AS119" i="13" s="1"/>
  <c r="AI118" i="13"/>
  <c r="AA118" i="13"/>
  <c r="AU118" i="13" s="1"/>
  <c r="S118" i="13"/>
  <c r="AM118" i="13" s="1"/>
  <c r="AD133" i="13"/>
  <c r="AF130" i="13"/>
  <c r="AB129" i="13"/>
  <c r="R128" i="13"/>
  <c r="W127" i="13"/>
  <c r="AH126" i="13"/>
  <c r="R126" i="13"/>
  <c r="AL126" i="13" s="1"/>
  <c r="AI125" i="13"/>
  <c r="S125" i="13"/>
  <c r="AM125" i="13" s="1"/>
  <c r="AF124" i="13"/>
  <c r="AD123" i="13"/>
  <c r="Y122" i="13"/>
  <c r="AS122" i="13" s="1"/>
  <c r="AA121" i="13"/>
  <c r="AF120" i="13"/>
  <c r="T120" i="13"/>
  <c r="AN120" i="13" s="1"/>
  <c r="X119" i="13"/>
  <c r="AG118" i="13"/>
  <c r="W118" i="13"/>
  <c r="AQ118" i="13" s="1"/>
  <c r="AH117" i="13"/>
  <c r="Z117" i="13"/>
  <c r="R117" i="13"/>
  <c r="AJ116" i="13"/>
  <c r="AB116" i="13"/>
  <c r="T116" i="13"/>
  <c r="AD115" i="13"/>
  <c r="V115" i="13"/>
  <c r="AA138" i="13"/>
  <c r="AU138" i="13" s="1"/>
  <c r="U137" i="13"/>
  <c r="AO137" i="13" s="1"/>
  <c r="AC133" i="13"/>
  <c r="AD130" i="13"/>
  <c r="T129" i="13"/>
  <c r="V127" i="13"/>
  <c r="AG126" i="13"/>
  <c r="AH125" i="13"/>
  <c r="R125" i="13"/>
  <c r="AD124" i="13"/>
  <c r="Z123" i="13"/>
  <c r="AT123" i="13" s="1"/>
  <c r="X122" i="13"/>
  <c r="Z121" i="13"/>
  <c r="AT121" i="13" s="1"/>
  <c r="AD120" i="13"/>
  <c r="R120" i="13"/>
  <c r="AJ119" i="13"/>
  <c r="W119" i="13"/>
  <c r="AF118" i="13"/>
  <c r="V118" i="13"/>
  <c r="AG117" i="13"/>
  <c r="Y117" i="13"/>
  <c r="AS117" i="13" s="1"/>
  <c r="AI116" i="13"/>
  <c r="AA116" i="13"/>
  <c r="S116" i="13"/>
  <c r="AK115" i="13"/>
  <c r="AC115" i="13"/>
  <c r="U115" i="13"/>
  <c r="AE114" i="13"/>
  <c r="W114" i="13"/>
  <c r="AQ114" i="13" s="1"/>
  <c r="AG113" i="13"/>
  <c r="Y113" i="13"/>
  <c r="AI112" i="13"/>
  <c r="AA112" i="13"/>
  <c r="S112" i="13"/>
  <c r="AK111" i="13"/>
  <c r="AC111" i="13"/>
  <c r="U111" i="13"/>
  <c r="AO111" i="13" s="1"/>
  <c r="AE110" i="13"/>
  <c r="W110" i="13"/>
  <c r="AG109" i="13"/>
  <c r="Y109" i="13"/>
  <c r="T138" i="13"/>
  <c r="AN138" i="13" s="1"/>
  <c r="Z135" i="13"/>
  <c r="AT135" i="13" s="1"/>
  <c r="T133" i="13"/>
  <c r="AN133" i="13" s="1"/>
  <c r="T130" i="13"/>
  <c r="AN130" i="13" s="1"/>
  <c r="R129" i="13"/>
  <c r="AL129" i="13" s="1"/>
  <c r="R127" i="13"/>
  <c r="AL127" i="13" s="1"/>
  <c r="AF126" i="13"/>
  <c r="AD125" i="13"/>
  <c r="AC124" i="13"/>
  <c r="X123" i="13"/>
  <c r="AJ122" i="13"/>
  <c r="T122" i="13"/>
  <c r="AN122" i="13" s="1"/>
  <c r="AJ121" i="13"/>
  <c r="X121" i="13"/>
  <c r="AC120" i="13"/>
  <c r="AH119" i="13"/>
  <c r="V119" i="13"/>
  <c r="AP119" i="13" s="1"/>
  <c r="AE118" i="13"/>
  <c r="T118" i="13"/>
  <c r="AN118" i="13" s="1"/>
  <c r="AF117" i="13"/>
  <c r="X117" i="13"/>
  <c r="AR117" i="13" s="1"/>
  <c r="AH116" i="13"/>
  <c r="Z116" i="13"/>
  <c r="AT116" i="13" s="1"/>
  <c r="R116" i="13"/>
  <c r="AJ115" i="13"/>
  <c r="AB115" i="13"/>
  <c r="T115" i="13"/>
  <c r="AN115" i="13" s="1"/>
  <c r="AD114" i="13"/>
  <c r="V114" i="13"/>
  <c r="AF113" i="13"/>
  <c r="X113" i="13"/>
  <c r="AH112" i="13"/>
  <c r="Z112" i="13"/>
  <c r="R112" i="13"/>
  <c r="AJ111" i="13"/>
  <c r="AB111" i="13"/>
  <c r="T111" i="13"/>
  <c r="AD110" i="13"/>
  <c r="V110" i="13"/>
  <c r="AF109" i="13"/>
  <c r="X109" i="13"/>
  <c r="Y135" i="13"/>
  <c r="AS135" i="13" s="1"/>
  <c r="R133" i="13"/>
  <c r="AL133" i="13" s="1"/>
  <c r="AJ132" i="13"/>
  <c r="AB131" i="13"/>
  <c r="S130" i="13"/>
  <c r="AM130" i="13" s="1"/>
  <c r="AB126" i="13"/>
  <c r="AB125" i="13"/>
  <c r="AB124" i="13"/>
  <c r="W123" i="13"/>
  <c r="AQ123" i="13" s="1"/>
  <c r="AH122" i="13"/>
  <c r="R122" i="13"/>
  <c r="AI121" i="13"/>
  <c r="V121" i="13"/>
  <c r="AB120" i="13"/>
  <c r="AF119" i="13"/>
  <c r="T119" i="13"/>
  <c r="AN119" i="13" s="1"/>
  <c r="AD118" i="13"/>
  <c r="R118" i="13"/>
  <c r="AE117" i="13"/>
  <c r="W117" i="13"/>
  <c r="AQ117" i="13" s="1"/>
  <c r="AG116" i="13"/>
  <c r="Y116" i="13"/>
  <c r="AS116" i="13" s="1"/>
  <c r="AI115" i="13"/>
  <c r="AA115" i="13"/>
  <c r="AU115" i="13" s="1"/>
  <c r="S115" i="13"/>
  <c r="AK114" i="13"/>
  <c r="AC114" i="13"/>
  <c r="U114" i="13"/>
  <c r="AO114" i="13" s="1"/>
  <c r="AE113" i="13"/>
  <c r="W113" i="13"/>
  <c r="AQ113" i="13" s="1"/>
  <c r="AG112" i="13"/>
  <c r="Y112" i="13"/>
  <c r="AS112" i="13" s="1"/>
  <c r="AI111" i="13"/>
  <c r="AA111" i="13"/>
  <c r="AU111" i="13" s="1"/>
  <c r="S111" i="13"/>
  <c r="AM111" i="13" s="1"/>
  <c r="AK110" i="13"/>
  <c r="AC110" i="13"/>
  <c r="U110" i="13"/>
  <c r="AO110" i="13" s="1"/>
  <c r="AE109" i="13"/>
  <c r="W109" i="13"/>
  <c r="AQ109" i="13" s="1"/>
  <c r="AG108" i="13"/>
  <c r="Y108" i="13"/>
  <c r="AI107" i="13"/>
  <c r="AA107" i="13"/>
  <c r="S107" i="13"/>
  <c r="AH132" i="13"/>
  <c r="Z131" i="13"/>
  <c r="AT131" i="13" s="1"/>
  <c r="R130" i="13"/>
  <c r="AL130" i="13" s="1"/>
  <c r="AG127" i="13"/>
  <c r="Z126" i="13"/>
  <c r="AA125" i="13"/>
  <c r="AU125" i="13" s="1"/>
  <c r="X124" i="13"/>
  <c r="AR124" i="13" s="1"/>
  <c r="V123" i="13"/>
  <c r="AG122" i="13"/>
  <c r="AH121" i="13"/>
  <c r="T121" i="13"/>
  <c r="Z120" i="13"/>
  <c r="AE119" i="13"/>
  <c r="R119" i="13"/>
  <c r="AL119" i="13" s="1"/>
  <c r="AB118" i="13"/>
  <c r="AD117" i="13"/>
  <c r="V117" i="13"/>
  <c r="AF116" i="13"/>
  <c r="X116" i="13"/>
  <c r="AR116" i="13" s="1"/>
  <c r="AH115" i="13"/>
  <c r="Z115" i="13"/>
  <c r="R115" i="13"/>
  <c r="AL115" i="13" s="1"/>
  <c r="AJ114" i="13"/>
  <c r="AB114" i="13"/>
  <c r="T114" i="13"/>
  <c r="AD113" i="13"/>
  <c r="V113" i="13"/>
  <c r="AP113" i="13" s="1"/>
  <c r="R143" i="13"/>
  <c r="AL143" i="13" s="1"/>
  <c r="AF140" i="13"/>
  <c r="X132" i="13"/>
  <c r="AR132" i="13" s="1"/>
  <c r="Y131" i="13"/>
  <c r="AS131" i="13" s="1"/>
  <c r="AD128" i="13"/>
  <c r="AF127" i="13"/>
  <c r="Y126" i="13"/>
  <c r="AS126" i="13" s="1"/>
  <c r="Z125" i="13"/>
  <c r="V124" i="13"/>
  <c r="AP124" i="13" s="1"/>
  <c r="AH123" i="13"/>
  <c r="R123" i="13"/>
  <c r="AL123" i="13" s="1"/>
  <c r="AF122" i="13"/>
  <c r="AF121" i="13"/>
  <c r="S121" i="13"/>
  <c r="AM121" i="13" s="1"/>
  <c r="AK120" i="13"/>
  <c r="X120" i="13"/>
  <c r="AD119" i="13"/>
  <c r="Z118" i="13"/>
  <c r="AT118" i="13" s="1"/>
  <c r="AK117" i="13"/>
  <c r="AC117" i="13"/>
  <c r="U117" i="13"/>
  <c r="AE116" i="13"/>
  <c r="W116" i="13"/>
  <c r="AQ116" i="13" s="1"/>
  <c r="AG115" i="13"/>
  <c r="Y115" i="13"/>
  <c r="AS115" i="13" s="1"/>
  <c r="AI114" i="13"/>
  <c r="AA114" i="13"/>
  <c r="AU114" i="13" s="1"/>
  <c r="S114" i="13"/>
  <c r="AK113" i="13"/>
  <c r="AC113" i="13"/>
  <c r="U113" i="13"/>
  <c r="AO113" i="13" s="1"/>
  <c r="AE112" i="13"/>
  <c r="W112" i="13"/>
  <c r="AQ112" i="13" s="1"/>
  <c r="AG111" i="13"/>
  <c r="Y111" i="13"/>
  <c r="AS111" i="13" s="1"/>
  <c r="AI110" i="13"/>
  <c r="AA110" i="13"/>
  <c r="AU110" i="13" s="1"/>
  <c r="S110" i="13"/>
  <c r="AM110" i="13" s="1"/>
  <c r="AE140" i="13"/>
  <c r="Y139" i="13"/>
  <c r="AS139" i="13" s="1"/>
  <c r="AA134" i="13"/>
  <c r="AU134" i="13" s="1"/>
  <c r="W132" i="13"/>
  <c r="AQ132" i="13" s="1"/>
  <c r="AD129" i="13"/>
  <c r="AB128" i="13"/>
  <c r="AD127" i="13"/>
  <c r="X126" i="13"/>
  <c r="AR126" i="13" s="1"/>
  <c r="V125" i="13"/>
  <c r="AP125" i="13" s="1"/>
  <c r="AK124" i="13"/>
  <c r="U124" i="13"/>
  <c r="AO124" i="13" s="1"/>
  <c r="AF123" i="13"/>
  <c r="AB122" i="13"/>
  <c r="AD121" i="13"/>
  <c r="R121" i="13"/>
  <c r="AJ120" i="13"/>
  <c r="V120" i="13"/>
  <c r="AP120" i="13" s="1"/>
  <c r="AB119" i="13"/>
  <c r="AJ118" i="13"/>
  <c r="Y118" i="13"/>
  <c r="AS118" i="13" s="1"/>
  <c r="AJ117" i="13"/>
  <c r="AB117" i="13"/>
  <c r="T117" i="13"/>
  <c r="AN117" i="13" s="1"/>
  <c r="AD116" i="13"/>
  <c r="V116" i="13"/>
  <c r="AP116" i="13" s="1"/>
  <c r="AF115" i="13"/>
  <c r="X115" i="13"/>
  <c r="AR115" i="13" s="1"/>
  <c r="AH114" i="13"/>
  <c r="Z114" i="13"/>
  <c r="AT114" i="13" s="1"/>
  <c r="R114" i="13"/>
  <c r="AL114" i="13" s="1"/>
  <c r="AJ113" i="13"/>
  <c r="AB113" i="13"/>
  <c r="T113" i="13"/>
  <c r="AN113" i="13" s="1"/>
  <c r="AD112" i="13"/>
  <c r="V112" i="13"/>
  <c r="AF111" i="13"/>
  <c r="X111" i="13"/>
  <c r="AR111" i="13" s="1"/>
  <c r="R139" i="13"/>
  <c r="AL139" i="13" s="1"/>
  <c r="AF133" i="13"/>
  <c r="T125" i="13"/>
  <c r="AN125" i="13" s="1"/>
  <c r="Z122" i="13"/>
  <c r="AT122" i="13" s="1"/>
  <c r="AA117" i="13"/>
  <c r="S113" i="13"/>
  <c r="AC112" i="13"/>
  <c r="AF110" i="13"/>
  <c r="AJ109" i="13"/>
  <c r="V109" i="13"/>
  <c r="AP109" i="13" s="1"/>
  <c r="AJ108" i="13"/>
  <c r="AA108" i="13"/>
  <c r="R108" i="13"/>
  <c r="AF107" i="13"/>
  <c r="W107" i="13"/>
  <c r="AF106" i="13"/>
  <c r="X106" i="13"/>
  <c r="AH105" i="13"/>
  <c r="Z105" i="13"/>
  <c r="R105" i="13"/>
  <c r="AJ104" i="13"/>
  <c r="AB104" i="13"/>
  <c r="T104" i="13"/>
  <c r="AD103" i="13"/>
  <c r="V103" i="13"/>
  <c r="AF102" i="13"/>
  <c r="X102" i="13"/>
  <c r="AH101" i="13"/>
  <c r="Z101" i="13"/>
  <c r="R101" i="13"/>
  <c r="AJ100" i="13"/>
  <c r="S117" i="13"/>
  <c r="AM117" i="13" s="1"/>
  <c r="AE115" i="13"/>
  <c r="R113" i="13"/>
  <c r="AB112" i="13"/>
  <c r="AH111" i="13"/>
  <c r="AB110" i="13"/>
  <c r="AI109" i="13"/>
  <c r="U109" i="13"/>
  <c r="AO109" i="13" s="1"/>
  <c r="AI108" i="13"/>
  <c r="Z108" i="13"/>
  <c r="AT108" i="13" s="1"/>
  <c r="AE107" i="13"/>
  <c r="V107" i="13"/>
  <c r="AP107" i="13" s="1"/>
  <c r="AE106" i="13"/>
  <c r="W106" i="13"/>
  <c r="AG105" i="13"/>
  <c r="Y105" i="13"/>
  <c r="AI104" i="13"/>
  <c r="AA104" i="13"/>
  <c r="S104" i="13"/>
  <c r="AK103" i="13"/>
  <c r="AC103" i="13"/>
  <c r="U103" i="13"/>
  <c r="AE102" i="13"/>
  <c r="W102" i="13"/>
  <c r="AG101" i="13"/>
  <c r="Y101" i="13"/>
  <c r="AI100" i="13"/>
  <c r="AA100" i="13"/>
  <c r="S100" i="13"/>
  <c r="AK99" i="13"/>
  <c r="AC99" i="13"/>
  <c r="U99" i="13"/>
  <c r="AE98" i="13"/>
  <c r="W98" i="13"/>
  <c r="AG97" i="13"/>
  <c r="Y97" i="13"/>
  <c r="Z134" i="13"/>
  <c r="AT134" i="13" s="1"/>
  <c r="W115" i="13"/>
  <c r="AQ115" i="13" s="1"/>
  <c r="X112" i="13"/>
  <c r="AR112" i="13" s="1"/>
  <c r="AE111" i="13"/>
  <c r="Z110" i="13"/>
  <c r="AT110" i="13" s="1"/>
  <c r="AH109" i="13"/>
  <c r="T109" i="13"/>
  <c r="AH108" i="13"/>
  <c r="X108" i="13"/>
  <c r="AD107" i="13"/>
  <c r="U107" i="13"/>
  <c r="AD106" i="13"/>
  <c r="V106" i="13"/>
  <c r="AP106" i="13" s="1"/>
  <c r="AF105" i="13"/>
  <c r="X105" i="13"/>
  <c r="AR105" i="13" s="1"/>
  <c r="AH104" i="13"/>
  <c r="Z104" i="13"/>
  <c r="R104" i="13"/>
  <c r="AL104" i="13" s="1"/>
  <c r="AJ103" i="13"/>
  <c r="AB103" i="13"/>
  <c r="T103" i="13"/>
  <c r="AN103" i="13" s="1"/>
  <c r="AD102" i="13"/>
  <c r="V102" i="13"/>
  <c r="AP102" i="13" s="1"/>
  <c r="AF101" i="13"/>
  <c r="X101" i="13"/>
  <c r="AR101" i="13" s="1"/>
  <c r="AH100" i="13"/>
  <c r="Z100" i="13"/>
  <c r="R100" i="13"/>
  <c r="AJ99" i="13"/>
  <c r="AB99" i="13"/>
  <c r="T99" i="13"/>
  <c r="AD98" i="13"/>
  <c r="V98" i="13"/>
  <c r="AF97" i="13"/>
  <c r="X97" i="13"/>
  <c r="AB121" i="13"/>
  <c r="AH120" i="13"/>
  <c r="U112" i="13"/>
  <c r="AO112" i="13" s="1"/>
  <c r="AD111" i="13"/>
  <c r="Y110" i="13"/>
  <c r="AS110" i="13" s="1"/>
  <c r="AD109" i="13"/>
  <c r="S109" i="13"/>
  <c r="AM109" i="13" s="1"/>
  <c r="AF108" i="13"/>
  <c r="W108" i="13"/>
  <c r="AQ108" i="13" s="1"/>
  <c r="AC107" i="13"/>
  <c r="T107" i="13"/>
  <c r="AK106" i="13"/>
  <c r="AC106" i="13"/>
  <c r="U106" i="13"/>
  <c r="AO106" i="13" s="1"/>
  <c r="AE105" i="13"/>
  <c r="W105" i="13"/>
  <c r="AQ105" i="13" s="1"/>
  <c r="AG104" i="13"/>
  <c r="Y104" i="13"/>
  <c r="AS104" i="13" s="1"/>
  <c r="AI103" i="13"/>
  <c r="AA103" i="13"/>
  <c r="AU103" i="13" s="1"/>
  <c r="S103" i="13"/>
  <c r="AM103" i="13" s="1"/>
  <c r="AK102" i="13"/>
  <c r="AC102" i="13"/>
  <c r="U102" i="13"/>
  <c r="AO102" i="13" s="1"/>
  <c r="AE101" i="13"/>
  <c r="W101" i="13"/>
  <c r="AQ101" i="13" s="1"/>
  <c r="AG100" i="13"/>
  <c r="Y100" i="13"/>
  <c r="AS100" i="13" s="1"/>
  <c r="AI99" i="13"/>
  <c r="AA99" i="13"/>
  <c r="S99" i="13"/>
  <c r="AM99" i="13" s="1"/>
  <c r="AK98" i="13"/>
  <c r="AC98" i="13"/>
  <c r="U98" i="13"/>
  <c r="AO98" i="13" s="1"/>
  <c r="AE97" i="13"/>
  <c r="W97" i="13"/>
  <c r="AQ97" i="13" s="1"/>
  <c r="AG96" i="13"/>
  <c r="Y96" i="13"/>
  <c r="AI95" i="13"/>
  <c r="AA95" i="13"/>
  <c r="S95" i="13"/>
  <c r="AK94" i="13"/>
  <c r="AC94" i="13"/>
  <c r="U94" i="13"/>
  <c r="AE93" i="13"/>
  <c r="W93" i="13"/>
  <c r="AG92" i="13"/>
  <c r="Y92" i="13"/>
  <c r="AI91" i="13"/>
  <c r="AA91" i="13"/>
  <c r="AU91" i="13" s="1"/>
  <c r="S91" i="13"/>
  <c r="AK90" i="13"/>
  <c r="AC90" i="13"/>
  <c r="U90" i="13"/>
  <c r="AE89" i="13"/>
  <c r="W89" i="13"/>
  <c r="AG88" i="13"/>
  <c r="Y88" i="13"/>
  <c r="AS88" i="13" s="1"/>
  <c r="AC129" i="13"/>
  <c r="Z128" i="13"/>
  <c r="AT128" i="13" s="1"/>
  <c r="X127" i="13"/>
  <c r="AR127" i="13" s="1"/>
  <c r="U120" i="13"/>
  <c r="AO120" i="13" s="1"/>
  <c r="AK116" i="13"/>
  <c r="AG114" i="13"/>
  <c r="AI113" i="13"/>
  <c r="T112" i="13"/>
  <c r="AN112" i="13" s="1"/>
  <c r="Z111" i="13"/>
  <c r="AT111" i="13" s="1"/>
  <c r="X110" i="13"/>
  <c r="AC109" i="13"/>
  <c r="R109" i="13"/>
  <c r="AE108" i="13"/>
  <c r="V108" i="13"/>
  <c r="AP108" i="13" s="1"/>
  <c r="AK107" i="13"/>
  <c r="AB107" i="13"/>
  <c r="R107" i="13"/>
  <c r="AJ106" i="13"/>
  <c r="AB106" i="13"/>
  <c r="T106" i="13"/>
  <c r="AN106" i="13" s="1"/>
  <c r="AD105" i="13"/>
  <c r="V105" i="13"/>
  <c r="AP105" i="13" s="1"/>
  <c r="AF104" i="13"/>
  <c r="X104" i="13"/>
  <c r="AR104" i="13" s="1"/>
  <c r="AH103" i="13"/>
  <c r="Z103" i="13"/>
  <c r="AT103" i="13" s="1"/>
  <c r="R103" i="13"/>
  <c r="AL103" i="13" s="1"/>
  <c r="AJ102" i="13"/>
  <c r="AB102" i="13"/>
  <c r="T102" i="13"/>
  <c r="AD101" i="13"/>
  <c r="V101" i="13"/>
  <c r="AP101" i="13" s="1"/>
  <c r="AF100" i="13"/>
  <c r="X100" i="13"/>
  <c r="AH99" i="13"/>
  <c r="Z99" i="13"/>
  <c r="R99" i="13"/>
  <c r="AL99" i="13" s="1"/>
  <c r="AJ98" i="13"/>
  <c r="AB98" i="13"/>
  <c r="T98" i="13"/>
  <c r="AN98" i="13" s="1"/>
  <c r="AD97" i="13"/>
  <c r="V97" i="13"/>
  <c r="AF96" i="13"/>
  <c r="X96" i="13"/>
  <c r="AH95" i="13"/>
  <c r="Z95" i="13"/>
  <c r="R95" i="13"/>
  <c r="AJ94" i="13"/>
  <c r="AB94" i="13"/>
  <c r="T94" i="13"/>
  <c r="AD93" i="13"/>
  <c r="V93" i="13"/>
  <c r="S142" i="13"/>
  <c r="AM142" i="13" s="1"/>
  <c r="AH130" i="13"/>
  <c r="AJ126" i="13"/>
  <c r="AC116" i="13"/>
  <c r="AF114" i="13"/>
  <c r="AH113" i="13"/>
  <c r="AK112" i="13"/>
  <c r="W111" i="13"/>
  <c r="AQ111" i="13" s="1"/>
  <c r="AJ110" i="13"/>
  <c r="T110" i="13"/>
  <c r="AN110" i="13" s="1"/>
  <c r="AB109" i="13"/>
  <c r="AD108" i="13"/>
  <c r="U108" i="13"/>
  <c r="AJ107" i="13"/>
  <c r="Z107" i="13"/>
  <c r="AT107" i="13" s="1"/>
  <c r="AI106" i="13"/>
  <c r="AA106" i="13"/>
  <c r="AU106" i="13" s="1"/>
  <c r="S106" i="13"/>
  <c r="AM106" i="13" s="1"/>
  <c r="AK105" i="13"/>
  <c r="AC105" i="13"/>
  <c r="U105" i="13"/>
  <c r="AE104" i="13"/>
  <c r="W104" i="13"/>
  <c r="AQ104" i="13" s="1"/>
  <c r="AG103" i="13"/>
  <c r="Y103" i="13"/>
  <c r="AS103" i="13" s="1"/>
  <c r="AI102" i="13"/>
  <c r="AA102" i="13"/>
  <c r="AU102" i="13" s="1"/>
  <c r="S102" i="13"/>
  <c r="AM102" i="13" s="1"/>
  <c r="AK101" i="13"/>
  <c r="AC101" i="13"/>
  <c r="U101" i="13"/>
  <c r="AO101" i="13" s="1"/>
  <c r="AE100" i="13"/>
  <c r="W100" i="13"/>
  <c r="AQ100" i="13" s="1"/>
  <c r="AG99" i="13"/>
  <c r="Y99" i="13"/>
  <c r="AS99" i="13" s="1"/>
  <c r="AI98" i="13"/>
  <c r="AA98" i="13"/>
  <c r="AU98" i="13" s="1"/>
  <c r="S98" i="13"/>
  <c r="AM98" i="13" s="1"/>
  <c r="AK97" i="13"/>
  <c r="AC97" i="13"/>
  <c r="U97" i="13"/>
  <c r="AO97" i="13" s="1"/>
  <c r="AE96" i="13"/>
  <c r="W96" i="13"/>
  <c r="AQ96" i="13" s="1"/>
  <c r="AG95" i="13"/>
  <c r="Y95" i="13"/>
  <c r="AI94" i="13"/>
  <c r="AA94" i="13"/>
  <c r="S94" i="13"/>
  <c r="AM94" i="13" s="1"/>
  <c r="AK93" i="13"/>
  <c r="AC93" i="13"/>
  <c r="U93" i="13"/>
  <c r="AO93" i="13" s="1"/>
  <c r="AE92" i="13"/>
  <c r="W92" i="13"/>
  <c r="AG91" i="13"/>
  <c r="Y91" i="13"/>
  <c r="AS91" i="13" s="1"/>
  <c r="AI90" i="13"/>
  <c r="AA90" i="13"/>
  <c r="AU90" i="13" s="1"/>
  <c r="S90" i="13"/>
  <c r="AM90" i="13" s="1"/>
  <c r="AK89" i="13"/>
  <c r="AC89" i="13"/>
  <c r="V132" i="13"/>
  <c r="AP132" i="13" s="1"/>
  <c r="T126" i="13"/>
  <c r="AN126" i="13" s="1"/>
  <c r="AJ124" i="13"/>
  <c r="Z119" i="13"/>
  <c r="AT119" i="13" s="1"/>
  <c r="AH118" i="13"/>
  <c r="U116" i="13"/>
  <c r="AO116" i="13" s="1"/>
  <c r="Y114" i="13"/>
  <c r="AS114" i="13" s="1"/>
  <c r="AA113" i="13"/>
  <c r="AU113" i="13" s="1"/>
  <c r="AJ112" i="13"/>
  <c r="V111" i="13"/>
  <c r="AP111" i="13" s="1"/>
  <c r="AH110" i="13"/>
  <c r="R110" i="13"/>
  <c r="AL110" i="13" s="1"/>
  <c r="AA109" i="13"/>
  <c r="AC108" i="13"/>
  <c r="T108" i="13"/>
  <c r="AH107" i="13"/>
  <c r="Y107" i="13"/>
  <c r="AH106" i="13"/>
  <c r="Z106" i="13"/>
  <c r="AT106" i="13" s="1"/>
  <c r="R106" i="13"/>
  <c r="AL106" i="13" s="1"/>
  <c r="AJ105" i="13"/>
  <c r="AB105" i="13"/>
  <c r="T105" i="13"/>
  <c r="AD104" i="13"/>
  <c r="V104" i="13"/>
  <c r="AP104" i="13" s="1"/>
  <c r="AF103" i="13"/>
  <c r="X103" i="13"/>
  <c r="AR103" i="13" s="1"/>
  <c r="AH102" i="13"/>
  <c r="Z102" i="13"/>
  <c r="AT102" i="13" s="1"/>
  <c r="R102" i="13"/>
  <c r="AJ101" i="13"/>
  <c r="AB101" i="13"/>
  <c r="T101" i="13"/>
  <c r="AN101" i="13" s="1"/>
  <c r="AD100" i="13"/>
  <c r="V100" i="13"/>
  <c r="AP100" i="13" s="1"/>
  <c r="AF99" i="13"/>
  <c r="X99" i="13"/>
  <c r="AR99" i="13" s="1"/>
  <c r="AH98" i="13"/>
  <c r="Z98" i="13"/>
  <c r="AT98" i="13" s="1"/>
  <c r="R98" i="13"/>
  <c r="AL98" i="13" s="1"/>
  <c r="X114" i="13"/>
  <c r="AR114" i="13" s="1"/>
  <c r="Z109" i="13"/>
  <c r="AT109" i="13" s="1"/>
  <c r="Y106" i="13"/>
  <c r="AS106" i="13" s="1"/>
  <c r="Y102" i="13"/>
  <c r="AS102" i="13" s="1"/>
  <c r="Y98" i="13"/>
  <c r="AI97" i="13"/>
  <c r="AJ96" i="13"/>
  <c r="V96" i="13"/>
  <c r="AP96" i="13" s="1"/>
  <c r="AD95" i="13"/>
  <c r="AG94" i="13"/>
  <c r="V94" i="13"/>
  <c r="Z93" i="13"/>
  <c r="AJ92" i="13"/>
  <c r="Z92" i="13"/>
  <c r="AK91" i="13"/>
  <c r="Z91" i="13"/>
  <c r="AT91" i="13" s="1"/>
  <c r="AJ90" i="13"/>
  <c r="Y90" i="13"/>
  <c r="AS90" i="13" s="1"/>
  <c r="AI89" i="13"/>
  <c r="Y89" i="13"/>
  <c r="AE88" i="13"/>
  <c r="V88" i="13"/>
  <c r="AF87" i="13"/>
  <c r="X87" i="13"/>
  <c r="AR87" i="13" s="1"/>
  <c r="AH86" i="13"/>
  <c r="Z86" i="13"/>
  <c r="R86" i="13"/>
  <c r="AJ85" i="13"/>
  <c r="AB85" i="13"/>
  <c r="T85" i="13"/>
  <c r="AD84" i="13"/>
  <c r="V84" i="13"/>
  <c r="AP84" i="13" s="1"/>
  <c r="AF83" i="13"/>
  <c r="X83" i="13"/>
  <c r="AH82" i="13"/>
  <c r="Z82" i="13"/>
  <c r="R82" i="13"/>
  <c r="AJ81" i="13"/>
  <c r="AB81" i="13"/>
  <c r="T81" i="13"/>
  <c r="AN81" i="13" s="1"/>
  <c r="AD80" i="13"/>
  <c r="V80" i="13"/>
  <c r="AF79" i="13"/>
  <c r="X79" i="13"/>
  <c r="AH78" i="13"/>
  <c r="Z78" i="13"/>
  <c r="R78" i="13"/>
  <c r="AJ77" i="13"/>
  <c r="AB77" i="13"/>
  <c r="T77" i="13"/>
  <c r="AD76" i="13"/>
  <c r="V76" i="13"/>
  <c r="AE123" i="13"/>
  <c r="AK108" i="13"/>
  <c r="AE99" i="13"/>
  <c r="X98" i="13"/>
  <c r="AR98" i="13" s="1"/>
  <c r="AH97" i="13"/>
  <c r="AI96" i="13"/>
  <c r="U96" i="13"/>
  <c r="AO96" i="13" s="1"/>
  <c r="AC95" i="13"/>
  <c r="AF94" i="13"/>
  <c r="R94" i="13"/>
  <c r="AL94" i="13" s="1"/>
  <c r="AJ93" i="13"/>
  <c r="Y93" i="13"/>
  <c r="AS93" i="13" s="1"/>
  <c r="AI92" i="13"/>
  <c r="X92" i="13"/>
  <c r="AJ91" i="13"/>
  <c r="X91" i="13"/>
  <c r="AH90" i="13"/>
  <c r="X90" i="13"/>
  <c r="AH89" i="13"/>
  <c r="X89" i="13"/>
  <c r="AR89" i="13" s="1"/>
  <c r="AD88" i="13"/>
  <c r="U88" i="13"/>
  <c r="AE87" i="13"/>
  <c r="W87" i="13"/>
  <c r="AG86" i="13"/>
  <c r="Y86" i="13"/>
  <c r="AI85" i="13"/>
  <c r="AA85" i="13"/>
  <c r="AU85" i="13" s="1"/>
  <c r="S85" i="13"/>
  <c r="AK84" i="13"/>
  <c r="AC84" i="13"/>
  <c r="U84" i="13"/>
  <c r="AE83" i="13"/>
  <c r="W83" i="13"/>
  <c r="AG82" i="13"/>
  <c r="Y82" i="13"/>
  <c r="AS82" i="13" s="1"/>
  <c r="AI81" i="13"/>
  <c r="AA81" i="13"/>
  <c r="S81" i="13"/>
  <c r="AK80" i="13"/>
  <c r="AC80" i="13"/>
  <c r="U80" i="13"/>
  <c r="AE79" i="13"/>
  <c r="W79" i="13"/>
  <c r="AQ79" i="13" s="1"/>
  <c r="AG78" i="13"/>
  <c r="Y78" i="13"/>
  <c r="AI77" i="13"/>
  <c r="AA77" i="13"/>
  <c r="S77" i="13"/>
  <c r="AM77" i="13" s="1"/>
  <c r="AK76" i="13"/>
  <c r="AC76" i="13"/>
  <c r="U76" i="13"/>
  <c r="AO76" i="13" s="1"/>
  <c r="AE75" i="13"/>
  <c r="W75" i="13"/>
  <c r="AG74" i="13"/>
  <c r="Y74" i="13"/>
  <c r="AI73" i="13"/>
  <c r="AA73" i="13"/>
  <c r="S73" i="13"/>
  <c r="AK72" i="13"/>
  <c r="AC72" i="13"/>
  <c r="U72" i="13"/>
  <c r="AE71" i="13"/>
  <c r="W71" i="13"/>
  <c r="AG70" i="13"/>
  <c r="Y70" i="13"/>
  <c r="AI69" i="13"/>
  <c r="T124" i="13"/>
  <c r="AN124" i="13" s="1"/>
  <c r="AB108" i="13"/>
  <c r="AK104" i="13"/>
  <c r="AK100" i="13"/>
  <c r="AD99" i="13"/>
  <c r="AB97" i="13"/>
  <c r="AH96" i="13"/>
  <c r="T96" i="13"/>
  <c r="AB95" i="13"/>
  <c r="AE94" i="13"/>
  <c r="AI93" i="13"/>
  <c r="X93" i="13"/>
  <c r="AH92" i="13"/>
  <c r="V92" i="13"/>
  <c r="AP92" i="13" s="1"/>
  <c r="AH91" i="13"/>
  <c r="W91" i="13"/>
  <c r="AQ91" i="13" s="1"/>
  <c r="AG90" i="13"/>
  <c r="W90" i="13"/>
  <c r="AG89" i="13"/>
  <c r="V89" i="13"/>
  <c r="AC88" i="13"/>
  <c r="T88" i="13"/>
  <c r="AN88" i="13" s="1"/>
  <c r="AD87" i="13"/>
  <c r="V87" i="13"/>
  <c r="AP87" i="13" s="1"/>
  <c r="AF86" i="13"/>
  <c r="X86" i="13"/>
  <c r="AR86" i="13" s="1"/>
  <c r="AH85" i="13"/>
  <c r="Z85" i="13"/>
  <c r="AT85" i="13" s="1"/>
  <c r="R85" i="13"/>
  <c r="AJ84" i="13"/>
  <c r="AB84" i="13"/>
  <c r="T84" i="13"/>
  <c r="AN84" i="13" s="1"/>
  <c r="AD83" i="13"/>
  <c r="V83" i="13"/>
  <c r="AP83" i="13" s="1"/>
  <c r="AF82" i="13"/>
  <c r="X82" i="13"/>
  <c r="AR82" i="13" s="1"/>
  <c r="AH81" i="13"/>
  <c r="Z81" i="13"/>
  <c r="AT81" i="13" s="1"/>
  <c r="R81" i="13"/>
  <c r="AJ80" i="13"/>
  <c r="AB80" i="13"/>
  <c r="T80" i="13"/>
  <c r="AN80" i="13" s="1"/>
  <c r="AD79" i="13"/>
  <c r="V79" i="13"/>
  <c r="AP79" i="13" s="1"/>
  <c r="AF78" i="13"/>
  <c r="X78" i="13"/>
  <c r="AR78" i="13" s="1"/>
  <c r="AH77" i="13"/>
  <c r="Z77" i="13"/>
  <c r="R77" i="13"/>
  <c r="AL77" i="13" s="1"/>
  <c r="AJ76" i="13"/>
  <c r="AB76" i="13"/>
  <c r="T76" i="13"/>
  <c r="AN76" i="13" s="1"/>
  <c r="Z113" i="13"/>
  <c r="AT113" i="13" s="1"/>
  <c r="AF112" i="13"/>
  <c r="S108" i="13"/>
  <c r="AM108" i="13" s="1"/>
  <c r="AC104" i="13"/>
  <c r="AC100" i="13"/>
  <c r="W99" i="13"/>
  <c r="AQ99" i="13" s="1"/>
  <c r="AA97" i="13"/>
  <c r="AU97" i="13" s="1"/>
  <c r="AD96" i="13"/>
  <c r="S96" i="13"/>
  <c r="X95" i="13"/>
  <c r="AR95" i="13" s="1"/>
  <c r="AD94" i="13"/>
  <c r="AH93" i="13"/>
  <c r="T93" i="13"/>
  <c r="AN93" i="13" s="1"/>
  <c r="AF92" i="13"/>
  <c r="U92" i="13"/>
  <c r="AF91" i="13"/>
  <c r="V91" i="13"/>
  <c r="AF90" i="13"/>
  <c r="V90" i="13"/>
  <c r="AF89" i="13"/>
  <c r="U89" i="13"/>
  <c r="AO89" i="13" s="1"/>
  <c r="AK88" i="13"/>
  <c r="AB88" i="13"/>
  <c r="S88" i="13"/>
  <c r="AM88" i="13" s="1"/>
  <c r="AK87" i="13"/>
  <c r="AC87" i="13"/>
  <c r="U87" i="13"/>
  <c r="AE86" i="13"/>
  <c r="W86" i="13"/>
  <c r="AQ86" i="13" s="1"/>
  <c r="AG85" i="13"/>
  <c r="Y85" i="13"/>
  <c r="AS85" i="13" s="1"/>
  <c r="AI84" i="13"/>
  <c r="AA84" i="13"/>
  <c r="AU84" i="13" s="1"/>
  <c r="S84" i="13"/>
  <c r="AM84" i="13" s="1"/>
  <c r="AK83" i="13"/>
  <c r="AC83" i="13"/>
  <c r="U83" i="13"/>
  <c r="AO83" i="13" s="1"/>
  <c r="AE82" i="13"/>
  <c r="W82" i="13"/>
  <c r="AQ82" i="13" s="1"/>
  <c r="AG81" i="13"/>
  <c r="Y81" i="13"/>
  <c r="AS81" i="13" s="1"/>
  <c r="AI80" i="13"/>
  <c r="AA80" i="13"/>
  <c r="AU80" i="13" s="1"/>
  <c r="S80" i="13"/>
  <c r="AK79" i="13"/>
  <c r="AC79" i="13"/>
  <c r="U79" i="13"/>
  <c r="AO79" i="13" s="1"/>
  <c r="AE78" i="13"/>
  <c r="W78" i="13"/>
  <c r="AQ78" i="13" s="1"/>
  <c r="AG77" i="13"/>
  <c r="Y77" i="13"/>
  <c r="AI76" i="13"/>
  <c r="AA76" i="13"/>
  <c r="AU76" i="13" s="1"/>
  <c r="S76" i="13"/>
  <c r="AM76" i="13" s="1"/>
  <c r="AK75" i="13"/>
  <c r="AC75" i="13"/>
  <c r="U75" i="13"/>
  <c r="AO75" i="13" s="1"/>
  <c r="AE74" i="13"/>
  <c r="W74" i="13"/>
  <c r="AG73" i="13"/>
  <c r="Y73" i="13"/>
  <c r="AS73" i="13" s="1"/>
  <c r="AI72" i="13"/>
  <c r="AA72" i="13"/>
  <c r="S72" i="13"/>
  <c r="AM72" i="13" s="1"/>
  <c r="AK71" i="13"/>
  <c r="AC71" i="13"/>
  <c r="U71" i="13"/>
  <c r="AE70" i="13"/>
  <c r="W70" i="13"/>
  <c r="AQ70" i="13" s="1"/>
  <c r="AG69" i="13"/>
  <c r="AJ125" i="13"/>
  <c r="R111" i="13"/>
  <c r="AG110" i="13"/>
  <c r="AI105" i="13"/>
  <c r="U104" i="13"/>
  <c r="AO104" i="13" s="1"/>
  <c r="AI101" i="13"/>
  <c r="AB100" i="13"/>
  <c r="V99" i="13"/>
  <c r="AP99" i="13" s="1"/>
  <c r="Z97" i="13"/>
  <c r="AC96" i="13"/>
  <c r="R96" i="13"/>
  <c r="AK95" i="13"/>
  <c r="W95" i="13"/>
  <c r="Z94" i="13"/>
  <c r="AG93" i="13"/>
  <c r="S93" i="13"/>
  <c r="AM93" i="13" s="1"/>
  <c r="AD92" i="13"/>
  <c r="T92" i="13"/>
  <c r="AN92" i="13" s="1"/>
  <c r="AE91" i="13"/>
  <c r="U91" i="13"/>
  <c r="AO91" i="13" s="1"/>
  <c r="AE90" i="13"/>
  <c r="T90" i="13"/>
  <c r="AD89" i="13"/>
  <c r="T89" i="13"/>
  <c r="AJ88" i="13"/>
  <c r="AA88" i="13"/>
  <c r="AU88" i="13" s="1"/>
  <c r="R88" i="13"/>
  <c r="AL88" i="13" s="1"/>
  <c r="AJ87" i="13"/>
  <c r="AB87" i="13"/>
  <c r="T87" i="13"/>
  <c r="AN87" i="13" s="1"/>
  <c r="AD86" i="13"/>
  <c r="V86" i="13"/>
  <c r="AF85" i="13"/>
  <c r="X85" i="13"/>
  <c r="AR85" i="13" s="1"/>
  <c r="AH84" i="13"/>
  <c r="Z84" i="13"/>
  <c r="AT84" i="13" s="1"/>
  <c r="R84" i="13"/>
  <c r="AL84" i="13" s="1"/>
  <c r="AJ83" i="13"/>
  <c r="AB83" i="13"/>
  <c r="T83" i="13"/>
  <c r="AD82" i="13"/>
  <c r="V82" i="13"/>
  <c r="AP82" i="13" s="1"/>
  <c r="AF81" i="13"/>
  <c r="X81" i="13"/>
  <c r="AR81" i="13" s="1"/>
  <c r="AH80" i="13"/>
  <c r="Z80" i="13"/>
  <c r="AT80" i="13" s="1"/>
  <c r="R80" i="13"/>
  <c r="AL80" i="13" s="1"/>
  <c r="AJ79" i="13"/>
  <c r="AB79" i="13"/>
  <c r="T79" i="13"/>
  <c r="AN79" i="13" s="1"/>
  <c r="AD78" i="13"/>
  <c r="V78" i="13"/>
  <c r="AP78" i="13" s="1"/>
  <c r="AF77" i="13"/>
  <c r="X77" i="13"/>
  <c r="AR77" i="13" s="1"/>
  <c r="AH76" i="13"/>
  <c r="Z76" i="13"/>
  <c r="AT76" i="13" s="1"/>
  <c r="R76" i="13"/>
  <c r="AL76" i="13" s="1"/>
  <c r="AJ75" i="13"/>
  <c r="AB75" i="13"/>
  <c r="T75" i="13"/>
  <c r="AN75" i="13" s="1"/>
  <c r="AD74" i="13"/>
  <c r="V74" i="13"/>
  <c r="AF73" i="13"/>
  <c r="X73" i="13"/>
  <c r="AG107" i="13"/>
  <c r="AA105" i="13"/>
  <c r="AU105" i="13" s="1"/>
  <c r="AE103" i="13"/>
  <c r="AA101" i="13"/>
  <c r="AU101" i="13" s="1"/>
  <c r="U100" i="13"/>
  <c r="AO100" i="13" s="1"/>
  <c r="T97" i="13"/>
  <c r="AN97" i="13" s="1"/>
  <c r="AB96" i="13"/>
  <c r="AJ95" i="13"/>
  <c r="V95" i="13"/>
  <c r="Y94" i="13"/>
  <c r="AS94" i="13" s="1"/>
  <c r="AF93" i="13"/>
  <c r="R93" i="13"/>
  <c r="AL93" i="13" s="1"/>
  <c r="AC92" i="13"/>
  <c r="S92" i="13"/>
  <c r="AM92" i="13" s="1"/>
  <c r="AD91" i="13"/>
  <c r="T91" i="13"/>
  <c r="AD90" i="13"/>
  <c r="R90" i="13"/>
  <c r="AB89" i="13"/>
  <c r="S89" i="13"/>
  <c r="AI88" i="13"/>
  <c r="Z88" i="13"/>
  <c r="AT88" i="13" s="1"/>
  <c r="AI87" i="13"/>
  <c r="AA87" i="13"/>
  <c r="AU87" i="13" s="1"/>
  <c r="S87" i="13"/>
  <c r="AK86" i="13"/>
  <c r="AC86" i="13"/>
  <c r="U86" i="13"/>
  <c r="AO86" i="13" s="1"/>
  <c r="AE85" i="13"/>
  <c r="W85" i="13"/>
  <c r="AQ85" i="13" s="1"/>
  <c r="AG84" i="13"/>
  <c r="Y84" i="13"/>
  <c r="AS84" i="13" s="1"/>
  <c r="AI83" i="13"/>
  <c r="AA83" i="13"/>
  <c r="AU83" i="13" s="1"/>
  <c r="S83" i="13"/>
  <c r="AM83" i="13" s="1"/>
  <c r="AK82" i="13"/>
  <c r="AC82" i="13"/>
  <c r="U82" i="13"/>
  <c r="AO82" i="13" s="1"/>
  <c r="AE81" i="13"/>
  <c r="W81" i="13"/>
  <c r="AQ81" i="13" s="1"/>
  <c r="AG80" i="13"/>
  <c r="Y80" i="13"/>
  <c r="AI79" i="13"/>
  <c r="AA79" i="13"/>
  <c r="S79" i="13"/>
  <c r="AK78" i="13"/>
  <c r="AC78" i="13"/>
  <c r="U78" i="13"/>
  <c r="AO78" i="13" s="1"/>
  <c r="AE77" i="13"/>
  <c r="W77" i="13"/>
  <c r="AG76" i="13"/>
  <c r="Y76" i="13"/>
  <c r="AS76" i="13" s="1"/>
  <c r="AI75" i="13"/>
  <c r="AA75" i="13"/>
  <c r="AU75" i="13" s="1"/>
  <c r="S75" i="13"/>
  <c r="AM75" i="13" s="1"/>
  <c r="AK74" i="13"/>
  <c r="AC74" i="13"/>
  <c r="U74" i="13"/>
  <c r="AE73" i="13"/>
  <c r="W73" i="13"/>
  <c r="AQ73" i="13" s="1"/>
  <c r="AG72" i="13"/>
  <c r="Y72" i="13"/>
  <c r="AS72" i="13" s="1"/>
  <c r="AI71" i="13"/>
  <c r="AA71" i="13"/>
  <c r="AU71" i="13" s="1"/>
  <c r="S71" i="13"/>
  <c r="AK70" i="13"/>
  <c r="AC70" i="13"/>
  <c r="U70" i="13"/>
  <c r="AO70" i="13" s="1"/>
  <c r="AG102" i="13"/>
  <c r="AB93" i="13"/>
  <c r="AB90" i="13"/>
  <c r="Z87" i="13"/>
  <c r="AI86" i="13"/>
  <c r="AE84" i="13"/>
  <c r="R83" i="13"/>
  <c r="T82" i="13"/>
  <c r="AN82" i="13" s="1"/>
  <c r="V81" i="13"/>
  <c r="AP81" i="13" s="1"/>
  <c r="AH79" i="13"/>
  <c r="AJ78" i="13"/>
  <c r="AE76" i="13"/>
  <c r="AD75" i="13"/>
  <c r="AA74" i="13"/>
  <c r="AU74" i="13" s="1"/>
  <c r="AB73" i="13"/>
  <c r="AB72" i="13"/>
  <c r="AJ97" i="13"/>
  <c r="AF95" i="13"/>
  <c r="AA93" i="13"/>
  <c r="AU93" i="13" s="1"/>
  <c r="AK92" i="13"/>
  <c r="Z90" i="13"/>
  <c r="AT90" i="13" s="1"/>
  <c r="AH88" i="13"/>
  <c r="Y87" i="13"/>
  <c r="AB86" i="13"/>
  <c r="AK85" i="13"/>
  <c r="X84" i="13"/>
  <c r="AR84" i="13" s="1"/>
  <c r="S82" i="13"/>
  <c r="AM82" i="13" s="1"/>
  <c r="U81" i="13"/>
  <c r="AG79" i="13"/>
  <c r="AI78" i="13"/>
  <c r="AK77" i="13"/>
  <c r="X76" i="13"/>
  <c r="Z75" i="13"/>
  <c r="Z74" i="13"/>
  <c r="Z73" i="13"/>
  <c r="AT73" i="13" s="1"/>
  <c r="Z72" i="13"/>
  <c r="AT72" i="13" s="1"/>
  <c r="AD71" i="13"/>
  <c r="AI70" i="13"/>
  <c r="V70" i="13"/>
  <c r="AD69" i="13"/>
  <c r="V69" i="13"/>
  <c r="AF68" i="13"/>
  <c r="X68" i="13"/>
  <c r="AR68" i="13" s="1"/>
  <c r="AH67" i="13"/>
  <c r="Z67" i="13"/>
  <c r="R67" i="13"/>
  <c r="AI117" i="13"/>
  <c r="S97" i="13"/>
  <c r="AM97" i="13" s="1"/>
  <c r="AE95" i="13"/>
  <c r="AB92" i="13"/>
  <c r="AJ89" i="13"/>
  <c r="AF88" i="13"/>
  <c r="R87" i="13"/>
  <c r="AL87" i="13" s="1"/>
  <c r="AA86" i="13"/>
  <c r="AU86" i="13" s="1"/>
  <c r="AD85" i="13"/>
  <c r="W84" i="13"/>
  <c r="Z79" i="13"/>
  <c r="AB78" i="13"/>
  <c r="AD77" i="13"/>
  <c r="W76" i="13"/>
  <c r="AQ76" i="13" s="1"/>
  <c r="Y75" i="13"/>
  <c r="AS75" i="13" s="1"/>
  <c r="X74" i="13"/>
  <c r="V73" i="13"/>
  <c r="X72" i="13"/>
  <c r="AR72" i="13" s="1"/>
  <c r="AB71" i="13"/>
  <c r="X118" i="13"/>
  <c r="AR118" i="13" s="1"/>
  <c r="AK109" i="13"/>
  <c r="X107" i="13"/>
  <c r="S101" i="13"/>
  <c r="AM101" i="13" s="1"/>
  <c r="R97" i="13"/>
  <c r="AL97" i="13" s="1"/>
  <c r="U95" i="13"/>
  <c r="AO95" i="13" s="1"/>
  <c r="AH94" i="13"/>
  <c r="AA92" i="13"/>
  <c r="AA89" i="13"/>
  <c r="AU89" i="13" s="1"/>
  <c r="X88" i="13"/>
  <c r="AR88" i="13" s="1"/>
  <c r="T86" i="13"/>
  <c r="AC85" i="13"/>
  <c r="AF80" i="13"/>
  <c r="Y79" i="13"/>
  <c r="AS79" i="13" s="1"/>
  <c r="AA78" i="13"/>
  <c r="AU78" i="13" s="1"/>
  <c r="AC77" i="13"/>
  <c r="X75" i="13"/>
  <c r="AJ74" i="13"/>
  <c r="T74" i="13"/>
  <c r="AN74" i="13" s="1"/>
  <c r="AK73" i="13"/>
  <c r="U73" i="13"/>
  <c r="AO73" i="13" s="1"/>
  <c r="AJ72" i="13"/>
  <c r="W72" i="13"/>
  <c r="AQ72" i="13" s="1"/>
  <c r="Z71" i="13"/>
  <c r="AF70" i="13"/>
  <c r="S70" i="13"/>
  <c r="AM70" i="13" s="1"/>
  <c r="AB69" i="13"/>
  <c r="T69" i="13"/>
  <c r="AD68" i="13"/>
  <c r="V68" i="13"/>
  <c r="AF67" i="13"/>
  <c r="X67" i="13"/>
  <c r="AG106" i="13"/>
  <c r="AG98" i="13"/>
  <c r="T95" i="13"/>
  <c r="AN95" i="13" s="1"/>
  <c r="X94" i="13"/>
  <c r="R92" i="13"/>
  <c r="AL92" i="13" s="1"/>
  <c r="AC91" i="13"/>
  <c r="Z89" i="13"/>
  <c r="W88" i="13"/>
  <c r="AQ88" i="13" s="1"/>
  <c r="S86" i="13"/>
  <c r="AM86" i="13" s="1"/>
  <c r="V85" i="13"/>
  <c r="AP85" i="13" s="1"/>
  <c r="AH83" i="13"/>
  <c r="AJ82" i="13"/>
  <c r="AE80" i="13"/>
  <c r="R79" i="13"/>
  <c r="AL79" i="13" s="1"/>
  <c r="T78" i="13"/>
  <c r="AN78" i="13" s="1"/>
  <c r="V77" i="13"/>
  <c r="AP77" i="13" s="1"/>
  <c r="V75" i="13"/>
  <c r="AI74" i="13"/>
  <c r="S74" i="13"/>
  <c r="AM74" i="13" s="1"/>
  <c r="AJ73" i="13"/>
  <c r="T73" i="13"/>
  <c r="AN73" i="13" s="1"/>
  <c r="AH72" i="13"/>
  <c r="V72" i="13"/>
  <c r="Y71" i="13"/>
  <c r="AD70" i="13"/>
  <c r="R70" i="13"/>
  <c r="AL70" i="13" s="1"/>
  <c r="AK69" i="13"/>
  <c r="AA69" i="13"/>
  <c r="S69" i="13"/>
  <c r="AK68" i="13"/>
  <c r="AC68" i="13"/>
  <c r="U68" i="13"/>
  <c r="AE67" i="13"/>
  <c r="W67" i="13"/>
  <c r="AQ67" i="13" s="1"/>
  <c r="AG66" i="13"/>
  <c r="Y66" i="13"/>
  <c r="AS66" i="13" s="1"/>
  <c r="AI65" i="13"/>
  <c r="AA65" i="13"/>
  <c r="S65" i="13"/>
  <c r="AM65" i="13" s="1"/>
  <c r="AK64" i="13"/>
  <c r="AC64" i="13"/>
  <c r="U64" i="13"/>
  <c r="AO64" i="13" s="1"/>
  <c r="AE63" i="13"/>
  <c r="W63" i="13"/>
  <c r="AG62" i="13"/>
  <c r="Y62" i="13"/>
  <c r="AI61" i="13"/>
  <c r="AA61" i="13"/>
  <c r="S61" i="13"/>
  <c r="AK60" i="13"/>
  <c r="AC60" i="13"/>
  <c r="U60" i="13"/>
  <c r="AE59" i="13"/>
  <c r="W59" i="13"/>
  <c r="T100" i="13"/>
  <c r="AN100" i="13" s="1"/>
  <c r="AF98" i="13"/>
  <c r="AK96" i="13"/>
  <c r="W94" i="13"/>
  <c r="AQ94" i="13" s="1"/>
  <c r="AB91" i="13"/>
  <c r="R89" i="13"/>
  <c r="AL89" i="13" s="1"/>
  <c r="U85" i="13"/>
  <c r="AO85" i="13" s="1"/>
  <c r="AG83" i="13"/>
  <c r="AI82" i="13"/>
  <c r="AK81" i="13"/>
  <c r="X80" i="13"/>
  <c r="AR80" i="13" s="1"/>
  <c r="S78" i="13"/>
  <c r="AM78" i="13" s="1"/>
  <c r="U77" i="13"/>
  <c r="AO77" i="13" s="1"/>
  <c r="AH75" i="13"/>
  <c r="R75" i="13"/>
  <c r="AL75" i="13" s="1"/>
  <c r="AH74" i="13"/>
  <c r="R74" i="13"/>
  <c r="AL74" i="13" s="1"/>
  <c r="AH73" i="13"/>
  <c r="R73" i="13"/>
  <c r="AL73" i="13" s="1"/>
  <c r="AF72" i="13"/>
  <c r="T72" i="13"/>
  <c r="AJ71" i="13"/>
  <c r="X71" i="13"/>
  <c r="AB70" i="13"/>
  <c r="AA96" i="13"/>
  <c r="AU96" i="13" s="1"/>
  <c r="R91" i="13"/>
  <c r="AH87" i="13"/>
  <c r="Z83" i="13"/>
  <c r="AT83" i="13" s="1"/>
  <c r="AB82" i="13"/>
  <c r="AD81" i="13"/>
  <c r="W80" i="13"/>
  <c r="AQ80" i="13" s="1"/>
  <c r="AG75" i="13"/>
  <c r="AF74" i="13"/>
  <c r="AD73" i="13"/>
  <c r="AE72" i="13"/>
  <c r="R72" i="13"/>
  <c r="AL72" i="13" s="1"/>
  <c r="AH71" i="13"/>
  <c r="V71" i="13"/>
  <c r="AA70" i="13"/>
  <c r="AU70" i="13" s="1"/>
  <c r="AH69" i="13"/>
  <c r="Y69" i="13"/>
  <c r="AS69" i="13" s="1"/>
  <c r="AI68" i="13"/>
  <c r="AA68" i="13"/>
  <c r="AU68" i="13" s="1"/>
  <c r="S68" i="13"/>
  <c r="AM68" i="13" s="1"/>
  <c r="AK67" i="13"/>
  <c r="AC67" i="13"/>
  <c r="U67" i="13"/>
  <c r="AO67" i="13" s="1"/>
  <c r="AE66" i="13"/>
  <c r="W66" i="13"/>
  <c r="AQ66" i="13" s="1"/>
  <c r="AG65" i="13"/>
  <c r="Y65" i="13"/>
  <c r="AS65" i="13" s="1"/>
  <c r="AI64" i="13"/>
  <c r="AA64" i="13"/>
  <c r="AU64" i="13" s="1"/>
  <c r="S64" i="13"/>
  <c r="AM64" i="13" s="1"/>
  <c r="AK63" i="13"/>
  <c r="AC63" i="13"/>
  <c r="U63" i="13"/>
  <c r="AO63" i="13" s="1"/>
  <c r="AE62" i="13"/>
  <c r="W62" i="13"/>
  <c r="AQ62" i="13" s="1"/>
  <c r="AG61" i="13"/>
  <c r="Y61" i="13"/>
  <c r="AI60" i="13"/>
  <c r="AA60" i="13"/>
  <c r="S60" i="13"/>
  <c r="AK59" i="13"/>
  <c r="AC59" i="13"/>
  <c r="AF76" i="13"/>
  <c r="R71" i="13"/>
  <c r="AL71" i="13" s="1"/>
  <c r="X69" i="13"/>
  <c r="AR69" i="13" s="1"/>
  <c r="Y68" i="13"/>
  <c r="AS68" i="13" s="1"/>
  <c r="Y67" i="13"/>
  <c r="AH66" i="13"/>
  <c r="V66" i="13"/>
  <c r="AP66" i="13" s="1"/>
  <c r="AH65" i="13"/>
  <c r="W65" i="13"/>
  <c r="AQ65" i="13" s="1"/>
  <c r="AG64" i="13"/>
  <c r="W64" i="13"/>
  <c r="AG63" i="13"/>
  <c r="V63" i="13"/>
  <c r="AH62" i="13"/>
  <c r="V62" i="13"/>
  <c r="AP62" i="13" s="1"/>
  <c r="AH61" i="13"/>
  <c r="W61" i="13"/>
  <c r="AG60" i="13"/>
  <c r="W60" i="13"/>
  <c r="AG59" i="13"/>
  <c r="V59" i="13"/>
  <c r="AF58" i="13"/>
  <c r="X58" i="13"/>
  <c r="AR58" i="13" s="1"/>
  <c r="AH57" i="13"/>
  <c r="Z57" i="13"/>
  <c r="R57" i="13"/>
  <c r="AL57" i="13" s="1"/>
  <c r="AJ56" i="13"/>
  <c r="AB56" i="13"/>
  <c r="T56" i="13"/>
  <c r="AD55" i="13"/>
  <c r="V55" i="13"/>
  <c r="AP55" i="13" s="1"/>
  <c r="AF54" i="13"/>
  <c r="X54" i="13"/>
  <c r="AH53" i="13"/>
  <c r="Z53" i="13"/>
  <c r="R53" i="13"/>
  <c r="AJ52" i="13"/>
  <c r="AB52" i="13"/>
  <c r="T52" i="13"/>
  <c r="AN52" i="13" s="1"/>
  <c r="AD51" i="13"/>
  <c r="V51" i="13"/>
  <c r="AF50" i="13"/>
  <c r="X50" i="13"/>
  <c r="AH49" i="13"/>
  <c r="Z49" i="13"/>
  <c r="R49" i="13"/>
  <c r="AJ48" i="13"/>
  <c r="AB48" i="13"/>
  <c r="T48" i="13"/>
  <c r="AD47" i="13"/>
  <c r="V47" i="13"/>
  <c r="S105" i="13"/>
  <c r="W103" i="13"/>
  <c r="AQ103" i="13" s="1"/>
  <c r="AA82" i="13"/>
  <c r="AC81" i="13"/>
  <c r="AB74" i="13"/>
  <c r="W69" i="13"/>
  <c r="AQ69" i="13" s="1"/>
  <c r="W68" i="13"/>
  <c r="AQ68" i="13" s="1"/>
  <c r="V67" i="13"/>
  <c r="AF66" i="13"/>
  <c r="U66" i="13"/>
  <c r="AO66" i="13" s="1"/>
  <c r="AF65" i="13"/>
  <c r="V65" i="13"/>
  <c r="AP65" i="13" s="1"/>
  <c r="AF64" i="13"/>
  <c r="V64" i="13"/>
  <c r="AP64" i="13" s="1"/>
  <c r="AF63" i="13"/>
  <c r="T63" i="13"/>
  <c r="AF62" i="13"/>
  <c r="U62" i="13"/>
  <c r="AO62" i="13" s="1"/>
  <c r="AF61" i="13"/>
  <c r="V61" i="13"/>
  <c r="AP61" i="13" s="1"/>
  <c r="AF60" i="13"/>
  <c r="V60" i="13"/>
  <c r="AP60" i="13" s="1"/>
  <c r="AF59" i="13"/>
  <c r="U59" i="13"/>
  <c r="AO59" i="13" s="1"/>
  <c r="AE58" i="13"/>
  <c r="W58" i="13"/>
  <c r="AG57" i="13"/>
  <c r="Y57" i="13"/>
  <c r="AI56" i="13"/>
  <c r="AA56" i="13"/>
  <c r="S56" i="13"/>
  <c r="AM56" i="13" s="1"/>
  <c r="AK55" i="13"/>
  <c r="AC55" i="13"/>
  <c r="U55" i="13"/>
  <c r="AE54" i="13"/>
  <c r="W54" i="13"/>
  <c r="AG53" i="13"/>
  <c r="Y53" i="13"/>
  <c r="AI52" i="13"/>
  <c r="AA52" i="13"/>
  <c r="S52" i="13"/>
  <c r="AM52" i="13" s="1"/>
  <c r="AK51" i="13"/>
  <c r="AC51" i="13"/>
  <c r="U51" i="13"/>
  <c r="AO51" i="13" s="1"/>
  <c r="AE50" i="13"/>
  <c r="W50" i="13"/>
  <c r="AG49" i="13"/>
  <c r="Y49" i="13"/>
  <c r="AI48" i="13"/>
  <c r="AA48" i="13"/>
  <c r="S48" i="13"/>
  <c r="AK47" i="13"/>
  <c r="AC47" i="13"/>
  <c r="U47" i="13"/>
  <c r="AE46" i="13"/>
  <c r="W46" i="13"/>
  <c r="AG45" i="13"/>
  <c r="Y45" i="13"/>
  <c r="AI44" i="13"/>
  <c r="AA44" i="13"/>
  <c r="AU44" i="13" s="1"/>
  <c r="S44" i="13"/>
  <c r="AK43" i="13"/>
  <c r="AC43" i="13"/>
  <c r="U43" i="13"/>
  <c r="AO43" i="13" s="1"/>
  <c r="AE42" i="13"/>
  <c r="W42" i="13"/>
  <c r="AG41" i="13"/>
  <c r="Y41" i="13"/>
  <c r="AS41" i="13" s="1"/>
  <c r="AI40" i="13"/>
  <c r="AA40" i="13"/>
  <c r="S40" i="13"/>
  <c r="AM40" i="13" s="1"/>
  <c r="AK39" i="13"/>
  <c r="AC39" i="13"/>
  <c r="U39" i="13"/>
  <c r="AE38" i="13"/>
  <c r="W38" i="13"/>
  <c r="AQ38" i="13" s="1"/>
  <c r="AG37" i="13"/>
  <c r="Y37" i="13"/>
  <c r="AI36" i="13"/>
  <c r="AA36" i="13"/>
  <c r="S36" i="13"/>
  <c r="AK35" i="13"/>
  <c r="AC35" i="13"/>
  <c r="U35" i="13"/>
  <c r="AE34" i="13"/>
  <c r="W34" i="13"/>
  <c r="AG33" i="13"/>
  <c r="Y33" i="13"/>
  <c r="Z96" i="13"/>
  <c r="AT96" i="13" s="1"/>
  <c r="AC73" i="13"/>
  <c r="AJ70" i="13"/>
  <c r="U69" i="13"/>
  <c r="AJ68" i="13"/>
  <c r="T68" i="13"/>
  <c r="AN68" i="13" s="1"/>
  <c r="AJ67" i="13"/>
  <c r="T67" i="13"/>
  <c r="AD66" i="13"/>
  <c r="T66" i="13"/>
  <c r="AN66" i="13" s="1"/>
  <c r="AE65" i="13"/>
  <c r="U65" i="13"/>
  <c r="AO65" i="13" s="1"/>
  <c r="AE64" i="13"/>
  <c r="T64" i="13"/>
  <c r="AD63" i="13"/>
  <c r="S63" i="13"/>
  <c r="AM63" i="13" s="1"/>
  <c r="AD62" i="13"/>
  <c r="T62" i="13"/>
  <c r="AE61" i="13"/>
  <c r="U61" i="13"/>
  <c r="AO61" i="13" s="1"/>
  <c r="AE60" i="13"/>
  <c r="T60" i="13"/>
  <c r="AD59" i="13"/>
  <c r="T59" i="13"/>
  <c r="AD58" i="13"/>
  <c r="V58" i="13"/>
  <c r="AP58" i="13" s="1"/>
  <c r="AF57" i="13"/>
  <c r="X57" i="13"/>
  <c r="AR57" i="13" s="1"/>
  <c r="AH56" i="13"/>
  <c r="Z56" i="13"/>
  <c r="AT56" i="13" s="1"/>
  <c r="R56" i="13"/>
  <c r="AL56" i="13" s="1"/>
  <c r="AJ55" i="13"/>
  <c r="AB55" i="13"/>
  <c r="T55" i="13"/>
  <c r="AN55" i="13" s="1"/>
  <c r="AD54" i="13"/>
  <c r="V54" i="13"/>
  <c r="AP54" i="13" s="1"/>
  <c r="AF53" i="13"/>
  <c r="X53" i="13"/>
  <c r="AH52" i="13"/>
  <c r="Z52" i="13"/>
  <c r="AT52" i="13" s="1"/>
  <c r="R52" i="13"/>
  <c r="AL52" i="13" s="1"/>
  <c r="AJ51" i="13"/>
  <c r="AB51" i="13"/>
  <c r="T51" i="13"/>
  <c r="AN51" i="13" s="1"/>
  <c r="AD50" i="13"/>
  <c r="V50" i="13"/>
  <c r="AF49" i="13"/>
  <c r="X49" i="13"/>
  <c r="AR49" i="13" s="1"/>
  <c r="AH48" i="13"/>
  <c r="Z48" i="13"/>
  <c r="R48" i="13"/>
  <c r="AL48" i="13" s="1"/>
  <c r="AJ47" i="13"/>
  <c r="AB47" i="13"/>
  <c r="T47" i="13"/>
  <c r="AD46" i="13"/>
  <c r="V46" i="13"/>
  <c r="AF45" i="13"/>
  <c r="X45" i="13"/>
  <c r="AH44" i="13"/>
  <c r="Z44" i="13"/>
  <c r="AT44" i="13" s="1"/>
  <c r="R44" i="13"/>
  <c r="AJ43" i="13"/>
  <c r="AB43" i="13"/>
  <c r="T43" i="13"/>
  <c r="AD42" i="13"/>
  <c r="V42" i="13"/>
  <c r="AF41" i="13"/>
  <c r="X41" i="13"/>
  <c r="AR41" i="13" s="1"/>
  <c r="AH40" i="13"/>
  <c r="Z40" i="13"/>
  <c r="R40" i="13"/>
  <c r="AL40" i="13" s="1"/>
  <c r="AJ39" i="13"/>
  <c r="AB39" i="13"/>
  <c r="T39" i="13"/>
  <c r="AD38" i="13"/>
  <c r="AD72" i="13"/>
  <c r="AH70" i="13"/>
  <c r="AJ69" i="13"/>
  <c r="R69" i="13"/>
  <c r="AL69" i="13" s="1"/>
  <c r="AH68" i="13"/>
  <c r="R68" i="13"/>
  <c r="AI67" i="13"/>
  <c r="S67" i="13"/>
  <c r="AM67" i="13" s="1"/>
  <c r="AC66" i="13"/>
  <c r="S66" i="13"/>
  <c r="AD65" i="13"/>
  <c r="T65" i="13"/>
  <c r="AN65" i="13" s="1"/>
  <c r="AD64" i="13"/>
  <c r="R64" i="13"/>
  <c r="AB63" i="13"/>
  <c r="R63" i="13"/>
  <c r="AC62" i="13"/>
  <c r="S62" i="13"/>
  <c r="AD61" i="13"/>
  <c r="T61" i="13"/>
  <c r="AN61" i="13" s="1"/>
  <c r="AD60" i="13"/>
  <c r="R60" i="13"/>
  <c r="AL60" i="13" s="1"/>
  <c r="AB59" i="13"/>
  <c r="S59" i="13"/>
  <c r="AM59" i="13" s="1"/>
  <c r="AK58" i="13"/>
  <c r="AC58" i="13"/>
  <c r="U58" i="13"/>
  <c r="AO58" i="13" s="1"/>
  <c r="AE57" i="13"/>
  <c r="W57" i="13"/>
  <c r="AQ57" i="13" s="1"/>
  <c r="AG56" i="13"/>
  <c r="Y56" i="13"/>
  <c r="AS56" i="13" s="1"/>
  <c r="AI55" i="13"/>
  <c r="AA55" i="13"/>
  <c r="AU55" i="13" s="1"/>
  <c r="S55" i="13"/>
  <c r="AM55" i="13" s="1"/>
  <c r="AK54" i="13"/>
  <c r="AC54" i="13"/>
  <c r="U54" i="13"/>
  <c r="AO54" i="13" s="1"/>
  <c r="AE53" i="13"/>
  <c r="W53" i="13"/>
  <c r="AQ53" i="13" s="1"/>
  <c r="AG52" i="13"/>
  <c r="Y52" i="13"/>
  <c r="AI51" i="13"/>
  <c r="AA51" i="13"/>
  <c r="AU51" i="13" s="1"/>
  <c r="S51" i="13"/>
  <c r="AM51" i="13" s="1"/>
  <c r="AK50" i="13"/>
  <c r="AC50" i="13"/>
  <c r="U50" i="13"/>
  <c r="AO50" i="13" s="1"/>
  <c r="AE49" i="13"/>
  <c r="W49" i="13"/>
  <c r="AG48" i="13"/>
  <c r="Y48" i="13"/>
  <c r="AS48" i="13" s="1"/>
  <c r="AI47" i="13"/>
  <c r="AA47" i="13"/>
  <c r="S47" i="13"/>
  <c r="AM47" i="13" s="1"/>
  <c r="AK46" i="13"/>
  <c r="AC46" i="13"/>
  <c r="U46" i="13"/>
  <c r="AE45" i="13"/>
  <c r="W45" i="13"/>
  <c r="AQ45" i="13" s="1"/>
  <c r="AG44" i="13"/>
  <c r="Y44" i="13"/>
  <c r="AS44" i="13" s="1"/>
  <c r="AI43" i="13"/>
  <c r="AA43" i="13"/>
  <c r="AU43" i="13" s="1"/>
  <c r="S43" i="13"/>
  <c r="AK42" i="13"/>
  <c r="AC42" i="13"/>
  <c r="U42" i="13"/>
  <c r="AO42" i="13" s="1"/>
  <c r="AE41" i="13"/>
  <c r="W41" i="13"/>
  <c r="AQ41" i="13" s="1"/>
  <c r="AG40" i="13"/>
  <c r="Y40" i="13"/>
  <c r="AS40" i="13" s="1"/>
  <c r="AI39" i="13"/>
  <c r="AA39" i="13"/>
  <c r="AU39" i="13" s="1"/>
  <c r="S39" i="13"/>
  <c r="AM39" i="13" s="1"/>
  <c r="AK38" i="13"/>
  <c r="AC38" i="13"/>
  <c r="U38" i="13"/>
  <c r="AO38" i="13" s="1"/>
  <c r="AE37" i="13"/>
  <c r="W37" i="13"/>
  <c r="AQ37" i="13" s="1"/>
  <c r="AG36" i="13"/>
  <c r="Y36" i="13"/>
  <c r="AI35" i="13"/>
  <c r="AG87" i="13"/>
  <c r="Z70" i="13"/>
  <c r="AT70" i="13" s="1"/>
  <c r="AF69" i="13"/>
  <c r="AG68" i="13"/>
  <c r="AG67" i="13"/>
  <c r="AB66" i="13"/>
  <c r="R66" i="13"/>
  <c r="AL66" i="13" s="1"/>
  <c r="AC65" i="13"/>
  <c r="R65" i="13"/>
  <c r="AB64" i="13"/>
  <c r="AA63" i="13"/>
  <c r="AU63" i="13" s="1"/>
  <c r="AB62" i="13"/>
  <c r="R62" i="13"/>
  <c r="AC61" i="13"/>
  <c r="R61" i="13"/>
  <c r="AB60" i="13"/>
  <c r="AA59" i="13"/>
  <c r="R59" i="13"/>
  <c r="AL59" i="13" s="1"/>
  <c r="AJ58" i="13"/>
  <c r="AB58" i="13"/>
  <c r="T58" i="13"/>
  <c r="AN58" i="13" s="1"/>
  <c r="AD57" i="13"/>
  <c r="V57" i="13"/>
  <c r="AP57" i="13" s="1"/>
  <c r="AF56" i="13"/>
  <c r="X56" i="13"/>
  <c r="AR56" i="13" s="1"/>
  <c r="AH55" i="13"/>
  <c r="Z55" i="13"/>
  <c r="AT55" i="13" s="1"/>
  <c r="R55" i="13"/>
  <c r="AL55" i="13" s="1"/>
  <c r="AJ54" i="13"/>
  <c r="AB54" i="13"/>
  <c r="T54" i="13"/>
  <c r="AN54" i="13" s="1"/>
  <c r="AD53" i="13"/>
  <c r="V53" i="13"/>
  <c r="AP53" i="13" s="1"/>
  <c r="AF52" i="13"/>
  <c r="X52" i="13"/>
  <c r="AH51" i="13"/>
  <c r="Z51" i="13"/>
  <c r="AT51" i="13" s="1"/>
  <c r="R51" i="13"/>
  <c r="AL51" i="13" s="1"/>
  <c r="AJ50" i="13"/>
  <c r="AB50" i="13"/>
  <c r="T50" i="13"/>
  <c r="AN50" i="13" s="1"/>
  <c r="AD49" i="13"/>
  <c r="V49" i="13"/>
  <c r="AF48" i="13"/>
  <c r="X48" i="13"/>
  <c r="AR48" i="13" s="1"/>
  <c r="AH47" i="13"/>
  <c r="Z47" i="13"/>
  <c r="AT47" i="13" s="1"/>
  <c r="R47" i="13"/>
  <c r="AL47" i="13" s="1"/>
  <c r="AJ46" i="13"/>
  <c r="AB46" i="13"/>
  <c r="T46" i="13"/>
  <c r="AD45" i="13"/>
  <c r="AG71" i="13"/>
  <c r="X70" i="13"/>
  <c r="AR70" i="13" s="1"/>
  <c r="AE69" i="13"/>
  <c r="AE68" i="13"/>
  <c r="AD67" i="13"/>
  <c r="AK66" i="13"/>
  <c r="AA66" i="13"/>
  <c r="AB65" i="13"/>
  <c r="Z64" i="13"/>
  <c r="AJ63" i="13"/>
  <c r="Z63" i="13"/>
  <c r="AT63" i="13" s="1"/>
  <c r="AK62" i="13"/>
  <c r="AA62" i="13"/>
  <c r="AU62" i="13" s="1"/>
  <c r="AB61" i="13"/>
  <c r="Z60" i="13"/>
  <c r="AT60" i="13" s="1"/>
  <c r="AJ59" i="13"/>
  <c r="Z59" i="13"/>
  <c r="AI58" i="13"/>
  <c r="AA58" i="13"/>
  <c r="AU58" i="13" s="1"/>
  <c r="S58" i="13"/>
  <c r="AM58" i="13" s="1"/>
  <c r="AK57" i="13"/>
  <c r="AC57" i="13"/>
  <c r="U57" i="13"/>
  <c r="AE56" i="13"/>
  <c r="W56" i="13"/>
  <c r="AQ56" i="13" s="1"/>
  <c r="AG55" i="13"/>
  <c r="Y55" i="13"/>
  <c r="AS55" i="13" s="1"/>
  <c r="AI54" i="13"/>
  <c r="AA54" i="13"/>
  <c r="AU54" i="13" s="1"/>
  <c r="S54" i="13"/>
  <c r="AM54" i="13" s="1"/>
  <c r="AK53" i="13"/>
  <c r="AC53" i="13"/>
  <c r="U53" i="13"/>
  <c r="AO53" i="13" s="1"/>
  <c r="AE52" i="13"/>
  <c r="W52" i="13"/>
  <c r="AQ52" i="13" s="1"/>
  <c r="AG51" i="13"/>
  <c r="Y51" i="13"/>
  <c r="AS51" i="13" s="1"/>
  <c r="AI50" i="13"/>
  <c r="AA50" i="13"/>
  <c r="AU50" i="13" s="1"/>
  <c r="S50" i="13"/>
  <c r="AM50" i="13" s="1"/>
  <c r="AK49" i="13"/>
  <c r="AC49" i="13"/>
  <c r="U49" i="13"/>
  <c r="AO49" i="13" s="1"/>
  <c r="AE48" i="13"/>
  <c r="W48" i="13"/>
  <c r="AQ48" i="13" s="1"/>
  <c r="AG47" i="13"/>
  <c r="Y47" i="13"/>
  <c r="AI46" i="13"/>
  <c r="AA46" i="13"/>
  <c r="AU46" i="13" s="1"/>
  <c r="S46" i="13"/>
  <c r="AM46" i="13" s="1"/>
  <c r="AK45" i="13"/>
  <c r="AC45" i="13"/>
  <c r="U45" i="13"/>
  <c r="AO45" i="13" s="1"/>
  <c r="AE44" i="13"/>
  <c r="W44" i="13"/>
  <c r="AG43" i="13"/>
  <c r="Y43" i="13"/>
  <c r="AS43" i="13" s="1"/>
  <c r="AI42" i="13"/>
  <c r="AA42" i="13"/>
  <c r="AU42" i="13" s="1"/>
  <c r="S42" i="13"/>
  <c r="AM42" i="13" s="1"/>
  <c r="AK41" i="13"/>
  <c r="AC41" i="13"/>
  <c r="U41" i="13"/>
  <c r="AE40" i="13"/>
  <c r="W40" i="13"/>
  <c r="AQ40" i="13" s="1"/>
  <c r="AG39" i="13"/>
  <c r="Y39" i="13"/>
  <c r="AS39" i="13" s="1"/>
  <c r="AI38" i="13"/>
  <c r="AA38" i="13"/>
  <c r="AU38" i="13" s="1"/>
  <c r="S38" i="13"/>
  <c r="AM38" i="13" s="1"/>
  <c r="AK37" i="13"/>
  <c r="AC37" i="13"/>
  <c r="U37" i="13"/>
  <c r="AO37" i="13" s="1"/>
  <c r="AE36" i="13"/>
  <c r="W36" i="13"/>
  <c r="AQ36" i="13" s="1"/>
  <c r="AG35" i="13"/>
  <c r="Y35" i="13"/>
  <c r="AS35" i="13" s="1"/>
  <c r="AI34" i="13"/>
  <c r="AA34" i="13"/>
  <c r="S34" i="13"/>
  <c r="AK33" i="13"/>
  <c r="AC33" i="13"/>
  <c r="U33" i="13"/>
  <c r="AF71" i="13"/>
  <c r="T70" i="13"/>
  <c r="AN70" i="13" s="1"/>
  <c r="AC69" i="13"/>
  <c r="AB68" i="13"/>
  <c r="AB67" i="13"/>
  <c r="AJ66" i="13"/>
  <c r="Z66" i="13"/>
  <c r="AK65" i="13"/>
  <c r="Z65" i="13"/>
  <c r="AJ64" i="13"/>
  <c r="Y64" i="13"/>
  <c r="AS64" i="13" s="1"/>
  <c r="AI63" i="13"/>
  <c r="Y63" i="13"/>
  <c r="AJ62" i="13"/>
  <c r="Z62" i="13"/>
  <c r="AK61" i="13"/>
  <c r="Z61" i="13"/>
  <c r="AJ60" i="13"/>
  <c r="Y60" i="13"/>
  <c r="AS60" i="13" s="1"/>
  <c r="AI59" i="13"/>
  <c r="Y59" i="13"/>
  <c r="AH58" i="13"/>
  <c r="Z58" i="13"/>
  <c r="AT58" i="13" s="1"/>
  <c r="R58" i="13"/>
  <c r="AL58" i="13" s="1"/>
  <c r="AJ57" i="13"/>
  <c r="AB57" i="13"/>
  <c r="T57" i="13"/>
  <c r="AN57" i="13" s="1"/>
  <c r="AD56" i="13"/>
  <c r="V56" i="13"/>
  <c r="AP56" i="13" s="1"/>
  <c r="AF55" i="13"/>
  <c r="X55" i="13"/>
  <c r="AH54" i="13"/>
  <c r="Z54" i="13"/>
  <c r="AT54" i="13" s="1"/>
  <c r="R54" i="13"/>
  <c r="AL54" i="13" s="1"/>
  <c r="AJ53" i="13"/>
  <c r="AB53" i="13"/>
  <c r="T53" i="13"/>
  <c r="AN53" i="13" s="1"/>
  <c r="AD52" i="13"/>
  <c r="V52" i="13"/>
  <c r="AF51" i="13"/>
  <c r="X51" i="13"/>
  <c r="AR51" i="13" s="1"/>
  <c r="AH50" i="13"/>
  <c r="Z50" i="13"/>
  <c r="AT50" i="13" s="1"/>
  <c r="R50" i="13"/>
  <c r="AL50" i="13" s="1"/>
  <c r="AJ49" i="13"/>
  <c r="AB49" i="13"/>
  <c r="T49" i="13"/>
  <c r="AD48" i="13"/>
  <c r="V48" i="13"/>
  <c r="AP48" i="13" s="1"/>
  <c r="AF47" i="13"/>
  <c r="X47" i="13"/>
  <c r="AR47" i="13" s="1"/>
  <c r="AH46" i="13"/>
  <c r="Z46" i="13"/>
  <c r="AT46" i="13" s="1"/>
  <c r="R46" i="13"/>
  <c r="AJ45" i="13"/>
  <c r="AB45" i="13"/>
  <c r="T45" i="13"/>
  <c r="AN45" i="13" s="1"/>
  <c r="AD44" i="13"/>
  <c r="V44" i="13"/>
  <c r="AP44" i="13" s="1"/>
  <c r="AF43" i="13"/>
  <c r="X43" i="13"/>
  <c r="AH42" i="13"/>
  <c r="Z42" i="13"/>
  <c r="R42" i="13"/>
  <c r="AJ41" i="13"/>
  <c r="AB41" i="13"/>
  <c r="T41" i="13"/>
  <c r="AN41" i="13" s="1"/>
  <c r="AD40" i="13"/>
  <c r="V40" i="13"/>
  <c r="AP40" i="13" s="1"/>
  <c r="AF75" i="13"/>
  <c r="X66" i="13"/>
  <c r="AR66" i="13" s="1"/>
  <c r="AI62" i="13"/>
  <c r="AA57" i="13"/>
  <c r="U52" i="13"/>
  <c r="AO52" i="13" s="1"/>
  <c r="AE47" i="13"/>
  <c r="U44" i="13"/>
  <c r="AD43" i="13"/>
  <c r="AG42" i="13"/>
  <c r="V41" i="13"/>
  <c r="AP41" i="13" s="1"/>
  <c r="AC40" i="13"/>
  <c r="W39" i="13"/>
  <c r="AQ39" i="13" s="1"/>
  <c r="AH38" i="13"/>
  <c r="T38" i="13"/>
  <c r="AN38" i="13" s="1"/>
  <c r="Z37" i="13"/>
  <c r="AT37" i="13" s="1"/>
  <c r="AD36" i="13"/>
  <c r="R36" i="13"/>
  <c r="AJ35" i="13"/>
  <c r="X35" i="13"/>
  <c r="AR35" i="13" s="1"/>
  <c r="AH34" i="13"/>
  <c r="X34" i="13"/>
  <c r="AR34" i="13" s="1"/>
  <c r="AI33" i="13"/>
  <c r="X33" i="13"/>
  <c r="AF32" i="13"/>
  <c r="X32" i="13"/>
  <c r="AH31" i="13"/>
  <c r="Z31" i="13"/>
  <c r="R31" i="13"/>
  <c r="AJ30" i="13"/>
  <c r="AB30" i="13"/>
  <c r="T30" i="13"/>
  <c r="AN30" i="13" s="1"/>
  <c r="AD29" i="13"/>
  <c r="V29" i="13"/>
  <c r="AF28" i="13"/>
  <c r="X28" i="13"/>
  <c r="AH27" i="13"/>
  <c r="Z27" i="13"/>
  <c r="R27" i="13"/>
  <c r="AL27" i="13" s="1"/>
  <c r="AJ26" i="13"/>
  <c r="AB26" i="13"/>
  <c r="T26" i="13"/>
  <c r="AD25" i="13"/>
  <c r="V25" i="13"/>
  <c r="AF24" i="13"/>
  <c r="X24" i="13"/>
  <c r="AH23" i="13"/>
  <c r="Z23" i="13"/>
  <c r="R23" i="13"/>
  <c r="AJ22" i="13"/>
  <c r="AB22" i="13"/>
  <c r="T22" i="13"/>
  <c r="AD21" i="13"/>
  <c r="Z68" i="13"/>
  <c r="AT68" i="13" s="1"/>
  <c r="X62" i="13"/>
  <c r="AR62" i="13" s="1"/>
  <c r="AG58" i="13"/>
  <c r="S57" i="13"/>
  <c r="AI49" i="13"/>
  <c r="W47" i="13"/>
  <c r="AI45" i="13"/>
  <c r="T44" i="13"/>
  <c r="Z43" i="13"/>
  <c r="AT43" i="13" s="1"/>
  <c r="AF42" i="13"/>
  <c r="S41" i="13"/>
  <c r="AB40" i="13"/>
  <c r="V39" i="13"/>
  <c r="AG38" i="13"/>
  <c r="R38" i="13"/>
  <c r="AJ37" i="13"/>
  <c r="X37" i="13"/>
  <c r="AC36" i="13"/>
  <c r="AH35" i="13"/>
  <c r="W35" i="13"/>
  <c r="AQ35" i="13" s="1"/>
  <c r="AG34" i="13"/>
  <c r="V34" i="13"/>
  <c r="AH33" i="13"/>
  <c r="W33" i="13"/>
  <c r="AE32" i="13"/>
  <c r="W32" i="13"/>
  <c r="AQ32" i="13" s="1"/>
  <c r="AG31" i="13"/>
  <c r="Y31" i="13"/>
  <c r="AS31" i="13" s="1"/>
  <c r="AI30" i="13"/>
  <c r="AA30" i="13"/>
  <c r="AU30" i="13" s="1"/>
  <c r="S30" i="13"/>
  <c r="AM30" i="13" s="1"/>
  <c r="AK29" i="13"/>
  <c r="AC29" i="13"/>
  <c r="U29" i="13"/>
  <c r="AO29" i="13" s="1"/>
  <c r="AE28" i="13"/>
  <c r="W28" i="13"/>
  <c r="AG27" i="13"/>
  <c r="Y27" i="13"/>
  <c r="AS27" i="13" s="1"/>
  <c r="AI26" i="13"/>
  <c r="AJ65" i="13"/>
  <c r="AJ61" i="13"/>
  <c r="Y58" i="13"/>
  <c r="AS58" i="13" s="1"/>
  <c r="AE55" i="13"/>
  <c r="AI53" i="13"/>
  <c r="AA49" i="13"/>
  <c r="AU49" i="13" s="1"/>
  <c r="AG46" i="13"/>
  <c r="AH45" i="13"/>
  <c r="AK44" i="13"/>
  <c r="W43" i="13"/>
  <c r="AQ43" i="13" s="1"/>
  <c r="AB42" i="13"/>
  <c r="R41" i="13"/>
  <c r="AL41" i="13" s="1"/>
  <c r="X40" i="13"/>
  <c r="AR40" i="13" s="1"/>
  <c r="AH39" i="13"/>
  <c r="R39" i="13"/>
  <c r="AL39" i="13" s="1"/>
  <c r="AF38" i="13"/>
  <c r="AI37" i="13"/>
  <c r="V37" i="13"/>
  <c r="AB36" i="13"/>
  <c r="AF35" i="13"/>
  <c r="V35" i="13"/>
  <c r="AF34" i="13"/>
  <c r="U34" i="13"/>
  <c r="AO34" i="13" s="1"/>
  <c r="AF33" i="13"/>
  <c r="V33" i="13"/>
  <c r="AD32" i="13"/>
  <c r="V32" i="13"/>
  <c r="AP32" i="13" s="1"/>
  <c r="AF31" i="13"/>
  <c r="X31" i="13"/>
  <c r="AR31" i="13" s="1"/>
  <c r="AH30" i="13"/>
  <c r="Z30" i="13"/>
  <c r="R30" i="13"/>
  <c r="AJ29" i="13"/>
  <c r="AB29" i="13"/>
  <c r="T29" i="13"/>
  <c r="AN29" i="13" s="1"/>
  <c r="AD28" i="13"/>
  <c r="V28" i="13"/>
  <c r="AP28" i="13" s="1"/>
  <c r="AF27" i="13"/>
  <c r="X27" i="13"/>
  <c r="AR27" i="13" s="1"/>
  <c r="AH26" i="13"/>
  <c r="Z26" i="13"/>
  <c r="R26" i="13"/>
  <c r="AL26" i="13" s="1"/>
  <c r="AJ25" i="13"/>
  <c r="AB25" i="13"/>
  <c r="T25" i="13"/>
  <c r="AN25" i="13" s="1"/>
  <c r="AD24" i="13"/>
  <c r="V24" i="13"/>
  <c r="AP24" i="13" s="1"/>
  <c r="AF23" i="13"/>
  <c r="X23" i="13"/>
  <c r="AH22" i="13"/>
  <c r="Z22" i="13"/>
  <c r="AT22" i="13" s="1"/>
  <c r="R22" i="13"/>
  <c r="AL22" i="13" s="1"/>
  <c r="AJ21" i="13"/>
  <c r="AB21" i="13"/>
  <c r="X65" i="13"/>
  <c r="AR65" i="13" s="1"/>
  <c r="X61" i="13"/>
  <c r="AR61" i="13" s="1"/>
  <c r="W55" i="13"/>
  <c r="AQ55" i="13" s="1"/>
  <c r="AA53" i="13"/>
  <c r="S49" i="13"/>
  <c r="AM49" i="13" s="1"/>
  <c r="AF46" i="13"/>
  <c r="AA45" i="13"/>
  <c r="AJ44" i="13"/>
  <c r="V43" i="13"/>
  <c r="Y42" i="13"/>
  <c r="AS42" i="13" s="1"/>
  <c r="AI41" i="13"/>
  <c r="U40" i="13"/>
  <c r="AO40" i="13" s="1"/>
  <c r="AF39" i="13"/>
  <c r="AB38" i="13"/>
  <c r="AH37" i="13"/>
  <c r="T37" i="13"/>
  <c r="Z36" i="13"/>
  <c r="AE35" i="13"/>
  <c r="T35" i="13"/>
  <c r="AD34" i="13"/>
  <c r="T34" i="13"/>
  <c r="AN34" i="13" s="1"/>
  <c r="AE33" i="13"/>
  <c r="T33" i="13"/>
  <c r="AK32" i="13"/>
  <c r="AC32" i="13"/>
  <c r="U32" i="13"/>
  <c r="AO32" i="13" s="1"/>
  <c r="AE31" i="13"/>
  <c r="W31" i="13"/>
  <c r="AG30" i="13"/>
  <c r="Y30" i="13"/>
  <c r="AS30" i="13" s="1"/>
  <c r="AI29" i="13"/>
  <c r="AA29" i="13"/>
  <c r="AU29" i="13" s="1"/>
  <c r="S29" i="13"/>
  <c r="AK28" i="13"/>
  <c r="AC28" i="13"/>
  <c r="U28" i="13"/>
  <c r="AE27" i="13"/>
  <c r="W27" i="13"/>
  <c r="AQ27" i="13" s="1"/>
  <c r="AG26" i="13"/>
  <c r="Y26" i="13"/>
  <c r="AI25" i="13"/>
  <c r="AA25" i="13"/>
  <c r="AU25" i="13" s="1"/>
  <c r="S25" i="13"/>
  <c r="AM25" i="13" s="1"/>
  <c r="AK24" i="13"/>
  <c r="AC24" i="13"/>
  <c r="U24" i="13"/>
  <c r="AO24" i="13" s="1"/>
  <c r="AE23" i="13"/>
  <c r="W23" i="13"/>
  <c r="AQ23" i="13" s="1"/>
  <c r="AG22" i="13"/>
  <c r="Y22" i="13"/>
  <c r="AS22" i="13" s="1"/>
  <c r="AI21" i="13"/>
  <c r="AA21" i="13"/>
  <c r="S21" i="13"/>
  <c r="AM21" i="13" s="1"/>
  <c r="AK20" i="13"/>
  <c r="AC20" i="13"/>
  <c r="U20" i="13"/>
  <c r="AO20" i="13" s="1"/>
  <c r="AE19" i="13"/>
  <c r="W19" i="13"/>
  <c r="AG18" i="13"/>
  <c r="Y18" i="13"/>
  <c r="AI17" i="13"/>
  <c r="AA17" i="13"/>
  <c r="AU17" i="13" s="1"/>
  <c r="S17" i="13"/>
  <c r="AM17" i="13" s="1"/>
  <c r="AK16" i="13"/>
  <c r="AC16" i="13"/>
  <c r="U16" i="13"/>
  <c r="AO16" i="13" s="1"/>
  <c r="AE15" i="13"/>
  <c r="W15" i="13"/>
  <c r="AQ15" i="13" s="1"/>
  <c r="AG14" i="13"/>
  <c r="Y14" i="13"/>
  <c r="AS14" i="13" s="1"/>
  <c r="AI13" i="13"/>
  <c r="AA13" i="13"/>
  <c r="AU13" i="13" s="1"/>
  <c r="S13" i="13"/>
  <c r="AM13" i="13" s="1"/>
  <c r="AK12" i="13"/>
  <c r="AC12" i="13"/>
  <c r="U12" i="13"/>
  <c r="AE11" i="13"/>
  <c r="W11" i="13"/>
  <c r="AQ11" i="13" s="1"/>
  <c r="AA67" i="13"/>
  <c r="AU67" i="13" s="1"/>
  <c r="AH64" i="13"/>
  <c r="AH60" i="13"/>
  <c r="AK56" i="13"/>
  <c r="S53" i="13"/>
  <c r="AM53" i="13" s="1"/>
  <c r="AE51" i="13"/>
  <c r="AK48" i="13"/>
  <c r="Y46" i="13"/>
  <c r="AS46" i="13" s="1"/>
  <c r="Z45" i="13"/>
  <c r="AT45" i="13" s="1"/>
  <c r="AF44" i="13"/>
  <c r="R43" i="13"/>
  <c r="X42" i="13"/>
  <c r="AR42" i="13" s="1"/>
  <c r="AH41" i="13"/>
  <c r="T40" i="13"/>
  <c r="AE39" i="13"/>
  <c r="Z38" i="13"/>
  <c r="AT38" i="13" s="1"/>
  <c r="AF37" i="13"/>
  <c r="S37" i="13"/>
  <c r="AM37" i="13" s="1"/>
  <c r="AK36" i="13"/>
  <c r="X36" i="13"/>
  <c r="AD35" i="13"/>
  <c r="S35" i="13"/>
  <c r="AM35" i="13" s="1"/>
  <c r="AC34" i="13"/>
  <c r="R34" i="13"/>
  <c r="AD33" i="13"/>
  <c r="S33" i="13"/>
  <c r="AM33" i="13" s="1"/>
  <c r="AJ32" i="13"/>
  <c r="AB32" i="13"/>
  <c r="T32" i="13"/>
  <c r="AD31" i="13"/>
  <c r="V31" i="13"/>
  <c r="AP31" i="13" s="1"/>
  <c r="AF30" i="13"/>
  <c r="X30" i="13"/>
  <c r="AR30" i="13" s="1"/>
  <c r="AH29" i="13"/>
  <c r="Z29" i="13"/>
  <c r="AT29" i="13" s="1"/>
  <c r="R29" i="13"/>
  <c r="AL29" i="13" s="1"/>
  <c r="AJ28" i="13"/>
  <c r="AB28" i="13"/>
  <c r="T28" i="13"/>
  <c r="AN28" i="13" s="1"/>
  <c r="AD27" i="13"/>
  <c r="AF84" i="13"/>
  <c r="Y83" i="13"/>
  <c r="AS83" i="13" s="1"/>
  <c r="X64" i="13"/>
  <c r="X60" i="13"/>
  <c r="AR60" i="13" s="1"/>
  <c r="AC56" i="13"/>
  <c r="AG54" i="13"/>
  <c r="W51" i="13"/>
  <c r="AQ51" i="13" s="1"/>
  <c r="AG50" i="13"/>
  <c r="AC48" i="13"/>
  <c r="X46" i="13"/>
  <c r="V45" i="13"/>
  <c r="AP45" i="13" s="1"/>
  <c r="AC44" i="13"/>
  <c r="T42" i="13"/>
  <c r="AN42" i="13" s="1"/>
  <c r="AD41" i="13"/>
  <c r="AK40" i="13"/>
  <c r="AD39" i="13"/>
  <c r="Y38" i="13"/>
  <c r="AS38" i="13" s="1"/>
  <c r="AD37" i="13"/>
  <c r="R37" i="13"/>
  <c r="AJ36" i="13"/>
  <c r="V36" i="13"/>
  <c r="AB35" i="13"/>
  <c r="R35" i="13"/>
  <c r="AL35" i="13" s="1"/>
  <c r="AB34" i="13"/>
  <c r="AB33" i="13"/>
  <c r="R33" i="13"/>
  <c r="AL33" i="13" s="1"/>
  <c r="AI32" i="13"/>
  <c r="AA32" i="13"/>
  <c r="AU32" i="13" s="1"/>
  <c r="S32" i="13"/>
  <c r="AM32" i="13" s="1"/>
  <c r="AK31" i="13"/>
  <c r="AC31" i="13"/>
  <c r="U31" i="13"/>
  <c r="AO31" i="13" s="1"/>
  <c r="AE30" i="13"/>
  <c r="W30" i="13"/>
  <c r="AG29" i="13"/>
  <c r="Y29" i="13"/>
  <c r="AS29" i="13" s="1"/>
  <c r="AI28" i="13"/>
  <c r="AA28" i="13"/>
  <c r="S28" i="13"/>
  <c r="AM28" i="13" s="1"/>
  <c r="AK27" i="13"/>
  <c r="AC27" i="13"/>
  <c r="U27" i="13"/>
  <c r="AE26" i="13"/>
  <c r="W26" i="13"/>
  <c r="AQ26" i="13" s="1"/>
  <c r="AJ86" i="13"/>
  <c r="T71" i="13"/>
  <c r="AN71" i="13" s="1"/>
  <c r="Z69" i="13"/>
  <c r="AT69" i="13" s="1"/>
  <c r="AH63" i="13"/>
  <c r="AR63" i="13" s="1"/>
  <c r="AH59" i="13"/>
  <c r="U56" i="13"/>
  <c r="AO56" i="13" s="1"/>
  <c r="Y54" i="13"/>
  <c r="AS54" i="13" s="1"/>
  <c r="AK52" i="13"/>
  <c r="Y50" i="13"/>
  <c r="U48" i="13"/>
  <c r="AO48" i="13" s="1"/>
  <c r="S45" i="13"/>
  <c r="AM45" i="13" s="1"/>
  <c r="AB44" i="13"/>
  <c r="AH43" i="13"/>
  <c r="AA41" i="13"/>
  <c r="AU41" i="13" s="1"/>
  <c r="AJ40" i="13"/>
  <c r="Z39" i="13"/>
  <c r="AT39" i="13" s="1"/>
  <c r="X38" i="13"/>
  <c r="AR38" i="13" s="1"/>
  <c r="AB37" i="13"/>
  <c r="AH36" i="13"/>
  <c r="U36" i="13"/>
  <c r="AO36" i="13" s="1"/>
  <c r="AA35" i="13"/>
  <c r="AU35" i="13" s="1"/>
  <c r="AK34" i="13"/>
  <c r="Z34" i="13"/>
  <c r="AT34" i="13" s="1"/>
  <c r="AA33" i="13"/>
  <c r="AU33" i="13" s="1"/>
  <c r="AH32" i="13"/>
  <c r="Z32" i="13"/>
  <c r="AT32" i="13" s="1"/>
  <c r="R32" i="13"/>
  <c r="AL32" i="13" s="1"/>
  <c r="AJ31" i="13"/>
  <c r="AB31" i="13"/>
  <c r="T31" i="13"/>
  <c r="AN31" i="13" s="1"/>
  <c r="AD30" i="13"/>
  <c r="V30" i="13"/>
  <c r="AF29" i="13"/>
  <c r="X29" i="13"/>
  <c r="AR29" i="13" s="1"/>
  <c r="AH28" i="13"/>
  <c r="Z28" i="13"/>
  <c r="AT28" i="13" s="1"/>
  <c r="R28" i="13"/>
  <c r="AL28" i="13" s="1"/>
  <c r="AJ27" i="13"/>
  <c r="AB27" i="13"/>
  <c r="T27" i="13"/>
  <c r="AD26" i="13"/>
  <c r="V26" i="13"/>
  <c r="AP26" i="13" s="1"/>
  <c r="AF25" i="13"/>
  <c r="X25" i="13"/>
  <c r="AR25" i="13" s="1"/>
  <c r="AH24" i="13"/>
  <c r="Z24" i="13"/>
  <c r="AT24" i="13" s="1"/>
  <c r="R24" i="13"/>
  <c r="AL24" i="13" s="1"/>
  <c r="AJ23" i="13"/>
  <c r="AB23" i="13"/>
  <c r="T23" i="13"/>
  <c r="AN23" i="13" s="1"/>
  <c r="AD22" i="13"/>
  <c r="V22" i="13"/>
  <c r="AP22" i="13" s="1"/>
  <c r="AF21" i="13"/>
  <c r="X21" i="13"/>
  <c r="AR21" i="13" s="1"/>
  <c r="AH20" i="13"/>
  <c r="Z20" i="13"/>
  <c r="AT20" i="13" s="1"/>
  <c r="R20" i="13"/>
  <c r="AL20" i="13" s="1"/>
  <c r="AJ19" i="13"/>
  <c r="AB19" i="13"/>
  <c r="T19" i="13"/>
  <c r="AN19" i="13" s="1"/>
  <c r="AD18" i="13"/>
  <c r="V4" i="13"/>
  <c r="AP4" i="13" s="1"/>
  <c r="AD4" i="13"/>
  <c r="T5" i="13"/>
  <c r="AN5" i="13" s="1"/>
  <c r="AB5" i="13"/>
  <c r="AJ5" i="13"/>
  <c r="R6" i="13"/>
  <c r="AL6" i="13" s="1"/>
  <c r="Z6" i="13"/>
  <c r="AT6" i="13" s="1"/>
  <c r="AH6" i="13"/>
  <c r="X7" i="13"/>
  <c r="AR7" i="13" s="1"/>
  <c r="AF7" i="13"/>
  <c r="V8" i="13"/>
  <c r="AP8" i="13" s="1"/>
  <c r="AD8" i="13"/>
  <c r="T9" i="13"/>
  <c r="AN9" i="13" s="1"/>
  <c r="AB9" i="13"/>
  <c r="AJ9" i="13"/>
  <c r="R10" i="13"/>
  <c r="AL10" i="13" s="1"/>
  <c r="Z10" i="13"/>
  <c r="AT10" i="13" s="1"/>
  <c r="AH10" i="13"/>
  <c r="R11" i="13"/>
  <c r="AL11" i="13" s="1"/>
  <c r="AA11" i="13"/>
  <c r="AU11" i="13" s="1"/>
  <c r="AJ11" i="13"/>
  <c r="V12" i="13"/>
  <c r="AP12" i="13" s="1"/>
  <c r="AE12" i="13"/>
  <c r="Y13" i="13"/>
  <c r="AS13" i="13" s="1"/>
  <c r="AH13" i="13"/>
  <c r="T14" i="13"/>
  <c r="AN14" i="13" s="1"/>
  <c r="AC14" i="13"/>
  <c r="V15" i="13"/>
  <c r="AF15" i="13"/>
  <c r="Z16" i="13"/>
  <c r="AT16" i="13" s="1"/>
  <c r="AI16" i="13"/>
  <c r="U17" i="13"/>
  <c r="AO17" i="13" s="1"/>
  <c r="AD17" i="13"/>
  <c r="X18" i="13"/>
  <c r="AR18" i="13" s="1"/>
  <c r="AI18" i="13"/>
  <c r="V19" i="13"/>
  <c r="AP19" i="13" s="1"/>
  <c r="AG19" i="13"/>
  <c r="W20" i="13"/>
  <c r="AQ20" i="13" s="1"/>
  <c r="AG20" i="13"/>
  <c r="V21" i="13"/>
  <c r="AP21" i="13" s="1"/>
  <c r="AK21" i="13"/>
  <c r="S22" i="13"/>
  <c r="AM22" i="13" s="1"/>
  <c r="AI22" i="13"/>
  <c r="S23" i="13"/>
  <c r="AM23" i="13" s="1"/>
  <c r="AI23" i="13"/>
  <c r="AG24" i="13"/>
  <c r="AE25" i="13"/>
  <c r="AF26" i="13"/>
  <c r="AE29" i="13"/>
  <c r="S31" i="13"/>
  <c r="V38" i="13"/>
  <c r="AP38" i="13" s="1"/>
  <c r="H25" i="13"/>
  <c r="H29" i="13"/>
  <c r="H33" i="13"/>
  <c r="I45" i="13"/>
  <c r="H45" i="13"/>
  <c r="I34" i="13"/>
  <c r="J35" i="13"/>
  <c r="H37" i="13"/>
  <c r="J40" i="13"/>
  <c r="I40" i="13"/>
  <c r="I43" i="13"/>
  <c r="H43" i="13"/>
  <c r="J81" i="13"/>
  <c r="I81" i="13"/>
  <c r="H81" i="13"/>
  <c r="H31" i="13"/>
  <c r="J37" i="13"/>
  <c r="I39" i="13"/>
  <c r="I31" i="13"/>
  <c r="I41" i="13"/>
  <c r="H41" i="13"/>
  <c r="I36" i="13"/>
  <c r="H51" i="13"/>
  <c r="H55" i="13"/>
  <c r="H59" i="13"/>
  <c r="J93" i="13"/>
  <c r="I93" i="13"/>
  <c r="H93" i="13"/>
  <c r="I51" i="13"/>
  <c r="I55" i="13"/>
  <c r="I59" i="13"/>
  <c r="I61" i="13"/>
  <c r="I65" i="13"/>
  <c r="J51" i="13"/>
  <c r="J55" i="13"/>
  <c r="J59" i="13"/>
  <c r="I44" i="13"/>
  <c r="I48" i="13"/>
  <c r="J44" i="13"/>
  <c r="J48" i="13"/>
  <c r="H49" i="13"/>
  <c r="J52" i="13"/>
  <c r="H53" i="13"/>
  <c r="J56" i="13"/>
  <c r="H57" i="13"/>
  <c r="I60" i="13"/>
  <c r="J61" i="13"/>
  <c r="J62" i="13"/>
  <c r="I63" i="13"/>
  <c r="I64" i="13"/>
  <c r="J65" i="13"/>
  <c r="J60" i="13"/>
  <c r="J64" i="13"/>
  <c r="I69" i="13"/>
  <c r="I72" i="13"/>
  <c r="I91" i="13"/>
  <c r="J91" i="13"/>
  <c r="H91" i="13"/>
  <c r="H72" i="13"/>
  <c r="I73" i="13"/>
  <c r="H73" i="13"/>
  <c r="J77" i="13"/>
  <c r="I77" i="13"/>
  <c r="H77" i="13"/>
  <c r="J85" i="13"/>
  <c r="I85" i="13"/>
  <c r="H85" i="13"/>
  <c r="J76" i="13"/>
  <c r="I76" i="13"/>
  <c r="I92" i="13"/>
  <c r="J92" i="13"/>
  <c r="H92" i="13"/>
  <c r="J95" i="13"/>
  <c r="I95" i="13"/>
  <c r="H95" i="13"/>
  <c r="J90" i="13"/>
  <c r="I90" i="13"/>
  <c r="H90" i="13"/>
  <c r="I80" i="13"/>
  <c r="I84" i="13"/>
  <c r="I88" i="13"/>
  <c r="J89" i="13"/>
  <c r="Q147" i="13"/>
  <c r="J80" i="13"/>
  <c r="J84" i="13"/>
  <c r="J88" i="13"/>
  <c r="I96" i="13"/>
  <c r="H96" i="13"/>
  <c r="J99" i="13"/>
  <c r="I99" i="13"/>
  <c r="H99" i="13"/>
  <c r="H94" i="13"/>
  <c r="H103" i="13"/>
  <c r="H107" i="13"/>
  <c r="H111" i="13"/>
  <c r="I103" i="13"/>
  <c r="I107" i="13"/>
  <c r="H100" i="13"/>
  <c r="J103" i="13"/>
  <c r="H104" i="13"/>
  <c r="J107" i="13"/>
  <c r="I109" i="13"/>
  <c r="I100" i="13"/>
  <c r="I104" i="13"/>
  <c r="J109" i="13"/>
  <c r="J100" i="13"/>
  <c r="I113" i="13"/>
  <c r="H113" i="13"/>
  <c r="J115" i="13"/>
  <c r="I115" i="13"/>
  <c r="H115" i="13"/>
  <c r="I111" i="13"/>
  <c r="J124" i="13"/>
  <c r="I124" i="13"/>
  <c r="J125" i="13"/>
  <c r="I119" i="13"/>
  <c r="I123" i="13"/>
  <c r="I112" i="13"/>
  <c r="I116" i="13"/>
  <c r="H118" i="13"/>
  <c r="H119" i="13"/>
  <c r="J121" i="13"/>
  <c r="J112" i="13"/>
  <c r="J116" i="13"/>
  <c r="H117" i="13"/>
  <c r="I118" i="13"/>
  <c r="J119" i="13"/>
  <c r="J123" i="13"/>
  <c r="I127" i="13"/>
  <c r="I130" i="13"/>
  <c r="J130" i="13"/>
  <c r="J118" i="13"/>
  <c r="I120" i="13"/>
  <c r="O150" i="13"/>
  <c r="I129" i="13"/>
  <c r="J129" i="13"/>
  <c r="Q150" i="13"/>
  <c r="I125" i="13"/>
  <c r="H125" i="13"/>
  <c r="I133" i="13"/>
  <c r="J133" i="13"/>
  <c r="H133" i="13"/>
  <c r="I136" i="13"/>
  <c r="J137" i="13"/>
  <c r="I137" i="13"/>
  <c r="H137" i="13"/>
  <c r="I131" i="13"/>
  <c r="I132" i="13"/>
  <c r="H134" i="13"/>
  <c r="H136" i="13"/>
  <c r="J141" i="13"/>
  <c r="I141" i="13"/>
  <c r="H141" i="13"/>
  <c r="J131" i="13"/>
  <c r="J134" i="13"/>
  <c r="J136" i="13"/>
  <c r="I140" i="13"/>
  <c r="J140" i="13"/>
  <c r="H138" i="13"/>
  <c r="H142" i="13"/>
  <c r="I138" i="13"/>
  <c r="I142" i="13"/>
  <c r="Q150" i="12"/>
  <c r="M147" i="12"/>
  <c r="M150" i="12"/>
  <c r="O147" i="12"/>
  <c r="AM4" i="12"/>
  <c r="AS5" i="12"/>
  <c r="AR9" i="12"/>
  <c r="AQ14" i="12"/>
  <c r="M151" i="12"/>
  <c r="M148" i="12"/>
  <c r="K6" i="12"/>
  <c r="AO10" i="12"/>
  <c r="AM11" i="12"/>
  <c r="AR17" i="12"/>
  <c r="O151" i="12"/>
  <c r="O148" i="12"/>
  <c r="AT12" i="12"/>
  <c r="AS4" i="12"/>
  <c r="AU12" i="12"/>
  <c r="K12" i="12" s="1"/>
  <c r="AQ13" i="12"/>
  <c r="AM7" i="12"/>
  <c r="K10" i="12"/>
  <c r="AK24" i="12"/>
  <c r="AH28" i="12"/>
  <c r="AJ22" i="12"/>
  <c r="AT22" i="12" s="1"/>
  <c r="AH4" i="12"/>
  <c r="AR4" i="12" s="1"/>
  <c r="AB7" i="12"/>
  <c r="AL7" i="12" s="1"/>
  <c r="AJ7" i="12"/>
  <c r="AT7" i="12" s="1"/>
  <c r="AH8" i="12"/>
  <c r="AR8" i="12" s="1"/>
  <c r="AF9" i="12"/>
  <c r="AP9" i="12" s="1"/>
  <c r="K9" i="12" s="1"/>
  <c r="AD10" i="12"/>
  <c r="AN10" i="12" s="1"/>
  <c r="AB11" i="12"/>
  <c r="AL11" i="12" s="1"/>
  <c r="AJ11" i="12"/>
  <c r="AT11" i="12" s="1"/>
  <c r="J12" i="12"/>
  <c r="AH12" i="12"/>
  <c r="AR12" i="12" s="1"/>
  <c r="AF13" i="12"/>
  <c r="AP13" i="12" s="1"/>
  <c r="AD14" i="12"/>
  <c r="AN14" i="12" s="1"/>
  <c r="AB15" i="12"/>
  <c r="AL15" i="12" s="1"/>
  <c r="AJ15" i="12"/>
  <c r="AT15" i="12" s="1"/>
  <c r="K15" i="12" s="1"/>
  <c r="J16" i="12"/>
  <c r="AH16" i="12"/>
  <c r="AR16" i="12" s="1"/>
  <c r="AG17" i="12"/>
  <c r="AQ17" i="12" s="1"/>
  <c r="AI18" i="12"/>
  <c r="AB19" i="12"/>
  <c r="AL19" i="12" s="1"/>
  <c r="K19" i="12" s="1"/>
  <c r="AK19" i="12"/>
  <c r="AU19" i="12" s="1"/>
  <c r="AD20" i="12"/>
  <c r="AN20" i="12" s="1"/>
  <c r="AF21" i="12"/>
  <c r="AP21" i="12" s="1"/>
  <c r="I23" i="12"/>
  <c r="AJ23" i="12"/>
  <c r="AT23" i="12" s="1"/>
  <c r="AS18" i="12"/>
  <c r="AH23" i="12"/>
  <c r="AR23" i="12" s="1"/>
  <c r="AF5" i="12"/>
  <c r="AP5" i="12" s="1"/>
  <c r="AD6" i="12"/>
  <c r="AN6" i="12" s="1"/>
  <c r="K4" i="12"/>
  <c r="AI4" i="12"/>
  <c r="AG5" i="12"/>
  <c r="AQ5" i="12" s="1"/>
  <c r="AE6" i="12"/>
  <c r="AO6" i="12" s="1"/>
  <c r="AC7" i="12"/>
  <c r="AK7" i="12"/>
  <c r="AU7" i="12" s="1"/>
  <c r="K8" i="12"/>
  <c r="AI8" i="12"/>
  <c r="AS8" i="12" s="1"/>
  <c r="AG9" i="12"/>
  <c r="AQ9" i="12" s="1"/>
  <c r="AE10" i="12"/>
  <c r="AC11" i="12"/>
  <c r="AK11" i="12"/>
  <c r="AU11" i="12" s="1"/>
  <c r="AI12" i="12"/>
  <c r="AS12" i="12" s="1"/>
  <c r="AG13" i="12"/>
  <c r="AE14" i="12"/>
  <c r="AO14" i="12" s="1"/>
  <c r="AC15" i="12"/>
  <c r="AM15" i="12" s="1"/>
  <c r="AK15" i="12"/>
  <c r="AU15" i="12" s="1"/>
  <c r="AI16" i="12"/>
  <c r="AS16" i="12" s="1"/>
  <c r="AH17" i="12"/>
  <c r="AJ18" i="12"/>
  <c r="AT18" i="12" s="1"/>
  <c r="AC19" i="12"/>
  <c r="AM19" i="12" s="1"/>
  <c r="AE20" i="12"/>
  <c r="AO20" i="12" s="1"/>
  <c r="AG21" i="12"/>
  <c r="AQ21" i="12" s="1"/>
  <c r="AB22" i="12"/>
  <c r="AL22" i="12" s="1"/>
  <c r="AK23" i="12"/>
  <c r="AU23" i="12" s="1"/>
  <c r="J26" i="12"/>
  <c r="I26" i="12"/>
  <c r="H26" i="12"/>
  <c r="AB26" i="12"/>
  <c r="AL26" i="12" s="1"/>
  <c r="AB27" i="12"/>
  <c r="AL27" i="12" s="1"/>
  <c r="AD7" i="12"/>
  <c r="AN7" i="12" s="1"/>
  <c r="AB8" i="12"/>
  <c r="AL8" i="12" s="1"/>
  <c r="AJ8" i="12"/>
  <c r="AT8" i="12" s="1"/>
  <c r="AH9" i="12"/>
  <c r="AF10" i="12"/>
  <c r="AP10" i="12" s="1"/>
  <c r="AD11" i="12"/>
  <c r="AN11" i="12" s="1"/>
  <c r="AB12" i="12"/>
  <c r="AL12" i="12" s="1"/>
  <c r="AJ12" i="12"/>
  <c r="AH13" i="12"/>
  <c r="AR13" i="12" s="1"/>
  <c r="AF14" i="12"/>
  <c r="AP14" i="12" s="1"/>
  <c r="K14" i="12" s="1"/>
  <c r="AD15" i="12"/>
  <c r="AN15" i="12" s="1"/>
  <c r="AB16" i="12"/>
  <c r="AL16" i="12" s="1"/>
  <c r="AJ16" i="12"/>
  <c r="AT16" i="12" s="1"/>
  <c r="AI17" i="12"/>
  <c r="AS17" i="12" s="1"/>
  <c r="AB18" i="12"/>
  <c r="AL18" i="12" s="1"/>
  <c r="AD19" i="12"/>
  <c r="AN19" i="12" s="1"/>
  <c r="AF20" i="12"/>
  <c r="AP20" i="12" s="1"/>
  <c r="H21" i="12"/>
  <c r="AH21" i="12"/>
  <c r="AR21" i="12" s="1"/>
  <c r="AD22" i="12"/>
  <c r="AN22" i="12" s="1"/>
  <c r="H23" i="12"/>
  <c r="AD26" i="12"/>
  <c r="AN26" i="12" s="1"/>
  <c r="AJ27" i="12"/>
  <c r="AT27" i="12" s="1"/>
  <c r="Q151" i="12"/>
  <c r="Q148" i="12"/>
  <c r="AE7" i="12"/>
  <c r="AO7" i="12" s="1"/>
  <c r="AC8" i="12"/>
  <c r="AM8" i="12" s="1"/>
  <c r="AI9" i="12"/>
  <c r="AS9" i="12" s="1"/>
  <c r="AG10" i="12"/>
  <c r="AQ10" i="12" s="1"/>
  <c r="AE11" i="12"/>
  <c r="AO11" i="12" s="1"/>
  <c r="K11" i="12" s="1"/>
  <c r="AC12" i="12"/>
  <c r="AM12" i="12" s="1"/>
  <c r="AK12" i="12"/>
  <c r="AI13" i="12"/>
  <c r="AS13" i="12" s="1"/>
  <c r="AG14" i="12"/>
  <c r="AE15" i="12"/>
  <c r="AO15" i="12" s="1"/>
  <c r="AC16" i="12"/>
  <c r="AM16" i="12" s="1"/>
  <c r="AK16" i="12"/>
  <c r="AU16" i="12" s="1"/>
  <c r="AJ17" i="12"/>
  <c r="AT17" i="12" s="1"/>
  <c r="AD18" i="12"/>
  <c r="AN18" i="12" s="1"/>
  <c r="AE19" i="12"/>
  <c r="AO19" i="12" s="1"/>
  <c r="AH20" i="12"/>
  <c r="AR20" i="12" s="1"/>
  <c r="AI21" i="12"/>
  <c r="AS21" i="12" s="1"/>
  <c r="K21" i="12" s="1"/>
  <c r="AE22" i="12"/>
  <c r="AO22" i="12" s="1"/>
  <c r="AB23" i="12"/>
  <c r="AL23" i="12" s="1"/>
  <c r="K23" i="12" s="1"/>
  <c r="AU24" i="12"/>
  <c r="J25" i="12"/>
  <c r="I25" i="12"/>
  <c r="AR28" i="12"/>
  <c r="AF143" i="12"/>
  <c r="AH142" i="12"/>
  <c r="AR142" i="12" s="1"/>
  <c r="AJ141" i="12"/>
  <c r="AT141" i="12" s="1"/>
  <c r="AB141" i="12"/>
  <c r="AL141" i="12" s="1"/>
  <c r="AD140" i="12"/>
  <c r="AN140" i="12" s="1"/>
  <c r="AF139" i="12"/>
  <c r="AP139" i="12" s="1"/>
  <c r="AH138" i="12"/>
  <c r="AR138" i="12" s="1"/>
  <c r="AJ137" i="12"/>
  <c r="AT137" i="12" s="1"/>
  <c r="AB137" i="12"/>
  <c r="AL137" i="12" s="1"/>
  <c r="AD136" i="12"/>
  <c r="AN136" i="12" s="1"/>
  <c r="AF135" i="12"/>
  <c r="AP135" i="12" s="1"/>
  <c r="AH134" i="12"/>
  <c r="AR134" i="12" s="1"/>
  <c r="AJ133" i="12"/>
  <c r="AT133" i="12" s="1"/>
  <c r="AB133" i="12"/>
  <c r="AL133" i="12" s="1"/>
  <c r="AD132" i="12"/>
  <c r="AN132" i="12" s="1"/>
  <c r="AE143" i="12"/>
  <c r="AG142" i="12"/>
  <c r="AI141" i="12"/>
  <c r="AK140" i="12"/>
  <c r="AC140" i="12"/>
  <c r="AE139" i="12"/>
  <c r="AG138" i="12"/>
  <c r="AI137" i="12"/>
  <c r="AK136" i="12"/>
  <c r="AC136" i="12"/>
  <c r="AE135" i="12"/>
  <c r="AG134" i="12"/>
  <c r="AI133" i="12"/>
  <c r="AK132" i="12"/>
  <c r="AC132" i="12"/>
  <c r="AE131" i="12"/>
  <c r="AG130" i="12"/>
  <c r="AI129" i="12"/>
  <c r="AK128" i="12"/>
  <c r="AC128" i="12"/>
  <c r="AE127" i="12"/>
  <c r="AG126" i="12"/>
  <c r="AI125" i="12"/>
  <c r="AD143" i="12"/>
  <c r="AF142" i="12"/>
  <c r="AH141" i="12"/>
  <c r="AJ140" i="12"/>
  <c r="AB140" i="12"/>
  <c r="AD139" i="12"/>
  <c r="AF138" i="12"/>
  <c r="AH137" i="12"/>
  <c r="AJ136" i="12"/>
  <c r="AB136" i="12"/>
  <c r="AD135" i="12"/>
  <c r="AF134" i="12"/>
  <c r="AH133" i="12"/>
  <c r="AJ132" i="12"/>
  <c r="AB132" i="12"/>
  <c r="AD131" i="12"/>
  <c r="AN131" i="12" s="1"/>
  <c r="AK143" i="12"/>
  <c r="AC143" i="12"/>
  <c r="AE142" i="12"/>
  <c r="AG141" i="12"/>
  <c r="AI140" i="12"/>
  <c r="AK139" i="12"/>
  <c r="AC139" i="12"/>
  <c r="AE138" i="12"/>
  <c r="AG137" i="12"/>
  <c r="AI136" i="12"/>
  <c r="AK135" i="12"/>
  <c r="AC135" i="12"/>
  <c r="AE134" i="12"/>
  <c r="AG133" i="12"/>
  <c r="AI132" i="12"/>
  <c r="AK131" i="12"/>
  <c r="AC131" i="12"/>
  <c r="AE130" i="12"/>
  <c r="AG129" i="12"/>
  <c r="AI128" i="12"/>
  <c r="AK127" i="12"/>
  <c r="AC127" i="12"/>
  <c r="AE126" i="12"/>
  <c r="AG125" i="12"/>
  <c r="AJ143" i="12"/>
  <c r="AB143" i="12"/>
  <c r="AI143" i="12"/>
  <c r="AK142" i="12"/>
  <c r="AU142" i="12" s="1"/>
  <c r="AC142" i="12"/>
  <c r="AM142" i="12" s="1"/>
  <c r="AE141" i="12"/>
  <c r="AO141" i="12" s="1"/>
  <c r="AG140" i="12"/>
  <c r="AQ140" i="12" s="1"/>
  <c r="AI139" i="12"/>
  <c r="AS139" i="12" s="1"/>
  <c r="K139" i="12" s="1"/>
  <c r="AK138" i="12"/>
  <c r="AU138" i="12" s="1"/>
  <c r="AC138" i="12"/>
  <c r="AM138" i="12" s="1"/>
  <c r="AE137" i="12"/>
  <c r="AO137" i="12" s="1"/>
  <c r="AG136" i="12"/>
  <c r="AQ136" i="12" s="1"/>
  <c r="AI135" i="12"/>
  <c r="AS135" i="12" s="1"/>
  <c r="AK134" i="12"/>
  <c r="AU134" i="12" s="1"/>
  <c r="AC134" i="12"/>
  <c r="AM134" i="12" s="1"/>
  <c r="AE133" i="12"/>
  <c r="AO133" i="12" s="1"/>
  <c r="AG132" i="12"/>
  <c r="AQ132" i="12" s="1"/>
  <c r="AI131" i="12"/>
  <c r="AS131" i="12" s="1"/>
  <c r="AK130" i="12"/>
  <c r="AU130" i="12" s="1"/>
  <c r="AC130" i="12"/>
  <c r="AM130" i="12" s="1"/>
  <c r="AE129" i="12"/>
  <c r="AO129" i="12" s="1"/>
  <c r="AG128" i="12"/>
  <c r="AQ128" i="12" s="1"/>
  <c r="AI127" i="12"/>
  <c r="AS127" i="12" s="1"/>
  <c r="AK126" i="12"/>
  <c r="AU126" i="12" s="1"/>
  <c r="AH143" i="12"/>
  <c r="AJ142" i="12"/>
  <c r="AT142" i="12" s="1"/>
  <c r="AB142" i="12"/>
  <c r="AL142" i="12" s="1"/>
  <c r="AD141" i="12"/>
  <c r="AN141" i="12" s="1"/>
  <c r="AF140" i="12"/>
  <c r="AP140" i="12" s="1"/>
  <c r="AH139" i="12"/>
  <c r="AR139" i="12" s="1"/>
  <c r="AJ138" i="12"/>
  <c r="AT138" i="12" s="1"/>
  <c r="AB138" i="12"/>
  <c r="AL138" i="12" s="1"/>
  <c r="AD137" i="12"/>
  <c r="AN137" i="12" s="1"/>
  <c r="AF136" i="12"/>
  <c r="AP136" i="12" s="1"/>
  <c r="AH135" i="12"/>
  <c r="AR135" i="12" s="1"/>
  <c r="AJ134" i="12"/>
  <c r="AT134" i="12" s="1"/>
  <c r="AB134" i="12"/>
  <c r="AL134" i="12" s="1"/>
  <c r="AD133" i="12"/>
  <c r="AN133" i="12" s="1"/>
  <c r="AG143" i="12"/>
  <c r="AI142" i="12"/>
  <c r="AS142" i="12" s="1"/>
  <c r="AK141" i="12"/>
  <c r="AU141" i="12" s="1"/>
  <c r="AC141" i="12"/>
  <c r="AM141" i="12" s="1"/>
  <c r="AE140" i="12"/>
  <c r="AO140" i="12" s="1"/>
  <c r="AG139" i="12"/>
  <c r="AI138" i="12"/>
  <c r="AK137" i="12"/>
  <c r="AU137" i="12" s="1"/>
  <c r="AC137" i="12"/>
  <c r="AE136" i="12"/>
  <c r="AG135" i="12"/>
  <c r="AI134" i="12"/>
  <c r="AS134" i="12" s="1"/>
  <c r="AK133" i="12"/>
  <c r="AU133" i="12" s="1"/>
  <c r="AC133" i="12"/>
  <c r="AE132" i="12"/>
  <c r="AG131" i="12"/>
  <c r="AI130" i="12"/>
  <c r="AS130" i="12" s="1"/>
  <c r="AK129" i="12"/>
  <c r="AU129" i="12" s="1"/>
  <c r="AC129" i="12"/>
  <c r="AM129" i="12" s="1"/>
  <c r="AE128" i="12"/>
  <c r="AO128" i="12" s="1"/>
  <c r="AG127" i="12"/>
  <c r="AQ127" i="12" s="1"/>
  <c r="AI126" i="12"/>
  <c r="AS126" i="12" s="1"/>
  <c r="AK125" i="12"/>
  <c r="AU125" i="12" s="1"/>
  <c r="AC125" i="12"/>
  <c r="AE124" i="12"/>
  <c r="AG123" i="12"/>
  <c r="AQ123" i="12" s="1"/>
  <c r="K123" i="12" s="1"/>
  <c r="AI122" i="12"/>
  <c r="AK121" i="12"/>
  <c r="AU121" i="12" s="1"/>
  <c r="AF141" i="12"/>
  <c r="AJ135" i="12"/>
  <c r="AH131" i="12"/>
  <c r="AR131" i="12" s="1"/>
  <c r="AB129" i="12"/>
  <c r="AH128" i="12"/>
  <c r="AD126" i="12"/>
  <c r="AD125" i="12"/>
  <c r="AJ124" i="12"/>
  <c r="AT124" i="12" s="1"/>
  <c r="AI123" i="12"/>
  <c r="AS123" i="12" s="1"/>
  <c r="AF122" i="12"/>
  <c r="AE121" i="12"/>
  <c r="AG120" i="12"/>
  <c r="AI119" i="12"/>
  <c r="AK118" i="12"/>
  <c r="AC118" i="12"/>
  <c r="AE117" i="12"/>
  <c r="AG116" i="12"/>
  <c r="AI115" i="12"/>
  <c r="AK114" i="12"/>
  <c r="AC114" i="12"/>
  <c r="AE113" i="12"/>
  <c r="AG112" i="12"/>
  <c r="AI111" i="12"/>
  <c r="AK110" i="12"/>
  <c r="AC110" i="12"/>
  <c r="AE109" i="12"/>
  <c r="AG108" i="12"/>
  <c r="AI107" i="12"/>
  <c r="AS107" i="12" s="1"/>
  <c r="AB135" i="12"/>
  <c r="AH132" i="12"/>
  <c r="AF131" i="12"/>
  <c r="AP131" i="12" s="1"/>
  <c r="AJ130" i="12"/>
  <c r="AF128" i="12"/>
  <c r="AP128" i="12" s="1"/>
  <c r="AC126" i="12"/>
  <c r="AM126" i="12" s="1"/>
  <c r="AB125" i="12"/>
  <c r="AI124" i="12"/>
  <c r="AH123" i="12"/>
  <c r="AE122" i="12"/>
  <c r="AO122" i="12" s="1"/>
  <c r="AD121" i="12"/>
  <c r="AN121" i="12" s="1"/>
  <c r="AF120" i="12"/>
  <c r="AP120" i="12" s="1"/>
  <c r="AH119" i="12"/>
  <c r="AR119" i="12" s="1"/>
  <c r="AJ118" i="12"/>
  <c r="AT118" i="12" s="1"/>
  <c r="AB118" i="12"/>
  <c r="AL118" i="12" s="1"/>
  <c r="K118" i="12" s="1"/>
  <c r="AD117" i="12"/>
  <c r="AN117" i="12" s="1"/>
  <c r="AF116" i="12"/>
  <c r="AP116" i="12" s="1"/>
  <c r="AH115" i="12"/>
  <c r="AR115" i="12" s="1"/>
  <c r="AJ114" i="12"/>
  <c r="AT114" i="12" s="1"/>
  <c r="AB114" i="12"/>
  <c r="AL114" i="12" s="1"/>
  <c r="AD113" i="12"/>
  <c r="AN113" i="12" s="1"/>
  <c r="K113" i="12" s="1"/>
  <c r="AF112" i="12"/>
  <c r="AP112" i="12" s="1"/>
  <c r="AH111" i="12"/>
  <c r="AR111" i="12" s="1"/>
  <c r="AJ110" i="12"/>
  <c r="AT110" i="12" s="1"/>
  <c r="AB110" i="12"/>
  <c r="AL110" i="12" s="1"/>
  <c r="AD109" i="12"/>
  <c r="AN109" i="12" s="1"/>
  <c r="AF108" i="12"/>
  <c r="AP108" i="12" s="1"/>
  <c r="AH107" i="12"/>
  <c r="AR107" i="12" s="1"/>
  <c r="AH140" i="12"/>
  <c r="AD138" i="12"/>
  <c r="AF132" i="12"/>
  <c r="AP132" i="12" s="1"/>
  <c r="AB131" i="12"/>
  <c r="AH130" i="12"/>
  <c r="AD128" i="12"/>
  <c r="AN128" i="12" s="1"/>
  <c r="AJ127" i="12"/>
  <c r="AT127" i="12" s="1"/>
  <c r="AB126" i="12"/>
  <c r="AH124" i="12"/>
  <c r="AR124" i="12" s="1"/>
  <c r="AF123" i="12"/>
  <c r="AP123" i="12" s="1"/>
  <c r="AD122" i="12"/>
  <c r="AC121" i="12"/>
  <c r="AE120" i="12"/>
  <c r="AG119" i="12"/>
  <c r="AI118" i="12"/>
  <c r="AF137" i="12"/>
  <c r="AF130" i="12"/>
  <c r="AP130" i="12" s="1"/>
  <c r="AB128" i="12"/>
  <c r="AH127" i="12"/>
  <c r="AG124" i="12"/>
  <c r="AQ124" i="12" s="1"/>
  <c r="K124" i="12" s="1"/>
  <c r="AE123" i="12"/>
  <c r="AC122" i="12"/>
  <c r="AM122" i="12" s="1"/>
  <c r="AJ121" i="12"/>
  <c r="AB121" i="12"/>
  <c r="AL121" i="12" s="1"/>
  <c r="AD120" i="12"/>
  <c r="AF119" i="12"/>
  <c r="AP119" i="12" s="1"/>
  <c r="AH118" i="12"/>
  <c r="AR118" i="12" s="1"/>
  <c r="AJ117" i="12"/>
  <c r="AT117" i="12" s="1"/>
  <c r="AB117" i="12"/>
  <c r="AL117" i="12" s="1"/>
  <c r="AD116" i="12"/>
  <c r="AN116" i="12" s="1"/>
  <c r="AF115" i="12"/>
  <c r="AP115" i="12" s="1"/>
  <c r="AH114" i="12"/>
  <c r="AR114" i="12" s="1"/>
  <c r="K114" i="12" s="1"/>
  <c r="AJ113" i="12"/>
  <c r="AT113" i="12" s="1"/>
  <c r="AB113" i="12"/>
  <c r="AL113" i="12" s="1"/>
  <c r="AD112" i="12"/>
  <c r="AN112" i="12" s="1"/>
  <c r="AF111" i="12"/>
  <c r="AP111" i="12" s="1"/>
  <c r="AH110" i="12"/>
  <c r="AR110" i="12" s="1"/>
  <c r="AJ109" i="12"/>
  <c r="AT109" i="12" s="1"/>
  <c r="AB109" i="12"/>
  <c r="AL109" i="12" s="1"/>
  <c r="K109" i="12" s="1"/>
  <c r="AD108" i="12"/>
  <c r="AN108" i="12" s="1"/>
  <c r="AF107" i="12"/>
  <c r="AP107" i="12" s="1"/>
  <c r="AH106" i="12"/>
  <c r="AR106" i="12" s="1"/>
  <c r="AD130" i="12"/>
  <c r="AN130" i="12" s="1"/>
  <c r="AJ129" i="12"/>
  <c r="AT129" i="12" s="1"/>
  <c r="AF127" i="12"/>
  <c r="AP127" i="12" s="1"/>
  <c r="AJ125" i="12"/>
  <c r="AT125" i="12" s="1"/>
  <c r="AF124" i="12"/>
  <c r="AD123" i="12"/>
  <c r="AK122" i="12"/>
  <c r="AU122" i="12" s="1"/>
  <c r="AB122" i="12"/>
  <c r="AI121" i="12"/>
  <c r="AK120" i="12"/>
  <c r="AU120" i="12" s="1"/>
  <c r="AC120" i="12"/>
  <c r="AM120" i="12" s="1"/>
  <c r="AE119" i="12"/>
  <c r="AO119" i="12" s="1"/>
  <c r="AG118" i="12"/>
  <c r="AQ118" i="12" s="1"/>
  <c r="AI117" i="12"/>
  <c r="AS117" i="12" s="1"/>
  <c r="K117" i="12" s="1"/>
  <c r="AK116" i="12"/>
  <c r="AU116" i="12" s="1"/>
  <c r="AC116" i="12"/>
  <c r="AM116" i="12" s="1"/>
  <c r="AE115" i="12"/>
  <c r="AO115" i="12" s="1"/>
  <c r="AG114" i="12"/>
  <c r="AQ114" i="12" s="1"/>
  <c r="AI113" i="12"/>
  <c r="AS113" i="12" s="1"/>
  <c r="AK112" i="12"/>
  <c r="AU112" i="12" s="1"/>
  <c r="AC112" i="12"/>
  <c r="AM112" i="12" s="1"/>
  <c r="AE111" i="12"/>
  <c r="AO111" i="12" s="1"/>
  <c r="AG110" i="12"/>
  <c r="AQ110" i="12" s="1"/>
  <c r="AI109" i="12"/>
  <c r="AS109" i="12" s="1"/>
  <c r="AJ139" i="12"/>
  <c r="AH136" i="12"/>
  <c r="AD134" i="12"/>
  <c r="AB130" i="12"/>
  <c r="AH129" i="12"/>
  <c r="AD127" i="12"/>
  <c r="AJ126" i="12"/>
  <c r="AH125" i="12"/>
  <c r="AR125" i="12" s="1"/>
  <c r="AD124" i="12"/>
  <c r="AC123" i="12"/>
  <c r="AJ122" i="12"/>
  <c r="AH121" i="12"/>
  <c r="AJ120" i="12"/>
  <c r="AB120" i="12"/>
  <c r="AD119" i="12"/>
  <c r="AF118" i="12"/>
  <c r="AH117" i="12"/>
  <c r="AJ116" i="12"/>
  <c r="AB116" i="12"/>
  <c r="AD115" i="12"/>
  <c r="AF114" i="12"/>
  <c r="AH113" i="12"/>
  <c r="AJ112" i="12"/>
  <c r="AB112" i="12"/>
  <c r="AD111" i="12"/>
  <c r="AF110" i="12"/>
  <c r="AH109" i="12"/>
  <c r="AJ108" i="12"/>
  <c r="AB108" i="12"/>
  <c r="AD107" i="12"/>
  <c r="AF106" i="12"/>
  <c r="AB139" i="12"/>
  <c r="AF133" i="12"/>
  <c r="AF129" i="12"/>
  <c r="AB127" i="12"/>
  <c r="AH126" i="12"/>
  <c r="AF125" i="12"/>
  <c r="AC124" i="12"/>
  <c r="AK123" i="12"/>
  <c r="AB123" i="12"/>
  <c r="AH122" i="12"/>
  <c r="AR122" i="12" s="1"/>
  <c r="AG121" i="12"/>
  <c r="AI120" i="12"/>
  <c r="AS120" i="12" s="1"/>
  <c r="AK119" i="12"/>
  <c r="AU119" i="12" s="1"/>
  <c r="AC119" i="12"/>
  <c r="AM119" i="12" s="1"/>
  <c r="AE118" i="12"/>
  <c r="AO118" i="12" s="1"/>
  <c r="AG117" i="12"/>
  <c r="AQ117" i="12" s="1"/>
  <c r="AI116" i="12"/>
  <c r="AS116" i="12" s="1"/>
  <c r="AK115" i="12"/>
  <c r="AU115" i="12" s="1"/>
  <c r="AC115" i="12"/>
  <c r="AM115" i="12" s="1"/>
  <c r="AE114" i="12"/>
  <c r="AO114" i="12" s="1"/>
  <c r="AG113" i="12"/>
  <c r="AQ113" i="12" s="1"/>
  <c r="AI112" i="12"/>
  <c r="AS112" i="12" s="1"/>
  <c r="AK111" i="12"/>
  <c r="AU111" i="12" s="1"/>
  <c r="AC111" i="12"/>
  <c r="AM111" i="12" s="1"/>
  <c r="AE110" i="12"/>
  <c r="AO110" i="12" s="1"/>
  <c r="AG109" i="12"/>
  <c r="AQ109" i="12" s="1"/>
  <c r="AI108" i="12"/>
  <c r="AS108" i="12" s="1"/>
  <c r="AD142" i="12"/>
  <c r="AJ131" i="12"/>
  <c r="AD129" i="12"/>
  <c r="AJ128" i="12"/>
  <c r="AF126" i="12"/>
  <c r="AP126" i="12" s="1"/>
  <c r="AE125" i="12"/>
  <c r="AO125" i="12" s="1"/>
  <c r="AK124" i="12"/>
  <c r="AB124" i="12"/>
  <c r="AL124" i="12" s="1"/>
  <c r="AJ123" i="12"/>
  <c r="AT123" i="12" s="1"/>
  <c r="AG122" i="12"/>
  <c r="AF121" i="12"/>
  <c r="AP121" i="12" s="1"/>
  <c r="AH120" i="12"/>
  <c r="AJ119" i="12"/>
  <c r="AB119" i="12"/>
  <c r="AD118" i="12"/>
  <c r="AF117" i="12"/>
  <c r="AB115" i="12"/>
  <c r="AI114" i="12"/>
  <c r="AC113" i="12"/>
  <c r="AE112" i="12"/>
  <c r="AJ111" i="12"/>
  <c r="AK109" i="12"/>
  <c r="AI106" i="12"/>
  <c r="AH105" i="12"/>
  <c r="AR105" i="12" s="1"/>
  <c r="AJ104" i="12"/>
  <c r="AT104" i="12" s="1"/>
  <c r="AB104" i="12"/>
  <c r="AL104" i="12" s="1"/>
  <c r="AD103" i="12"/>
  <c r="AN103" i="12" s="1"/>
  <c r="AF102" i="12"/>
  <c r="AP102" i="12" s="1"/>
  <c r="AH101" i="12"/>
  <c r="AR101" i="12" s="1"/>
  <c r="AJ100" i="12"/>
  <c r="AT100" i="12" s="1"/>
  <c r="AB100" i="12"/>
  <c r="AL100" i="12" s="1"/>
  <c r="AD99" i="12"/>
  <c r="AN99" i="12" s="1"/>
  <c r="AF98" i="12"/>
  <c r="AP98" i="12" s="1"/>
  <c r="AH97" i="12"/>
  <c r="AR97" i="12" s="1"/>
  <c r="AJ96" i="12"/>
  <c r="AB96" i="12"/>
  <c r="AD95" i="12"/>
  <c r="AN95" i="12" s="1"/>
  <c r="AF94" i="12"/>
  <c r="AP94" i="12" s="1"/>
  <c r="AD114" i="12"/>
  <c r="AG111" i="12"/>
  <c r="AF109" i="12"/>
  <c r="AG106" i="12"/>
  <c r="AQ106" i="12" s="1"/>
  <c r="AG105" i="12"/>
  <c r="AI104" i="12"/>
  <c r="AK103" i="12"/>
  <c r="AC103" i="12"/>
  <c r="AE102" i="12"/>
  <c r="AG101" i="12"/>
  <c r="AI100" i="12"/>
  <c r="AK99" i="12"/>
  <c r="AC99" i="12"/>
  <c r="AE98" i="12"/>
  <c r="AG97" i="12"/>
  <c r="AI96" i="12"/>
  <c r="AK95" i="12"/>
  <c r="AC95" i="12"/>
  <c r="AE94" i="12"/>
  <c r="AG93" i="12"/>
  <c r="AI92" i="12"/>
  <c r="AB111" i="12"/>
  <c r="AI110" i="12"/>
  <c r="AC109" i="12"/>
  <c r="AK107" i="12"/>
  <c r="AU107" i="12" s="1"/>
  <c r="AE106" i="12"/>
  <c r="AF105" i="12"/>
  <c r="AP105" i="12" s="1"/>
  <c r="AH104" i="12"/>
  <c r="AR104" i="12" s="1"/>
  <c r="AJ103" i="12"/>
  <c r="AT103" i="12" s="1"/>
  <c r="AB103" i="12"/>
  <c r="AL103" i="12" s="1"/>
  <c r="AD102" i="12"/>
  <c r="AN102" i="12" s="1"/>
  <c r="AF101" i="12"/>
  <c r="AP101" i="12" s="1"/>
  <c r="AH100" i="12"/>
  <c r="AR100" i="12" s="1"/>
  <c r="AJ99" i="12"/>
  <c r="AT99" i="12" s="1"/>
  <c r="AB99" i="12"/>
  <c r="AL99" i="12" s="1"/>
  <c r="AD98" i="12"/>
  <c r="AN98" i="12" s="1"/>
  <c r="AF97" i="12"/>
  <c r="AP97" i="12" s="1"/>
  <c r="AD110" i="12"/>
  <c r="AK108" i="12"/>
  <c r="AU108" i="12" s="1"/>
  <c r="AJ107" i="12"/>
  <c r="AD106" i="12"/>
  <c r="AE105" i="12"/>
  <c r="AG104" i="12"/>
  <c r="AI103" i="12"/>
  <c r="AK102" i="12"/>
  <c r="AC102" i="12"/>
  <c r="AE101" i="12"/>
  <c r="AG100" i="12"/>
  <c r="AI99" i="12"/>
  <c r="AK98" i="12"/>
  <c r="AC98" i="12"/>
  <c r="AE97" i="12"/>
  <c r="AO97" i="12" s="1"/>
  <c r="AG96" i="12"/>
  <c r="AI95" i="12"/>
  <c r="AK94" i="12"/>
  <c r="AC94" i="12"/>
  <c r="AE93" i="12"/>
  <c r="AG92" i="12"/>
  <c r="AI91" i="12"/>
  <c r="AK90" i="12"/>
  <c r="AU90" i="12" s="1"/>
  <c r="AC90" i="12"/>
  <c r="AE89" i="12"/>
  <c r="AH108" i="12"/>
  <c r="AG107" i="12"/>
  <c r="AC106" i="12"/>
  <c r="AD105" i="12"/>
  <c r="AF104" i="12"/>
  <c r="AH103" i="12"/>
  <c r="AR103" i="12" s="1"/>
  <c r="AJ102" i="12"/>
  <c r="AB102" i="12"/>
  <c r="AD101" i="12"/>
  <c r="AF100" i="12"/>
  <c r="AH99" i="12"/>
  <c r="AJ98" i="12"/>
  <c r="AB98" i="12"/>
  <c r="AD97" i="12"/>
  <c r="AN97" i="12" s="1"/>
  <c r="AF96" i="12"/>
  <c r="AH95" i="12"/>
  <c r="AJ94" i="12"/>
  <c r="AB94" i="12"/>
  <c r="AD93" i="12"/>
  <c r="AF92" i="12"/>
  <c r="AP92" i="12" s="1"/>
  <c r="AK117" i="12"/>
  <c r="AH116" i="12"/>
  <c r="AE108" i="12"/>
  <c r="AE107" i="12"/>
  <c r="AB106" i="12"/>
  <c r="AL106" i="12" s="1"/>
  <c r="AK105" i="12"/>
  <c r="AC105" i="12"/>
  <c r="AE104" i="12"/>
  <c r="AG103" i="12"/>
  <c r="AI102" i="12"/>
  <c r="AK101" i="12"/>
  <c r="AC101" i="12"/>
  <c r="AE100" i="12"/>
  <c r="AG99" i="12"/>
  <c r="AI98" i="12"/>
  <c r="AK97" i="12"/>
  <c r="AC97" i="12"/>
  <c r="AE96" i="12"/>
  <c r="AO96" i="12" s="1"/>
  <c r="AG95" i="12"/>
  <c r="AC117" i="12"/>
  <c r="AE116" i="12"/>
  <c r="AJ115" i="12"/>
  <c r="AK113" i="12"/>
  <c r="AC108" i="12"/>
  <c r="AM108" i="12" s="1"/>
  <c r="AC107" i="12"/>
  <c r="AK106" i="12"/>
  <c r="AJ105" i="12"/>
  <c r="AB105" i="12"/>
  <c r="AD104" i="12"/>
  <c r="AF103" i="12"/>
  <c r="AH102" i="12"/>
  <c r="AG115" i="12"/>
  <c r="AF113" i="12"/>
  <c r="AH112" i="12"/>
  <c r="AR112" i="12" s="1"/>
  <c r="AB107" i="12"/>
  <c r="AJ106" i="12"/>
  <c r="AT106" i="12" s="1"/>
  <c r="AI105" i="12"/>
  <c r="AS105" i="12" s="1"/>
  <c r="AK104" i="12"/>
  <c r="AU104" i="12" s="1"/>
  <c r="AC104" i="12"/>
  <c r="AM104" i="12" s="1"/>
  <c r="AE103" i="12"/>
  <c r="AO103" i="12" s="1"/>
  <c r="AG102" i="12"/>
  <c r="AQ102" i="12" s="1"/>
  <c r="AI101" i="12"/>
  <c r="AS101" i="12" s="1"/>
  <c r="AK100" i="12"/>
  <c r="AU100" i="12" s="1"/>
  <c r="AC100" i="12"/>
  <c r="AM100" i="12" s="1"/>
  <c r="AE99" i="12"/>
  <c r="AO99" i="12" s="1"/>
  <c r="AG98" i="12"/>
  <c r="AQ98" i="12" s="1"/>
  <c r="AI97" i="12"/>
  <c r="AS97" i="12" s="1"/>
  <c r="AK96" i="12"/>
  <c r="AU96" i="12" s="1"/>
  <c r="AC96" i="12"/>
  <c r="AM96" i="12" s="1"/>
  <c r="AE95" i="12"/>
  <c r="AO95" i="12" s="1"/>
  <c r="AG94" i="12"/>
  <c r="AQ94" i="12" s="1"/>
  <c r="AI93" i="12"/>
  <c r="AS93" i="12" s="1"/>
  <c r="AK92" i="12"/>
  <c r="AC92" i="12"/>
  <c r="AM92" i="12" s="1"/>
  <c r="AE91" i="12"/>
  <c r="AG90" i="12"/>
  <c r="AI89" i="12"/>
  <c r="AJ97" i="12"/>
  <c r="AT97" i="12" s="1"/>
  <c r="AC93" i="12"/>
  <c r="AC91" i="12"/>
  <c r="AH90" i="12"/>
  <c r="AJ89" i="12"/>
  <c r="AJ88" i="12"/>
  <c r="AT88" i="12" s="1"/>
  <c r="AB88" i="12"/>
  <c r="AL88" i="12" s="1"/>
  <c r="AD87" i="12"/>
  <c r="AN87" i="12" s="1"/>
  <c r="AF86" i="12"/>
  <c r="AP86" i="12" s="1"/>
  <c r="AH85" i="12"/>
  <c r="AR85" i="12" s="1"/>
  <c r="AJ84" i="12"/>
  <c r="AT84" i="12" s="1"/>
  <c r="AB84" i="12"/>
  <c r="AL84" i="12" s="1"/>
  <c r="AD83" i="12"/>
  <c r="AN83" i="12" s="1"/>
  <c r="AF82" i="12"/>
  <c r="AP82" i="12" s="1"/>
  <c r="AH81" i="12"/>
  <c r="AR81" i="12" s="1"/>
  <c r="AB97" i="12"/>
  <c r="AB93" i="12"/>
  <c r="AL93" i="12" s="1"/>
  <c r="AB91" i="12"/>
  <c r="AL91" i="12" s="1"/>
  <c r="AF90" i="12"/>
  <c r="AH89" i="12"/>
  <c r="AD100" i="12"/>
  <c r="AJ95" i="12"/>
  <c r="AT95" i="12" s="1"/>
  <c r="AK91" i="12"/>
  <c r="AE90" i="12"/>
  <c r="AG89" i="12"/>
  <c r="AQ89" i="12" s="1"/>
  <c r="AH88" i="12"/>
  <c r="AR88" i="12" s="1"/>
  <c r="AJ87" i="12"/>
  <c r="AT87" i="12" s="1"/>
  <c r="AB87" i="12"/>
  <c r="AL87" i="12" s="1"/>
  <c r="AD86" i="12"/>
  <c r="AN86" i="12" s="1"/>
  <c r="K86" i="12" s="1"/>
  <c r="AF85" i="12"/>
  <c r="AP85" i="12" s="1"/>
  <c r="AH84" i="12"/>
  <c r="AR84" i="12" s="1"/>
  <c r="AJ83" i="12"/>
  <c r="AT83" i="12" s="1"/>
  <c r="AB83" i="12"/>
  <c r="AL83" i="12" s="1"/>
  <c r="K83" i="12" s="1"/>
  <c r="AD82" i="12"/>
  <c r="AN82" i="12" s="1"/>
  <c r="AF81" i="12"/>
  <c r="AP81" i="12" s="1"/>
  <c r="AH80" i="12"/>
  <c r="AR80" i="12" s="1"/>
  <c r="AJ79" i="12"/>
  <c r="AT79" i="12" s="1"/>
  <c r="AB79" i="12"/>
  <c r="AL79" i="12" s="1"/>
  <c r="AD78" i="12"/>
  <c r="AN78" i="12" s="1"/>
  <c r="AF77" i="12"/>
  <c r="AP77" i="12" s="1"/>
  <c r="AH76" i="12"/>
  <c r="AR76" i="12" s="1"/>
  <c r="AJ75" i="12"/>
  <c r="AB75" i="12"/>
  <c r="AD74" i="12"/>
  <c r="AF73" i="12"/>
  <c r="AH72" i="12"/>
  <c r="AR72" i="12" s="1"/>
  <c r="K72" i="12" s="1"/>
  <c r="AJ71" i="12"/>
  <c r="AB71" i="12"/>
  <c r="AF99" i="12"/>
  <c r="AF95" i="12"/>
  <c r="AI94" i="12"/>
  <c r="AJ92" i="12"/>
  <c r="AT92" i="12" s="1"/>
  <c r="AJ91" i="12"/>
  <c r="AD90" i="12"/>
  <c r="AF89" i="12"/>
  <c r="AG88" i="12"/>
  <c r="AQ88" i="12" s="1"/>
  <c r="AI87" i="12"/>
  <c r="AS87" i="12" s="1"/>
  <c r="AK86" i="12"/>
  <c r="AU86" i="12" s="1"/>
  <c r="AC86" i="12"/>
  <c r="AM86" i="12" s="1"/>
  <c r="AE85" i="12"/>
  <c r="AO85" i="12" s="1"/>
  <c r="AG84" i="12"/>
  <c r="AQ84" i="12" s="1"/>
  <c r="AI83" i="12"/>
  <c r="AS83" i="12" s="1"/>
  <c r="AK82" i="12"/>
  <c r="AU82" i="12" s="1"/>
  <c r="AC82" i="12"/>
  <c r="AM82" i="12" s="1"/>
  <c r="AE81" i="12"/>
  <c r="AO81" i="12" s="1"/>
  <c r="AG80" i="12"/>
  <c r="AI79" i="12"/>
  <c r="AK78" i="12"/>
  <c r="AU78" i="12" s="1"/>
  <c r="AC78" i="12"/>
  <c r="AM78" i="12" s="1"/>
  <c r="AE77" i="12"/>
  <c r="AG76" i="12"/>
  <c r="AI75" i="12"/>
  <c r="AS75" i="12" s="1"/>
  <c r="AK74" i="12"/>
  <c r="AU74" i="12" s="1"/>
  <c r="AC74" i="12"/>
  <c r="AE73" i="12"/>
  <c r="AO73" i="12" s="1"/>
  <c r="AG72" i="12"/>
  <c r="AQ72" i="12" s="1"/>
  <c r="AI71" i="12"/>
  <c r="AS71" i="12" s="1"/>
  <c r="AK70" i="12"/>
  <c r="AC70" i="12"/>
  <c r="AM70" i="12" s="1"/>
  <c r="AB95" i="12"/>
  <c r="AL95" i="12" s="1"/>
  <c r="AH94" i="12"/>
  <c r="AR94" i="12" s="1"/>
  <c r="AK93" i="12"/>
  <c r="AH92" i="12"/>
  <c r="AR92" i="12" s="1"/>
  <c r="AH91" i="12"/>
  <c r="AR91" i="12" s="1"/>
  <c r="AB90" i="12"/>
  <c r="AL90" i="12" s="1"/>
  <c r="AD89" i="12"/>
  <c r="AN89" i="12" s="1"/>
  <c r="AF88" i="12"/>
  <c r="AH87" i="12"/>
  <c r="AJ86" i="12"/>
  <c r="AT86" i="12" s="1"/>
  <c r="AB86" i="12"/>
  <c r="AD85" i="12"/>
  <c r="AF84" i="12"/>
  <c r="AP84" i="12" s="1"/>
  <c r="AH83" i="12"/>
  <c r="AJ82" i="12"/>
  <c r="AB82" i="12"/>
  <c r="AD81" i="12"/>
  <c r="AN81" i="12" s="1"/>
  <c r="AF80" i="12"/>
  <c r="AP80" i="12" s="1"/>
  <c r="AH79" i="12"/>
  <c r="AJ78" i="12"/>
  <c r="AB78" i="12"/>
  <c r="AL78" i="12" s="1"/>
  <c r="AD77" i="12"/>
  <c r="AJ101" i="12"/>
  <c r="AD94" i="12"/>
  <c r="AN94" i="12" s="1"/>
  <c r="AJ93" i="12"/>
  <c r="AT93" i="12" s="1"/>
  <c r="AE92" i="12"/>
  <c r="AO92" i="12" s="1"/>
  <c r="AG91" i="12"/>
  <c r="AC89" i="12"/>
  <c r="AE88" i="12"/>
  <c r="AO88" i="12" s="1"/>
  <c r="K88" i="12" s="1"/>
  <c r="AG87" i="12"/>
  <c r="AI86" i="12"/>
  <c r="AK85" i="12"/>
  <c r="AC85" i="12"/>
  <c r="AM85" i="12" s="1"/>
  <c r="AE84" i="12"/>
  <c r="AO84" i="12" s="1"/>
  <c r="AG83" i="12"/>
  <c r="AI82" i="12"/>
  <c r="AB101" i="12"/>
  <c r="AH98" i="12"/>
  <c r="AH96" i="12"/>
  <c r="AR96" i="12" s="1"/>
  <c r="AH93" i="12"/>
  <c r="AR93" i="12" s="1"/>
  <c r="AD92" i="12"/>
  <c r="AN92" i="12" s="1"/>
  <c r="K92" i="12" s="1"/>
  <c r="AF91" i="12"/>
  <c r="AP91" i="12" s="1"/>
  <c r="AJ90" i="12"/>
  <c r="AB89" i="12"/>
  <c r="AD88" i="12"/>
  <c r="AN88" i="12" s="1"/>
  <c r="AF87" i="12"/>
  <c r="AH86" i="12"/>
  <c r="AJ85" i="12"/>
  <c r="AB85" i="12"/>
  <c r="AL85" i="12" s="1"/>
  <c r="AD84" i="12"/>
  <c r="AF83" i="12"/>
  <c r="AH82" i="12"/>
  <c r="AJ81" i="12"/>
  <c r="AB81" i="12"/>
  <c r="AD80" i="12"/>
  <c r="AF79" i="12"/>
  <c r="AH78" i="12"/>
  <c r="AR78" i="12" s="1"/>
  <c r="AJ77" i="12"/>
  <c r="AT77" i="12" s="1"/>
  <c r="K77" i="12" s="1"/>
  <c r="AB77" i="12"/>
  <c r="AD76" i="12"/>
  <c r="AN76" i="12" s="1"/>
  <c r="AF75" i="12"/>
  <c r="AH74" i="12"/>
  <c r="AD96" i="12"/>
  <c r="AF93" i="12"/>
  <c r="AP93" i="12" s="1"/>
  <c r="AB92" i="12"/>
  <c r="AD91" i="12"/>
  <c r="AN91" i="12" s="1"/>
  <c r="AI90" i="12"/>
  <c r="AK89" i="12"/>
  <c r="AK88" i="12"/>
  <c r="AU88" i="12" s="1"/>
  <c r="AC88" i="12"/>
  <c r="AE87" i="12"/>
  <c r="AG86" i="12"/>
  <c r="AI85" i="12"/>
  <c r="AK84" i="12"/>
  <c r="AU84" i="12" s="1"/>
  <c r="AC84" i="12"/>
  <c r="AE83" i="12"/>
  <c r="AG82" i="12"/>
  <c r="AQ82" i="12" s="1"/>
  <c r="AI81" i="12"/>
  <c r="AS81" i="12" s="1"/>
  <c r="AK80" i="12"/>
  <c r="AC80" i="12"/>
  <c r="AE79" i="12"/>
  <c r="AO79" i="12" s="1"/>
  <c r="AG78" i="12"/>
  <c r="AI77" i="12"/>
  <c r="AK76" i="12"/>
  <c r="AC76" i="12"/>
  <c r="AE75" i="12"/>
  <c r="AO75" i="12" s="1"/>
  <c r="AG74" i="12"/>
  <c r="AQ74" i="12" s="1"/>
  <c r="AI73" i="12"/>
  <c r="AK72" i="12"/>
  <c r="AU72" i="12" s="1"/>
  <c r="AC72" i="12"/>
  <c r="AM72" i="12" s="1"/>
  <c r="AG85" i="12"/>
  <c r="AI80" i="12"/>
  <c r="AS80" i="12" s="1"/>
  <c r="AC77" i="12"/>
  <c r="AD75" i="12"/>
  <c r="AN75" i="12" s="1"/>
  <c r="AD71" i="12"/>
  <c r="AN71" i="12" s="1"/>
  <c r="AI70" i="12"/>
  <c r="AJ69" i="12"/>
  <c r="AT69" i="12" s="1"/>
  <c r="AB69" i="12"/>
  <c r="AL69" i="12" s="1"/>
  <c r="AD68" i="12"/>
  <c r="AF67" i="12"/>
  <c r="AH66" i="12"/>
  <c r="AR66" i="12" s="1"/>
  <c r="K66" i="12" s="1"/>
  <c r="AJ65" i="12"/>
  <c r="AB65" i="12"/>
  <c r="AD64" i="12"/>
  <c r="AF63" i="12"/>
  <c r="AH62" i="12"/>
  <c r="AR62" i="12" s="1"/>
  <c r="AJ61" i="12"/>
  <c r="AB61" i="12"/>
  <c r="AD60" i="12"/>
  <c r="AF59" i="12"/>
  <c r="AH58" i="12"/>
  <c r="AJ57" i="12"/>
  <c r="AB57" i="12"/>
  <c r="AL57" i="12" s="1"/>
  <c r="AD56" i="12"/>
  <c r="AN56" i="12" s="1"/>
  <c r="AI88" i="12"/>
  <c r="AK83" i="12"/>
  <c r="AU83" i="12" s="1"/>
  <c r="AE80" i="12"/>
  <c r="AO80" i="12" s="1"/>
  <c r="AK79" i="12"/>
  <c r="AU79" i="12" s="1"/>
  <c r="AJ76" i="12"/>
  <c r="AT76" i="12" s="1"/>
  <c r="K76" i="12" s="1"/>
  <c r="AC75" i="12"/>
  <c r="AM75" i="12" s="1"/>
  <c r="AK73" i="12"/>
  <c r="AU73" i="12" s="1"/>
  <c r="AC71" i="12"/>
  <c r="AM71" i="12" s="1"/>
  <c r="AH70" i="12"/>
  <c r="AI69" i="12"/>
  <c r="AS69" i="12" s="1"/>
  <c r="AK68" i="12"/>
  <c r="AU68" i="12" s="1"/>
  <c r="AC68" i="12"/>
  <c r="AM68" i="12" s="1"/>
  <c r="AE67" i="12"/>
  <c r="AO67" i="12" s="1"/>
  <c r="AG66" i="12"/>
  <c r="AQ66" i="12" s="1"/>
  <c r="AI65" i="12"/>
  <c r="AS65" i="12" s="1"/>
  <c r="AK64" i="12"/>
  <c r="AU64" i="12" s="1"/>
  <c r="AC64" i="12"/>
  <c r="AM64" i="12" s="1"/>
  <c r="AE63" i="12"/>
  <c r="AO63" i="12" s="1"/>
  <c r="AG62" i="12"/>
  <c r="AQ62" i="12" s="1"/>
  <c r="AI61" i="12"/>
  <c r="AS61" i="12" s="1"/>
  <c r="AC83" i="12"/>
  <c r="AM83" i="12" s="1"/>
  <c r="AB80" i="12"/>
  <c r="AL80" i="12" s="1"/>
  <c r="AG79" i="12"/>
  <c r="AI76" i="12"/>
  <c r="AS76" i="12" s="1"/>
  <c r="AJ74" i="12"/>
  <c r="AJ73" i="12"/>
  <c r="AJ72" i="12"/>
  <c r="AT72" i="12" s="1"/>
  <c r="AG70" i="12"/>
  <c r="AH69" i="12"/>
  <c r="AJ68" i="12"/>
  <c r="AB68" i="12"/>
  <c r="AD67" i="12"/>
  <c r="AN67" i="12" s="1"/>
  <c r="AF66" i="12"/>
  <c r="AH65" i="12"/>
  <c r="AJ64" i="12"/>
  <c r="AB64" i="12"/>
  <c r="AD63" i="12"/>
  <c r="AF62" i="12"/>
  <c r="AH61" i="12"/>
  <c r="AR61" i="12" s="1"/>
  <c r="AJ60" i="12"/>
  <c r="AT60" i="12" s="1"/>
  <c r="AB60" i="12"/>
  <c r="AD59" i="12"/>
  <c r="AF58" i="12"/>
  <c r="AP58" i="12" s="1"/>
  <c r="AH57" i="12"/>
  <c r="AE86" i="12"/>
  <c r="AD79" i="12"/>
  <c r="AN79" i="12" s="1"/>
  <c r="AI78" i="12"/>
  <c r="AS78" i="12" s="1"/>
  <c r="K78" i="12" s="1"/>
  <c r="AF76" i="12"/>
  <c r="AP76" i="12" s="1"/>
  <c r="AI74" i="12"/>
  <c r="AH73" i="12"/>
  <c r="AR73" i="12" s="1"/>
  <c r="AI72" i="12"/>
  <c r="AS72" i="12" s="1"/>
  <c r="AK71" i="12"/>
  <c r="AU71" i="12" s="1"/>
  <c r="AF70" i="12"/>
  <c r="AG69" i="12"/>
  <c r="AI68" i="12"/>
  <c r="AK67" i="12"/>
  <c r="AU67" i="12" s="1"/>
  <c r="AC67" i="12"/>
  <c r="AE66" i="12"/>
  <c r="AG65" i="12"/>
  <c r="AI64" i="12"/>
  <c r="AK63" i="12"/>
  <c r="AC63" i="12"/>
  <c r="AE62" i="12"/>
  <c r="AO62" i="12" s="1"/>
  <c r="AG61" i="12"/>
  <c r="AQ61" i="12" s="1"/>
  <c r="AI60" i="12"/>
  <c r="AK59" i="12"/>
  <c r="AC59" i="12"/>
  <c r="AM59" i="12" s="1"/>
  <c r="AE58" i="12"/>
  <c r="AG57" i="12"/>
  <c r="AQ57" i="12" s="1"/>
  <c r="AI56" i="12"/>
  <c r="AC79" i="12"/>
  <c r="AM79" i="12" s="1"/>
  <c r="AF78" i="12"/>
  <c r="AP78" i="12" s="1"/>
  <c r="AE76" i="12"/>
  <c r="AF74" i="12"/>
  <c r="AP74" i="12" s="1"/>
  <c r="AG73" i="12"/>
  <c r="AQ73" i="12" s="1"/>
  <c r="AF72" i="12"/>
  <c r="AH71" i="12"/>
  <c r="AE70" i="12"/>
  <c r="AF69" i="12"/>
  <c r="AH68" i="12"/>
  <c r="AR68" i="12" s="1"/>
  <c r="AJ67" i="12"/>
  <c r="AB67" i="12"/>
  <c r="AD66" i="12"/>
  <c r="AN66" i="12" s="1"/>
  <c r="AF65" i="12"/>
  <c r="AH64" i="12"/>
  <c r="AJ63" i="12"/>
  <c r="AB63" i="12"/>
  <c r="AL63" i="12" s="1"/>
  <c r="AD62" i="12"/>
  <c r="AN62" i="12" s="1"/>
  <c r="AF61" i="12"/>
  <c r="AK87" i="12"/>
  <c r="AU87" i="12" s="1"/>
  <c r="AI84" i="12"/>
  <c r="AS84" i="12" s="1"/>
  <c r="K84" i="12" s="1"/>
  <c r="AK81" i="12"/>
  <c r="AE78" i="12"/>
  <c r="AO78" i="12" s="1"/>
  <c r="AK77" i="12"/>
  <c r="AB76" i="12"/>
  <c r="AL76" i="12" s="1"/>
  <c r="AK75" i="12"/>
  <c r="AU75" i="12" s="1"/>
  <c r="AE74" i="12"/>
  <c r="AO74" i="12" s="1"/>
  <c r="AD73" i="12"/>
  <c r="AE72" i="12"/>
  <c r="AO72" i="12" s="1"/>
  <c r="AG71" i="12"/>
  <c r="AC87" i="12"/>
  <c r="AG81" i="12"/>
  <c r="AQ81" i="12" s="1"/>
  <c r="AH77" i="12"/>
  <c r="AR77" i="12" s="1"/>
  <c r="AH75" i="12"/>
  <c r="AR75" i="12" s="1"/>
  <c r="AB74" i="12"/>
  <c r="AC73" i="12"/>
  <c r="AD72" i="12"/>
  <c r="AN72" i="12" s="1"/>
  <c r="AF71" i="12"/>
  <c r="AB70" i="12"/>
  <c r="AL70" i="12" s="1"/>
  <c r="AD69" i="12"/>
  <c r="AF68" i="12"/>
  <c r="AP68" i="12" s="1"/>
  <c r="AH67" i="12"/>
  <c r="AR67" i="12" s="1"/>
  <c r="AJ66" i="12"/>
  <c r="AT66" i="12" s="1"/>
  <c r="AB66" i="12"/>
  <c r="AL66" i="12" s="1"/>
  <c r="AD65" i="12"/>
  <c r="AN65" i="12" s="1"/>
  <c r="AF64" i="12"/>
  <c r="AP64" i="12" s="1"/>
  <c r="AH63" i="12"/>
  <c r="AR63" i="12" s="1"/>
  <c r="AJ62" i="12"/>
  <c r="AT62" i="12" s="1"/>
  <c r="AB62" i="12"/>
  <c r="AL62" i="12" s="1"/>
  <c r="AD61" i="12"/>
  <c r="AN61" i="12" s="1"/>
  <c r="AF60" i="12"/>
  <c r="AP60" i="12" s="1"/>
  <c r="AH59" i="12"/>
  <c r="AR59" i="12" s="1"/>
  <c r="AJ58" i="12"/>
  <c r="AT58" i="12" s="1"/>
  <c r="AB58" i="12"/>
  <c r="AL58" i="12" s="1"/>
  <c r="AD57" i="12"/>
  <c r="AN57" i="12" s="1"/>
  <c r="AJ70" i="12"/>
  <c r="AC61" i="12"/>
  <c r="AJ59" i="12"/>
  <c r="AT59" i="12" s="1"/>
  <c r="K59" i="12" s="1"/>
  <c r="AD58" i="12"/>
  <c r="AC56" i="12"/>
  <c r="AD55" i="12"/>
  <c r="AN55" i="12" s="1"/>
  <c r="AF54" i="12"/>
  <c r="AH53" i="12"/>
  <c r="AJ52" i="12"/>
  <c r="AB52" i="12"/>
  <c r="AD51" i="12"/>
  <c r="AN51" i="12" s="1"/>
  <c r="AF50" i="12"/>
  <c r="AH49" i="12"/>
  <c r="AJ48" i="12"/>
  <c r="AT48" i="12" s="1"/>
  <c r="AB48" i="12"/>
  <c r="AC81" i="12"/>
  <c r="AM81" i="12" s="1"/>
  <c r="AD70" i="12"/>
  <c r="AK60" i="12"/>
  <c r="AU60" i="12" s="1"/>
  <c r="AI59" i="12"/>
  <c r="AS59" i="12" s="1"/>
  <c r="AC58" i="12"/>
  <c r="AB56" i="12"/>
  <c r="AG75" i="12"/>
  <c r="AK69" i="12"/>
  <c r="AU69" i="12" s="1"/>
  <c r="K69" i="12" s="1"/>
  <c r="AH60" i="12"/>
  <c r="AG59" i="12"/>
  <c r="AK57" i="12"/>
  <c r="AU57" i="12" s="1"/>
  <c r="AK56" i="12"/>
  <c r="AU56" i="12" s="1"/>
  <c r="AJ55" i="12"/>
  <c r="AT55" i="12" s="1"/>
  <c r="AB55" i="12"/>
  <c r="AL55" i="12" s="1"/>
  <c r="AD54" i="12"/>
  <c r="AN54" i="12" s="1"/>
  <c r="AF53" i="12"/>
  <c r="AP53" i="12" s="1"/>
  <c r="AH52" i="12"/>
  <c r="AR52" i="12" s="1"/>
  <c r="AJ51" i="12"/>
  <c r="AT51" i="12" s="1"/>
  <c r="AB51" i="12"/>
  <c r="AL51" i="12" s="1"/>
  <c r="AD50" i="12"/>
  <c r="AN50" i="12" s="1"/>
  <c r="K50" i="12" s="1"/>
  <c r="AF49" i="12"/>
  <c r="AP49" i="12" s="1"/>
  <c r="AB73" i="12"/>
  <c r="AE71" i="12"/>
  <c r="AO71" i="12" s="1"/>
  <c r="AE69" i="12"/>
  <c r="AG68" i="12"/>
  <c r="AK66" i="12"/>
  <c r="AG60" i="12"/>
  <c r="AQ60" i="12" s="1"/>
  <c r="AE59" i="12"/>
  <c r="AO59" i="12" s="1"/>
  <c r="AI57" i="12"/>
  <c r="AS57" i="12" s="1"/>
  <c r="AJ56" i="12"/>
  <c r="AI55" i="12"/>
  <c r="AS55" i="12" s="1"/>
  <c r="AK54" i="12"/>
  <c r="AU54" i="12" s="1"/>
  <c r="AC54" i="12"/>
  <c r="AM54" i="12" s="1"/>
  <c r="AE53" i="12"/>
  <c r="AO53" i="12" s="1"/>
  <c r="AG52" i="12"/>
  <c r="AQ52" i="12" s="1"/>
  <c r="AI51" i="12"/>
  <c r="AS51" i="12" s="1"/>
  <c r="K51" i="12" s="1"/>
  <c r="AK50" i="12"/>
  <c r="AU50" i="12" s="1"/>
  <c r="AC50" i="12"/>
  <c r="AM50" i="12" s="1"/>
  <c r="AE49" i="12"/>
  <c r="AO49" i="12" s="1"/>
  <c r="AG48" i="12"/>
  <c r="AQ48" i="12" s="1"/>
  <c r="AI47" i="12"/>
  <c r="AS47" i="12" s="1"/>
  <c r="AK46" i="12"/>
  <c r="AU46" i="12" s="1"/>
  <c r="AC46" i="12"/>
  <c r="AM46" i="12" s="1"/>
  <c r="AE45" i="12"/>
  <c r="AO45" i="12" s="1"/>
  <c r="AG44" i="12"/>
  <c r="AQ44" i="12" s="1"/>
  <c r="K44" i="12" s="1"/>
  <c r="AI43" i="12"/>
  <c r="AS43" i="12" s="1"/>
  <c r="AK42" i="12"/>
  <c r="AC42" i="12"/>
  <c r="AE41" i="12"/>
  <c r="AO41" i="12" s="1"/>
  <c r="AG40" i="12"/>
  <c r="AQ40" i="12" s="1"/>
  <c r="AI39" i="12"/>
  <c r="AS39" i="12" s="1"/>
  <c r="AK38" i="12"/>
  <c r="AU38" i="12" s="1"/>
  <c r="AC38" i="12"/>
  <c r="AM38" i="12" s="1"/>
  <c r="K38" i="12" s="1"/>
  <c r="AC69" i="12"/>
  <c r="AM69" i="12" s="1"/>
  <c r="AE68" i="12"/>
  <c r="AO68" i="12" s="1"/>
  <c r="K68" i="12" s="1"/>
  <c r="AI67" i="12"/>
  <c r="AI66" i="12"/>
  <c r="AS66" i="12" s="1"/>
  <c r="AK65" i="12"/>
  <c r="AU65" i="12" s="1"/>
  <c r="K65" i="12" s="1"/>
  <c r="AE60" i="12"/>
  <c r="AO60" i="12" s="1"/>
  <c r="AB59" i="12"/>
  <c r="AL59" i="12" s="1"/>
  <c r="AF57" i="12"/>
  <c r="AH56" i="12"/>
  <c r="AH55" i="12"/>
  <c r="AJ54" i="12"/>
  <c r="AT54" i="12" s="1"/>
  <c r="AB54" i="12"/>
  <c r="AL54" i="12" s="1"/>
  <c r="AD53" i="12"/>
  <c r="AN53" i="12" s="1"/>
  <c r="AF52" i="12"/>
  <c r="AP52" i="12" s="1"/>
  <c r="AH51" i="12"/>
  <c r="AR51" i="12" s="1"/>
  <c r="AJ50" i="12"/>
  <c r="AT50" i="12" s="1"/>
  <c r="AB50" i="12"/>
  <c r="AL50" i="12" s="1"/>
  <c r="AD49" i="12"/>
  <c r="AN49" i="12" s="1"/>
  <c r="AF48" i="12"/>
  <c r="AP48" i="12" s="1"/>
  <c r="AH47" i="12"/>
  <c r="AR47" i="12" s="1"/>
  <c r="AJ46" i="12"/>
  <c r="AT46" i="12" s="1"/>
  <c r="AB46" i="12"/>
  <c r="AL46" i="12" s="1"/>
  <c r="AD45" i="12"/>
  <c r="AN45" i="12" s="1"/>
  <c r="AF44" i="12"/>
  <c r="AP44" i="12" s="1"/>
  <c r="AH43" i="12"/>
  <c r="AR43" i="12" s="1"/>
  <c r="AJ42" i="12"/>
  <c r="AT42" i="12" s="1"/>
  <c r="AB42" i="12"/>
  <c r="AL42" i="12" s="1"/>
  <c r="AE82" i="12"/>
  <c r="AO82" i="12" s="1"/>
  <c r="AJ80" i="12"/>
  <c r="AT80" i="12" s="1"/>
  <c r="K80" i="12" s="1"/>
  <c r="AG67" i="12"/>
  <c r="AQ67" i="12" s="1"/>
  <c r="AC66" i="12"/>
  <c r="AM66" i="12" s="1"/>
  <c r="AE65" i="12"/>
  <c r="AG64" i="12"/>
  <c r="AK62" i="12"/>
  <c r="AC60" i="12"/>
  <c r="AM60" i="12" s="1"/>
  <c r="AK58" i="12"/>
  <c r="AE57" i="12"/>
  <c r="AG56" i="12"/>
  <c r="AQ56" i="12" s="1"/>
  <c r="AG55" i="12"/>
  <c r="AQ55" i="12" s="1"/>
  <c r="AI54" i="12"/>
  <c r="AK53" i="12"/>
  <c r="AC53" i="12"/>
  <c r="AM53" i="12" s="1"/>
  <c r="AE52" i="12"/>
  <c r="AG51" i="12"/>
  <c r="AQ51" i="12" s="1"/>
  <c r="AI50" i="12"/>
  <c r="AK49" i="12"/>
  <c r="AC49" i="12"/>
  <c r="AM49" i="12" s="1"/>
  <c r="AE48" i="12"/>
  <c r="AG47" i="12"/>
  <c r="AI46" i="12"/>
  <c r="AS46" i="12" s="1"/>
  <c r="AK45" i="12"/>
  <c r="AC45" i="12"/>
  <c r="AM45" i="12" s="1"/>
  <c r="AE44" i="12"/>
  <c r="AG77" i="12"/>
  <c r="AQ77" i="12" s="1"/>
  <c r="AC65" i="12"/>
  <c r="AM65" i="12" s="1"/>
  <c r="AE64" i="12"/>
  <c r="AO64" i="12" s="1"/>
  <c r="K64" i="12" s="1"/>
  <c r="AI63" i="12"/>
  <c r="AI62" i="12"/>
  <c r="AS62" i="12" s="1"/>
  <c r="AK61" i="12"/>
  <c r="AI58" i="12"/>
  <c r="AS58" i="12" s="1"/>
  <c r="AC57" i="12"/>
  <c r="AF56" i="12"/>
  <c r="AP56" i="12" s="1"/>
  <c r="AF55" i="12"/>
  <c r="AP55" i="12" s="1"/>
  <c r="AH54" i="12"/>
  <c r="AJ53" i="12"/>
  <c r="AB53" i="12"/>
  <c r="AD52" i="12"/>
  <c r="AF51" i="12"/>
  <c r="AH50" i="12"/>
  <c r="AJ49" i="12"/>
  <c r="AT49" i="12" s="1"/>
  <c r="AB49" i="12"/>
  <c r="AL49" i="12" s="1"/>
  <c r="AD48" i="12"/>
  <c r="AF47" i="12"/>
  <c r="AH46" i="12"/>
  <c r="AR46" i="12" s="1"/>
  <c r="AJ45" i="12"/>
  <c r="AB45" i="12"/>
  <c r="AD44" i="12"/>
  <c r="AF43" i="12"/>
  <c r="AP43" i="12" s="1"/>
  <c r="AH42" i="12"/>
  <c r="AR42" i="12" s="1"/>
  <c r="AJ41" i="12"/>
  <c r="AB41" i="12"/>
  <c r="AB72" i="12"/>
  <c r="AL72" i="12" s="1"/>
  <c r="AG63" i="12"/>
  <c r="AQ63" i="12" s="1"/>
  <c r="AC62" i="12"/>
  <c r="AE61" i="12"/>
  <c r="AG58" i="12"/>
  <c r="AQ58" i="12" s="1"/>
  <c r="AE56" i="12"/>
  <c r="AO56" i="12" s="1"/>
  <c r="K56" i="12" s="1"/>
  <c r="AE55" i="12"/>
  <c r="AG54" i="12"/>
  <c r="AG53" i="12"/>
  <c r="AQ53" i="12" s="1"/>
  <c r="AK52" i="12"/>
  <c r="AF46" i="12"/>
  <c r="AJ44" i="12"/>
  <c r="AK43" i="12"/>
  <c r="AU43" i="12" s="1"/>
  <c r="AF40" i="12"/>
  <c r="AP40" i="12" s="1"/>
  <c r="AD39" i="12"/>
  <c r="AB38" i="12"/>
  <c r="AL38" i="12" s="1"/>
  <c r="AD37" i="12"/>
  <c r="AN37" i="12" s="1"/>
  <c r="AF36" i="12"/>
  <c r="AP36" i="12" s="1"/>
  <c r="AH35" i="12"/>
  <c r="AR35" i="12" s="1"/>
  <c r="AJ34" i="12"/>
  <c r="AT34" i="12" s="1"/>
  <c r="AB34" i="12"/>
  <c r="AL34" i="12" s="1"/>
  <c r="AD33" i="12"/>
  <c r="AN33" i="12" s="1"/>
  <c r="AF32" i="12"/>
  <c r="AP32" i="12" s="1"/>
  <c r="K32" i="12" s="1"/>
  <c r="AH31" i="12"/>
  <c r="AR31" i="12" s="1"/>
  <c r="AJ30" i="12"/>
  <c r="AT30" i="12" s="1"/>
  <c r="AB30" i="12"/>
  <c r="AL30" i="12" s="1"/>
  <c r="AD29" i="12"/>
  <c r="AN29" i="12" s="1"/>
  <c r="AF28" i="12"/>
  <c r="AP28" i="12" s="1"/>
  <c r="AH27" i="12"/>
  <c r="AR27" i="12" s="1"/>
  <c r="AE54" i="12"/>
  <c r="AO54" i="12" s="1"/>
  <c r="AI52" i="12"/>
  <c r="AS52" i="12" s="1"/>
  <c r="AI49" i="12"/>
  <c r="AK47" i="12"/>
  <c r="AU47" i="12" s="1"/>
  <c r="AE46" i="12"/>
  <c r="AO46" i="12" s="1"/>
  <c r="AI44" i="12"/>
  <c r="AS44" i="12" s="1"/>
  <c r="AJ43" i="12"/>
  <c r="AT43" i="12" s="1"/>
  <c r="AI42" i="12"/>
  <c r="AS42" i="12" s="1"/>
  <c r="AK41" i="12"/>
  <c r="AU41" i="12" s="1"/>
  <c r="AE40" i="12"/>
  <c r="AC39" i="12"/>
  <c r="AM39" i="12" s="1"/>
  <c r="AJ38" i="12"/>
  <c r="AT38" i="12" s="1"/>
  <c r="AK37" i="12"/>
  <c r="AU37" i="12" s="1"/>
  <c r="AC37" i="12"/>
  <c r="AM37" i="12" s="1"/>
  <c r="AE36" i="12"/>
  <c r="AO36" i="12" s="1"/>
  <c r="AG35" i="12"/>
  <c r="AQ35" i="12" s="1"/>
  <c r="AI34" i="12"/>
  <c r="AS34" i="12" s="1"/>
  <c r="AK33" i="12"/>
  <c r="AU33" i="12" s="1"/>
  <c r="K33" i="12" s="1"/>
  <c r="AC33" i="12"/>
  <c r="AM33" i="12" s="1"/>
  <c r="AE32" i="12"/>
  <c r="AO32" i="12" s="1"/>
  <c r="AG31" i="12"/>
  <c r="AQ31" i="12" s="1"/>
  <c r="AI30" i="12"/>
  <c r="AS30" i="12" s="1"/>
  <c r="AK29" i="12"/>
  <c r="AU29" i="12" s="1"/>
  <c r="AC29" i="12"/>
  <c r="AM29" i="12" s="1"/>
  <c r="AE28" i="12"/>
  <c r="AO28" i="12" s="1"/>
  <c r="AG27" i="12"/>
  <c r="AI26" i="12"/>
  <c r="AK25" i="12"/>
  <c r="AU25" i="12" s="1"/>
  <c r="AC25" i="12"/>
  <c r="AM25" i="12" s="1"/>
  <c r="AE24" i="12"/>
  <c r="AG23" i="12"/>
  <c r="AI22" i="12"/>
  <c r="AC52" i="12"/>
  <c r="AM52" i="12" s="1"/>
  <c r="AK51" i="12"/>
  <c r="AU51" i="12" s="1"/>
  <c r="AG50" i="12"/>
  <c r="AG49" i="12"/>
  <c r="AQ49" i="12" s="1"/>
  <c r="AJ47" i="12"/>
  <c r="AT47" i="12" s="1"/>
  <c r="AD46" i="12"/>
  <c r="AN46" i="12" s="1"/>
  <c r="AI45" i="12"/>
  <c r="AH44" i="12"/>
  <c r="AR44" i="12" s="1"/>
  <c r="AG43" i="12"/>
  <c r="AQ43" i="12" s="1"/>
  <c r="AG42" i="12"/>
  <c r="AQ42" i="12" s="1"/>
  <c r="AI41" i="12"/>
  <c r="AS41" i="12" s="1"/>
  <c r="AD40" i="12"/>
  <c r="AN40" i="12" s="1"/>
  <c r="K40" i="12" s="1"/>
  <c r="AK39" i="12"/>
  <c r="AU39" i="12" s="1"/>
  <c r="AB39" i="12"/>
  <c r="AL39" i="12" s="1"/>
  <c r="AI38" i="12"/>
  <c r="AJ37" i="12"/>
  <c r="AT37" i="12" s="1"/>
  <c r="AB37" i="12"/>
  <c r="AL37" i="12" s="1"/>
  <c r="AD36" i="12"/>
  <c r="AN36" i="12" s="1"/>
  <c r="AF35" i="12"/>
  <c r="AP35" i="12" s="1"/>
  <c r="AH34" i="12"/>
  <c r="AR34" i="12" s="1"/>
  <c r="AJ33" i="12"/>
  <c r="AT33" i="12" s="1"/>
  <c r="AB33" i="12"/>
  <c r="AL33" i="12" s="1"/>
  <c r="AD32" i="12"/>
  <c r="AN32" i="12" s="1"/>
  <c r="AF31" i="12"/>
  <c r="AP31" i="12" s="1"/>
  <c r="AH30" i="12"/>
  <c r="AR30" i="12" s="1"/>
  <c r="AJ29" i="12"/>
  <c r="AT29" i="12" s="1"/>
  <c r="AB29" i="12"/>
  <c r="AL29" i="12" s="1"/>
  <c r="AD28" i="12"/>
  <c r="AN28" i="12" s="1"/>
  <c r="AF27" i="12"/>
  <c r="AP27" i="12" s="1"/>
  <c r="AH26" i="12"/>
  <c r="AR26" i="12" s="1"/>
  <c r="AJ25" i="12"/>
  <c r="AT25" i="12" s="1"/>
  <c r="AB25" i="12"/>
  <c r="AL25" i="12" s="1"/>
  <c r="AD24" i="12"/>
  <c r="AN24" i="12" s="1"/>
  <c r="AF23" i="12"/>
  <c r="AP23" i="12" s="1"/>
  <c r="AK55" i="12"/>
  <c r="AU55" i="12" s="1"/>
  <c r="AE51" i="12"/>
  <c r="AO51" i="12" s="1"/>
  <c r="AE50" i="12"/>
  <c r="AO50" i="12" s="1"/>
  <c r="AK48" i="12"/>
  <c r="AE47" i="12"/>
  <c r="AH45" i="12"/>
  <c r="AC44" i="12"/>
  <c r="AM44" i="12" s="1"/>
  <c r="AE43" i="12"/>
  <c r="AO43" i="12" s="1"/>
  <c r="K43" i="12" s="1"/>
  <c r="AF42" i="12"/>
  <c r="AH41" i="12"/>
  <c r="AR41" i="12" s="1"/>
  <c r="AC40" i="12"/>
  <c r="AM40" i="12" s="1"/>
  <c r="AJ39" i="12"/>
  <c r="AT39" i="12" s="1"/>
  <c r="AH38" i="12"/>
  <c r="AI37" i="12"/>
  <c r="AS37" i="12" s="1"/>
  <c r="AK36" i="12"/>
  <c r="AU36" i="12" s="1"/>
  <c r="AC36" i="12"/>
  <c r="AE35" i="12"/>
  <c r="AG34" i="12"/>
  <c r="AQ34" i="12" s="1"/>
  <c r="AI33" i="12"/>
  <c r="AK32" i="12"/>
  <c r="AU32" i="12" s="1"/>
  <c r="AC32" i="12"/>
  <c r="AM32" i="12" s="1"/>
  <c r="AE31" i="12"/>
  <c r="AO31" i="12" s="1"/>
  <c r="AG30" i="12"/>
  <c r="AQ30" i="12" s="1"/>
  <c r="AI29" i="12"/>
  <c r="AS29" i="12" s="1"/>
  <c r="AK28" i="12"/>
  <c r="AC28" i="12"/>
  <c r="AE27" i="12"/>
  <c r="AO27" i="12" s="1"/>
  <c r="AG26" i="12"/>
  <c r="AI25" i="12"/>
  <c r="AS25" i="12" s="1"/>
  <c r="AC55" i="12"/>
  <c r="AM55" i="12" s="1"/>
  <c r="K55" i="12" s="1"/>
  <c r="AC51" i="12"/>
  <c r="AM51" i="12" s="1"/>
  <c r="AI48" i="12"/>
  <c r="AS48" i="12" s="1"/>
  <c r="AD47" i="12"/>
  <c r="AG45" i="12"/>
  <c r="AQ45" i="12" s="1"/>
  <c r="AB44" i="12"/>
  <c r="AD43" i="12"/>
  <c r="AN43" i="12" s="1"/>
  <c r="AE42" i="12"/>
  <c r="AO42" i="12" s="1"/>
  <c r="AG41" i="12"/>
  <c r="AQ41" i="12" s="1"/>
  <c r="AK40" i="12"/>
  <c r="AU40" i="12" s="1"/>
  <c r="AB40" i="12"/>
  <c r="AH39" i="12"/>
  <c r="AR39" i="12" s="1"/>
  <c r="AG38" i="12"/>
  <c r="AQ38" i="12" s="1"/>
  <c r="AH37" i="12"/>
  <c r="AJ36" i="12"/>
  <c r="AT36" i="12" s="1"/>
  <c r="AB36" i="12"/>
  <c r="AD35" i="12"/>
  <c r="AN35" i="12" s="1"/>
  <c r="AF34" i="12"/>
  <c r="AP34" i="12" s="1"/>
  <c r="K34" i="12" s="1"/>
  <c r="AH33" i="12"/>
  <c r="AJ32" i="12"/>
  <c r="AB32" i="12"/>
  <c r="AD31" i="12"/>
  <c r="AF30" i="12"/>
  <c r="AP30" i="12" s="1"/>
  <c r="AH29" i="12"/>
  <c r="AJ28" i="12"/>
  <c r="AT28" i="12" s="1"/>
  <c r="K28" i="12" s="1"/>
  <c r="AB28" i="12"/>
  <c r="AL28" i="12" s="1"/>
  <c r="AD27" i="12"/>
  <c r="AN27" i="12" s="1"/>
  <c r="AF26" i="12"/>
  <c r="AP26" i="12" s="1"/>
  <c r="AH25" i="12"/>
  <c r="AR25" i="12" s="1"/>
  <c r="AJ24" i="12"/>
  <c r="AT24" i="12" s="1"/>
  <c r="K24" i="12" s="1"/>
  <c r="AB24" i="12"/>
  <c r="AL24" i="12" s="1"/>
  <c r="AH48" i="12"/>
  <c r="AR48" i="12" s="1"/>
  <c r="AC47" i="12"/>
  <c r="AM47" i="12" s="1"/>
  <c r="AF45" i="12"/>
  <c r="AP45" i="12" s="1"/>
  <c r="AC43" i="12"/>
  <c r="AM43" i="12" s="1"/>
  <c r="AD42" i="12"/>
  <c r="AN42" i="12" s="1"/>
  <c r="K42" i="12" s="1"/>
  <c r="AF41" i="12"/>
  <c r="AP41" i="12" s="1"/>
  <c r="K41" i="12" s="1"/>
  <c r="AJ40" i="12"/>
  <c r="AG39" i="12"/>
  <c r="AQ39" i="12" s="1"/>
  <c r="AF38" i="12"/>
  <c r="AP38" i="12" s="1"/>
  <c r="AG37" i="12"/>
  <c r="AQ37" i="12" s="1"/>
  <c r="K37" i="12" s="1"/>
  <c r="AI36" i="12"/>
  <c r="AS36" i="12" s="1"/>
  <c r="AK35" i="12"/>
  <c r="AU35" i="12" s="1"/>
  <c r="AC35" i="12"/>
  <c r="AM35" i="12" s="1"/>
  <c r="AE34" i="12"/>
  <c r="AO34" i="12" s="1"/>
  <c r="AG33" i="12"/>
  <c r="AQ33" i="12" s="1"/>
  <c r="AI32" i="12"/>
  <c r="AS32" i="12" s="1"/>
  <c r="AK31" i="12"/>
  <c r="AU31" i="12" s="1"/>
  <c r="AC31" i="12"/>
  <c r="AM31" i="12" s="1"/>
  <c r="AE30" i="12"/>
  <c r="AO30" i="12" s="1"/>
  <c r="AG29" i="12"/>
  <c r="AQ29" i="12" s="1"/>
  <c r="K29" i="12" s="1"/>
  <c r="AI28" i="12"/>
  <c r="AS28" i="12" s="1"/>
  <c r="AK27" i="12"/>
  <c r="AU27" i="12" s="1"/>
  <c r="AC27" i="12"/>
  <c r="AM27" i="12" s="1"/>
  <c r="AE26" i="12"/>
  <c r="AO26" i="12" s="1"/>
  <c r="K26" i="12" s="1"/>
  <c r="AG25" i="12"/>
  <c r="AQ25" i="12" s="1"/>
  <c r="AI24" i="12"/>
  <c r="AS24" i="12" s="1"/>
  <c r="AC48" i="12"/>
  <c r="AM48" i="12" s="1"/>
  <c r="AB47" i="12"/>
  <c r="AL47" i="12" s="1"/>
  <c r="AB43" i="12"/>
  <c r="AL43" i="12" s="1"/>
  <c r="AD41" i="12"/>
  <c r="AN41" i="12" s="1"/>
  <c r="AI40" i="12"/>
  <c r="AS40" i="12" s="1"/>
  <c r="AF39" i="12"/>
  <c r="AP39" i="12" s="1"/>
  <c r="AE38" i="12"/>
  <c r="AO38" i="12" s="1"/>
  <c r="AF37" i="12"/>
  <c r="AP37" i="12" s="1"/>
  <c r="AH36" i="12"/>
  <c r="AR36" i="12" s="1"/>
  <c r="AJ35" i="12"/>
  <c r="AT35" i="12" s="1"/>
  <c r="AB35" i="12"/>
  <c r="AL35" i="12" s="1"/>
  <c r="AD34" i="12"/>
  <c r="AN34" i="12" s="1"/>
  <c r="AF33" i="12"/>
  <c r="AP33" i="12" s="1"/>
  <c r="AH32" i="12"/>
  <c r="AJ31" i="12"/>
  <c r="AT31" i="12" s="1"/>
  <c r="AB31" i="12"/>
  <c r="AL31" i="12" s="1"/>
  <c r="K31" i="12" s="1"/>
  <c r="AD30" i="12"/>
  <c r="AN30" i="12" s="1"/>
  <c r="K30" i="12" s="1"/>
  <c r="AF29" i="12"/>
  <c r="AI53" i="12"/>
  <c r="AG46" i="12"/>
  <c r="AQ46" i="12" s="1"/>
  <c r="AK44" i="12"/>
  <c r="AC41" i="12"/>
  <c r="AH40" i="12"/>
  <c r="AR40" i="12" s="1"/>
  <c r="AE39" i="12"/>
  <c r="AO39" i="12" s="1"/>
  <c r="AD38" i="12"/>
  <c r="AN38" i="12" s="1"/>
  <c r="AE37" i="12"/>
  <c r="AO37" i="12" s="1"/>
  <c r="AG36" i="12"/>
  <c r="AQ36" i="12" s="1"/>
  <c r="K36" i="12" s="1"/>
  <c r="AI35" i="12"/>
  <c r="AS35" i="12" s="1"/>
  <c r="AK34" i="12"/>
  <c r="AU34" i="12" s="1"/>
  <c r="AC34" i="12"/>
  <c r="AM34" i="12" s="1"/>
  <c r="AE33" i="12"/>
  <c r="AO33" i="12" s="1"/>
  <c r="AG32" i="12"/>
  <c r="AQ32" i="12" s="1"/>
  <c r="AI31" i="12"/>
  <c r="AS31" i="12" s="1"/>
  <c r="AK30" i="12"/>
  <c r="AU30" i="12" s="1"/>
  <c r="AC30" i="12"/>
  <c r="AM30" i="12" s="1"/>
  <c r="AE29" i="12"/>
  <c r="AO29" i="12" s="1"/>
  <c r="AG28" i="12"/>
  <c r="AQ28" i="12" s="1"/>
  <c r="AI27" i="12"/>
  <c r="AS27" i="12" s="1"/>
  <c r="AK26" i="12"/>
  <c r="AU26" i="12" s="1"/>
  <c r="AC26" i="12"/>
  <c r="AM26" i="12" s="1"/>
  <c r="AE25" i="12"/>
  <c r="AO25" i="12" s="1"/>
  <c r="K25" i="12" s="1"/>
  <c r="AG24" i="12"/>
  <c r="AQ24" i="12" s="1"/>
  <c r="AI23" i="12"/>
  <c r="AS23" i="12" s="1"/>
  <c r="AK22" i="12"/>
  <c r="AU22" i="12" s="1"/>
  <c r="AC22" i="12"/>
  <c r="AM22" i="12" s="1"/>
  <c r="AE21" i="12"/>
  <c r="AO21" i="12" s="1"/>
  <c r="AG20" i="12"/>
  <c r="AQ20" i="12" s="1"/>
  <c r="AI19" i="12"/>
  <c r="AS19" i="12" s="1"/>
  <c r="AK18" i="12"/>
  <c r="AU18" i="12" s="1"/>
  <c r="AC18" i="12"/>
  <c r="AM18" i="12" s="1"/>
  <c r="AE17" i="12"/>
  <c r="AO17" i="12" s="1"/>
  <c r="AB5" i="12"/>
  <c r="AL5" i="12" s="1"/>
  <c r="AJ5" i="12"/>
  <c r="AT5" i="12" s="1"/>
  <c r="K5" i="12" s="1"/>
  <c r="J6" i="12"/>
  <c r="AH6" i="12"/>
  <c r="AR6" i="12" s="1"/>
  <c r="H7" i="12"/>
  <c r="AF7" i="12"/>
  <c r="AP7" i="12" s="1"/>
  <c r="AD8" i="12"/>
  <c r="AN8" i="12" s="1"/>
  <c r="AB9" i="12"/>
  <c r="AL9" i="12" s="1"/>
  <c r="AJ9" i="12"/>
  <c r="AT9" i="12" s="1"/>
  <c r="J10" i="12"/>
  <c r="AH10" i="12"/>
  <c r="AR10" i="12" s="1"/>
  <c r="H11" i="12"/>
  <c r="AF11" i="12"/>
  <c r="AP11" i="12" s="1"/>
  <c r="AD12" i="12"/>
  <c r="AN12" i="12" s="1"/>
  <c r="AB13" i="12"/>
  <c r="AL13" i="12" s="1"/>
  <c r="K13" i="12" s="1"/>
  <c r="AJ13" i="12"/>
  <c r="AT13" i="12" s="1"/>
  <c r="J14" i="12"/>
  <c r="AH14" i="12"/>
  <c r="AR14" i="12" s="1"/>
  <c r="H15" i="12"/>
  <c r="AF15" i="12"/>
  <c r="AP15" i="12" s="1"/>
  <c r="AD16" i="12"/>
  <c r="AN16" i="12" s="1"/>
  <c r="AB17" i="12"/>
  <c r="AL17" i="12" s="1"/>
  <c r="K17" i="12" s="1"/>
  <c r="AK17" i="12"/>
  <c r="AU17" i="12" s="1"/>
  <c r="AE18" i="12"/>
  <c r="AO18" i="12" s="1"/>
  <c r="AF19" i="12"/>
  <c r="AP19" i="12" s="1"/>
  <c r="AI20" i="12"/>
  <c r="AS20" i="12" s="1"/>
  <c r="J21" i="12"/>
  <c r="AM21" i="12"/>
  <c r="AU21" i="12"/>
  <c r="AJ21" i="12"/>
  <c r="AT21" i="12" s="1"/>
  <c r="AF22" i="12"/>
  <c r="AP22" i="12" s="1"/>
  <c r="AO23" i="12"/>
  <c r="AC23" i="12"/>
  <c r="AM23" i="12" s="1"/>
  <c r="AC24" i="12"/>
  <c r="AM24" i="12" s="1"/>
  <c r="AD25" i="12"/>
  <c r="AN25" i="12" s="1"/>
  <c r="AQ26" i="12"/>
  <c r="AQ27" i="12"/>
  <c r="AP29" i="12"/>
  <c r="AR32" i="12"/>
  <c r="AN39" i="12"/>
  <c r="AE4" i="12"/>
  <c r="AO4" i="12" s="1"/>
  <c r="AC5" i="12"/>
  <c r="AM5" i="12" s="1"/>
  <c r="AK5" i="12"/>
  <c r="AU5" i="12" s="1"/>
  <c r="AI6" i="12"/>
  <c r="AS6" i="12" s="1"/>
  <c r="I7" i="12"/>
  <c r="AG7" i="12"/>
  <c r="AQ7" i="12" s="1"/>
  <c r="AE8" i="12"/>
  <c r="AO8" i="12" s="1"/>
  <c r="AC9" i="12"/>
  <c r="AM9" i="12" s="1"/>
  <c r="AK9" i="12"/>
  <c r="AU9" i="12" s="1"/>
  <c r="AI10" i="12"/>
  <c r="AS10" i="12" s="1"/>
  <c r="I11" i="12"/>
  <c r="AG11" i="12"/>
  <c r="AQ11" i="12" s="1"/>
  <c r="AE12" i="12"/>
  <c r="AO12" i="12" s="1"/>
  <c r="AC13" i="12"/>
  <c r="AM13" i="12" s="1"/>
  <c r="AK13" i="12"/>
  <c r="AU13" i="12" s="1"/>
  <c r="AI14" i="12"/>
  <c r="AS14" i="12" s="1"/>
  <c r="I15" i="12"/>
  <c r="AG15" i="12"/>
  <c r="AQ15" i="12" s="1"/>
  <c r="AE16" i="12"/>
  <c r="AO16" i="12" s="1"/>
  <c r="AC17" i="12"/>
  <c r="AM17" i="12" s="1"/>
  <c r="AF18" i="12"/>
  <c r="AP18" i="12" s="1"/>
  <c r="H19" i="12"/>
  <c r="AG19" i="12"/>
  <c r="AQ19" i="12" s="1"/>
  <c r="AJ20" i="12"/>
  <c r="AT20" i="12" s="1"/>
  <c r="AB21" i="12"/>
  <c r="AL21" i="12" s="1"/>
  <c r="AK21" i="12"/>
  <c r="AG22" i="12"/>
  <c r="AQ22" i="12" s="1"/>
  <c r="K22" i="12" s="1"/>
  <c r="AD23" i="12"/>
  <c r="AN23" i="12" s="1"/>
  <c r="AO24" i="12"/>
  <c r="AF24" i="12"/>
  <c r="AP24" i="12" s="1"/>
  <c r="H25" i="12"/>
  <c r="AF25" i="12"/>
  <c r="AN31" i="12"/>
  <c r="AR33" i="12"/>
  <c r="AO35" i="12"/>
  <c r="AL36" i="12"/>
  <c r="AR37" i="12"/>
  <c r="AR38" i="12"/>
  <c r="AL41" i="12"/>
  <c r="AT41" i="12"/>
  <c r="AK8" i="12"/>
  <c r="AU8" i="12" s="1"/>
  <c r="AD4" i="12"/>
  <c r="AN4" i="12" s="1"/>
  <c r="H4" i="12"/>
  <c r="AF4" i="12"/>
  <c r="AP4" i="12" s="1"/>
  <c r="AD5" i="12"/>
  <c r="AN5" i="12" s="1"/>
  <c r="AB6" i="12"/>
  <c r="AL6" i="12" s="1"/>
  <c r="AJ6" i="12"/>
  <c r="AT6" i="12" s="1"/>
  <c r="AH7" i="12"/>
  <c r="AR7" i="12" s="1"/>
  <c r="K7" i="12" s="1"/>
  <c r="AF8" i="12"/>
  <c r="AP8" i="12" s="1"/>
  <c r="AD9" i="12"/>
  <c r="AN9" i="12" s="1"/>
  <c r="AB10" i="12"/>
  <c r="AL10" i="12" s="1"/>
  <c r="AJ10" i="12"/>
  <c r="AT10" i="12" s="1"/>
  <c r="AH11" i="12"/>
  <c r="AR11" i="12" s="1"/>
  <c r="AF12" i="12"/>
  <c r="AP12" i="12" s="1"/>
  <c r="AD13" i="12"/>
  <c r="AN13" i="12" s="1"/>
  <c r="AB14" i="12"/>
  <c r="AL14" i="12" s="1"/>
  <c r="AJ14" i="12"/>
  <c r="AT14" i="12" s="1"/>
  <c r="AH15" i="12"/>
  <c r="AR15" i="12" s="1"/>
  <c r="AF16" i="12"/>
  <c r="AP16" i="12" s="1"/>
  <c r="K16" i="12" s="1"/>
  <c r="AD17" i="12"/>
  <c r="AN17" i="12" s="1"/>
  <c r="AG18" i="12"/>
  <c r="AQ18" i="12" s="1"/>
  <c r="K18" i="12" s="1"/>
  <c r="I19" i="12"/>
  <c r="AH19" i="12"/>
  <c r="AR19" i="12" s="1"/>
  <c r="K20" i="12"/>
  <c r="AB20" i="12"/>
  <c r="AL20" i="12" s="1"/>
  <c r="AK20" i="12"/>
  <c r="AU20" i="12" s="1"/>
  <c r="AC21" i="12"/>
  <c r="AS22" i="12"/>
  <c r="AH22" i="12"/>
  <c r="AR22" i="12" s="1"/>
  <c r="AQ23" i="12"/>
  <c r="AE23" i="12"/>
  <c r="AH24" i="12"/>
  <c r="AR24" i="12" s="1"/>
  <c r="AP25" i="12"/>
  <c r="AS26" i="12"/>
  <c r="AM28" i="12"/>
  <c r="AU28" i="12"/>
  <c r="AR29" i="12"/>
  <c r="AL32" i="12"/>
  <c r="AT32" i="12"/>
  <c r="AS33" i="12"/>
  <c r="AM36" i="12"/>
  <c r="AM42" i="12"/>
  <c r="AU42" i="12"/>
  <c r="K27" i="12"/>
  <c r="K35" i="12"/>
  <c r="K39" i="12"/>
  <c r="H42" i="12"/>
  <c r="AL45" i="12"/>
  <c r="AT45" i="12"/>
  <c r="K45" i="12" s="1"/>
  <c r="AU48" i="12"/>
  <c r="AR50" i="12"/>
  <c r="AP54" i="12"/>
  <c r="AM56" i="12"/>
  <c r="AL40" i="12"/>
  <c r="AT40" i="12"/>
  <c r="AL44" i="12"/>
  <c r="AT44" i="12"/>
  <c r="AU45" i="12"/>
  <c r="AN47" i="12"/>
  <c r="AN48" i="12"/>
  <c r="AR49" i="12"/>
  <c r="AS50" i="12"/>
  <c r="AQ54" i="12"/>
  <c r="I29" i="12"/>
  <c r="I33" i="12"/>
  <c r="AU44" i="12"/>
  <c r="K46" i="12"/>
  <c r="J46" i="12"/>
  <c r="AO47" i="12"/>
  <c r="AO48" i="12"/>
  <c r="K48" i="12" s="1"/>
  <c r="AS49" i="12"/>
  <c r="AR54" i="12"/>
  <c r="AS60" i="12"/>
  <c r="K60" i="12" s="1"/>
  <c r="AU70" i="12"/>
  <c r="J29" i="12"/>
  <c r="H30" i="12"/>
  <c r="H34" i="12"/>
  <c r="H38" i="12"/>
  <c r="AN44" i="12"/>
  <c r="AP47" i="12"/>
  <c r="AL52" i="12"/>
  <c r="AT52" i="12"/>
  <c r="AR53" i="12"/>
  <c r="K54" i="12"/>
  <c r="AS54" i="12"/>
  <c r="AM57" i="12"/>
  <c r="AQ59" i="12"/>
  <c r="I30" i="12"/>
  <c r="I34" i="12"/>
  <c r="I38" i="12"/>
  <c r="AS38" i="12"/>
  <c r="AO40" i="12"/>
  <c r="AP42" i="12"/>
  <c r="AO44" i="12"/>
  <c r="AQ47" i="12"/>
  <c r="AU49" i="12"/>
  <c r="K49" i="12" s="1"/>
  <c r="AU52" i="12"/>
  <c r="K52" i="12" s="1"/>
  <c r="AS53" i="12"/>
  <c r="AO55" i="12"/>
  <c r="H27" i="12"/>
  <c r="J30" i="12"/>
  <c r="J34" i="12"/>
  <c r="J38" i="12"/>
  <c r="I46" i="12"/>
  <c r="AP51" i="12"/>
  <c r="AN52" i="12"/>
  <c r="AL53" i="12"/>
  <c r="AT53" i="12"/>
  <c r="AR56" i="12"/>
  <c r="J43" i="12"/>
  <c r="H43" i="12"/>
  <c r="AR45" i="12"/>
  <c r="AP50" i="12"/>
  <c r="AO52" i="12"/>
  <c r="AU53" i="12"/>
  <c r="K53" i="12" s="1"/>
  <c r="AS56" i="12"/>
  <c r="AM61" i="12"/>
  <c r="AU61" i="12"/>
  <c r="AM41" i="12"/>
  <c r="AS45" i="12"/>
  <c r="AP46" i="12"/>
  <c r="K47" i="12"/>
  <c r="J47" i="12"/>
  <c r="I47" i="12"/>
  <c r="H47" i="12"/>
  <c r="AL48" i="12"/>
  <c r="AQ50" i="12"/>
  <c r="AR55" i="12"/>
  <c r="AO58" i="12"/>
  <c r="AU59" i="12"/>
  <c r="AL60" i="12"/>
  <c r="AO61" i="12"/>
  <c r="AN63" i="12"/>
  <c r="AL67" i="12"/>
  <c r="AT67" i="12"/>
  <c r="K67" i="12" s="1"/>
  <c r="AS68" i="12"/>
  <c r="AP70" i="12"/>
  <c r="AR71" i="12"/>
  <c r="AM74" i="12"/>
  <c r="K74" i="12" s="1"/>
  <c r="AQ78" i="12"/>
  <c r="AQ83" i="12"/>
  <c r="AS89" i="12"/>
  <c r="AR90" i="12"/>
  <c r="AN93" i="12"/>
  <c r="AL96" i="12"/>
  <c r="AT96" i="12"/>
  <c r="J50" i="12"/>
  <c r="H51" i="12"/>
  <c r="J54" i="12"/>
  <c r="H55" i="12"/>
  <c r="K57" i="12"/>
  <c r="AP61" i="12"/>
  <c r="K61" i="12" s="1"/>
  <c r="AN64" i="12"/>
  <c r="AU66" i="12"/>
  <c r="AM67" i="12"/>
  <c r="AL68" i="12"/>
  <c r="AT68" i="12"/>
  <c r="AQ70" i="12"/>
  <c r="AS73" i="12"/>
  <c r="AN74" i="12"/>
  <c r="AM80" i="12"/>
  <c r="AU80" i="12"/>
  <c r="AR86" i="12"/>
  <c r="I51" i="12"/>
  <c r="I55" i="12"/>
  <c r="AO57" i="12"/>
  <c r="AR58" i="12"/>
  <c r="AN60" i="12"/>
  <c r="AP62" i="12"/>
  <c r="K62" i="12" s="1"/>
  <c r="AP63" i="12"/>
  <c r="AO65" i="12"/>
  <c r="AR70" i="12"/>
  <c r="K70" i="12" s="1"/>
  <c r="AL71" i="12"/>
  <c r="AT71" i="12"/>
  <c r="AL73" i="12"/>
  <c r="AT73" i="12"/>
  <c r="K73" i="12" s="1"/>
  <c r="AQ76" i="12"/>
  <c r="AO77" i="12"/>
  <c r="AP88" i="12"/>
  <c r="J51" i="12"/>
  <c r="J55" i="12"/>
  <c r="AP57" i="12"/>
  <c r="J58" i="12"/>
  <c r="H58" i="12"/>
  <c r="AN59" i="12"/>
  <c r="AP65" i="12"/>
  <c r="AO66" i="12"/>
  <c r="AN68" i="12"/>
  <c r="AN69" i="12"/>
  <c r="AL75" i="12"/>
  <c r="AT75" i="12"/>
  <c r="K75" i="12" s="1"/>
  <c r="AT78" i="12"/>
  <c r="AL56" i="12"/>
  <c r="AT56" i="12"/>
  <c r="AQ64" i="12"/>
  <c r="AQ65" i="12"/>
  <c r="AP66" i="12"/>
  <c r="AP67" i="12"/>
  <c r="AO69" i="12"/>
  <c r="AN73" i="12"/>
  <c r="AR57" i="12"/>
  <c r="AM58" i="12"/>
  <c r="AU58" i="12"/>
  <c r="AP59" i="12"/>
  <c r="AL61" i="12"/>
  <c r="AT61" i="12"/>
  <c r="AS63" i="12"/>
  <c r="AR64" i="12"/>
  <c r="AR65" i="12"/>
  <c r="AP69" i="12"/>
  <c r="AR74" i="12"/>
  <c r="AS79" i="12"/>
  <c r="AQ80" i="12"/>
  <c r="AN58" i="12"/>
  <c r="K58" i="12" s="1"/>
  <c r="AR60" i="12"/>
  <c r="AT63" i="12"/>
  <c r="AS64" i="12"/>
  <c r="AQ68" i="12"/>
  <c r="AQ69" i="12"/>
  <c r="AN70" i="12"/>
  <c r="AP71" i="12"/>
  <c r="K71" i="12" s="1"/>
  <c r="AP73" i="12"/>
  <c r="AM76" i="12"/>
  <c r="AU76" i="12"/>
  <c r="AS77" i="12"/>
  <c r="AM87" i="12"/>
  <c r="AT57" i="12"/>
  <c r="AM62" i="12"/>
  <c r="AU62" i="12"/>
  <c r="AM63" i="12"/>
  <c r="AU63" i="12"/>
  <c r="K63" i="12" s="1"/>
  <c r="AL64" i="12"/>
  <c r="AT64" i="12"/>
  <c r="AL65" i="12"/>
  <c r="AT65" i="12"/>
  <c r="AS67" i="12"/>
  <c r="AR69" i="12"/>
  <c r="AO70" i="12"/>
  <c r="AP75" i="12"/>
  <c r="J59" i="12"/>
  <c r="J63" i="12"/>
  <c r="J67" i="12"/>
  <c r="AQ71" i="12"/>
  <c r="AQ75" i="12"/>
  <c r="K79" i="12"/>
  <c r="J79" i="12"/>
  <c r="H79" i="12"/>
  <c r="AR83" i="12"/>
  <c r="AM84" i="12"/>
  <c r="AS86" i="12"/>
  <c r="AL89" i="12"/>
  <c r="AT89" i="12"/>
  <c r="AS91" i="12"/>
  <c r="AP72" i="12"/>
  <c r="AN84" i="12"/>
  <c r="AQ85" i="12"/>
  <c r="AL86" i="12"/>
  <c r="AO87" i="12"/>
  <c r="AT90" i="12"/>
  <c r="AT91" i="12"/>
  <c r="H69" i="12"/>
  <c r="H71" i="12"/>
  <c r="H75" i="12"/>
  <c r="AO76" i="12"/>
  <c r="AP87" i="12"/>
  <c r="AS88" i="12"/>
  <c r="AM90" i="12"/>
  <c r="AL92" i="12"/>
  <c r="I61" i="12"/>
  <c r="H77" i="12"/>
  <c r="AR82" i="12"/>
  <c r="AS85" i="12"/>
  <c r="AQ87" i="12"/>
  <c r="AO89" i="12"/>
  <c r="AN90" i="12"/>
  <c r="K90" i="12" s="1"/>
  <c r="AU92" i="12"/>
  <c r="AP96" i="12"/>
  <c r="K96" i="12" s="1"/>
  <c r="H62" i="12"/>
  <c r="H66" i="12"/>
  <c r="J72" i="12"/>
  <c r="I72" i="12"/>
  <c r="H73" i="12"/>
  <c r="AL77" i="12"/>
  <c r="AP79" i="12"/>
  <c r="AN80" i="12"/>
  <c r="AS82" i="12"/>
  <c r="K82" i="12" s="1"/>
  <c r="AT85" i="12"/>
  <c r="AO86" i="12"/>
  <c r="AR87" i="12"/>
  <c r="AM88" i="12"/>
  <c r="AP89" i="12"/>
  <c r="AO91" i="12"/>
  <c r="AS70" i="12"/>
  <c r="AS74" i="12"/>
  <c r="I77" i="12"/>
  <c r="AM77" i="12"/>
  <c r="AU77" i="12"/>
  <c r="AQ79" i="12"/>
  <c r="AL81" i="12"/>
  <c r="AT81" i="12"/>
  <c r="AL82" i="12"/>
  <c r="AT82" i="12"/>
  <c r="AO83" i="12"/>
  <c r="AU85" i="12"/>
  <c r="AP90" i="12"/>
  <c r="AR95" i="12"/>
  <c r="AT70" i="12"/>
  <c r="H72" i="12"/>
  <c r="I73" i="12"/>
  <c r="AM73" i="12"/>
  <c r="AL74" i="12"/>
  <c r="AT74" i="12"/>
  <c r="J77" i="12"/>
  <c r="AN77" i="12"/>
  <c r="AR79" i="12"/>
  <c r="AU81" i="12"/>
  <c r="AP83" i="12"/>
  <c r="AN85" i="12"/>
  <c r="AQ86" i="12"/>
  <c r="K87" i="12"/>
  <c r="AR89" i="12"/>
  <c r="AQ90" i="12"/>
  <c r="AL94" i="12"/>
  <c r="AT94" i="12"/>
  <c r="K81" i="12"/>
  <c r="K85" i="12"/>
  <c r="AM89" i="12"/>
  <c r="AU89" i="12"/>
  <c r="K89" i="12" s="1"/>
  <c r="AS90" i="12"/>
  <c r="AS95" i="12"/>
  <c r="I96" i="12"/>
  <c r="H96" i="12"/>
  <c r="AN96" i="12"/>
  <c r="AM98" i="12"/>
  <c r="AU98" i="12"/>
  <c r="AR99" i="12"/>
  <c r="AQ100" i="12"/>
  <c r="AM101" i="12"/>
  <c r="AU101" i="12"/>
  <c r="AR102" i="12"/>
  <c r="AQ103" i="12"/>
  <c r="AQ105" i="12"/>
  <c r="H83" i="12"/>
  <c r="H87" i="12"/>
  <c r="AQ91" i="12"/>
  <c r="AQ93" i="12"/>
  <c r="AM94" i="12"/>
  <c r="AU94" i="12"/>
  <c r="AQ97" i="12"/>
  <c r="AS99" i="12"/>
  <c r="AN101" i="12"/>
  <c r="AS102" i="12"/>
  <c r="Q147" i="12"/>
  <c r="AS104" i="12"/>
  <c r="K104" i="12" s="1"/>
  <c r="AM95" i="12"/>
  <c r="AU95" i="12"/>
  <c r="AO98" i="12"/>
  <c r="AS100" i="12"/>
  <c r="AO101" i="12"/>
  <c r="AL102" i="12"/>
  <c r="AT102" i="12"/>
  <c r="AS103" i="12"/>
  <c r="AM107" i="12"/>
  <c r="J83" i="12"/>
  <c r="J87" i="12"/>
  <c r="AQ92" i="12"/>
  <c r="AO94" i="12"/>
  <c r="AQ96" i="12"/>
  <c r="K99" i="12"/>
  <c r="AM99" i="12"/>
  <c r="AU99" i="12"/>
  <c r="AM102" i="12"/>
  <c r="AU102" i="12"/>
  <c r="AL105" i="12"/>
  <c r="AT105" i="12"/>
  <c r="AS106" i="12"/>
  <c r="I76" i="12"/>
  <c r="I80" i="12"/>
  <c r="I84" i="12"/>
  <c r="I88" i="12"/>
  <c r="AO90" i="12"/>
  <c r="H91" i="12"/>
  <c r="K94" i="12"/>
  <c r="AL97" i="12"/>
  <c r="AQ101" i="12"/>
  <c r="K103" i="12"/>
  <c r="AM103" i="12"/>
  <c r="AU103" i="12"/>
  <c r="AN104" i="12"/>
  <c r="AM105" i="12"/>
  <c r="AU105" i="12"/>
  <c r="AO107" i="12"/>
  <c r="I91" i="12"/>
  <c r="AM91" i="12"/>
  <c r="K91" i="12" s="1"/>
  <c r="AU91" i="12"/>
  <c r="AS92" i="12"/>
  <c r="AM93" i="12"/>
  <c r="K93" i="12" s="1"/>
  <c r="AU93" i="12"/>
  <c r="AP95" i="12"/>
  <c r="AS96" i="12"/>
  <c r="AM97" i="12"/>
  <c r="AU97" i="12"/>
  <c r="K97" i="12" s="1"/>
  <c r="AR98" i="12"/>
  <c r="AN100" i="12"/>
  <c r="AO102" i="12"/>
  <c r="AO104" i="12"/>
  <c r="AN105" i="12"/>
  <c r="AM106" i="12"/>
  <c r="AU106" i="12"/>
  <c r="AQ95" i="12"/>
  <c r="K95" i="12" s="1"/>
  <c r="AS98" i="12"/>
  <c r="AP99" i="12"/>
  <c r="K100" i="12"/>
  <c r="J100" i="12"/>
  <c r="I100" i="12"/>
  <c r="H100" i="12"/>
  <c r="AO100" i="12"/>
  <c r="AP104" i="12"/>
  <c r="AO105" i="12"/>
  <c r="AO93" i="12"/>
  <c r="AS94" i="12"/>
  <c r="AL98" i="12"/>
  <c r="AT98" i="12"/>
  <c r="AQ99" i="12"/>
  <c r="AP100" i="12"/>
  <c r="AL101" i="12"/>
  <c r="AT101" i="12"/>
  <c r="AP103" i="12"/>
  <c r="AQ104" i="12"/>
  <c r="AO106" i="12"/>
  <c r="I98" i="12"/>
  <c r="K101" i="12"/>
  <c r="I102" i="12"/>
  <c r="K105" i="12"/>
  <c r="J106" i="12"/>
  <c r="AN107" i="12"/>
  <c r="AQ111" i="12"/>
  <c r="K111" i="12" s="1"/>
  <c r="AO112" i="12"/>
  <c r="AO113" i="12"/>
  <c r="AP114" i="12"/>
  <c r="AM117" i="12"/>
  <c r="AU117" i="12"/>
  <c r="AP118" i="12"/>
  <c r="AM121" i="12"/>
  <c r="AS122" i="12"/>
  <c r="AR123" i="12"/>
  <c r="AN126" i="12"/>
  <c r="AN129" i="12"/>
  <c r="AR109" i="12"/>
  <c r="AS110" i="12"/>
  <c r="AP113" i="12"/>
  <c r="AN119" i="12"/>
  <c r="AQ120" i="12"/>
  <c r="AL122" i="12"/>
  <c r="AT122" i="12"/>
  <c r="AP125" i="12"/>
  <c r="K98" i="12"/>
  <c r="K102" i="12"/>
  <c r="AN106" i="12"/>
  <c r="AO108" i="12"/>
  <c r="J110" i="12"/>
  <c r="I110" i="12"/>
  <c r="H110" i="12"/>
  <c r="AS111" i="12"/>
  <c r="AQ112" i="12"/>
  <c r="AQ115" i="12"/>
  <c r="AO116" i="12"/>
  <c r="K116" i="12" s="1"/>
  <c r="AO117" i="12"/>
  <c r="AR120" i="12"/>
  <c r="AO121" i="12"/>
  <c r="AL123" i="12"/>
  <c r="AS124" i="12"/>
  <c r="AP129" i="12"/>
  <c r="J95" i="12"/>
  <c r="J99" i="12"/>
  <c r="J103" i="12"/>
  <c r="H104" i="12"/>
  <c r="AQ107" i="12"/>
  <c r="K107" i="12" s="1"/>
  <c r="AM110" i="12"/>
  <c r="AU110" i="12"/>
  <c r="AL111" i="12"/>
  <c r="AT111" i="12"/>
  <c r="AR113" i="12"/>
  <c r="AS114" i="12"/>
  <c r="AP117" i="12"/>
  <c r="AS118" i="12"/>
  <c r="AN122" i="12"/>
  <c r="AM123" i="12"/>
  <c r="AU123" i="12"/>
  <c r="AR127" i="12"/>
  <c r="AR128" i="12"/>
  <c r="I104" i="12"/>
  <c r="AP106" i="12"/>
  <c r="K106" i="12" s="1"/>
  <c r="AQ108" i="12"/>
  <c r="AM109" i="12"/>
  <c r="AU109" i="12"/>
  <c r="K110" i="12"/>
  <c r="AN110" i="12"/>
  <c r="J114" i="12"/>
  <c r="I114" i="12"/>
  <c r="H114" i="12"/>
  <c r="AS115" i="12"/>
  <c r="AQ116" i="12"/>
  <c r="AQ119" i="12"/>
  <c r="AL120" i="12"/>
  <c r="K120" i="12" s="1"/>
  <c r="AT120" i="12"/>
  <c r="AQ121" i="12"/>
  <c r="AN123" i="12"/>
  <c r="AR126" i="12"/>
  <c r="AR129" i="12"/>
  <c r="AR130" i="12"/>
  <c r="J104" i="12"/>
  <c r="AR108" i="12"/>
  <c r="AN111" i="12"/>
  <c r="AL112" i="12"/>
  <c r="AT112" i="12"/>
  <c r="K112" i="12" s="1"/>
  <c r="AM114" i="12"/>
  <c r="AU114" i="12"/>
  <c r="AL115" i="12"/>
  <c r="AT115" i="12"/>
  <c r="K115" i="12" s="1"/>
  <c r="AR116" i="12"/>
  <c r="AR117" i="12"/>
  <c r="AM118" i="12"/>
  <c r="AU118" i="12"/>
  <c r="AR121" i="12"/>
  <c r="AP122" i="12"/>
  <c r="AN124" i="12"/>
  <c r="K125" i="12"/>
  <c r="AL125" i="12"/>
  <c r="AL127" i="12"/>
  <c r="AL128" i="12"/>
  <c r="AT128" i="12"/>
  <c r="AL107" i="12"/>
  <c r="AT107" i="12"/>
  <c r="AO109" i="12"/>
  <c r="AP110" i="12"/>
  <c r="AM113" i="12"/>
  <c r="AU113" i="12"/>
  <c r="AN114" i="12"/>
  <c r="AN118" i="12"/>
  <c r="AS119" i="12"/>
  <c r="K119" i="12" s="1"/>
  <c r="AN120" i="12"/>
  <c r="AO124" i="12"/>
  <c r="AM125" i="12"/>
  <c r="AL126" i="12"/>
  <c r="AT126" i="12"/>
  <c r="AL129" i="12"/>
  <c r="AL130" i="12"/>
  <c r="AT130" i="12"/>
  <c r="I106" i="12"/>
  <c r="AL108" i="12"/>
  <c r="K108" i="12" s="1"/>
  <c r="AT108" i="12"/>
  <c r="AP109" i="12"/>
  <c r="AN115" i="12"/>
  <c r="AL116" i="12"/>
  <c r="AT116" i="12"/>
  <c r="AL119" i="12"/>
  <c r="AT119" i="12"/>
  <c r="AO120" i="12"/>
  <c r="AT121" i="12"/>
  <c r="AP124" i="12"/>
  <c r="AN125" i="12"/>
  <c r="AN127" i="12"/>
  <c r="J123" i="12"/>
  <c r="AQ126" i="12"/>
  <c r="K127" i="12"/>
  <c r="I127" i="12"/>
  <c r="AM127" i="12"/>
  <c r="AU127" i="12"/>
  <c r="AQ131" i="12"/>
  <c r="AM133" i="12"/>
  <c r="AL136" i="12"/>
  <c r="AT136" i="12"/>
  <c r="AR137" i="12"/>
  <c r="AQ138" i="12"/>
  <c r="AM139" i="12"/>
  <c r="AU139" i="12"/>
  <c r="AN142" i="12"/>
  <c r="AS143" i="12"/>
  <c r="K143" i="12" s="1"/>
  <c r="AS121" i="12"/>
  <c r="K121" i="12" s="1"/>
  <c r="AQ125" i="12"/>
  <c r="AS128" i="12"/>
  <c r="I130" i="12"/>
  <c r="K130" i="12"/>
  <c r="AR132" i="12"/>
  <c r="K133" i="12"/>
  <c r="J133" i="12"/>
  <c r="I133" i="12"/>
  <c r="AQ135" i="12"/>
  <c r="K136" i="12"/>
  <c r="AM136" i="12"/>
  <c r="AU136" i="12"/>
  <c r="AS137" i="12"/>
  <c r="AN139" i="12"/>
  <c r="AR140" i="12"/>
  <c r="AP141" i="12"/>
  <c r="J142" i="12"/>
  <c r="I142" i="12"/>
  <c r="H142" i="12"/>
  <c r="K142" i="12"/>
  <c r="AO142" i="12"/>
  <c r="AL143" i="12"/>
  <c r="AT143" i="12"/>
  <c r="H118" i="12"/>
  <c r="AO123" i="12"/>
  <c r="H127" i="12"/>
  <c r="AO127" i="12"/>
  <c r="AQ129" i="12"/>
  <c r="AS132" i="12"/>
  <c r="AN134" i="12"/>
  <c r="AS138" i="12"/>
  <c r="AO139" i="12"/>
  <c r="AS140" i="12"/>
  <c r="AQ141" i="12"/>
  <c r="AP142" i="12"/>
  <c r="AM143" i="12"/>
  <c r="AU143" i="12"/>
  <c r="I118" i="12"/>
  <c r="O150" i="12"/>
  <c r="AS125" i="12"/>
  <c r="I126" i="12"/>
  <c r="K126" i="12"/>
  <c r="J127" i="12"/>
  <c r="K128" i="12"/>
  <c r="I128" i="12"/>
  <c r="AM128" i="12"/>
  <c r="AU128" i="12"/>
  <c r="AO130" i="12"/>
  <c r="AL131" i="12"/>
  <c r="K131" i="12" s="1"/>
  <c r="AT131" i="12"/>
  <c r="AL132" i="12"/>
  <c r="AT132" i="12"/>
  <c r="AP133" i="12"/>
  <c r="J134" i="12"/>
  <c r="I134" i="12"/>
  <c r="H134" i="12"/>
  <c r="K134" i="12"/>
  <c r="AO134" i="12"/>
  <c r="AO136" i="12"/>
  <c r="AM137" i="12"/>
  <c r="AL140" i="12"/>
  <c r="K140" i="12" s="1"/>
  <c r="AT140" i="12"/>
  <c r="AR141" i="12"/>
  <c r="AQ142" i="12"/>
  <c r="AN143" i="12"/>
  <c r="I125" i="12"/>
  <c r="AS129" i="12"/>
  <c r="J130" i="12"/>
  <c r="I131" i="12"/>
  <c r="AM131" i="12"/>
  <c r="AU131" i="12"/>
  <c r="I132" i="12"/>
  <c r="AM132" i="12"/>
  <c r="K132" i="12" s="1"/>
  <c r="AU132" i="12"/>
  <c r="AQ133" i="12"/>
  <c r="AP134" i="12"/>
  <c r="AL135" i="12"/>
  <c r="AT135" i="12"/>
  <c r="K137" i="12"/>
  <c r="AQ139" i="12"/>
  <c r="AM140" i="12"/>
  <c r="AU140" i="12"/>
  <c r="AS141" i="12"/>
  <c r="AO143" i="12"/>
  <c r="AQ130" i="12"/>
  <c r="AR133" i="12"/>
  <c r="AQ134" i="12"/>
  <c r="K135" i="12"/>
  <c r="AM135" i="12"/>
  <c r="AU135" i="12"/>
  <c r="AN138" i="12"/>
  <c r="AP143" i="12"/>
  <c r="K122" i="12"/>
  <c r="AQ122" i="12"/>
  <c r="I124" i="12"/>
  <c r="J126" i="12"/>
  <c r="AO126" i="12"/>
  <c r="J128" i="12"/>
  <c r="K129" i="12"/>
  <c r="I129" i="12"/>
  <c r="AO131" i="12"/>
  <c r="AO132" i="12"/>
  <c r="AS133" i="12"/>
  <c r="AN135" i="12"/>
  <c r="AR136" i="12"/>
  <c r="AP137" i="12"/>
  <c r="J138" i="12"/>
  <c r="I138" i="12"/>
  <c r="H138" i="12"/>
  <c r="AO138" i="12"/>
  <c r="K138" i="12" s="1"/>
  <c r="AQ143" i="12"/>
  <c r="H123" i="12"/>
  <c r="AM124" i="12"/>
  <c r="AU124" i="12"/>
  <c r="AO135" i="12"/>
  <c r="AS136" i="12"/>
  <c r="AQ137" i="12"/>
  <c r="AP138" i="12"/>
  <c r="AL139" i="12"/>
  <c r="AT139" i="12"/>
  <c r="K141" i="12"/>
  <c r="AR143" i="12"/>
  <c r="I135" i="12"/>
  <c r="I139" i="12"/>
  <c r="I143" i="12"/>
  <c r="I136" i="12"/>
  <c r="I140" i="12"/>
  <c r="I137" i="12"/>
  <c r="I141" i="12"/>
  <c r="J137" i="12"/>
  <c r="J141" i="12"/>
  <c r="Z26" i="10"/>
  <c r="Z25" i="10"/>
  <c r="Z24" i="10"/>
  <c r="Z23" i="10"/>
  <c r="Z22" i="10"/>
  <c r="Z21" i="10"/>
  <c r="Z20" i="10"/>
  <c r="Z19" i="10"/>
  <c r="Z18" i="10"/>
  <c r="Z17" i="10"/>
  <c r="Y26" i="10"/>
  <c r="Y25" i="10"/>
  <c r="Y24" i="10"/>
  <c r="Y23" i="10"/>
  <c r="Y22" i="10"/>
  <c r="Y21" i="10"/>
  <c r="Y20" i="10"/>
  <c r="Y19" i="10"/>
  <c r="Y18" i="10"/>
  <c r="Y17" i="10"/>
  <c r="S72" i="11"/>
  <c r="S73" i="11"/>
  <c r="S74" i="11"/>
  <c r="S75" i="11"/>
  <c r="S76" i="11"/>
  <c r="S77" i="11"/>
  <c r="S78" i="11"/>
  <c r="S79" i="11"/>
  <c r="S80" i="11"/>
  <c r="S71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B79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B77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B76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B75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B73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BI68" i="16" l="1"/>
  <c r="BJ68" i="16" s="1"/>
  <c r="BI15" i="16"/>
  <c r="BJ15" i="16" s="1"/>
  <c r="BI89" i="16"/>
  <c r="BJ89" i="16" s="1"/>
  <c r="BI96" i="16"/>
  <c r="BJ96" i="16" s="1"/>
  <c r="BI37" i="16"/>
  <c r="BJ37" i="16" s="1"/>
  <c r="BI87" i="16"/>
  <c r="BJ87" i="16" s="1"/>
  <c r="BI58" i="16"/>
  <c r="BJ58" i="16" s="1"/>
  <c r="BI17" i="16"/>
  <c r="BJ17" i="16" s="1"/>
  <c r="BI6" i="16"/>
  <c r="BJ6" i="16" s="1"/>
  <c r="BI40" i="16"/>
  <c r="BJ40" i="16" s="1"/>
  <c r="BI27" i="16"/>
  <c r="BJ27" i="16" s="1"/>
  <c r="BI92" i="16"/>
  <c r="BJ92" i="16" s="1"/>
  <c r="BI39" i="16"/>
  <c r="BJ39" i="16" s="1"/>
  <c r="BI10" i="16"/>
  <c r="BJ10" i="16" s="1"/>
  <c r="BI21" i="16"/>
  <c r="BJ21" i="16" s="1"/>
  <c r="BI61" i="16"/>
  <c r="BJ61" i="16" s="1"/>
  <c r="BI8" i="16"/>
  <c r="BJ8" i="16" s="1"/>
  <c r="BI82" i="16"/>
  <c r="BJ82" i="16" s="1"/>
  <c r="BI5" i="16"/>
  <c r="BJ5" i="16" s="1"/>
  <c r="BI55" i="16"/>
  <c r="BJ55" i="16" s="1"/>
  <c r="BI26" i="16"/>
  <c r="BJ26" i="16" s="1"/>
  <c r="BI81" i="16"/>
  <c r="BJ81" i="16" s="1"/>
  <c r="BI38" i="16"/>
  <c r="BJ38" i="16" s="1"/>
  <c r="BI9" i="16"/>
  <c r="BJ9" i="16" s="1"/>
  <c r="BI59" i="16"/>
  <c r="BJ59" i="16" s="1"/>
  <c r="BI29" i="16"/>
  <c r="BJ29" i="16" s="1"/>
  <c r="BI79" i="16"/>
  <c r="BJ79" i="16" s="1"/>
  <c r="BI50" i="16"/>
  <c r="BJ50" i="16" s="1"/>
  <c r="BI42" i="16"/>
  <c r="BJ42" i="16" s="1"/>
  <c r="BI101" i="16"/>
  <c r="BJ101" i="16" s="1"/>
  <c r="BI24" i="16"/>
  <c r="BJ24" i="16" s="1"/>
  <c r="BI19" i="16"/>
  <c r="BJ19" i="16" s="1"/>
  <c r="BI20" i="16"/>
  <c r="BJ20" i="16" s="1"/>
  <c r="BI70" i="16"/>
  <c r="BJ70" i="16" s="1"/>
  <c r="BI41" i="16"/>
  <c r="BJ41" i="16" s="1"/>
  <c r="BI91" i="16"/>
  <c r="BJ91" i="16" s="1"/>
  <c r="BI53" i="16"/>
  <c r="BJ53" i="16" s="1"/>
  <c r="BI103" i="16"/>
  <c r="BJ103" i="16" s="1"/>
  <c r="BI74" i="16"/>
  <c r="BJ74" i="16" s="1"/>
  <c r="BI56" i="16"/>
  <c r="BJ56" i="16" s="1"/>
  <c r="BI22" i="16"/>
  <c r="BJ22" i="16" s="1"/>
  <c r="BI80" i="16"/>
  <c r="BJ80" i="16" s="1"/>
  <c r="BI43" i="16"/>
  <c r="BJ43" i="16" s="1"/>
  <c r="BI69" i="16"/>
  <c r="BJ69" i="16" s="1"/>
  <c r="BI32" i="16"/>
  <c r="BJ32" i="16" s="1"/>
  <c r="BI90" i="16"/>
  <c r="BJ90" i="16" s="1"/>
  <c r="BI52" i="16"/>
  <c r="BJ52" i="16" s="1"/>
  <c r="BI102" i="16"/>
  <c r="BJ102" i="16" s="1"/>
  <c r="BI73" i="16"/>
  <c r="BJ73" i="16" s="1"/>
  <c r="BI60" i="16"/>
  <c r="BJ60" i="16" s="1"/>
  <c r="BI54" i="16"/>
  <c r="BJ54" i="16" s="1"/>
  <c r="BI25" i="16"/>
  <c r="BJ25" i="16" s="1"/>
  <c r="BI75" i="16"/>
  <c r="BJ75" i="16" s="1"/>
  <c r="BI76" i="16"/>
  <c r="BJ76" i="16" s="1"/>
  <c r="BI23" i="16"/>
  <c r="BJ23" i="16" s="1"/>
  <c r="BI97" i="16"/>
  <c r="BJ97" i="16" s="1"/>
  <c r="BI71" i="16"/>
  <c r="BJ71" i="16" s="1"/>
  <c r="BI45" i="16"/>
  <c r="BJ45" i="16" s="1"/>
  <c r="BI95" i="16"/>
  <c r="BJ95" i="16" s="1"/>
  <c r="BI66" i="16"/>
  <c r="BJ66" i="16" s="1"/>
  <c r="BI28" i="16"/>
  <c r="BJ28" i="16" s="1"/>
  <c r="BI78" i="16"/>
  <c r="BJ78" i="16" s="1"/>
  <c r="BI49" i="16"/>
  <c r="BJ49" i="16" s="1"/>
  <c r="BI99" i="16"/>
  <c r="BJ99" i="16" s="1"/>
  <c r="BI100" i="16"/>
  <c r="BJ100" i="16" s="1"/>
  <c r="BI47" i="16"/>
  <c r="BJ47" i="16" s="1"/>
  <c r="BI18" i="16"/>
  <c r="BJ18" i="16" s="1"/>
  <c r="BI44" i="16"/>
  <c r="BJ44" i="16" s="1"/>
  <c r="BI94" i="16"/>
  <c r="BJ94" i="16" s="1"/>
  <c r="BI65" i="16"/>
  <c r="BJ65" i="16" s="1"/>
  <c r="BI85" i="16"/>
  <c r="BJ85" i="16" s="1"/>
  <c r="BI77" i="16"/>
  <c r="BJ77" i="16" s="1"/>
  <c r="BI72" i="16"/>
  <c r="BJ72" i="16" s="1"/>
  <c r="BI98" i="16"/>
  <c r="BJ98" i="16" s="1"/>
  <c r="BF2" i="16"/>
  <c r="BH4" i="16"/>
  <c r="BI4" i="16" s="1"/>
  <c r="BJ4" i="16" s="1"/>
  <c r="BI93" i="16"/>
  <c r="BJ93" i="16" s="1"/>
  <c r="BI16" i="16"/>
  <c r="BJ16" i="16" s="1"/>
  <c r="BI11" i="16"/>
  <c r="BJ11" i="16" s="1"/>
  <c r="BI12" i="16"/>
  <c r="BJ12" i="16" s="1"/>
  <c r="BI62" i="16"/>
  <c r="BJ62" i="16" s="1"/>
  <c r="BI33" i="16"/>
  <c r="BJ33" i="16" s="1"/>
  <c r="BI83" i="16"/>
  <c r="BJ83" i="16" s="1"/>
  <c r="BI84" i="16"/>
  <c r="BJ84" i="16" s="1"/>
  <c r="BI31" i="16"/>
  <c r="BJ31" i="16" s="1"/>
  <c r="BI48" i="16"/>
  <c r="BJ48" i="16" s="1"/>
  <c r="BI7" i="16"/>
  <c r="BJ7" i="16" s="1"/>
  <c r="BI14" i="16"/>
  <c r="BJ14" i="16" s="1"/>
  <c r="BI64" i="16"/>
  <c r="BJ64" i="16" s="1"/>
  <c r="BI35" i="16"/>
  <c r="BJ35" i="16" s="1"/>
  <c r="BI36" i="16"/>
  <c r="BJ36" i="16" s="1"/>
  <c r="BI86" i="16"/>
  <c r="BJ86" i="16" s="1"/>
  <c r="BI57" i="16"/>
  <c r="BJ57" i="16" s="1"/>
  <c r="BI46" i="16"/>
  <c r="BJ46" i="16" s="1"/>
  <c r="BI30" i="16"/>
  <c r="BJ30" i="16" s="1"/>
  <c r="BI88" i="16"/>
  <c r="BJ88" i="16" s="1"/>
  <c r="BI51" i="16"/>
  <c r="BJ51" i="16" s="1"/>
  <c r="BI13" i="16"/>
  <c r="BJ13" i="16" s="1"/>
  <c r="BI63" i="16"/>
  <c r="BJ63" i="16" s="1"/>
  <c r="BI34" i="16"/>
  <c r="BJ34" i="16" s="1"/>
  <c r="BI67" i="16"/>
  <c r="BJ67" i="16" s="1"/>
  <c r="T2" i="16"/>
  <c r="K52" i="15"/>
  <c r="K70" i="15"/>
  <c r="K73" i="15"/>
  <c r="K78" i="15"/>
  <c r="K131" i="15"/>
  <c r="K6" i="15"/>
  <c r="K21" i="15"/>
  <c r="K56" i="15"/>
  <c r="K41" i="15"/>
  <c r="K44" i="15"/>
  <c r="K38" i="15"/>
  <c r="K55" i="15"/>
  <c r="K64" i="15"/>
  <c r="K20" i="15"/>
  <c r="K13" i="15"/>
  <c r="K57" i="15"/>
  <c r="K45" i="15"/>
  <c r="K51" i="15"/>
  <c r="K54" i="15"/>
  <c r="K62" i="15"/>
  <c r="K71" i="15"/>
  <c r="K74" i="15"/>
  <c r="K72" i="15"/>
  <c r="K75" i="15"/>
  <c r="K109" i="15"/>
  <c r="K105" i="15"/>
  <c r="K17" i="15"/>
  <c r="K121" i="15"/>
  <c r="K120" i="15"/>
  <c r="K12" i="15"/>
  <c r="K8" i="15"/>
  <c r="K46" i="15"/>
  <c r="K68" i="15"/>
  <c r="K83" i="15"/>
  <c r="K84" i="15"/>
  <c r="K92" i="15"/>
  <c r="K116" i="15"/>
  <c r="K115" i="15"/>
  <c r="K137" i="15"/>
  <c r="K15" i="15"/>
  <c r="K18" i="15"/>
  <c r="K47" i="15"/>
  <c r="K40" i="15"/>
  <c r="K65" i="15"/>
  <c r="K85" i="15"/>
  <c r="K79" i="15"/>
  <c r="K88" i="15"/>
  <c r="K108" i="15"/>
  <c r="K114" i="15"/>
  <c r="K16" i="15"/>
  <c r="K11" i="15"/>
  <c r="K90" i="15"/>
  <c r="K103" i="15"/>
  <c r="K22" i="15"/>
  <c r="K4" i="15"/>
  <c r="K28" i="15"/>
  <c r="K14" i="15"/>
  <c r="K29" i="15"/>
  <c r="K48" i="15"/>
  <c r="K50" i="15"/>
  <c r="K77" i="15"/>
  <c r="K82" i="15"/>
  <c r="K86" i="15"/>
  <c r="K96" i="15"/>
  <c r="K95" i="15"/>
  <c r="K106" i="15"/>
  <c r="K25" i="15"/>
  <c r="K5" i="15"/>
  <c r="H2" i="14"/>
  <c r="M147" i="13"/>
  <c r="M150" i="13"/>
  <c r="AT129" i="13"/>
  <c r="AL25" i="13"/>
  <c r="AP15" i="13"/>
  <c r="AU28" i="13"/>
  <c r="AN40" i="13"/>
  <c r="AO12" i="13"/>
  <c r="AS18" i="13"/>
  <c r="AU21" i="13"/>
  <c r="AO28" i="13"/>
  <c r="AQ31" i="13"/>
  <c r="AU53" i="13"/>
  <c r="AP37" i="13"/>
  <c r="AR37" i="13"/>
  <c r="AR24" i="13"/>
  <c r="AT27" i="13"/>
  <c r="AU59" i="13"/>
  <c r="AL65" i="13"/>
  <c r="AT40" i="13"/>
  <c r="AN47" i="13"/>
  <c r="AP50" i="13"/>
  <c r="AR53" i="13"/>
  <c r="AN60" i="13"/>
  <c r="AN64" i="13"/>
  <c r="AQ34" i="13"/>
  <c r="AS37" i="13"/>
  <c r="AU40" i="13"/>
  <c r="AO47" i="13"/>
  <c r="AQ50" i="13"/>
  <c r="AS53" i="13"/>
  <c r="AU56" i="13"/>
  <c r="AN48" i="13"/>
  <c r="AP51" i="13"/>
  <c r="AR54" i="13"/>
  <c r="AT57" i="13"/>
  <c r="AQ61" i="13"/>
  <c r="AM61" i="13"/>
  <c r="AP75" i="13"/>
  <c r="AR75" i="13"/>
  <c r="AT74" i="13"/>
  <c r="AP74" i="13"/>
  <c r="AN90" i="13"/>
  <c r="AT94" i="13"/>
  <c r="AM80" i="13"/>
  <c r="AT77" i="13"/>
  <c r="AN96" i="13"/>
  <c r="AM73" i="13"/>
  <c r="AL78" i="13"/>
  <c r="AN105" i="13"/>
  <c r="AN108" i="13"/>
  <c r="AL95" i="13"/>
  <c r="AM95" i="13"/>
  <c r="AL100" i="13"/>
  <c r="AO99" i="13"/>
  <c r="AQ102" i="13"/>
  <c r="AS105" i="13"/>
  <c r="AN104" i="13"/>
  <c r="AQ107" i="13"/>
  <c r="AT115" i="13"/>
  <c r="AT126" i="13"/>
  <c r="AS108" i="13"/>
  <c r="AL118" i="13"/>
  <c r="AR122" i="13"/>
  <c r="AM122" i="13"/>
  <c r="AL131" i="13"/>
  <c r="AU130" i="13"/>
  <c r="AL135" i="13"/>
  <c r="AR135" i="13"/>
  <c r="AU129" i="13"/>
  <c r="AO136" i="13"/>
  <c r="AQ139" i="13"/>
  <c r="AS142" i="13"/>
  <c r="AN141" i="13"/>
  <c r="AQ29" i="13"/>
  <c r="AQ18" i="13"/>
  <c r="AT11" i="13"/>
  <c r="AR59" i="13"/>
  <c r="AQ13" i="13"/>
  <c r="AP27" i="13"/>
  <c r="AO7" i="13"/>
  <c r="AQ25" i="13"/>
  <c r="AN18" i="13"/>
  <c r="AP11" i="13"/>
  <c r="AM26" i="13"/>
  <c r="AO10" i="13"/>
  <c r="AS19" i="13"/>
  <c r="AQ14" i="13"/>
  <c r="AM7" i="13"/>
  <c r="AM31" i="13"/>
  <c r="AS50" i="13"/>
  <c r="AP36" i="13"/>
  <c r="AN32" i="13"/>
  <c r="AN35" i="13"/>
  <c r="AR23" i="13"/>
  <c r="AT26" i="13"/>
  <c r="AP33" i="13"/>
  <c r="AQ33" i="13"/>
  <c r="AN44" i="13"/>
  <c r="AL31" i="13"/>
  <c r="AU57" i="13"/>
  <c r="AT61" i="13"/>
  <c r="AT65" i="13"/>
  <c r="AM62" i="13"/>
  <c r="AM66" i="13"/>
  <c r="AL44" i="13"/>
  <c r="AM44" i="13"/>
  <c r="AL91" i="13"/>
  <c r="AU61" i="13"/>
  <c r="AO68" i="13"/>
  <c r="AS71" i="13"/>
  <c r="AR67" i="13"/>
  <c r="AT71" i="13"/>
  <c r="AU92" i="13"/>
  <c r="AT79" i="13"/>
  <c r="AP69" i="13"/>
  <c r="AT75" i="13"/>
  <c r="AM79" i="13"/>
  <c r="AQ95" i="13"/>
  <c r="AO71" i="13"/>
  <c r="AQ74" i="13"/>
  <c r="AS77" i="13"/>
  <c r="AO87" i="13"/>
  <c r="AP90" i="13"/>
  <c r="AL81" i="13"/>
  <c r="AS70" i="13"/>
  <c r="AU73" i="13"/>
  <c r="AO80" i="13"/>
  <c r="AQ83" i="13"/>
  <c r="AS86" i="13"/>
  <c r="AR90" i="13"/>
  <c r="AT78" i="13"/>
  <c r="AN85" i="13"/>
  <c r="AP88" i="13"/>
  <c r="AT92" i="13"/>
  <c r="AL102" i="13"/>
  <c r="AT95" i="13"/>
  <c r="AN102" i="13"/>
  <c r="AQ89" i="13"/>
  <c r="AS92" i="13"/>
  <c r="AU95" i="13"/>
  <c r="AR97" i="13"/>
  <c r="AT100" i="13"/>
  <c r="AO107" i="13"/>
  <c r="AL101" i="13"/>
  <c r="AM113" i="13"/>
  <c r="AP112" i="13"/>
  <c r="AT120" i="13"/>
  <c r="AM115" i="13"/>
  <c r="AL112" i="13"/>
  <c r="AR123" i="13"/>
  <c r="AO115" i="13"/>
  <c r="AP118" i="13"/>
  <c r="AL117" i="13"/>
  <c r="AU121" i="13"/>
  <c r="AQ127" i="13"/>
  <c r="AO129" i="13"/>
  <c r="AQ128" i="13"/>
  <c r="AR133" i="13"/>
  <c r="AN127" i="13"/>
  <c r="AP131" i="13"/>
  <c r="AO123" i="13"/>
  <c r="AQ126" i="13"/>
  <c r="AN140" i="13"/>
  <c r="AP143" i="13"/>
  <c r="AM133" i="13"/>
  <c r="AL138" i="13"/>
  <c r="AM14" i="13"/>
  <c r="AU27" i="13"/>
  <c r="AN21" i="13"/>
  <c r="AN15" i="13"/>
  <c r="AT9" i="13"/>
  <c r="AR6" i="13"/>
  <c r="AN4" i="13"/>
  <c r="AR26" i="13"/>
  <c r="AM20" i="13"/>
  <c r="AQ16" i="13"/>
  <c r="AP13" i="13"/>
  <c r="AS34" i="13"/>
  <c r="AU20" i="13"/>
  <c r="AN13" i="13"/>
  <c r="AT41" i="13"/>
  <c r="AN24" i="13"/>
  <c r="AS15" i="13"/>
  <c r="AR12" i="13"/>
  <c r="AP9" i="13"/>
  <c r="AN6" i="13"/>
  <c r="AL122" i="13"/>
  <c r="AN22" i="13"/>
  <c r="AT31" i="13"/>
  <c r="AQ49" i="13"/>
  <c r="AO69" i="13"/>
  <c r="AO35" i="13"/>
  <c r="AQ54" i="13"/>
  <c r="AS57" i="13"/>
  <c r="AP72" i="13"/>
  <c r="AT89" i="13"/>
  <c r="AQ84" i="13"/>
  <c r="AR76" i="13"/>
  <c r="AU79" i="13"/>
  <c r="AM89" i="13"/>
  <c r="AL82" i="13"/>
  <c r="AS98" i="13"/>
  <c r="AU109" i="13"/>
  <c r="AO103" i="13"/>
  <c r="AQ106" i="13"/>
  <c r="AT101" i="13"/>
  <c r="AL108" i="13"/>
  <c r="AU117" i="13"/>
  <c r="AR120" i="13"/>
  <c r="AT125" i="13"/>
  <c r="AN121" i="13"/>
  <c r="AR109" i="13"/>
  <c r="AT112" i="13"/>
  <c r="AM112" i="13"/>
  <c r="AT117" i="13"/>
  <c r="AL128" i="13"/>
  <c r="AL124" i="13"/>
  <c r="AM120" i="13"/>
  <c r="AR131" i="13"/>
  <c r="AL137" i="13"/>
  <c r="AS130" i="13"/>
  <c r="AU133" i="13"/>
  <c r="AO140" i="13"/>
  <c r="AQ143" i="13"/>
  <c r="AT138" i="13"/>
  <c r="AN17" i="13"/>
  <c r="AR20" i="13"/>
  <c r="AM12" i="13"/>
  <c r="AL9" i="13"/>
  <c r="H2" i="13"/>
  <c r="AS25" i="13"/>
  <c r="AS9" i="13"/>
  <c r="AQ6" i="13"/>
  <c r="AO30" i="13"/>
  <c r="AS17" i="13"/>
  <c r="AP10" i="13"/>
  <c r="AN7" i="13"/>
  <c r="AO25" i="13"/>
  <c r="AQ9" i="13"/>
  <c r="AO6" i="13"/>
  <c r="AR39" i="13"/>
  <c r="AP23" i="13"/>
  <c r="AP30" i="13"/>
  <c r="AL30" i="13"/>
  <c r="AP25" i="13"/>
  <c r="AO33" i="13"/>
  <c r="AL61" i="13"/>
  <c r="AS36" i="13"/>
  <c r="AO46" i="13"/>
  <c r="AS52" i="13"/>
  <c r="AL37" i="13"/>
  <c r="AR64" i="13"/>
  <c r="AL43" i="13"/>
  <c r="AM29" i="13"/>
  <c r="AT36" i="13"/>
  <c r="AP43" i="13"/>
  <c r="AT30" i="13"/>
  <c r="AP34" i="13"/>
  <c r="AQ47" i="13"/>
  <c r="AT42" i="13"/>
  <c r="AN49" i="13"/>
  <c r="AP52" i="13"/>
  <c r="AR55" i="13"/>
  <c r="AT62" i="13"/>
  <c r="AT66" i="13"/>
  <c r="AM43" i="13"/>
  <c r="AL63" i="13"/>
  <c r="AM48" i="13"/>
  <c r="AU82" i="13"/>
  <c r="AL49" i="13"/>
  <c r="AM60" i="13"/>
  <c r="AQ59" i="13"/>
  <c r="AS62" i="13"/>
  <c r="AU65" i="13"/>
  <c r="AP68" i="13"/>
  <c r="AP73" i="13"/>
  <c r="AP70" i="13"/>
  <c r="AS87" i="13"/>
  <c r="AL83" i="13"/>
  <c r="AL96" i="13"/>
  <c r="AP91" i="13"/>
  <c r="AM96" i="13"/>
  <c r="AL85" i="13"/>
  <c r="AQ71" i="13"/>
  <c r="AS74" i="13"/>
  <c r="AU77" i="13"/>
  <c r="AO84" i="13"/>
  <c r="AQ87" i="13"/>
  <c r="AR91" i="13"/>
  <c r="AP76" i="13"/>
  <c r="AR79" i="13"/>
  <c r="AT82" i="13"/>
  <c r="AS89" i="13"/>
  <c r="AT93" i="13"/>
  <c r="AP93" i="13"/>
  <c r="AR96" i="13"/>
  <c r="AT99" i="13"/>
  <c r="AL109" i="13"/>
  <c r="AO90" i="13"/>
  <c r="AQ93" i="13"/>
  <c r="AS96" i="13"/>
  <c r="AU99" i="13"/>
  <c r="AP98" i="13"/>
  <c r="AT104" i="13"/>
  <c r="AR108" i="13"/>
  <c r="AM100" i="13"/>
  <c r="AL105" i="13"/>
  <c r="AU108" i="13"/>
  <c r="AL116" i="13"/>
  <c r="AS109" i="13"/>
  <c r="AU112" i="13"/>
  <c r="AQ119" i="13"/>
  <c r="AL125" i="13"/>
  <c r="AP130" i="13"/>
  <c r="AP133" i="13"/>
  <c r="AT124" i="13"/>
  <c r="AL132" i="13"/>
  <c r="AU120" i="13"/>
  <c r="AU135" i="13"/>
  <c r="AM137" i="13"/>
  <c r="AL142" i="13"/>
  <c r="AR13" i="13"/>
  <c r="AU26" i="13"/>
  <c r="AM24" i="13"/>
  <c r="AU24" i="13"/>
  <c r="AL19" i="13"/>
  <c r="AU12" i="13"/>
  <c r="AU31" i="13"/>
  <c r="AM27" i="13"/>
  <c r="AU22" i="13"/>
  <c r="AL45" i="13"/>
  <c r="AQ24" i="13"/>
  <c r="AT19" i="13"/>
  <c r="AS12" i="13"/>
  <c r="AQ22" i="13"/>
  <c r="AL18" i="13"/>
  <c r="AP14" i="13"/>
  <c r="AN11" i="13"/>
  <c r="AR8" i="13"/>
  <c r="AN129" i="13"/>
  <c r="AQ19" i="13"/>
  <c r="AL38" i="13"/>
  <c r="AR28" i="13"/>
  <c r="AL42" i="13"/>
  <c r="AO27" i="13"/>
  <c r="AQ30" i="13"/>
  <c r="AR46" i="13"/>
  <c r="AS26" i="13"/>
  <c r="AN37" i="13"/>
  <c r="AP39" i="13"/>
  <c r="AN26" i="13"/>
  <c r="AP29" i="13"/>
  <c r="AR32" i="13"/>
  <c r="AL36" i="13"/>
  <c r="AL46" i="13"/>
  <c r="AT59" i="13"/>
  <c r="AT64" i="13"/>
  <c r="AL62" i="13"/>
  <c r="AN39" i="13"/>
  <c r="AP42" i="13"/>
  <c r="AR45" i="13"/>
  <c r="AT48" i="13"/>
  <c r="AN62" i="13"/>
  <c r="AO39" i="13"/>
  <c r="AQ42" i="13"/>
  <c r="AS45" i="13"/>
  <c r="AU48" i="13"/>
  <c r="AO55" i="13"/>
  <c r="AQ58" i="13"/>
  <c r="AT49" i="13"/>
  <c r="AN56" i="13"/>
  <c r="AP59" i="13"/>
  <c r="AP63" i="13"/>
  <c r="AS67" i="13"/>
  <c r="AU60" i="13"/>
  <c r="AR71" i="13"/>
  <c r="AM69" i="13"/>
  <c r="AR74" i="13"/>
  <c r="AL67" i="13"/>
  <c r="AO74" i="13"/>
  <c r="AQ77" i="13"/>
  <c r="AS80" i="13"/>
  <c r="AL90" i="13"/>
  <c r="AL111" i="13"/>
  <c r="AP89" i="13"/>
  <c r="AR93" i="13"/>
  <c r="AM81" i="13"/>
  <c r="AL86" i="13"/>
  <c r="AP94" i="13"/>
  <c r="AU94" i="13"/>
  <c r="AS97" i="13"/>
  <c r="AU100" i="13"/>
  <c r="AR102" i="13"/>
  <c r="AT105" i="13"/>
  <c r="AN114" i="13"/>
  <c r="AP117" i="13"/>
  <c r="AP110" i="13"/>
  <c r="AR113" i="13"/>
  <c r="AM116" i="13"/>
  <c r="AP115" i="13"/>
  <c r="AM124" i="13"/>
  <c r="AN132" i="13"/>
  <c r="AO128" i="13"/>
  <c r="AQ131" i="13"/>
  <c r="AS134" i="13"/>
  <c r="AU137" i="13"/>
  <c r="AP136" i="13"/>
  <c r="AR139" i="13"/>
  <c r="AT142" i="13"/>
  <c r="AS16" i="13"/>
  <c r="AU37" i="13"/>
  <c r="AT25" i="13"/>
  <c r="AU14" i="13"/>
  <c r="AS11" i="13"/>
  <c r="AT5" i="13"/>
  <c r="AO22" i="13"/>
  <c r="AU8" i="13"/>
  <c r="AO23" i="13"/>
  <c r="AR44" i="13"/>
  <c r="AS23" i="13"/>
  <c r="AS8" i="13"/>
  <c r="AS21" i="13"/>
  <c r="AN27" i="13"/>
  <c r="AR36" i="13"/>
  <c r="AN33" i="13"/>
  <c r="AU45" i="13"/>
  <c r="AP35" i="13"/>
  <c r="AQ28" i="13"/>
  <c r="AM57" i="13"/>
  <c r="AL23" i="13"/>
  <c r="AR43" i="13"/>
  <c r="AS59" i="13"/>
  <c r="AS63" i="13"/>
  <c r="AM34" i="13"/>
  <c r="AL64" i="13"/>
  <c r="AL68" i="13"/>
  <c r="AM36" i="13"/>
  <c r="AM105" i="13"/>
  <c r="AL53" i="13"/>
  <c r="AP71" i="13"/>
  <c r="AO60" i="13"/>
  <c r="AQ63" i="13"/>
  <c r="AU69" i="13"/>
  <c r="AR94" i="13"/>
  <c r="AN69" i="13"/>
  <c r="AT67" i="13"/>
  <c r="AM71" i="13"/>
  <c r="AM87" i="13"/>
  <c r="AP95" i="13"/>
  <c r="AT97" i="13"/>
  <c r="AU72" i="13"/>
  <c r="AO92" i="13"/>
  <c r="AO72" i="13"/>
  <c r="AQ75" i="13"/>
  <c r="AS78" i="13"/>
  <c r="AU81" i="13"/>
  <c r="AO88" i="13"/>
  <c r="AR92" i="13"/>
  <c r="AN77" i="13"/>
  <c r="AP80" i="13"/>
  <c r="AR83" i="13"/>
  <c r="AT86" i="13"/>
  <c r="AN94" i="13"/>
  <c r="AP97" i="13"/>
  <c r="AR100" i="13"/>
  <c r="AR110" i="13"/>
  <c r="AO94" i="13"/>
  <c r="AN99" i="13"/>
  <c r="AN109" i="13"/>
  <c r="AM104" i="13"/>
  <c r="AL113" i="13"/>
  <c r="AL121" i="13"/>
  <c r="AO117" i="13"/>
  <c r="AP123" i="13"/>
  <c r="AM107" i="13"/>
  <c r="AP121" i="13"/>
  <c r="AR121" i="13"/>
  <c r="AQ110" i="13"/>
  <c r="AS113" i="13"/>
  <c r="AU116" i="13"/>
  <c r="AL120" i="13"/>
  <c r="AL134" i="13"/>
  <c r="AT130" i="13"/>
  <c r="AP122" i="13"/>
  <c r="AR125" i="13"/>
  <c r="AT133" i="13"/>
  <c r="AS121" i="13"/>
  <c r="AU124" i="13"/>
  <c r="AO135" i="13"/>
  <c r="AQ138" i="13"/>
  <c r="AS141" i="13"/>
  <c r="AP135" i="13"/>
  <c r="AM141" i="13"/>
  <c r="AN36" i="13"/>
  <c r="AL14" i="13"/>
  <c r="AN8" i="13"/>
  <c r="AL5" i="13"/>
  <c r="AS32" i="13"/>
  <c r="AO18" i="13"/>
  <c r="AM8" i="13"/>
  <c r="AR22" i="13"/>
  <c r="AM18" i="13"/>
  <c r="AO11" i="13"/>
  <c r="AS28" i="13"/>
  <c r="AQ17" i="13"/>
  <c r="AT7" i="13"/>
  <c r="AL34" i="13"/>
  <c r="AM41" i="13"/>
  <c r="AT23" i="13"/>
  <c r="AR33" i="13"/>
  <c r="AO44" i="13"/>
  <c r="AU34" i="13"/>
  <c r="AO41" i="13"/>
  <c r="AQ44" i="13"/>
  <c r="AS47" i="13"/>
  <c r="AO57" i="13"/>
  <c r="AU66" i="13"/>
  <c r="AN46" i="13"/>
  <c r="AP49" i="13"/>
  <c r="AR52" i="13"/>
  <c r="AU47" i="13"/>
  <c r="AN43" i="13"/>
  <c r="AP46" i="13"/>
  <c r="AN59" i="13"/>
  <c r="AN67" i="13"/>
  <c r="AS33" i="13"/>
  <c r="AU36" i="13"/>
  <c r="AQ46" i="13"/>
  <c r="AS49" i="13"/>
  <c r="AU52" i="13"/>
  <c r="AN63" i="13"/>
  <c r="AP67" i="13"/>
  <c r="AP47" i="13"/>
  <c r="AR50" i="13"/>
  <c r="AT53" i="13"/>
  <c r="AQ60" i="13"/>
  <c r="AQ64" i="13"/>
  <c r="AS61" i="13"/>
  <c r="AN72" i="13"/>
  <c r="AN86" i="13"/>
  <c r="AR107" i="13"/>
  <c r="AO81" i="13"/>
  <c r="AT87" i="13"/>
  <c r="AN91" i="13"/>
  <c r="AR73" i="13"/>
  <c r="AN83" i="13"/>
  <c r="AP86" i="13"/>
  <c r="AN89" i="13"/>
  <c r="AQ90" i="13"/>
  <c r="AM85" i="13"/>
  <c r="AS107" i="13"/>
  <c r="AQ92" i="13"/>
  <c r="AS95" i="13"/>
  <c r="AO105" i="13"/>
  <c r="AO108" i="13"/>
  <c r="AL107" i="13"/>
  <c r="AM91" i="13"/>
  <c r="AN107" i="13"/>
  <c r="AQ98" i="13"/>
  <c r="AS101" i="13"/>
  <c r="AU104" i="13"/>
  <c r="AP103" i="13"/>
  <c r="AR106" i="13"/>
  <c r="AM114" i="13"/>
  <c r="AU107" i="13"/>
  <c r="AN111" i="13"/>
  <c r="AP114" i="13"/>
  <c r="AP127" i="13"/>
  <c r="AN116" i="13"/>
  <c r="AR119" i="13"/>
  <c r="AT132" i="13"/>
  <c r="AR130" i="13"/>
  <c r="AN131" i="13"/>
  <c r="AR129" i="13"/>
  <c r="AN134" i="13"/>
  <c r="AM132" i="13"/>
  <c r="AO132" i="13"/>
  <c r="AQ135" i="13"/>
  <c r="AS138" i="13"/>
  <c r="AU141" i="13"/>
  <c r="AN137" i="13"/>
  <c r="AP140" i="13"/>
  <c r="AR143" i="13"/>
  <c r="AO19" i="13"/>
  <c r="AO15" i="13"/>
  <c r="AT35" i="13"/>
  <c r="AR10" i="13"/>
  <c r="AU16" i="13"/>
  <c r="AU15" i="13"/>
  <c r="AT12" i="13"/>
  <c r="AT8" i="13"/>
  <c r="AT21" i="13"/>
  <c r="AU7" i="13"/>
  <c r="AS20" i="13"/>
  <c r="AL7" i="13"/>
  <c r="H2" i="12"/>
  <c r="AB18" i="10"/>
  <c r="AC18" i="10" s="1"/>
  <c r="AB19" i="10"/>
  <c r="AB20" i="10"/>
  <c r="AB21" i="10"/>
  <c r="AB22" i="10"/>
  <c r="AB23" i="10"/>
  <c r="AB24" i="10"/>
  <c r="AB25" i="10"/>
  <c r="AB26" i="10"/>
  <c r="AB17" i="10"/>
  <c r="X18" i="10"/>
  <c r="X19" i="10"/>
  <c r="X20" i="10"/>
  <c r="X21" i="10"/>
  <c r="X22" i="10"/>
  <c r="X23" i="10"/>
  <c r="X24" i="10"/>
  <c r="X25" i="10"/>
  <c r="X26" i="10"/>
  <c r="X17" i="10"/>
  <c r="R13" i="10"/>
  <c r="Q13" i="10"/>
  <c r="P13" i="10"/>
  <c r="O13" i="10"/>
  <c r="R12" i="10"/>
  <c r="Q12" i="10"/>
  <c r="P12" i="10"/>
  <c r="O12" i="10"/>
  <c r="R11" i="10"/>
  <c r="Q11" i="10"/>
  <c r="P11" i="10"/>
  <c r="O11" i="10"/>
  <c r="R10" i="10"/>
  <c r="Q10" i="10"/>
  <c r="P10" i="10"/>
  <c r="O10" i="10"/>
  <c r="R9" i="10"/>
  <c r="R22" i="10" s="1"/>
  <c r="Q9" i="10"/>
  <c r="P9" i="10"/>
  <c r="O9" i="10"/>
  <c r="R8" i="10"/>
  <c r="Q8" i="10"/>
  <c r="P8" i="10"/>
  <c r="O8" i="10"/>
  <c r="R7" i="10"/>
  <c r="R20" i="10" s="1"/>
  <c r="Q7" i="10"/>
  <c r="P7" i="10"/>
  <c r="O7" i="10"/>
  <c r="R6" i="10"/>
  <c r="Q6" i="10"/>
  <c r="P6" i="10"/>
  <c r="O6" i="10"/>
  <c r="R5" i="10"/>
  <c r="R18" i="10" s="1"/>
  <c r="Q5" i="10"/>
  <c r="Q18" i="10" s="1"/>
  <c r="P5" i="10"/>
  <c r="O5" i="10"/>
  <c r="R4" i="10"/>
  <c r="Q4" i="10"/>
  <c r="P4" i="10"/>
  <c r="P24" i="10" s="1"/>
  <c r="O4" i="10"/>
  <c r="O17" i="10" s="1"/>
  <c r="R3" i="10"/>
  <c r="R16" i="10" s="1"/>
  <c r="Q3" i="10"/>
  <c r="Q16" i="10" s="1"/>
  <c r="P3" i="10"/>
  <c r="P16" i="10" s="1"/>
  <c r="O3" i="10"/>
  <c r="O16" i="10" s="1"/>
  <c r="S17" i="10"/>
  <c r="S18" i="10"/>
  <c r="S19" i="10"/>
  <c r="S20" i="10"/>
  <c r="S21" i="10"/>
  <c r="S22" i="10"/>
  <c r="S23" i="10"/>
  <c r="S24" i="10"/>
  <c r="S25" i="10"/>
  <c r="S26" i="10"/>
  <c r="S16" i="10"/>
  <c r="N16" i="10"/>
  <c r="M16" i="10"/>
  <c r="L16" i="10"/>
  <c r="K16" i="10"/>
  <c r="A26" i="10"/>
  <c r="A25" i="10"/>
  <c r="A24" i="10"/>
  <c r="A23" i="10"/>
  <c r="A22" i="10"/>
  <c r="A21" i="10"/>
  <c r="A20" i="10"/>
  <c r="A19" i="10"/>
  <c r="A18" i="10"/>
  <c r="A17" i="10"/>
  <c r="A16" i="10"/>
  <c r="J1" i="10"/>
  <c r="I1" i="10"/>
  <c r="H1" i="10"/>
  <c r="G1" i="10"/>
  <c r="F1" i="10"/>
  <c r="E1" i="10"/>
  <c r="D1" i="10"/>
  <c r="B1" i="10"/>
  <c r="C1" i="10"/>
  <c r="M5" i="10"/>
  <c r="N5" i="10"/>
  <c r="M6" i="10"/>
  <c r="N6" i="10"/>
  <c r="M7" i="10"/>
  <c r="N7" i="10"/>
  <c r="M8" i="10"/>
  <c r="N8" i="10"/>
  <c r="M9" i="10"/>
  <c r="N9" i="10"/>
  <c r="M10" i="10"/>
  <c r="N10" i="10"/>
  <c r="M11" i="10"/>
  <c r="N11" i="10"/>
  <c r="M12" i="10"/>
  <c r="N12" i="10"/>
  <c r="M13" i="10"/>
  <c r="N13" i="10"/>
  <c r="N4" i="10"/>
  <c r="M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L4" i="10"/>
  <c r="K4" i="10"/>
  <c r="L3" i="10"/>
  <c r="J2" i="10"/>
  <c r="L2" i="10" s="1"/>
  <c r="I2" i="10"/>
  <c r="H2" i="10"/>
  <c r="G2" i="10"/>
  <c r="F2" i="10"/>
  <c r="K2" i="10" s="1"/>
  <c r="E2" i="10"/>
  <c r="D2" i="10"/>
  <c r="C2" i="10"/>
  <c r="J13" i="10"/>
  <c r="I13" i="10"/>
  <c r="H13" i="10"/>
  <c r="G13" i="10"/>
  <c r="J12" i="10"/>
  <c r="I12" i="10"/>
  <c r="H12" i="10"/>
  <c r="G12" i="10"/>
  <c r="J11" i="10"/>
  <c r="I11" i="10"/>
  <c r="H11" i="10"/>
  <c r="G11" i="10"/>
  <c r="J10" i="10"/>
  <c r="I10" i="10"/>
  <c r="H10" i="10"/>
  <c r="G10" i="10"/>
  <c r="J9" i="10"/>
  <c r="I9" i="10"/>
  <c r="H9" i="10"/>
  <c r="G9" i="10"/>
  <c r="J8" i="10"/>
  <c r="I8" i="10"/>
  <c r="H8" i="10"/>
  <c r="G8" i="10"/>
  <c r="J7" i="10"/>
  <c r="I7" i="10"/>
  <c r="H7" i="10"/>
  <c r="G7" i="10"/>
  <c r="J6" i="10"/>
  <c r="I6" i="10"/>
  <c r="H6" i="10"/>
  <c r="G6" i="10"/>
  <c r="J5" i="10"/>
  <c r="I5" i="10"/>
  <c r="I18" i="10" s="1"/>
  <c r="H5" i="10"/>
  <c r="G5" i="10"/>
  <c r="J4" i="10"/>
  <c r="I4" i="10"/>
  <c r="H4" i="10"/>
  <c r="G4" i="10"/>
  <c r="J3" i="10"/>
  <c r="J16" i="10" s="1"/>
  <c r="I3" i="10"/>
  <c r="I16" i="10" s="1"/>
  <c r="H3" i="10"/>
  <c r="H16" i="10" s="1"/>
  <c r="G3" i="10"/>
  <c r="G16" i="10" s="1"/>
  <c r="F13" i="10"/>
  <c r="E13" i="10"/>
  <c r="D13" i="10"/>
  <c r="C13" i="10"/>
  <c r="B13" i="10"/>
  <c r="F12" i="10"/>
  <c r="E12" i="10"/>
  <c r="D12" i="10"/>
  <c r="C12" i="10"/>
  <c r="B12" i="10"/>
  <c r="F11" i="10"/>
  <c r="E11" i="10"/>
  <c r="D11" i="10"/>
  <c r="C11" i="10"/>
  <c r="B11" i="10"/>
  <c r="F10" i="10"/>
  <c r="E10" i="10"/>
  <c r="D10" i="10"/>
  <c r="C10" i="10"/>
  <c r="B10" i="10"/>
  <c r="F9" i="10"/>
  <c r="E9" i="10"/>
  <c r="D9" i="10"/>
  <c r="C9" i="10"/>
  <c r="B9" i="10"/>
  <c r="F8" i="10"/>
  <c r="E8" i="10"/>
  <c r="D8" i="10"/>
  <c r="C8" i="10"/>
  <c r="B8" i="10"/>
  <c r="F7" i="10"/>
  <c r="E7" i="10"/>
  <c r="D7" i="10"/>
  <c r="C7" i="10"/>
  <c r="B7" i="10"/>
  <c r="F6" i="10"/>
  <c r="E6" i="10"/>
  <c r="D6" i="10"/>
  <c r="C6" i="10"/>
  <c r="B6" i="10"/>
  <c r="F5" i="10"/>
  <c r="E5" i="10"/>
  <c r="D5" i="10"/>
  <c r="C5" i="10"/>
  <c r="B5" i="10"/>
  <c r="F4" i="10"/>
  <c r="E4" i="10"/>
  <c r="D4" i="10"/>
  <c r="C4" i="10"/>
  <c r="B4" i="10"/>
  <c r="F3" i="10"/>
  <c r="F16" i="10" s="1"/>
  <c r="E3" i="10"/>
  <c r="E16" i="10" s="1"/>
  <c r="D3" i="10"/>
  <c r="D16" i="10" s="1"/>
  <c r="C3" i="10"/>
  <c r="C16" i="10" s="1"/>
  <c r="B3" i="10"/>
  <c r="B16" i="10" s="1"/>
  <c r="L20" i="8"/>
  <c r="L21" i="8"/>
  <c r="L22" i="8"/>
  <c r="L23" i="8"/>
  <c r="L24" i="8"/>
  <c r="L25" i="8"/>
  <c r="L26" i="8"/>
  <c r="L27" i="8"/>
  <c r="L28" i="8"/>
  <c r="L19" i="8"/>
  <c r="L5" i="8"/>
  <c r="L6" i="8"/>
  <c r="L7" i="8"/>
  <c r="L8" i="8"/>
  <c r="L9" i="8"/>
  <c r="L10" i="8"/>
  <c r="L11" i="8"/>
  <c r="L12" i="8"/>
  <c r="L13" i="8"/>
  <c r="L4" i="8"/>
  <c r="V19" i="8"/>
  <c r="U19" i="8"/>
  <c r="T19" i="8"/>
  <c r="S19" i="8"/>
  <c r="R19" i="8"/>
  <c r="Q19" i="8"/>
  <c r="P19" i="8"/>
  <c r="O19" i="8"/>
  <c r="N19" i="8"/>
  <c r="M19" i="8"/>
  <c r="S4" i="8"/>
  <c r="V4" i="8"/>
  <c r="U4" i="8"/>
  <c r="T4" i="8"/>
  <c r="R4" i="8"/>
  <c r="Q4" i="8"/>
  <c r="P4" i="8"/>
  <c r="O4" i="8"/>
  <c r="N4" i="8"/>
  <c r="M4" i="8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4" i="9"/>
  <c r="H48" i="6"/>
  <c r="H49" i="6"/>
  <c r="H50" i="6"/>
  <c r="H51" i="6"/>
  <c r="H52" i="6"/>
  <c r="H53" i="6"/>
  <c r="H54" i="6"/>
  <c r="H55" i="6"/>
  <c r="H56" i="6"/>
  <c r="H47" i="6"/>
  <c r="BJ2" i="16" l="1"/>
  <c r="BI2" i="16"/>
  <c r="R24" i="10"/>
  <c r="R26" i="10"/>
  <c r="O19" i="10"/>
  <c r="P18" i="10"/>
  <c r="P20" i="10"/>
  <c r="P22" i="10"/>
  <c r="P26" i="10"/>
  <c r="Q20" i="10"/>
  <c r="Q22" i="10"/>
  <c r="Q26" i="10"/>
  <c r="AC25" i="10"/>
  <c r="AC24" i="10"/>
  <c r="P17" i="10"/>
  <c r="P19" i="10"/>
  <c r="P21" i="10"/>
  <c r="P23" i="10"/>
  <c r="P25" i="10"/>
  <c r="AA21" i="10"/>
  <c r="AA22" i="10"/>
  <c r="Q17" i="10"/>
  <c r="Q19" i="10"/>
  <c r="Q21" i="10"/>
  <c r="Q23" i="10"/>
  <c r="Q25" i="10"/>
  <c r="AA25" i="10"/>
  <c r="AC22" i="10"/>
  <c r="Q24" i="10"/>
  <c r="AC26" i="10"/>
  <c r="O23" i="10"/>
  <c r="R17" i="10"/>
  <c r="R19" i="10"/>
  <c r="R21" i="10"/>
  <c r="R23" i="10"/>
  <c r="R25" i="10"/>
  <c r="AA17" i="10"/>
  <c r="AA19" i="10"/>
  <c r="AC21" i="10"/>
  <c r="O21" i="10"/>
  <c r="O18" i="10"/>
  <c r="O20" i="10"/>
  <c r="O22" i="10"/>
  <c r="O24" i="10"/>
  <c r="O26" i="10"/>
  <c r="AA26" i="10"/>
  <c r="AA18" i="10"/>
  <c r="AC20" i="10"/>
  <c r="AA23" i="10"/>
  <c r="O25" i="10"/>
  <c r="AC17" i="10"/>
  <c r="AC19" i="10"/>
  <c r="AA24" i="10"/>
  <c r="AC23" i="10"/>
  <c r="AA20" i="10"/>
  <c r="F17" i="10"/>
  <c r="N17" i="10"/>
  <c r="J18" i="10"/>
  <c r="L24" i="10"/>
  <c r="B21" i="10"/>
  <c r="H17" i="10"/>
  <c r="D19" i="10"/>
  <c r="E22" i="10"/>
  <c r="J26" i="10"/>
  <c r="N26" i="10"/>
  <c r="N22" i="10"/>
  <c r="G25" i="10"/>
  <c r="M26" i="10"/>
  <c r="G19" i="10"/>
  <c r="N24" i="10"/>
  <c r="K24" i="10"/>
  <c r="C21" i="10"/>
  <c r="G17" i="10"/>
  <c r="B26" i="10"/>
  <c r="E21" i="10"/>
  <c r="H19" i="10"/>
  <c r="H21" i="10"/>
  <c r="H23" i="10"/>
  <c r="H25" i="10"/>
  <c r="K17" i="10"/>
  <c r="L23" i="10"/>
  <c r="L19" i="10"/>
  <c r="N25" i="10"/>
  <c r="N21" i="10"/>
  <c r="J23" i="10"/>
  <c r="B17" i="10"/>
  <c r="E18" i="10"/>
  <c r="C20" i="10"/>
  <c r="F21" i="10"/>
  <c r="D23" i="10"/>
  <c r="B25" i="10"/>
  <c r="E26" i="10"/>
  <c r="I17" i="10"/>
  <c r="I19" i="10"/>
  <c r="I21" i="10"/>
  <c r="I25" i="10"/>
  <c r="L17" i="10"/>
  <c r="K23" i="10"/>
  <c r="K19" i="10"/>
  <c r="M25" i="10"/>
  <c r="M21" i="10"/>
  <c r="E24" i="10"/>
  <c r="G21" i="10"/>
  <c r="C23" i="10"/>
  <c r="E23" i="10"/>
  <c r="C26" i="10"/>
  <c r="D18" i="10"/>
  <c r="D26" i="10"/>
  <c r="C17" i="10"/>
  <c r="D20" i="10"/>
  <c r="C25" i="10"/>
  <c r="J17" i="10"/>
  <c r="J19" i="10"/>
  <c r="J25" i="10"/>
  <c r="L26" i="10"/>
  <c r="L18" i="10"/>
  <c r="N20" i="10"/>
  <c r="D17" i="10"/>
  <c r="B19" i="10"/>
  <c r="E20" i="10"/>
  <c r="C22" i="10"/>
  <c r="F23" i="10"/>
  <c r="D25" i="10"/>
  <c r="G18" i="10"/>
  <c r="G20" i="10"/>
  <c r="G24" i="10"/>
  <c r="G26" i="10"/>
  <c r="K26" i="10"/>
  <c r="K22" i="10"/>
  <c r="M20" i="10"/>
  <c r="F19" i="10"/>
  <c r="B20" i="10"/>
  <c r="F24" i="10"/>
  <c r="F18" i="10"/>
  <c r="B22" i="10"/>
  <c r="F26" i="10"/>
  <c r="J21" i="10"/>
  <c r="L22" i="10"/>
  <c r="H20" i="10"/>
  <c r="E17" i="10"/>
  <c r="C19" i="10"/>
  <c r="F20" i="10"/>
  <c r="D22" i="10"/>
  <c r="B24" i="10"/>
  <c r="E25" i="10"/>
  <c r="H18" i="10"/>
  <c r="H22" i="10"/>
  <c r="H24" i="10"/>
  <c r="H26" i="10"/>
  <c r="L25" i="10"/>
  <c r="M17" i="10"/>
  <c r="N23" i="10"/>
  <c r="C24" i="10"/>
  <c r="F25" i="10"/>
  <c r="I22" i="10"/>
  <c r="I24" i="10"/>
  <c r="I26" i="10"/>
  <c r="K25" i="10"/>
  <c r="M23" i="10"/>
  <c r="J20" i="10"/>
  <c r="J22" i="10"/>
  <c r="J24" i="10"/>
  <c r="L20" i="10"/>
  <c r="N18" i="10"/>
  <c r="D24" i="10"/>
  <c r="G23" i="10"/>
  <c r="K20" i="10"/>
  <c r="M22" i="10"/>
  <c r="M18" i="10"/>
  <c r="I23" i="10"/>
  <c r="E19" i="10"/>
  <c r="F22" i="10"/>
  <c r="N19" i="10"/>
  <c r="I20" i="10"/>
  <c r="D21" i="10"/>
  <c r="L21" i="10"/>
  <c r="G22" i="10"/>
  <c r="B23" i="10"/>
  <c r="M24" i="10"/>
  <c r="B18" i="10"/>
  <c r="M19" i="10"/>
  <c r="K21" i="10"/>
  <c r="K18" i="10"/>
  <c r="C18" i="10"/>
  <c r="K152" i="9"/>
  <c r="K151" i="9"/>
  <c r="L151" i="1"/>
  <c r="K151" i="1"/>
  <c r="K150" i="1"/>
  <c r="N143" i="9"/>
  <c r="O143" i="9" s="1"/>
  <c r="L143" i="9"/>
  <c r="M143" i="9" s="1"/>
  <c r="N142" i="9"/>
  <c r="O142" i="9" s="1"/>
  <c r="L142" i="9"/>
  <c r="M142" i="9" s="1"/>
  <c r="N141" i="9"/>
  <c r="O141" i="9" s="1"/>
  <c r="L141" i="9"/>
  <c r="M141" i="9" s="1"/>
  <c r="N140" i="9"/>
  <c r="O140" i="9" s="1"/>
  <c r="L140" i="9"/>
  <c r="M140" i="9" s="1"/>
  <c r="N139" i="9"/>
  <c r="O139" i="9" s="1"/>
  <c r="L139" i="9"/>
  <c r="M139" i="9" s="1"/>
  <c r="N138" i="9"/>
  <c r="O138" i="9" s="1"/>
  <c r="L138" i="9"/>
  <c r="M138" i="9" s="1"/>
  <c r="N137" i="9"/>
  <c r="O137" i="9" s="1"/>
  <c r="L137" i="9"/>
  <c r="M137" i="9" s="1"/>
  <c r="N136" i="9"/>
  <c r="O136" i="9" s="1"/>
  <c r="L136" i="9"/>
  <c r="M136" i="9" s="1"/>
  <c r="N135" i="9"/>
  <c r="O135" i="9" s="1"/>
  <c r="L135" i="9"/>
  <c r="M135" i="9" s="1"/>
  <c r="N134" i="9"/>
  <c r="O134" i="9" s="1"/>
  <c r="L134" i="9"/>
  <c r="M134" i="9" s="1"/>
  <c r="N133" i="9"/>
  <c r="O133" i="9" s="1"/>
  <c r="L133" i="9"/>
  <c r="M133" i="9" s="1"/>
  <c r="N132" i="9"/>
  <c r="O132" i="9" s="1"/>
  <c r="L132" i="9"/>
  <c r="M132" i="9" s="1"/>
  <c r="N131" i="9"/>
  <c r="O131" i="9" s="1"/>
  <c r="L131" i="9"/>
  <c r="M131" i="9" s="1"/>
  <c r="N130" i="9"/>
  <c r="O130" i="9" s="1"/>
  <c r="L130" i="9"/>
  <c r="M130" i="9" s="1"/>
  <c r="N129" i="9"/>
  <c r="O129" i="9" s="1"/>
  <c r="L129" i="9"/>
  <c r="M129" i="9" s="1"/>
  <c r="N128" i="9"/>
  <c r="O128" i="9" s="1"/>
  <c r="L128" i="9"/>
  <c r="M128" i="9" s="1"/>
  <c r="N127" i="9"/>
  <c r="O127" i="9" s="1"/>
  <c r="L127" i="9"/>
  <c r="M127" i="9" s="1"/>
  <c r="N126" i="9"/>
  <c r="O126" i="9" s="1"/>
  <c r="L126" i="9"/>
  <c r="M126" i="9" s="1"/>
  <c r="N125" i="9"/>
  <c r="O125" i="9" s="1"/>
  <c r="L125" i="9"/>
  <c r="M125" i="9" s="1"/>
  <c r="N124" i="9"/>
  <c r="O124" i="9" s="1"/>
  <c r="L124" i="9"/>
  <c r="M124" i="9" s="1"/>
  <c r="N123" i="9"/>
  <c r="O123" i="9" s="1"/>
  <c r="L123" i="9"/>
  <c r="M123" i="9" s="1"/>
  <c r="N122" i="9"/>
  <c r="O122" i="9" s="1"/>
  <c r="L122" i="9"/>
  <c r="M122" i="9" s="1"/>
  <c r="N121" i="9"/>
  <c r="O121" i="9" s="1"/>
  <c r="L121" i="9"/>
  <c r="M121" i="9" s="1"/>
  <c r="N120" i="9"/>
  <c r="O120" i="9" s="1"/>
  <c r="L120" i="9"/>
  <c r="M120" i="9" s="1"/>
  <c r="N119" i="9"/>
  <c r="O119" i="9" s="1"/>
  <c r="L119" i="9"/>
  <c r="M119" i="9" s="1"/>
  <c r="N118" i="9"/>
  <c r="O118" i="9" s="1"/>
  <c r="L118" i="9"/>
  <c r="M118" i="9" s="1"/>
  <c r="N117" i="9"/>
  <c r="O117" i="9" s="1"/>
  <c r="L117" i="9"/>
  <c r="M117" i="9" s="1"/>
  <c r="N116" i="9"/>
  <c r="O116" i="9" s="1"/>
  <c r="L116" i="9"/>
  <c r="M116" i="9" s="1"/>
  <c r="N115" i="9"/>
  <c r="O115" i="9" s="1"/>
  <c r="L115" i="9"/>
  <c r="M115" i="9" s="1"/>
  <c r="N114" i="9"/>
  <c r="O114" i="9" s="1"/>
  <c r="L114" i="9"/>
  <c r="M114" i="9" s="1"/>
  <c r="N113" i="9"/>
  <c r="O113" i="9" s="1"/>
  <c r="L113" i="9"/>
  <c r="M113" i="9" s="1"/>
  <c r="N112" i="9"/>
  <c r="O112" i="9" s="1"/>
  <c r="L112" i="9"/>
  <c r="M112" i="9" s="1"/>
  <c r="N111" i="9"/>
  <c r="O111" i="9" s="1"/>
  <c r="L111" i="9"/>
  <c r="M111" i="9" s="1"/>
  <c r="N110" i="9"/>
  <c r="O110" i="9" s="1"/>
  <c r="L110" i="9"/>
  <c r="M110" i="9" s="1"/>
  <c r="N109" i="9"/>
  <c r="O109" i="9" s="1"/>
  <c r="L109" i="9"/>
  <c r="M109" i="9" s="1"/>
  <c r="N108" i="9"/>
  <c r="O108" i="9" s="1"/>
  <c r="L108" i="9"/>
  <c r="M108" i="9" s="1"/>
  <c r="N107" i="9"/>
  <c r="O107" i="9" s="1"/>
  <c r="L107" i="9"/>
  <c r="M107" i="9" s="1"/>
  <c r="N106" i="9"/>
  <c r="O106" i="9" s="1"/>
  <c r="L106" i="9"/>
  <c r="M106" i="9" s="1"/>
  <c r="N105" i="9"/>
  <c r="O105" i="9" s="1"/>
  <c r="L105" i="9"/>
  <c r="M105" i="9" s="1"/>
  <c r="N104" i="9"/>
  <c r="O104" i="9" s="1"/>
  <c r="L104" i="9"/>
  <c r="M104" i="9" s="1"/>
  <c r="N103" i="9"/>
  <c r="O103" i="9" s="1"/>
  <c r="L103" i="9"/>
  <c r="M103" i="9" s="1"/>
  <c r="N102" i="9"/>
  <c r="O102" i="9" s="1"/>
  <c r="L102" i="9"/>
  <c r="M102" i="9" s="1"/>
  <c r="N101" i="9"/>
  <c r="O101" i="9" s="1"/>
  <c r="L101" i="9"/>
  <c r="M101" i="9" s="1"/>
  <c r="N100" i="9"/>
  <c r="O100" i="9" s="1"/>
  <c r="L100" i="9"/>
  <c r="M100" i="9" s="1"/>
  <c r="P99" i="9"/>
  <c r="Q99" i="9" s="1"/>
  <c r="N99" i="9"/>
  <c r="O99" i="9" s="1"/>
  <c r="L99" i="9"/>
  <c r="M99" i="9" s="1"/>
  <c r="N98" i="9"/>
  <c r="O98" i="9" s="1"/>
  <c r="L98" i="9"/>
  <c r="M98" i="9" s="1"/>
  <c r="N97" i="9"/>
  <c r="O97" i="9" s="1"/>
  <c r="L97" i="9"/>
  <c r="M97" i="9" s="1"/>
  <c r="N96" i="9"/>
  <c r="O96" i="9" s="1"/>
  <c r="L96" i="9"/>
  <c r="M96" i="9" s="1"/>
  <c r="N95" i="9"/>
  <c r="O95" i="9" s="1"/>
  <c r="L95" i="9"/>
  <c r="M95" i="9" s="1"/>
  <c r="N94" i="9"/>
  <c r="O94" i="9" s="1"/>
  <c r="L94" i="9"/>
  <c r="M94" i="9" s="1"/>
  <c r="N93" i="9"/>
  <c r="O93" i="9" s="1"/>
  <c r="L93" i="9"/>
  <c r="M93" i="9" s="1"/>
  <c r="N92" i="9"/>
  <c r="O92" i="9" s="1"/>
  <c r="L92" i="9"/>
  <c r="M92" i="9" s="1"/>
  <c r="P91" i="9"/>
  <c r="Q91" i="9" s="1"/>
  <c r="N91" i="9"/>
  <c r="O91" i="9" s="1"/>
  <c r="L91" i="9"/>
  <c r="M91" i="9" s="1"/>
  <c r="N90" i="9"/>
  <c r="O90" i="9" s="1"/>
  <c r="L90" i="9"/>
  <c r="M90" i="9" s="1"/>
  <c r="N89" i="9"/>
  <c r="O89" i="9" s="1"/>
  <c r="L89" i="9"/>
  <c r="M89" i="9" s="1"/>
  <c r="N88" i="9"/>
  <c r="O88" i="9" s="1"/>
  <c r="L88" i="9"/>
  <c r="M88" i="9" s="1"/>
  <c r="N87" i="9"/>
  <c r="O87" i="9" s="1"/>
  <c r="L87" i="9"/>
  <c r="M87" i="9" s="1"/>
  <c r="N86" i="9"/>
  <c r="O86" i="9" s="1"/>
  <c r="L86" i="9"/>
  <c r="M86" i="9" s="1"/>
  <c r="N85" i="9"/>
  <c r="O85" i="9" s="1"/>
  <c r="L85" i="9"/>
  <c r="M85" i="9" s="1"/>
  <c r="N84" i="9"/>
  <c r="O84" i="9" s="1"/>
  <c r="L84" i="9"/>
  <c r="M84" i="9" s="1"/>
  <c r="N83" i="9"/>
  <c r="O83" i="9" s="1"/>
  <c r="L83" i="9"/>
  <c r="M83" i="9" s="1"/>
  <c r="N82" i="9"/>
  <c r="O82" i="9" s="1"/>
  <c r="L82" i="9"/>
  <c r="M82" i="9" s="1"/>
  <c r="N81" i="9"/>
  <c r="O81" i="9" s="1"/>
  <c r="L81" i="9"/>
  <c r="M81" i="9" s="1"/>
  <c r="N80" i="9"/>
  <c r="O80" i="9" s="1"/>
  <c r="L80" i="9"/>
  <c r="M80" i="9" s="1"/>
  <c r="N79" i="9"/>
  <c r="O79" i="9" s="1"/>
  <c r="L79" i="9"/>
  <c r="M79" i="9" s="1"/>
  <c r="N78" i="9"/>
  <c r="O78" i="9" s="1"/>
  <c r="L78" i="9"/>
  <c r="M78" i="9" s="1"/>
  <c r="N77" i="9"/>
  <c r="O77" i="9" s="1"/>
  <c r="L77" i="9"/>
  <c r="M77" i="9" s="1"/>
  <c r="N76" i="9"/>
  <c r="O76" i="9" s="1"/>
  <c r="L76" i="9"/>
  <c r="M76" i="9" s="1"/>
  <c r="P75" i="9"/>
  <c r="Q75" i="9" s="1"/>
  <c r="N75" i="9"/>
  <c r="O75" i="9" s="1"/>
  <c r="L75" i="9"/>
  <c r="M75" i="9" s="1"/>
  <c r="N74" i="9"/>
  <c r="O74" i="9" s="1"/>
  <c r="L74" i="9"/>
  <c r="M74" i="9" s="1"/>
  <c r="N73" i="9"/>
  <c r="O73" i="9" s="1"/>
  <c r="L73" i="9"/>
  <c r="M73" i="9" s="1"/>
  <c r="N72" i="9"/>
  <c r="O72" i="9" s="1"/>
  <c r="L72" i="9"/>
  <c r="M72" i="9" s="1"/>
  <c r="N71" i="9"/>
  <c r="O71" i="9" s="1"/>
  <c r="L71" i="9"/>
  <c r="M71" i="9" s="1"/>
  <c r="N70" i="9"/>
  <c r="O70" i="9" s="1"/>
  <c r="L70" i="9"/>
  <c r="M70" i="9" s="1"/>
  <c r="N69" i="9"/>
  <c r="O69" i="9" s="1"/>
  <c r="L69" i="9"/>
  <c r="M69" i="9" s="1"/>
  <c r="N68" i="9"/>
  <c r="O68" i="9" s="1"/>
  <c r="L68" i="9"/>
  <c r="M68" i="9" s="1"/>
  <c r="P67" i="9"/>
  <c r="Q67" i="9" s="1"/>
  <c r="N67" i="9"/>
  <c r="O67" i="9" s="1"/>
  <c r="L67" i="9"/>
  <c r="M67" i="9" s="1"/>
  <c r="N66" i="9"/>
  <c r="O66" i="9" s="1"/>
  <c r="L66" i="9"/>
  <c r="M66" i="9" s="1"/>
  <c r="N65" i="9"/>
  <c r="O65" i="9" s="1"/>
  <c r="L65" i="9"/>
  <c r="M65" i="9" s="1"/>
  <c r="N64" i="9"/>
  <c r="O64" i="9" s="1"/>
  <c r="L64" i="9"/>
  <c r="M64" i="9" s="1"/>
  <c r="N63" i="9"/>
  <c r="O63" i="9" s="1"/>
  <c r="L63" i="9"/>
  <c r="M63" i="9" s="1"/>
  <c r="N62" i="9"/>
  <c r="O62" i="9" s="1"/>
  <c r="L62" i="9"/>
  <c r="M62" i="9" s="1"/>
  <c r="N61" i="9"/>
  <c r="O61" i="9" s="1"/>
  <c r="L61" i="9"/>
  <c r="M61" i="9" s="1"/>
  <c r="N60" i="9"/>
  <c r="O60" i="9" s="1"/>
  <c r="L60" i="9"/>
  <c r="M60" i="9" s="1"/>
  <c r="P59" i="9"/>
  <c r="Q59" i="9" s="1"/>
  <c r="N59" i="9"/>
  <c r="O59" i="9" s="1"/>
  <c r="L59" i="9"/>
  <c r="M59" i="9" s="1"/>
  <c r="N58" i="9"/>
  <c r="O58" i="9" s="1"/>
  <c r="L58" i="9"/>
  <c r="M58" i="9" s="1"/>
  <c r="N57" i="9"/>
  <c r="O57" i="9" s="1"/>
  <c r="L57" i="9"/>
  <c r="M57" i="9" s="1"/>
  <c r="N56" i="9"/>
  <c r="O56" i="9" s="1"/>
  <c r="L56" i="9"/>
  <c r="M56" i="9" s="1"/>
  <c r="N55" i="9"/>
  <c r="O55" i="9" s="1"/>
  <c r="L55" i="9"/>
  <c r="M55" i="9" s="1"/>
  <c r="N54" i="9"/>
  <c r="O54" i="9" s="1"/>
  <c r="L54" i="9"/>
  <c r="M54" i="9" s="1"/>
  <c r="N53" i="9"/>
  <c r="O53" i="9" s="1"/>
  <c r="L53" i="9"/>
  <c r="M53" i="9" s="1"/>
  <c r="N52" i="9"/>
  <c r="O52" i="9" s="1"/>
  <c r="L52" i="9"/>
  <c r="M52" i="9" s="1"/>
  <c r="N51" i="9"/>
  <c r="O51" i="9" s="1"/>
  <c r="L51" i="9"/>
  <c r="M51" i="9" s="1"/>
  <c r="N50" i="9"/>
  <c r="O50" i="9" s="1"/>
  <c r="L50" i="9"/>
  <c r="M50" i="9" s="1"/>
  <c r="N49" i="9"/>
  <c r="O49" i="9" s="1"/>
  <c r="L49" i="9"/>
  <c r="M49" i="9" s="1"/>
  <c r="N48" i="9"/>
  <c r="O48" i="9" s="1"/>
  <c r="L48" i="9"/>
  <c r="M48" i="9" s="1"/>
  <c r="N47" i="9"/>
  <c r="O47" i="9" s="1"/>
  <c r="L47" i="9"/>
  <c r="M47" i="9" s="1"/>
  <c r="N46" i="9"/>
  <c r="O46" i="9" s="1"/>
  <c r="L46" i="9"/>
  <c r="M46" i="9" s="1"/>
  <c r="N45" i="9"/>
  <c r="O45" i="9" s="1"/>
  <c r="L45" i="9"/>
  <c r="M45" i="9" s="1"/>
  <c r="N44" i="9"/>
  <c r="O44" i="9" s="1"/>
  <c r="L44" i="9"/>
  <c r="M44" i="9" s="1"/>
  <c r="N43" i="9"/>
  <c r="O43" i="9" s="1"/>
  <c r="L43" i="9"/>
  <c r="M43" i="9" s="1"/>
  <c r="N42" i="9"/>
  <c r="O42" i="9" s="1"/>
  <c r="L42" i="9"/>
  <c r="M42" i="9" s="1"/>
  <c r="N41" i="9"/>
  <c r="O41" i="9" s="1"/>
  <c r="L41" i="9"/>
  <c r="M41" i="9" s="1"/>
  <c r="N40" i="9"/>
  <c r="O40" i="9" s="1"/>
  <c r="L40" i="9"/>
  <c r="M40" i="9" s="1"/>
  <c r="N39" i="9"/>
  <c r="O39" i="9" s="1"/>
  <c r="L39" i="9"/>
  <c r="M39" i="9" s="1"/>
  <c r="N38" i="9"/>
  <c r="O38" i="9" s="1"/>
  <c r="L38" i="9"/>
  <c r="M38" i="9" s="1"/>
  <c r="N37" i="9"/>
  <c r="O37" i="9" s="1"/>
  <c r="L37" i="9"/>
  <c r="M37" i="9" s="1"/>
  <c r="N36" i="9"/>
  <c r="O36" i="9" s="1"/>
  <c r="L36" i="9"/>
  <c r="M36" i="9" s="1"/>
  <c r="N35" i="9"/>
  <c r="O35" i="9" s="1"/>
  <c r="L35" i="9"/>
  <c r="M35" i="9" s="1"/>
  <c r="N34" i="9"/>
  <c r="O34" i="9" s="1"/>
  <c r="L34" i="9"/>
  <c r="M34" i="9" s="1"/>
  <c r="N33" i="9"/>
  <c r="O33" i="9" s="1"/>
  <c r="L33" i="9"/>
  <c r="M33" i="9" s="1"/>
  <c r="N32" i="9"/>
  <c r="O32" i="9" s="1"/>
  <c r="L32" i="9"/>
  <c r="M32" i="9" s="1"/>
  <c r="N31" i="9"/>
  <c r="O31" i="9" s="1"/>
  <c r="L31" i="9"/>
  <c r="M31" i="9" s="1"/>
  <c r="N30" i="9"/>
  <c r="O30" i="9" s="1"/>
  <c r="L30" i="9"/>
  <c r="M30" i="9" s="1"/>
  <c r="N29" i="9"/>
  <c r="O29" i="9" s="1"/>
  <c r="L29" i="9"/>
  <c r="M29" i="9" s="1"/>
  <c r="N28" i="9"/>
  <c r="O28" i="9" s="1"/>
  <c r="L28" i="9"/>
  <c r="M28" i="9" s="1"/>
  <c r="P27" i="9"/>
  <c r="Q27" i="9" s="1"/>
  <c r="N27" i="9"/>
  <c r="O27" i="9" s="1"/>
  <c r="L27" i="9"/>
  <c r="M27" i="9" s="1"/>
  <c r="N26" i="9"/>
  <c r="O26" i="9" s="1"/>
  <c r="L26" i="9"/>
  <c r="M26" i="9" s="1"/>
  <c r="N25" i="9"/>
  <c r="O25" i="9" s="1"/>
  <c r="L25" i="9"/>
  <c r="M25" i="9" s="1"/>
  <c r="N24" i="9"/>
  <c r="O24" i="9" s="1"/>
  <c r="L24" i="9"/>
  <c r="M24" i="9" s="1"/>
  <c r="N23" i="9"/>
  <c r="O23" i="9" s="1"/>
  <c r="L23" i="9"/>
  <c r="M23" i="9" s="1"/>
  <c r="N22" i="9"/>
  <c r="O22" i="9" s="1"/>
  <c r="L22" i="9"/>
  <c r="M22" i="9" s="1"/>
  <c r="N21" i="9"/>
  <c r="O21" i="9" s="1"/>
  <c r="L21" i="9"/>
  <c r="M21" i="9" s="1"/>
  <c r="P20" i="9"/>
  <c r="Q20" i="9" s="1"/>
  <c r="N20" i="9"/>
  <c r="O20" i="9" s="1"/>
  <c r="L20" i="9"/>
  <c r="M20" i="9" s="1"/>
  <c r="N19" i="9"/>
  <c r="O19" i="9" s="1"/>
  <c r="L19" i="9"/>
  <c r="M19" i="9" s="1"/>
  <c r="N18" i="9"/>
  <c r="O18" i="9" s="1"/>
  <c r="L18" i="9"/>
  <c r="M18" i="9" s="1"/>
  <c r="N17" i="9"/>
  <c r="O17" i="9" s="1"/>
  <c r="L17" i="9"/>
  <c r="M17" i="9" s="1"/>
  <c r="N16" i="9"/>
  <c r="O16" i="9" s="1"/>
  <c r="L16" i="9"/>
  <c r="M16" i="9" s="1"/>
  <c r="N15" i="9"/>
  <c r="O15" i="9" s="1"/>
  <c r="L15" i="9"/>
  <c r="M15" i="9" s="1"/>
  <c r="N14" i="9"/>
  <c r="O14" i="9" s="1"/>
  <c r="L14" i="9"/>
  <c r="M14" i="9" s="1"/>
  <c r="N13" i="9"/>
  <c r="O13" i="9" s="1"/>
  <c r="L13" i="9"/>
  <c r="M13" i="9" s="1"/>
  <c r="P12" i="9"/>
  <c r="Q12" i="9" s="1"/>
  <c r="N12" i="9"/>
  <c r="O12" i="9" s="1"/>
  <c r="L12" i="9"/>
  <c r="M12" i="9" s="1"/>
  <c r="N11" i="9"/>
  <c r="O11" i="9" s="1"/>
  <c r="L11" i="9"/>
  <c r="M11" i="9" s="1"/>
  <c r="N10" i="9"/>
  <c r="O10" i="9" s="1"/>
  <c r="L10" i="9"/>
  <c r="M10" i="9" s="1"/>
  <c r="N9" i="9"/>
  <c r="O9" i="9" s="1"/>
  <c r="L9" i="9"/>
  <c r="M9" i="9" s="1"/>
  <c r="N8" i="9"/>
  <c r="O8" i="9" s="1"/>
  <c r="L8" i="9"/>
  <c r="M8" i="9" s="1"/>
  <c r="N7" i="9"/>
  <c r="O7" i="9" s="1"/>
  <c r="L7" i="9"/>
  <c r="M7" i="9" s="1"/>
  <c r="N6" i="9"/>
  <c r="O6" i="9" s="1"/>
  <c r="L6" i="9"/>
  <c r="M6" i="9" s="1"/>
  <c r="P5" i="9"/>
  <c r="Q5" i="9" s="1"/>
  <c r="N5" i="9"/>
  <c r="O5" i="9" s="1"/>
  <c r="L5" i="9"/>
  <c r="M5" i="9" s="1"/>
  <c r="N4" i="9"/>
  <c r="O4" i="9" s="1"/>
  <c r="L4" i="9"/>
  <c r="M4" i="9" s="1"/>
  <c r="J28" i="8"/>
  <c r="J27" i="8"/>
  <c r="J26" i="8"/>
  <c r="J25" i="8"/>
  <c r="J24" i="8"/>
  <c r="J23" i="8"/>
  <c r="J22" i="8"/>
  <c r="J21" i="8"/>
  <c r="J20" i="8"/>
  <c r="J19" i="8"/>
  <c r="H28" i="8"/>
  <c r="H27" i="8"/>
  <c r="H26" i="8"/>
  <c r="H25" i="8"/>
  <c r="H24" i="8"/>
  <c r="H23" i="8"/>
  <c r="H22" i="8"/>
  <c r="H21" i="8"/>
  <c r="H20" i="8"/>
  <c r="H19" i="8"/>
  <c r="F28" i="8"/>
  <c r="P63" i="9" s="1"/>
  <c r="Q63" i="9" s="1"/>
  <c r="F27" i="8"/>
  <c r="P110" i="9" s="1"/>
  <c r="Q110" i="9" s="1"/>
  <c r="F26" i="8"/>
  <c r="P127" i="9" s="1"/>
  <c r="Q127" i="9" s="1"/>
  <c r="F25" i="8"/>
  <c r="P137" i="9" s="1"/>
  <c r="Q137" i="9" s="1"/>
  <c r="F24" i="8"/>
  <c r="P103" i="9" s="1"/>
  <c r="Q103" i="9" s="1"/>
  <c r="F23" i="8"/>
  <c r="F22" i="8"/>
  <c r="P111" i="9" s="1"/>
  <c r="Q111" i="9" s="1"/>
  <c r="F21" i="8"/>
  <c r="P87" i="9" s="1"/>
  <c r="Q87" i="9" s="1"/>
  <c r="F20" i="8"/>
  <c r="P55" i="9" s="1"/>
  <c r="Q55" i="9" s="1"/>
  <c r="E19" i="8"/>
  <c r="F19" i="8" s="1"/>
  <c r="E4" i="8"/>
  <c r="AA143" i="9"/>
  <c r="Z143" i="9"/>
  <c r="Y143" i="9"/>
  <c r="X143" i="9"/>
  <c r="W143" i="9"/>
  <c r="V143" i="9"/>
  <c r="U143" i="9"/>
  <c r="T143" i="9"/>
  <c r="S143" i="9"/>
  <c r="R143" i="9"/>
  <c r="G143" i="9"/>
  <c r="F143" i="9"/>
  <c r="AA142" i="9"/>
  <c r="Z142" i="9"/>
  <c r="Y142" i="9"/>
  <c r="X142" i="9"/>
  <c r="W142" i="9"/>
  <c r="V142" i="9"/>
  <c r="U142" i="9"/>
  <c r="T142" i="9"/>
  <c r="S142" i="9"/>
  <c r="R142" i="9"/>
  <c r="H142" i="9"/>
  <c r="G142" i="9"/>
  <c r="F142" i="9"/>
  <c r="AA141" i="9"/>
  <c r="Z141" i="9"/>
  <c r="Y141" i="9"/>
  <c r="X141" i="9"/>
  <c r="W141" i="9"/>
  <c r="V141" i="9"/>
  <c r="U141" i="9"/>
  <c r="T141" i="9"/>
  <c r="S141" i="9"/>
  <c r="R141" i="9"/>
  <c r="G141" i="9"/>
  <c r="F141" i="9"/>
  <c r="AA140" i="9"/>
  <c r="Z140" i="9"/>
  <c r="Y140" i="9"/>
  <c r="X140" i="9"/>
  <c r="W140" i="9"/>
  <c r="V140" i="9"/>
  <c r="U140" i="9"/>
  <c r="T140" i="9"/>
  <c r="S140" i="9"/>
  <c r="R140" i="9"/>
  <c r="H140" i="9"/>
  <c r="G140" i="9"/>
  <c r="F140" i="9"/>
  <c r="AA139" i="9"/>
  <c r="Z139" i="9"/>
  <c r="Y139" i="9"/>
  <c r="X139" i="9"/>
  <c r="W139" i="9"/>
  <c r="V139" i="9"/>
  <c r="U139" i="9"/>
  <c r="T139" i="9"/>
  <c r="S139" i="9"/>
  <c r="R139" i="9"/>
  <c r="G139" i="9"/>
  <c r="F139" i="9"/>
  <c r="AA138" i="9"/>
  <c r="Z138" i="9"/>
  <c r="Y138" i="9"/>
  <c r="X138" i="9"/>
  <c r="W138" i="9"/>
  <c r="V138" i="9"/>
  <c r="U138" i="9"/>
  <c r="T138" i="9"/>
  <c r="S138" i="9"/>
  <c r="R138" i="9"/>
  <c r="H138" i="9"/>
  <c r="G138" i="9"/>
  <c r="F138" i="9"/>
  <c r="AA137" i="9"/>
  <c r="Z137" i="9"/>
  <c r="Y137" i="9"/>
  <c r="X137" i="9"/>
  <c r="W137" i="9"/>
  <c r="V137" i="9"/>
  <c r="U137" i="9"/>
  <c r="T137" i="9"/>
  <c r="S137" i="9"/>
  <c r="R137" i="9"/>
  <c r="G137" i="9"/>
  <c r="F137" i="9"/>
  <c r="AA136" i="9"/>
  <c r="Z136" i="9"/>
  <c r="Y136" i="9"/>
  <c r="X136" i="9"/>
  <c r="W136" i="9"/>
  <c r="V136" i="9"/>
  <c r="U136" i="9"/>
  <c r="T136" i="9"/>
  <c r="S136" i="9"/>
  <c r="R136" i="9"/>
  <c r="H136" i="9"/>
  <c r="G136" i="9"/>
  <c r="F136" i="9"/>
  <c r="AA135" i="9"/>
  <c r="Z135" i="9"/>
  <c r="Y135" i="9"/>
  <c r="X135" i="9"/>
  <c r="W135" i="9"/>
  <c r="V135" i="9"/>
  <c r="U135" i="9"/>
  <c r="T135" i="9"/>
  <c r="S135" i="9"/>
  <c r="R135" i="9"/>
  <c r="G135" i="9"/>
  <c r="F135" i="9"/>
  <c r="AA134" i="9"/>
  <c r="Z134" i="9"/>
  <c r="Y134" i="9"/>
  <c r="X134" i="9"/>
  <c r="W134" i="9"/>
  <c r="V134" i="9"/>
  <c r="U134" i="9"/>
  <c r="T134" i="9"/>
  <c r="S134" i="9"/>
  <c r="R134" i="9"/>
  <c r="H134" i="9"/>
  <c r="G134" i="9"/>
  <c r="F134" i="9"/>
  <c r="AA133" i="9"/>
  <c r="Z133" i="9"/>
  <c r="Y133" i="9"/>
  <c r="X133" i="9"/>
  <c r="W133" i="9"/>
  <c r="V133" i="9"/>
  <c r="U133" i="9"/>
  <c r="T133" i="9"/>
  <c r="S133" i="9"/>
  <c r="R133" i="9"/>
  <c r="G133" i="9"/>
  <c r="F133" i="9"/>
  <c r="AA132" i="9"/>
  <c r="Z132" i="9"/>
  <c r="Y132" i="9"/>
  <c r="X132" i="9"/>
  <c r="W132" i="9"/>
  <c r="V132" i="9"/>
  <c r="U132" i="9"/>
  <c r="T132" i="9"/>
  <c r="S132" i="9"/>
  <c r="R132" i="9"/>
  <c r="H132" i="9"/>
  <c r="G132" i="9"/>
  <c r="F132" i="9"/>
  <c r="AA131" i="9"/>
  <c r="Z131" i="9"/>
  <c r="Y131" i="9"/>
  <c r="X131" i="9"/>
  <c r="W131" i="9"/>
  <c r="V131" i="9"/>
  <c r="U131" i="9"/>
  <c r="T131" i="9"/>
  <c r="S131" i="9"/>
  <c r="R131" i="9"/>
  <c r="G131" i="9"/>
  <c r="F131" i="9"/>
  <c r="AA130" i="9"/>
  <c r="Z130" i="9"/>
  <c r="Y130" i="9"/>
  <c r="X130" i="9"/>
  <c r="W130" i="9"/>
  <c r="V130" i="9"/>
  <c r="U130" i="9"/>
  <c r="T130" i="9"/>
  <c r="S130" i="9"/>
  <c r="R130" i="9"/>
  <c r="H130" i="9"/>
  <c r="G130" i="9"/>
  <c r="F130" i="9"/>
  <c r="AA129" i="9"/>
  <c r="Z129" i="9"/>
  <c r="Y129" i="9"/>
  <c r="X129" i="9"/>
  <c r="W129" i="9"/>
  <c r="V129" i="9"/>
  <c r="U129" i="9"/>
  <c r="T129" i="9"/>
  <c r="S129" i="9"/>
  <c r="R129" i="9"/>
  <c r="G129" i="9"/>
  <c r="F129" i="9"/>
  <c r="AA128" i="9"/>
  <c r="Z128" i="9"/>
  <c r="Y128" i="9"/>
  <c r="X128" i="9"/>
  <c r="W128" i="9"/>
  <c r="V128" i="9"/>
  <c r="U128" i="9"/>
  <c r="T128" i="9"/>
  <c r="S128" i="9"/>
  <c r="R128" i="9"/>
  <c r="H128" i="9"/>
  <c r="G128" i="9"/>
  <c r="F128" i="9"/>
  <c r="AA127" i="9"/>
  <c r="Z127" i="9"/>
  <c r="Y127" i="9"/>
  <c r="X127" i="9"/>
  <c r="W127" i="9"/>
  <c r="V127" i="9"/>
  <c r="U127" i="9"/>
  <c r="T127" i="9"/>
  <c r="S127" i="9"/>
  <c r="R127" i="9"/>
  <c r="G127" i="9"/>
  <c r="F127" i="9"/>
  <c r="AA126" i="9"/>
  <c r="Z126" i="9"/>
  <c r="Y126" i="9"/>
  <c r="X126" i="9"/>
  <c r="W126" i="9"/>
  <c r="V126" i="9"/>
  <c r="U126" i="9"/>
  <c r="T126" i="9"/>
  <c r="S126" i="9"/>
  <c r="R126" i="9"/>
  <c r="H126" i="9"/>
  <c r="G126" i="9"/>
  <c r="F126" i="9"/>
  <c r="AA125" i="9"/>
  <c r="Z125" i="9"/>
  <c r="Y125" i="9"/>
  <c r="X125" i="9"/>
  <c r="W125" i="9"/>
  <c r="V125" i="9"/>
  <c r="U125" i="9"/>
  <c r="T125" i="9"/>
  <c r="S125" i="9"/>
  <c r="R125" i="9"/>
  <c r="G125" i="9"/>
  <c r="F125" i="9"/>
  <c r="AA124" i="9"/>
  <c r="Z124" i="9"/>
  <c r="Y124" i="9"/>
  <c r="X124" i="9"/>
  <c r="W124" i="9"/>
  <c r="V124" i="9"/>
  <c r="U124" i="9"/>
  <c r="T124" i="9"/>
  <c r="S124" i="9"/>
  <c r="R124" i="9"/>
  <c r="H124" i="9"/>
  <c r="G124" i="9"/>
  <c r="F124" i="9"/>
  <c r="AA123" i="9"/>
  <c r="Z123" i="9"/>
  <c r="Y123" i="9"/>
  <c r="X123" i="9"/>
  <c r="W123" i="9"/>
  <c r="V123" i="9"/>
  <c r="U123" i="9"/>
  <c r="T123" i="9"/>
  <c r="S123" i="9"/>
  <c r="R123" i="9"/>
  <c r="G123" i="9"/>
  <c r="F123" i="9"/>
  <c r="AA122" i="9"/>
  <c r="Z122" i="9"/>
  <c r="Y122" i="9"/>
  <c r="X122" i="9"/>
  <c r="W122" i="9"/>
  <c r="V122" i="9"/>
  <c r="U122" i="9"/>
  <c r="T122" i="9"/>
  <c r="S122" i="9"/>
  <c r="R122" i="9"/>
  <c r="H122" i="9"/>
  <c r="G122" i="9"/>
  <c r="F122" i="9"/>
  <c r="AA121" i="9"/>
  <c r="Z121" i="9"/>
  <c r="Y121" i="9"/>
  <c r="X121" i="9"/>
  <c r="W121" i="9"/>
  <c r="V121" i="9"/>
  <c r="U121" i="9"/>
  <c r="T121" i="9"/>
  <c r="S121" i="9"/>
  <c r="R121" i="9"/>
  <c r="G121" i="9"/>
  <c r="F121" i="9"/>
  <c r="AA120" i="9"/>
  <c r="Z120" i="9"/>
  <c r="Y120" i="9"/>
  <c r="X120" i="9"/>
  <c r="W120" i="9"/>
  <c r="V120" i="9"/>
  <c r="U120" i="9"/>
  <c r="T120" i="9"/>
  <c r="S120" i="9"/>
  <c r="R120" i="9"/>
  <c r="H120" i="9"/>
  <c r="G120" i="9"/>
  <c r="F120" i="9"/>
  <c r="AA119" i="9"/>
  <c r="Z119" i="9"/>
  <c r="Y119" i="9"/>
  <c r="X119" i="9"/>
  <c r="W119" i="9"/>
  <c r="V119" i="9"/>
  <c r="U119" i="9"/>
  <c r="T119" i="9"/>
  <c r="S119" i="9"/>
  <c r="R119" i="9"/>
  <c r="H119" i="9"/>
  <c r="G119" i="9"/>
  <c r="F119" i="9"/>
  <c r="AA118" i="9"/>
  <c r="Z118" i="9"/>
  <c r="Y118" i="9"/>
  <c r="X118" i="9"/>
  <c r="W118" i="9"/>
  <c r="V118" i="9"/>
  <c r="U118" i="9"/>
  <c r="T118" i="9"/>
  <c r="S118" i="9"/>
  <c r="R118" i="9"/>
  <c r="H118" i="9"/>
  <c r="G118" i="9"/>
  <c r="F118" i="9"/>
  <c r="AA117" i="9"/>
  <c r="Z117" i="9"/>
  <c r="Y117" i="9"/>
  <c r="X117" i="9"/>
  <c r="W117" i="9"/>
  <c r="V117" i="9"/>
  <c r="U117" i="9"/>
  <c r="T117" i="9"/>
  <c r="S117" i="9"/>
  <c r="R117" i="9"/>
  <c r="G117" i="9"/>
  <c r="F117" i="9"/>
  <c r="H117" i="9" s="1"/>
  <c r="AA116" i="9"/>
  <c r="Z116" i="9"/>
  <c r="Y116" i="9"/>
  <c r="X116" i="9"/>
  <c r="W116" i="9"/>
  <c r="V116" i="9"/>
  <c r="U116" i="9"/>
  <c r="T116" i="9"/>
  <c r="S116" i="9"/>
  <c r="R116" i="9"/>
  <c r="G116" i="9"/>
  <c r="F116" i="9"/>
  <c r="AA115" i="9"/>
  <c r="Z115" i="9"/>
  <c r="Y115" i="9"/>
  <c r="X115" i="9"/>
  <c r="W115" i="9"/>
  <c r="V115" i="9"/>
  <c r="U115" i="9"/>
  <c r="T115" i="9"/>
  <c r="S115" i="9"/>
  <c r="R115" i="9"/>
  <c r="H115" i="9"/>
  <c r="G115" i="9"/>
  <c r="F115" i="9"/>
  <c r="AA114" i="9"/>
  <c r="Z114" i="9"/>
  <c r="Y114" i="9"/>
  <c r="X114" i="9"/>
  <c r="W114" i="9"/>
  <c r="V114" i="9"/>
  <c r="U114" i="9"/>
  <c r="T114" i="9"/>
  <c r="S114" i="9"/>
  <c r="R114" i="9"/>
  <c r="H114" i="9"/>
  <c r="G114" i="9"/>
  <c r="F114" i="9"/>
  <c r="AA113" i="9"/>
  <c r="Z113" i="9"/>
  <c r="Y113" i="9"/>
  <c r="X113" i="9"/>
  <c r="W113" i="9"/>
  <c r="V113" i="9"/>
  <c r="U113" i="9"/>
  <c r="T113" i="9"/>
  <c r="S113" i="9"/>
  <c r="R113" i="9"/>
  <c r="G113" i="9"/>
  <c r="F113" i="9"/>
  <c r="H113" i="9" s="1"/>
  <c r="AA112" i="9"/>
  <c r="Z112" i="9"/>
  <c r="Y112" i="9"/>
  <c r="X112" i="9"/>
  <c r="W112" i="9"/>
  <c r="V112" i="9"/>
  <c r="U112" i="9"/>
  <c r="T112" i="9"/>
  <c r="S112" i="9"/>
  <c r="R112" i="9"/>
  <c r="G112" i="9"/>
  <c r="F112" i="9"/>
  <c r="AA111" i="9"/>
  <c r="Z111" i="9"/>
  <c r="Y111" i="9"/>
  <c r="X111" i="9"/>
  <c r="W111" i="9"/>
  <c r="V111" i="9"/>
  <c r="U111" i="9"/>
  <c r="T111" i="9"/>
  <c r="S111" i="9"/>
  <c r="R111" i="9"/>
  <c r="H111" i="9"/>
  <c r="G111" i="9"/>
  <c r="F111" i="9"/>
  <c r="AA110" i="9"/>
  <c r="Z110" i="9"/>
  <c r="Y110" i="9"/>
  <c r="X110" i="9"/>
  <c r="W110" i="9"/>
  <c r="V110" i="9"/>
  <c r="U110" i="9"/>
  <c r="T110" i="9"/>
  <c r="S110" i="9"/>
  <c r="R110" i="9"/>
  <c r="H110" i="9"/>
  <c r="G110" i="9"/>
  <c r="F110" i="9"/>
  <c r="AA109" i="9"/>
  <c r="Z109" i="9"/>
  <c r="Y109" i="9"/>
  <c r="X109" i="9"/>
  <c r="W109" i="9"/>
  <c r="V109" i="9"/>
  <c r="U109" i="9"/>
  <c r="T109" i="9"/>
  <c r="S109" i="9"/>
  <c r="R109" i="9"/>
  <c r="G109" i="9"/>
  <c r="F109" i="9"/>
  <c r="H109" i="9" s="1"/>
  <c r="AA108" i="9"/>
  <c r="Z108" i="9"/>
  <c r="Y108" i="9"/>
  <c r="X108" i="9"/>
  <c r="W108" i="9"/>
  <c r="V108" i="9"/>
  <c r="U108" i="9"/>
  <c r="T108" i="9"/>
  <c r="S108" i="9"/>
  <c r="R108" i="9"/>
  <c r="G108" i="9"/>
  <c r="F108" i="9"/>
  <c r="AA107" i="9"/>
  <c r="Z107" i="9"/>
  <c r="Y107" i="9"/>
  <c r="X107" i="9"/>
  <c r="W107" i="9"/>
  <c r="V107" i="9"/>
  <c r="U107" i="9"/>
  <c r="T107" i="9"/>
  <c r="S107" i="9"/>
  <c r="R107" i="9"/>
  <c r="G107" i="9"/>
  <c r="F107" i="9"/>
  <c r="AA106" i="9"/>
  <c r="Z106" i="9"/>
  <c r="Y106" i="9"/>
  <c r="X106" i="9"/>
  <c r="W106" i="9"/>
  <c r="V106" i="9"/>
  <c r="U106" i="9"/>
  <c r="T106" i="9"/>
  <c r="S106" i="9"/>
  <c r="R106" i="9"/>
  <c r="H106" i="9"/>
  <c r="G106" i="9"/>
  <c r="F106" i="9"/>
  <c r="AA105" i="9"/>
  <c r="Z105" i="9"/>
  <c r="Y105" i="9"/>
  <c r="X105" i="9"/>
  <c r="W105" i="9"/>
  <c r="V105" i="9"/>
  <c r="U105" i="9"/>
  <c r="T105" i="9"/>
  <c r="S105" i="9"/>
  <c r="R105" i="9"/>
  <c r="G105" i="9"/>
  <c r="F105" i="9"/>
  <c r="AA104" i="9"/>
  <c r="Z104" i="9"/>
  <c r="Y104" i="9"/>
  <c r="X104" i="9"/>
  <c r="W104" i="9"/>
  <c r="V104" i="9"/>
  <c r="U104" i="9"/>
  <c r="T104" i="9"/>
  <c r="S104" i="9"/>
  <c r="R104" i="9"/>
  <c r="G104" i="9"/>
  <c r="F104" i="9"/>
  <c r="AA103" i="9"/>
  <c r="Z103" i="9"/>
  <c r="Y103" i="9"/>
  <c r="X103" i="9"/>
  <c r="W103" i="9"/>
  <c r="V103" i="9"/>
  <c r="U103" i="9"/>
  <c r="T103" i="9"/>
  <c r="S103" i="9"/>
  <c r="R103" i="9"/>
  <c r="H103" i="9"/>
  <c r="G103" i="9"/>
  <c r="F103" i="9"/>
  <c r="AA102" i="9"/>
  <c r="Z102" i="9"/>
  <c r="Y102" i="9"/>
  <c r="X102" i="9"/>
  <c r="W102" i="9"/>
  <c r="V102" i="9"/>
  <c r="U102" i="9"/>
  <c r="T102" i="9"/>
  <c r="S102" i="9"/>
  <c r="R102" i="9"/>
  <c r="H102" i="9"/>
  <c r="G102" i="9"/>
  <c r="F102" i="9"/>
  <c r="AA101" i="9"/>
  <c r="Z101" i="9"/>
  <c r="Y101" i="9"/>
  <c r="X101" i="9"/>
  <c r="W101" i="9"/>
  <c r="V101" i="9"/>
  <c r="U101" i="9"/>
  <c r="T101" i="9"/>
  <c r="S101" i="9"/>
  <c r="R101" i="9"/>
  <c r="G101" i="9"/>
  <c r="F101" i="9"/>
  <c r="AA100" i="9"/>
  <c r="Z100" i="9"/>
  <c r="Y100" i="9"/>
  <c r="X100" i="9"/>
  <c r="W100" i="9"/>
  <c r="V100" i="9"/>
  <c r="U100" i="9"/>
  <c r="T100" i="9"/>
  <c r="S100" i="9"/>
  <c r="R100" i="9"/>
  <c r="G100" i="9"/>
  <c r="F100" i="9"/>
  <c r="AA99" i="9"/>
  <c r="Z99" i="9"/>
  <c r="Y99" i="9"/>
  <c r="X99" i="9"/>
  <c r="W99" i="9"/>
  <c r="V99" i="9"/>
  <c r="U99" i="9"/>
  <c r="T99" i="9"/>
  <c r="S99" i="9"/>
  <c r="R99" i="9"/>
  <c r="H99" i="9"/>
  <c r="G99" i="9"/>
  <c r="F99" i="9"/>
  <c r="AA98" i="9"/>
  <c r="Z98" i="9"/>
  <c r="Y98" i="9"/>
  <c r="X98" i="9"/>
  <c r="W98" i="9"/>
  <c r="V98" i="9"/>
  <c r="U98" i="9"/>
  <c r="T98" i="9"/>
  <c r="S98" i="9"/>
  <c r="R98" i="9"/>
  <c r="H98" i="9"/>
  <c r="G98" i="9"/>
  <c r="F98" i="9"/>
  <c r="AA97" i="9"/>
  <c r="Z97" i="9"/>
  <c r="Y97" i="9"/>
  <c r="X97" i="9"/>
  <c r="W97" i="9"/>
  <c r="V97" i="9"/>
  <c r="U97" i="9"/>
  <c r="T97" i="9"/>
  <c r="S97" i="9"/>
  <c r="R97" i="9"/>
  <c r="G97" i="9"/>
  <c r="F97" i="9"/>
  <c r="AA96" i="9"/>
  <c r="Z96" i="9"/>
  <c r="Y96" i="9"/>
  <c r="X96" i="9"/>
  <c r="W96" i="9"/>
  <c r="V96" i="9"/>
  <c r="U96" i="9"/>
  <c r="T96" i="9"/>
  <c r="S96" i="9"/>
  <c r="R96" i="9"/>
  <c r="G96" i="9"/>
  <c r="F96" i="9"/>
  <c r="AA95" i="9"/>
  <c r="Z95" i="9"/>
  <c r="Y95" i="9"/>
  <c r="X95" i="9"/>
  <c r="W95" i="9"/>
  <c r="V95" i="9"/>
  <c r="U95" i="9"/>
  <c r="T95" i="9"/>
  <c r="S95" i="9"/>
  <c r="R95" i="9"/>
  <c r="H95" i="9"/>
  <c r="G95" i="9"/>
  <c r="F95" i="9"/>
  <c r="AA94" i="9"/>
  <c r="Z94" i="9"/>
  <c r="Y94" i="9"/>
  <c r="X94" i="9"/>
  <c r="W94" i="9"/>
  <c r="V94" i="9"/>
  <c r="U94" i="9"/>
  <c r="T94" i="9"/>
  <c r="S94" i="9"/>
  <c r="R94" i="9"/>
  <c r="H94" i="9"/>
  <c r="G94" i="9"/>
  <c r="F94" i="9"/>
  <c r="AA93" i="9"/>
  <c r="Z93" i="9"/>
  <c r="Y93" i="9"/>
  <c r="X93" i="9"/>
  <c r="W93" i="9"/>
  <c r="V93" i="9"/>
  <c r="U93" i="9"/>
  <c r="T93" i="9"/>
  <c r="S93" i="9"/>
  <c r="R93" i="9"/>
  <c r="G93" i="9"/>
  <c r="F93" i="9"/>
  <c r="AA92" i="9"/>
  <c r="Z92" i="9"/>
  <c r="Y92" i="9"/>
  <c r="X92" i="9"/>
  <c r="W92" i="9"/>
  <c r="V92" i="9"/>
  <c r="U92" i="9"/>
  <c r="T92" i="9"/>
  <c r="S92" i="9"/>
  <c r="R92" i="9"/>
  <c r="H92" i="9"/>
  <c r="G92" i="9"/>
  <c r="F92" i="9"/>
  <c r="AA91" i="9"/>
  <c r="Z91" i="9"/>
  <c r="Y91" i="9"/>
  <c r="X91" i="9"/>
  <c r="W91" i="9"/>
  <c r="V91" i="9"/>
  <c r="U91" i="9"/>
  <c r="T91" i="9"/>
  <c r="S91" i="9"/>
  <c r="R91" i="9"/>
  <c r="H91" i="9"/>
  <c r="G91" i="9"/>
  <c r="F91" i="9"/>
  <c r="AA90" i="9"/>
  <c r="Z90" i="9"/>
  <c r="Y90" i="9"/>
  <c r="X90" i="9"/>
  <c r="W90" i="9"/>
  <c r="V90" i="9"/>
  <c r="U90" i="9"/>
  <c r="T90" i="9"/>
  <c r="S90" i="9"/>
  <c r="R90" i="9"/>
  <c r="H90" i="9"/>
  <c r="G90" i="9"/>
  <c r="F90" i="9"/>
  <c r="AA89" i="9"/>
  <c r="Z89" i="9"/>
  <c r="Y89" i="9"/>
  <c r="X89" i="9"/>
  <c r="W89" i="9"/>
  <c r="V89" i="9"/>
  <c r="U89" i="9"/>
  <c r="T89" i="9"/>
  <c r="S89" i="9"/>
  <c r="R89" i="9"/>
  <c r="H89" i="9"/>
  <c r="G89" i="9"/>
  <c r="F89" i="9"/>
  <c r="AA88" i="9"/>
  <c r="Z88" i="9"/>
  <c r="Y88" i="9"/>
  <c r="X88" i="9"/>
  <c r="W88" i="9"/>
  <c r="V88" i="9"/>
  <c r="U88" i="9"/>
  <c r="T88" i="9"/>
  <c r="S88" i="9"/>
  <c r="R88" i="9"/>
  <c r="G88" i="9"/>
  <c r="F88" i="9"/>
  <c r="H88" i="9" s="1"/>
  <c r="AA87" i="9"/>
  <c r="Z87" i="9"/>
  <c r="Y87" i="9"/>
  <c r="X87" i="9"/>
  <c r="W87" i="9"/>
  <c r="V87" i="9"/>
  <c r="U87" i="9"/>
  <c r="T87" i="9"/>
  <c r="S87" i="9"/>
  <c r="R87" i="9"/>
  <c r="H87" i="9"/>
  <c r="G87" i="9"/>
  <c r="F87" i="9"/>
  <c r="AA86" i="9"/>
  <c r="Z86" i="9"/>
  <c r="Y86" i="9"/>
  <c r="X86" i="9"/>
  <c r="W86" i="9"/>
  <c r="V86" i="9"/>
  <c r="U86" i="9"/>
  <c r="T86" i="9"/>
  <c r="S86" i="9"/>
  <c r="R86" i="9"/>
  <c r="G86" i="9"/>
  <c r="F86" i="9"/>
  <c r="AA85" i="9"/>
  <c r="Z85" i="9"/>
  <c r="Y85" i="9"/>
  <c r="X85" i="9"/>
  <c r="W85" i="9"/>
  <c r="V85" i="9"/>
  <c r="U85" i="9"/>
  <c r="T85" i="9"/>
  <c r="S85" i="9"/>
  <c r="R85" i="9"/>
  <c r="H85" i="9"/>
  <c r="G85" i="9"/>
  <c r="F85" i="9"/>
  <c r="AA84" i="9"/>
  <c r="Z84" i="9"/>
  <c r="Y84" i="9"/>
  <c r="X84" i="9"/>
  <c r="W84" i="9"/>
  <c r="V84" i="9"/>
  <c r="U84" i="9"/>
  <c r="T84" i="9"/>
  <c r="S84" i="9"/>
  <c r="R84" i="9"/>
  <c r="G84" i="9"/>
  <c r="F84" i="9"/>
  <c r="H84" i="9" s="1"/>
  <c r="AA83" i="9"/>
  <c r="Z83" i="9"/>
  <c r="Y83" i="9"/>
  <c r="X83" i="9"/>
  <c r="W83" i="9"/>
  <c r="V83" i="9"/>
  <c r="U83" i="9"/>
  <c r="T83" i="9"/>
  <c r="S83" i="9"/>
  <c r="R83" i="9"/>
  <c r="H83" i="9"/>
  <c r="G83" i="9"/>
  <c r="F83" i="9"/>
  <c r="AA82" i="9"/>
  <c r="Z82" i="9"/>
  <c r="Y82" i="9"/>
  <c r="X82" i="9"/>
  <c r="W82" i="9"/>
  <c r="V82" i="9"/>
  <c r="U82" i="9"/>
  <c r="T82" i="9"/>
  <c r="S82" i="9"/>
  <c r="R82" i="9"/>
  <c r="G82" i="9"/>
  <c r="F82" i="9"/>
  <c r="AA81" i="9"/>
  <c r="Z81" i="9"/>
  <c r="Y81" i="9"/>
  <c r="X81" i="9"/>
  <c r="W81" i="9"/>
  <c r="V81" i="9"/>
  <c r="U81" i="9"/>
  <c r="T81" i="9"/>
  <c r="S81" i="9"/>
  <c r="R81" i="9"/>
  <c r="H81" i="9"/>
  <c r="G81" i="9"/>
  <c r="F81" i="9"/>
  <c r="AA80" i="9"/>
  <c r="Z80" i="9"/>
  <c r="Y80" i="9"/>
  <c r="X80" i="9"/>
  <c r="W80" i="9"/>
  <c r="V80" i="9"/>
  <c r="U80" i="9"/>
  <c r="T80" i="9"/>
  <c r="S80" i="9"/>
  <c r="R80" i="9"/>
  <c r="G80" i="9"/>
  <c r="F80" i="9"/>
  <c r="H80" i="9" s="1"/>
  <c r="AA79" i="9"/>
  <c r="Z79" i="9"/>
  <c r="Y79" i="9"/>
  <c r="X79" i="9"/>
  <c r="W79" i="9"/>
  <c r="V79" i="9"/>
  <c r="U79" i="9"/>
  <c r="T79" i="9"/>
  <c r="S79" i="9"/>
  <c r="R79" i="9"/>
  <c r="H79" i="9"/>
  <c r="G79" i="9"/>
  <c r="F79" i="9"/>
  <c r="AA78" i="9"/>
  <c r="Z78" i="9"/>
  <c r="Y78" i="9"/>
  <c r="X78" i="9"/>
  <c r="W78" i="9"/>
  <c r="V78" i="9"/>
  <c r="U78" i="9"/>
  <c r="T78" i="9"/>
  <c r="S78" i="9"/>
  <c r="R78" i="9"/>
  <c r="G78" i="9"/>
  <c r="F78" i="9"/>
  <c r="H78" i="9" s="1"/>
  <c r="AA77" i="9"/>
  <c r="Z77" i="9"/>
  <c r="Y77" i="9"/>
  <c r="X77" i="9"/>
  <c r="W77" i="9"/>
  <c r="V77" i="9"/>
  <c r="U77" i="9"/>
  <c r="T77" i="9"/>
  <c r="S77" i="9"/>
  <c r="R77" i="9"/>
  <c r="H77" i="9"/>
  <c r="G77" i="9"/>
  <c r="F77" i="9"/>
  <c r="AA76" i="9"/>
  <c r="Z76" i="9"/>
  <c r="Y76" i="9"/>
  <c r="X76" i="9"/>
  <c r="W76" i="9"/>
  <c r="V76" i="9"/>
  <c r="U76" i="9"/>
  <c r="T76" i="9"/>
  <c r="S76" i="9"/>
  <c r="R76" i="9"/>
  <c r="H76" i="9"/>
  <c r="G76" i="9"/>
  <c r="F76" i="9"/>
  <c r="AA75" i="9"/>
  <c r="Z75" i="9"/>
  <c r="Y75" i="9"/>
  <c r="X75" i="9"/>
  <c r="W75" i="9"/>
  <c r="V75" i="9"/>
  <c r="U75" i="9"/>
  <c r="T75" i="9"/>
  <c r="S75" i="9"/>
  <c r="R75" i="9"/>
  <c r="H75" i="9"/>
  <c r="G75" i="9"/>
  <c r="F75" i="9"/>
  <c r="AA74" i="9"/>
  <c r="Z74" i="9"/>
  <c r="Y74" i="9"/>
  <c r="X74" i="9"/>
  <c r="W74" i="9"/>
  <c r="V74" i="9"/>
  <c r="U74" i="9"/>
  <c r="T74" i="9"/>
  <c r="S74" i="9"/>
  <c r="R74" i="9"/>
  <c r="G74" i="9"/>
  <c r="F74" i="9"/>
  <c r="H74" i="9" s="1"/>
  <c r="AA73" i="9"/>
  <c r="Z73" i="9"/>
  <c r="Y73" i="9"/>
  <c r="X73" i="9"/>
  <c r="W73" i="9"/>
  <c r="V73" i="9"/>
  <c r="U73" i="9"/>
  <c r="T73" i="9"/>
  <c r="S73" i="9"/>
  <c r="R73" i="9"/>
  <c r="H73" i="9"/>
  <c r="G73" i="9"/>
  <c r="F73" i="9"/>
  <c r="AA72" i="9"/>
  <c r="Z72" i="9"/>
  <c r="Y72" i="9"/>
  <c r="X72" i="9"/>
  <c r="W72" i="9"/>
  <c r="V72" i="9"/>
  <c r="U72" i="9"/>
  <c r="T72" i="9"/>
  <c r="S72" i="9"/>
  <c r="R72" i="9"/>
  <c r="H72" i="9"/>
  <c r="G72" i="9"/>
  <c r="F72" i="9"/>
  <c r="AA71" i="9"/>
  <c r="Z71" i="9"/>
  <c r="Y71" i="9"/>
  <c r="X71" i="9"/>
  <c r="W71" i="9"/>
  <c r="V71" i="9"/>
  <c r="U71" i="9"/>
  <c r="T71" i="9"/>
  <c r="S71" i="9"/>
  <c r="R71" i="9"/>
  <c r="G71" i="9"/>
  <c r="F71" i="9"/>
  <c r="AA70" i="9"/>
  <c r="Z70" i="9"/>
  <c r="Y70" i="9"/>
  <c r="X70" i="9"/>
  <c r="W70" i="9"/>
  <c r="V70" i="9"/>
  <c r="U70" i="9"/>
  <c r="T70" i="9"/>
  <c r="S70" i="9"/>
  <c r="R70" i="9"/>
  <c r="H70" i="9"/>
  <c r="G70" i="9"/>
  <c r="F70" i="9"/>
  <c r="AA69" i="9"/>
  <c r="Z69" i="9"/>
  <c r="Y69" i="9"/>
  <c r="X69" i="9"/>
  <c r="W69" i="9"/>
  <c r="V69" i="9"/>
  <c r="U69" i="9"/>
  <c r="T69" i="9"/>
  <c r="S69" i="9"/>
  <c r="R69" i="9"/>
  <c r="G69" i="9"/>
  <c r="F69" i="9"/>
  <c r="AA68" i="9"/>
  <c r="Z68" i="9"/>
  <c r="Y68" i="9"/>
  <c r="X68" i="9"/>
  <c r="W68" i="9"/>
  <c r="V68" i="9"/>
  <c r="U68" i="9"/>
  <c r="T68" i="9"/>
  <c r="S68" i="9"/>
  <c r="R68" i="9"/>
  <c r="H68" i="9"/>
  <c r="G68" i="9"/>
  <c r="F68" i="9"/>
  <c r="AA67" i="9"/>
  <c r="Z67" i="9"/>
  <c r="Y67" i="9"/>
  <c r="X67" i="9"/>
  <c r="W67" i="9"/>
  <c r="V67" i="9"/>
  <c r="U67" i="9"/>
  <c r="T67" i="9"/>
  <c r="S67" i="9"/>
  <c r="R67" i="9"/>
  <c r="G67" i="9"/>
  <c r="F67" i="9"/>
  <c r="AA66" i="9"/>
  <c r="Z66" i="9"/>
  <c r="Y66" i="9"/>
  <c r="X66" i="9"/>
  <c r="W66" i="9"/>
  <c r="V66" i="9"/>
  <c r="U66" i="9"/>
  <c r="T66" i="9"/>
  <c r="S66" i="9"/>
  <c r="R66" i="9"/>
  <c r="H66" i="9"/>
  <c r="G66" i="9"/>
  <c r="F66" i="9"/>
  <c r="AA65" i="9"/>
  <c r="Z65" i="9"/>
  <c r="Y65" i="9"/>
  <c r="X65" i="9"/>
  <c r="W65" i="9"/>
  <c r="V65" i="9"/>
  <c r="U65" i="9"/>
  <c r="T65" i="9"/>
  <c r="S65" i="9"/>
  <c r="R65" i="9"/>
  <c r="G65" i="9"/>
  <c r="F65" i="9"/>
  <c r="AA64" i="9"/>
  <c r="Z64" i="9"/>
  <c r="Y64" i="9"/>
  <c r="X64" i="9"/>
  <c r="W64" i="9"/>
  <c r="V64" i="9"/>
  <c r="U64" i="9"/>
  <c r="T64" i="9"/>
  <c r="S64" i="9"/>
  <c r="R64" i="9"/>
  <c r="H64" i="9"/>
  <c r="G64" i="9"/>
  <c r="F64" i="9"/>
  <c r="AA63" i="9"/>
  <c r="Z63" i="9"/>
  <c r="Y63" i="9"/>
  <c r="X63" i="9"/>
  <c r="W63" i="9"/>
  <c r="V63" i="9"/>
  <c r="U63" i="9"/>
  <c r="T63" i="9"/>
  <c r="S63" i="9"/>
  <c r="R63" i="9"/>
  <c r="G63" i="9"/>
  <c r="F63" i="9"/>
  <c r="AA62" i="9"/>
  <c r="Z62" i="9"/>
  <c r="Y62" i="9"/>
  <c r="X62" i="9"/>
  <c r="W62" i="9"/>
  <c r="V62" i="9"/>
  <c r="U62" i="9"/>
  <c r="T62" i="9"/>
  <c r="S62" i="9"/>
  <c r="R62" i="9"/>
  <c r="H62" i="9"/>
  <c r="G62" i="9"/>
  <c r="F62" i="9"/>
  <c r="AA61" i="9"/>
  <c r="Z61" i="9"/>
  <c r="Y61" i="9"/>
  <c r="X61" i="9"/>
  <c r="W61" i="9"/>
  <c r="V61" i="9"/>
  <c r="U61" i="9"/>
  <c r="T61" i="9"/>
  <c r="S61" i="9"/>
  <c r="R61" i="9"/>
  <c r="G61" i="9"/>
  <c r="F61" i="9"/>
  <c r="AA60" i="9"/>
  <c r="Z60" i="9"/>
  <c r="Y60" i="9"/>
  <c r="X60" i="9"/>
  <c r="W60" i="9"/>
  <c r="V60" i="9"/>
  <c r="U60" i="9"/>
  <c r="T60" i="9"/>
  <c r="S60" i="9"/>
  <c r="R60" i="9"/>
  <c r="H60" i="9"/>
  <c r="G60" i="9"/>
  <c r="F60" i="9"/>
  <c r="AA59" i="9"/>
  <c r="Z59" i="9"/>
  <c r="Y59" i="9"/>
  <c r="X59" i="9"/>
  <c r="W59" i="9"/>
  <c r="V59" i="9"/>
  <c r="U59" i="9"/>
  <c r="T59" i="9"/>
  <c r="S59" i="9"/>
  <c r="R59" i="9"/>
  <c r="G59" i="9"/>
  <c r="F59" i="9"/>
  <c r="AA58" i="9"/>
  <c r="Z58" i="9"/>
  <c r="Y58" i="9"/>
  <c r="X58" i="9"/>
  <c r="W58" i="9"/>
  <c r="V58" i="9"/>
  <c r="U58" i="9"/>
  <c r="T58" i="9"/>
  <c r="S58" i="9"/>
  <c r="R58" i="9"/>
  <c r="H58" i="9"/>
  <c r="G58" i="9"/>
  <c r="F58" i="9"/>
  <c r="AA57" i="9"/>
  <c r="Z57" i="9"/>
  <c r="Y57" i="9"/>
  <c r="X57" i="9"/>
  <c r="W57" i="9"/>
  <c r="V57" i="9"/>
  <c r="U57" i="9"/>
  <c r="T57" i="9"/>
  <c r="S57" i="9"/>
  <c r="R57" i="9"/>
  <c r="G57" i="9"/>
  <c r="F57" i="9"/>
  <c r="H57" i="9" s="1"/>
  <c r="AA56" i="9"/>
  <c r="Z56" i="9"/>
  <c r="Y56" i="9"/>
  <c r="X56" i="9"/>
  <c r="W56" i="9"/>
  <c r="V56" i="9"/>
  <c r="U56" i="9"/>
  <c r="T56" i="9"/>
  <c r="S56" i="9"/>
  <c r="R56" i="9"/>
  <c r="G56" i="9"/>
  <c r="F56" i="9"/>
  <c r="AA55" i="9"/>
  <c r="Z55" i="9"/>
  <c r="Y55" i="9"/>
  <c r="X55" i="9"/>
  <c r="W55" i="9"/>
  <c r="V55" i="9"/>
  <c r="U55" i="9"/>
  <c r="T55" i="9"/>
  <c r="S55" i="9"/>
  <c r="R55" i="9"/>
  <c r="G55" i="9"/>
  <c r="F55" i="9"/>
  <c r="H55" i="9" s="1"/>
  <c r="AA54" i="9"/>
  <c r="Z54" i="9"/>
  <c r="Y54" i="9"/>
  <c r="X54" i="9"/>
  <c r="W54" i="9"/>
  <c r="V54" i="9"/>
  <c r="U54" i="9"/>
  <c r="T54" i="9"/>
  <c r="S54" i="9"/>
  <c r="R54" i="9"/>
  <c r="H54" i="9"/>
  <c r="G54" i="9"/>
  <c r="F54" i="9"/>
  <c r="AA53" i="9"/>
  <c r="Z53" i="9"/>
  <c r="Y53" i="9"/>
  <c r="X53" i="9"/>
  <c r="W53" i="9"/>
  <c r="V53" i="9"/>
  <c r="U53" i="9"/>
  <c r="T53" i="9"/>
  <c r="S53" i="9"/>
  <c r="R53" i="9"/>
  <c r="G53" i="9"/>
  <c r="F53" i="9"/>
  <c r="AA52" i="9"/>
  <c r="Z52" i="9"/>
  <c r="Y52" i="9"/>
  <c r="X52" i="9"/>
  <c r="W52" i="9"/>
  <c r="V52" i="9"/>
  <c r="U52" i="9"/>
  <c r="T52" i="9"/>
  <c r="S52" i="9"/>
  <c r="R52" i="9"/>
  <c r="H52" i="9"/>
  <c r="G52" i="9"/>
  <c r="F52" i="9"/>
  <c r="AA51" i="9"/>
  <c r="Z51" i="9"/>
  <c r="Y51" i="9"/>
  <c r="X51" i="9"/>
  <c r="W51" i="9"/>
  <c r="V51" i="9"/>
  <c r="U51" i="9"/>
  <c r="T51" i="9"/>
  <c r="S51" i="9"/>
  <c r="R51" i="9"/>
  <c r="G51" i="9"/>
  <c r="F51" i="9"/>
  <c r="AA50" i="9"/>
  <c r="Z50" i="9"/>
  <c r="Y50" i="9"/>
  <c r="X50" i="9"/>
  <c r="W50" i="9"/>
  <c r="V50" i="9"/>
  <c r="U50" i="9"/>
  <c r="T50" i="9"/>
  <c r="S50" i="9"/>
  <c r="R50" i="9"/>
  <c r="H50" i="9"/>
  <c r="G50" i="9"/>
  <c r="F50" i="9"/>
  <c r="AA49" i="9"/>
  <c r="Z49" i="9"/>
  <c r="Y49" i="9"/>
  <c r="X49" i="9"/>
  <c r="W49" i="9"/>
  <c r="V49" i="9"/>
  <c r="U49" i="9"/>
  <c r="T49" i="9"/>
  <c r="S49" i="9"/>
  <c r="R49" i="9"/>
  <c r="G49" i="9"/>
  <c r="F49" i="9"/>
  <c r="AA48" i="9"/>
  <c r="Z48" i="9"/>
  <c r="Y48" i="9"/>
  <c r="X48" i="9"/>
  <c r="W48" i="9"/>
  <c r="V48" i="9"/>
  <c r="U48" i="9"/>
  <c r="T48" i="9"/>
  <c r="S48" i="9"/>
  <c r="R48" i="9"/>
  <c r="H48" i="9"/>
  <c r="G48" i="9"/>
  <c r="F48" i="9"/>
  <c r="AA47" i="9"/>
  <c r="Z47" i="9"/>
  <c r="Y47" i="9"/>
  <c r="X47" i="9"/>
  <c r="W47" i="9"/>
  <c r="V47" i="9"/>
  <c r="U47" i="9"/>
  <c r="T47" i="9"/>
  <c r="S47" i="9"/>
  <c r="R47" i="9"/>
  <c r="G47" i="9"/>
  <c r="F47" i="9"/>
  <c r="AA46" i="9"/>
  <c r="Z46" i="9"/>
  <c r="Y46" i="9"/>
  <c r="X46" i="9"/>
  <c r="W46" i="9"/>
  <c r="V46" i="9"/>
  <c r="U46" i="9"/>
  <c r="T46" i="9"/>
  <c r="S46" i="9"/>
  <c r="R46" i="9"/>
  <c r="G46" i="9"/>
  <c r="F46" i="9"/>
  <c r="AA45" i="9"/>
  <c r="Z45" i="9"/>
  <c r="Y45" i="9"/>
  <c r="X45" i="9"/>
  <c r="W45" i="9"/>
  <c r="V45" i="9"/>
  <c r="U45" i="9"/>
  <c r="T45" i="9"/>
  <c r="S45" i="9"/>
  <c r="R45" i="9"/>
  <c r="H45" i="9"/>
  <c r="G45" i="9"/>
  <c r="F45" i="9"/>
  <c r="AA44" i="9"/>
  <c r="Z44" i="9"/>
  <c r="Y44" i="9"/>
  <c r="X44" i="9"/>
  <c r="W44" i="9"/>
  <c r="V44" i="9"/>
  <c r="U44" i="9"/>
  <c r="T44" i="9"/>
  <c r="S44" i="9"/>
  <c r="R44" i="9"/>
  <c r="G44" i="9"/>
  <c r="F44" i="9"/>
  <c r="AA43" i="9"/>
  <c r="Z43" i="9"/>
  <c r="Y43" i="9"/>
  <c r="X43" i="9"/>
  <c r="W43" i="9"/>
  <c r="V43" i="9"/>
  <c r="U43" i="9"/>
  <c r="T43" i="9"/>
  <c r="S43" i="9"/>
  <c r="R43" i="9"/>
  <c r="H43" i="9"/>
  <c r="G43" i="9"/>
  <c r="F43" i="9"/>
  <c r="AA42" i="9"/>
  <c r="Z42" i="9"/>
  <c r="Y42" i="9"/>
  <c r="X42" i="9"/>
  <c r="W42" i="9"/>
  <c r="V42" i="9"/>
  <c r="U42" i="9"/>
  <c r="T42" i="9"/>
  <c r="S42" i="9"/>
  <c r="R42" i="9"/>
  <c r="H42" i="9"/>
  <c r="G42" i="9"/>
  <c r="F42" i="9"/>
  <c r="AA41" i="9"/>
  <c r="Z41" i="9"/>
  <c r="Y41" i="9"/>
  <c r="X41" i="9"/>
  <c r="W41" i="9"/>
  <c r="V41" i="9"/>
  <c r="U41" i="9"/>
  <c r="T41" i="9"/>
  <c r="S41" i="9"/>
  <c r="R41" i="9"/>
  <c r="G41" i="9"/>
  <c r="F41" i="9"/>
  <c r="AA40" i="9"/>
  <c r="Z40" i="9"/>
  <c r="Y40" i="9"/>
  <c r="X40" i="9"/>
  <c r="W40" i="9"/>
  <c r="V40" i="9"/>
  <c r="U40" i="9"/>
  <c r="T40" i="9"/>
  <c r="S40" i="9"/>
  <c r="R40" i="9"/>
  <c r="G40" i="9"/>
  <c r="F40" i="9"/>
  <c r="AA39" i="9"/>
  <c r="Z39" i="9"/>
  <c r="Y39" i="9"/>
  <c r="X39" i="9"/>
  <c r="W39" i="9"/>
  <c r="V39" i="9"/>
  <c r="U39" i="9"/>
  <c r="T39" i="9"/>
  <c r="S39" i="9"/>
  <c r="R39" i="9"/>
  <c r="H39" i="9"/>
  <c r="G39" i="9"/>
  <c r="F39" i="9"/>
  <c r="AA38" i="9"/>
  <c r="Z38" i="9"/>
  <c r="Y38" i="9"/>
  <c r="X38" i="9"/>
  <c r="W38" i="9"/>
  <c r="V38" i="9"/>
  <c r="U38" i="9"/>
  <c r="T38" i="9"/>
  <c r="S38" i="9"/>
  <c r="R38" i="9"/>
  <c r="G38" i="9"/>
  <c r="F38" i="9"/>
  <c r="AA37" i="9"/>
  <c r="Z37" i="9"/>
  <c r="Y37" i="9"/>
  <c r="X37" i="9"/>
  <c r="W37" i="9"/>
  <c r="V37" i="9"/>
  <c r="U37" i="9"/>
  <c r="T37" i="9"/>
  <c r="S37" i="9"/>
  <c r="R37" i="9"/>
  <c r="H37" i="9"/>
  <c r="G37" i="9"/>
  <c r="F37" i="9"/>
  <c r="AA36" i="9"/>
  <c r="Z36" i="9"/>
  <c r="Y36" i="9"/>
  <c r="X36" i="9"/>
  <c r="W36" i="9"/>
  <c r="V36" i="9"/>
  <c r="U36" i="9"/>
  <c r="T36" i="9"/>
  <c r="S36" i="9"/>
  <c r="R36" i="9"/>
  <c r="G36" i="9"/>
  <c r="F36" i="9"/>
  <c r="AA35" i="9"/>
  <c r="Z35" i="9"/>
  <c r="Y35" i="9"/>
  <c r="X35" i="9"/>
  <c r="W35" i="9"/>
  <c r="V35" i="9"/>
  <c r="U35" i="9"/>
  <c r="T35" i="9"/>
  <c r="S35" i="9"/>
  <c r="R35" i="9"/>
  <c r="H35" i="9"/>
  <c r="G35" i="9"/>
  <c r="F35" i="9"/>
  <c r="AA34" i="9"/>
  <c r="Z34" i="9"/>
  <c r="Y34" i="9"/>
  <c r="X34" i="9"/>
  <c r="W34" i="9"/>
  <c r="V34" i="9"/>
  <c r="U34" i="9"/>
  <c r="T34" i="9"/>
  <c r="S34" i="9"/>
  <c r="R34" i="9"/>
  <c r="G34" i="9"/>
  <c r="F34" i="9"/>
  <c r="AA33" i="9"/>
  <c r="Z33" i="9"/>
  <c r="Y33" i="9"/>
  <c r="X33" i="9"/>
  <c r="W33" i="9"/>
  <c r="V33" i="9"/>
  <c r="U33" i="9"/>
  <c r="T33" i="9"/>
  <c r="S33" i="9"/>
  <c r="R33" i="9"/>
  <c r="H33" i="9"/>
  <c r="G33" i="9"/>
  <c r="F33" i="9"/>
  <c r="AA32" i="9"/>
  <c r="Z32" i="9"/>
  <c r="Y32" i="9"/>
  <c r="X32" i="9"/>
  <c r="W32" i="9"/>
  <c r="V32" i="9"/>
  <c r="U32" i="9"/>
  <c r="T32" i="9"/>
  <c r="S32" i="9"/>
  <c r="R32" i="9"/>
  <c r="G32" i="9"/>
  <c r="F32" i="9"/>
  <c r="AA31" i="9"/>
  <c r="Z31" i="9"/>
  <c r="Y31" i="9"/>
  <c r="X31" i="9"/>
  <c r="W31" i="9"/>
  <c r="V31" i="9"/>
  <c r="U31" i="9"/>
  <c r="T31" i="9"/>
  <c r="S31" i="9"/>
  <c r="R31" i="9"/>
  <c r="H31" i="9"/>
  <c r="G31" i="9"/>
  <c r="F31" i="9"/>
  <c r="AA30" i="9"/>
  <c r="Z30" i="9"/>
  <c r="Y30" i="9"/>
  <c r="X30" i="9"/>
  <c r="W30" i="9"/>
  <c r="V30" i="9"/>
  <c r="U30" i="9"/>
  <c r="T30" i="9"/>
  <c r="S30" i="9"/>
  <c r="R30" i="9"/>
  <c r="G30" i="9"/>
  <c r="F30" i="9"/>
  <c r="AA29" i="9"/>
  <c r="Z29" i="9"/>
  <c r="Y29" i="9"/>
  <c r="X29" i="9"/>
  <c r="W29" i="9"/>
  <c r="V29" i="9"/>
  <c r="U29" i="9"/>
  <c r="T29" i="9"/>
  <c r="S29" i="9"/>
  <c r="R29" i="9"/>
  <c r="H29" i="9"/>
  <c r="G29" i="9"/>
  <c r="F29" i="9"/>
  <c r="AA28" i="9"/>
  <c r="Z28" i="9"/>
  <c r="Y28" i="9"/>
  <c r="X28" i="9"/>
  <c r="W28" i="9"/>
  <c r="V28" i="9"/>
  <c r="U28" i="9"/>
  <c r="T28" i="9"/>
  <c r="S28" i="9"/>
  <c r="R28" i="9"/>
  <c r="G28" i="9"/>
  <c r="F28" i="9"/>
  <c r="AA27" i="9"/>
  <c r="Z27" i="9"/>
  <c r="Y27" i="9"/>
  <c r="X27" i="9"/>
  <c r="W27" i="9"/>
  <c r="V27" i="9"/>
  <c r="U27" i="9"/>
  <c r="T27" i="9"/>
  <c r="S27" i="9"/>
  <c r="R27" i="9"/>
  <c r="H27" i="9"/>
  <c r="G27" i="9"/>
  <c r="F27" i="9"/>
  <c r="AA26" i="9"/>
  <c r="Z26" i="9"/>
  <c r="Y26" i="9"/>
  <c r="X26" i="9"/>
  <c r="W26" i="9"/>
  <c r="V26" i="9"/>
  <c r="U26" i="9"/>
  <c r="T26" i="9"/>
  <c r="S26" i="9"/>
  <c r="R26" i="9"/>
  <c r="G26" i="9"/>
  <c r="F26" i="9"/>
  <c r="AA25" i="9"/>
  <c r="Z25" i="9"/>
  <c r="Y25" i="9"/>
  <c r="X25" i="9"/>
  <c r="W25" i="9"/>
  <c r="V25" i="9"/>
  <c r="U25" i="9"/>
  <c r="T25" i="9"/>
  <c r="S25" i="9"/>
  <c r="R25" i="9"/>
  <c r="H25" i="9"/>
  <c r="G25" i="9"/>
  <c r="F25" i="9"/>
  <c r="AA24" i="9"/>
  <c r="Z24" i="9"/>
  <c r="Y24" i="9"/>
  <c r="X24" i="9"/>
  <c r="W24" i="9"/>
  <c r="V24" i="9"/>
  <c r="U24" i="9"/>
  <c r="T24" i="9"/>
  <c r="S24" i="9"/>
  <c r="R24" i="9"/>
  <c r="H24" i="9"/>
  <c r="G24" i="9"/>
  <c r="F24" i="9"/>
  <c r="AA23" i="9"/>
  <c r="Z23" i="9"/>
  <c r="Y23" i="9"/>
  <c r="X23" i="9"/>
  <c r="W23" i="9"/>
  <c r="V23" i="9"/>
  <c r="U23" i="9"/>
  <c r="T23" i="9"/>
  <c r="S23" i="9"/>
  <c r="R23" i="9"/>
  <c r="H23" i="9"/>
  <c r="G23" i="9"/>
  <c r="F23" i="9"/>
  <c r="AA22" i="9"/>
  <c r="Z22" i="9"/>
  <c r="Y22" i="9"/>
  <c r="X22" i="9"/>
  <c r="W22" i="9"/>
  <c r="V22" i="9"/>
  <c r="U22" i="9"/>
  <c r="T22" i="9"/>
  <c r="S22" i="9"/>
  <c r="R22" i="9"/>
  <c r="H22" i="9"/>
  <c r="G22" i="9"/>
  <c r="F22" i="9"/>
  <c r="AA21" i="9"/>
  <c r="Z21" i="9"/>
  <c r="Y21" i="9"/>
  <c r="X21" i="9"/>
  <c r="W21" i="9"/>
  <c r="V21" i="9"/>
  <c r="U21" i="9"/>
  <c r="T21" i="9"/>
  <c r="S21" i="9"/>
  <c r="R21" i="9"/>
  <c r="G21" i="9"/>
  <c r="F21" i="9"/>
  <c r="AA20" i="9"/>
  <c r="Z20" i="9"/>
  <c r="Y20" i="9"/>
  <c r="X20" i="9"/>
  <c r="W20" i="9"/>
  <c r="V20" i="9"/>
  <c r="U20" i="9"/>
  <c r="T20" i="9"/>
  <c r="S20" i="9"/>
  <c r="R20" i="9"/>
  <c r="H20" i="9"/>
  <c r="G20" i="9"/>
  <c r="F20" i="9"/>
  <c r="AA19" i="9"/>
  <c r="Z19" i="9"/>
  <c r="Y19" i="9"/>
  <c r="X19" i="9"/>
  <c r="W19" i="9"/>
  <c r="V19" i="9"/>
  <c r="U19" i="9"/>
  <c r="T19" i="9"/>
  <c r="S19" i="9"/>
  <c r="R19" i="9"/>
  <c r="H19" i="9"/>
  <c r="G19" i="9"/>
  <c r="F19" i="9"/>
  <c r="AA18" i="9"/>
  <c r="Z18" i="9"/>
  <c r="Y18" i="9"/>
  <c r="X18" i="9"/>
  <c r="W18" i="9"/>
  <c r="V18" i="9"/>
  <c r="U18" i="9"/>
  <c r="T18" i="9"/>
  <c r="S18" i="9"/>
  <c r="R18" i="9"/>
  <c r="G18" i="9"/>
  <c r="F18" i="9"/>
  <c r="AA17" i="9"/>
  <c r="Z17" i="9"/>
  <c r="Y17" i="9"/>
  <c r="X17" i="9"/>
  <c r="W17" i="9"/>
  <c r="V17" i="9"/>
  <c r="U17" i="9"/>
  <c r="T17" i="9"/>
  <c r="S17" i="9"/>
  <c r="R17" i="9"/>
  <c r="H17" i="9"/>
  <c r="G17" i="9"/>
  <c r="F17" i="9"/>
  <c r="AA16" i="9"/>
  <c r="Z16" i="9"/>
  <c r="Y16" i="9"/>
  <c r="X16" i="9"/>
  <c r="W16" i="9"/>
  <c r="V16" i="9"/>
  <c r="U16" i="9"/>
  <c r="T16" i="9"/>
  <c r="S16" i="9"/>
  <c r="R16" i="9"/>
  <c r="H16" i="9"/>
  <c r="G16" i="9"/>
  <c r="F16" i="9"/>
  <c r="AA15" i="9"/>
  <c r="Z15" i="9"/>
  <c r="Y15" i="9"/>
  <c r="X15" i="9"/>
  <c r="W15" i="9"/>
  <c r="V15" i="9"/>
  <c r="U15" i="9"/>
  <c r="T15" i="9"/>
  <c r="S15" i="9"/>
  <c r="R15" i="9"/>
  <c r="H15" i="9"/>
  <c r="G15" i="9"/>
  <c r="F15" i="9"/>
  <c r="AA14" i="9"/>
  <c r="Z14" i="9"/>
  <c r="Y14" i="9"/>
  <c r="X14" i="9"/>
  <c r="W14" i="9"/>
  <c r="V14" i="9"/>
  <c r="U14" i="9"/>
  <c r="T14" i="9"/>
  <c r="S14" i="9"/>
  <c r="R14" i="9"/>
  <c r="H14" i="9"/>
  <c r="G14" i="9"/>
  <c r="F14" i="9"/>
  <c r="AA13" i="9"/>
  <c r="Z13" i="9"/>
  <c r="Y13" i="9"/>
  <c r="X13" i="9"/>
  <c r="W13" i="9"/>
  <c r="V13" i="9"/>
  <c r="U13" i="9"/>
  <c r="T13" i="9"/>
  <c r="S13" i="9"/>
  <c r="R13" i="9"/>
  <c r="G13" i="9"/>
  <c r="F13" i="9"/>
  <c r="AA12" i="9"/>
  <c r="Z12" i="9"/>
  <c r="Y12" i="9"/>
  <c r="X12" i="9"/>
  <c r="W12" i="9"/>
  <c r="V12" i="9"/>
  <c r="U12" i="9"/>
  <c r="T12" i="9"/>
  <c r="S12" i="9"/>
  <c r="R12" i="9"/>
  <c r="H12" i="9"/>
  <c r="G12" i="9"/>
  <c r="F12" i="9"/>
  <c r="AA11" i="9"/>
  <c r="Z11" i="9"/>
  <c r="Y11" i="9"/>
  <c r="X11" i="9"/>
  <c r="W11" i="9"/>
  <c r="V11" i="9"/>
  <c r="U11" i="9"/>
  <c r="T11" i="9"/>
  <c r="S11" i="9"/>
  <c r="R11" i="9"/>
  <c r="H11" i="9"/>
  <c r="G11" i="9"/>
  <c r="F11" i="9"/>
  <c r="AA10" i="9"/>
  <c r="Z10" i="9"/>
  <c r="Y10" i="9"/>
  <c r="X10" i="9"/>
  <c r="W10" i="9"/>
  <c r="V10" i="9"/>
  <c r="U10" i="9"/>
  <c r="T10" i="9"/>
  <c r="S10" i="9"/>
  <c r="R10" i="9"/>
  <c r="H10" i="9"/>
  <c r="G10" i="9"/>
  <c r="F10" i="9"/>
  <c r="AA9" i="9"/>
  <c r="Z9" i="9"/>
  <c r="Y9" i="9"/>
  <c r="X9" i="9"/>
  <c r="W9" i="9"/>
  <c r="V9" i="9"/>
  <c r="U9" i="9"/>
  <c r="T9" i="9"/>
  <c r="S9" i="9"/>
  <c r="R9" i="9"/>
  <c r="G9" i="9"/>
  <c r="F9" i="9"/>
  <c r="AA8" i="9"/>
  <c r="Z8" i="9"/>
  <c r="Y8" i="9"/>
  <c r="X8" i="9"/>
  <c r="W8" i="9"/>
  <c r="V8" i="9"/>
  <c r="U8" i="9"/>
  <c r="T8" i="9"/>
  <c r="S8" i="9"/>
  <c r="R8" i="9"/>
  <c r="H8" i="9"/>
  <c r="G8" i="9"/>
  <c r="F8" i="9"/>
  <c r="AA7" i="9"/>
  <c r="Z7" i="9"/>
  <c r="Y7" i="9"/>
  <c r="X7" i="9"/>
  <c r="W7" i="9"/>
  <c r="V7" i="9"/>
  <c r="U7" i="9"/>
  <c r="T7" i="9"/>
  <c r="S7" i="9"/>
  <c r="R7" i="9"/>
  <c r="H7" i="9"/>
  <c r="G7" i="9"/>
  <c r="F7" i="9"/>
  <c r="AB6" i="9"/>
  <c r="AA6" i="9"/>
  <c r="Z6" i="9"/>
  <c r="Y6" i="9"/>
  <c r="X6" i="9"/>
  <c r="W6" i="9"/>
  <c r="V6" i="9"/>
  <c r="U6" i="9"/>
  <c r="T6" i="9"/>
  <c r="S6" i="9"/>
  <c r="R6" i="9"/>
  <c r="AL6" i="9" s="1"/>
  <c r="H6" i="9"/>
  <c r="G6" i="9"/>
  <c r="F6" i="9"/>
  <c r="AA5" i="9"/>
  <c r="Z5" i="9"/>
  <c r="Y5" i="9"/>
  <c r="X5" i="9"/>
  <c r="W5" i="9"/>
  <c r="V5" i="9"/>
  <c r="U5" i="9"/>
  <c r="T5" i="9"/>
  <c r="S5" i="9"/>
  <c r="R5" i="9"/>
  <c r="G5" i="9"/>
  <c r="F5" i="9"/>
  <c r="AF4" i="9"/>
  <c r="AA4" i="9"/>
  <c r="Z4" i="9"/>
  <c r="Y4" i="9"/>
  <c r="X4" i="9"/>
  <c r="W4" i="9"/>
  <c r="V4" i="9"/>
  <c r="AP4" i="9" s="1"/>
  <c r="U4" i="9"/>
  <c r="T4" i="9"/>
  <c r="S4" i="9"/>
  <c r="R4" i="9"/>
  <c r="H4" i="9"/>
  <c r="G4" i="9"/>
  <c r="G2" i="9" s="1"/>
  <c r="F4" i="9"/>
  <c r="AF27" i="9" s="1"/>
  <c r="AP27" i="9" s="1"/>
  <c r="AT3" i="9"/>
  <c r="AS3" i="9"/>
  <c r="AP3" i="9"/>
  <c r="AO3" i="9"/>
  <c r="AN3" i="9"/>
  <c r="AL3" i="9"/>
  <c r="AK3" i="9"/>
  <c r="AU3" i="9" s="1"/>
  <c r="AJ3" i="9"/>
  <c r="AI3" i="9"/>
  <c r="AH3" i="9"/>
  <c r="AR3" i="9" s="1"/>
  <c r="AG3" i="9"/>
  <c r="AQ3" i="9" s="1"/>
  <c r="AF3" i="9"/>
  <c r="AE3" i="9"/>
  <c r="AD3" i="9"/>
  <c r="AC3" i="9"/>
  <c r="AM3" i="9" s="1"/>
  <c r="AB3" i="9"/>
  <c r="AT2" i="9"/>
  <c r="AS2" i="9"/>
  <c r="AR2" i="9"/>
  <c r="AP2" i="9"/>
  <c r="AO2" i="9"/>
  <c r="AL2" i="9"/>
  <c r="AK2" i="9"/>
  <c r="AU2" i="9" s="1"/>
  <c r="AJ2" i="9"/>
  <c r="AI2" i="9"/>
  <c r="AH2" i="9"/>
  <c r="AG2" i="9"/>
  <c r="AQ2" i="9" s="1"/>
  <c r="AF2" i="9"/>
  <c r="AE2" i="9"/>
  <c r="AD2" i="9"/>
  <c r="AN2" i="9" s="1"/>
  <c r="AC2" i="9"/>
  <c r="AM2" i="9" s="1"/>
  <c r="AB2" i="9"/>
  <c r="P142" i="1"/>
  <c r="Q142" i="1" s="1"/>
  <c r="P141" i="1"/>
  <c r="Q141" i="1" s="1"/>
  <c r="P139" i="1"/>
  <c r="Q139" i="1" s="1"/>
  <c r="P138" i="1"/>
  <c r="Q138" i="1" s="1"/>
  <c r="P137" i="1"/>
  <c r="Q137" i="1" s="1"/>
  <c r="P136" i="1"/>
  <c r="Q136" i="1" s="1"/>
  <c r="P133" i="1"/>
  <c r="Q133" i="1" s="1"/>
  <c r="P132" i="1"/>
  <c r="Q132" i="1" s="1"/>
  <c r="P129" i="1"/>
  <c r="Q129" i="1" s="1"/>
  <c r="P128" i="1"/>
  <c r="Q128" i="1" s="1"/>
  <c r="P127" i="1"/>
  <c r="Q127" i="1" s="1"/>
  <c r="P126" i="1"/>
  <c r="Q126" i="1" s="1"/>
  <c r="P125" i="1"/>
  <c r="Q125" i="1" s="1"/>
  <c r="P124" i="1"/>
  <c r="Q124" i="1" s="1"/>
  <c r="P123" i="1"/>
  <c r="Q123" i="1" s="1"/>
  <c r="P122" i="1"/>
  <c r="Q122" i="1" s="1"/>
  <c r="P121" i="1"/>
  <c r="Q121" i="1" s="1"/>
  <c r="P119" i="1"/>
  <c r="Q119" i="1" s="1"/>
  <c r="P117" i="1"/>
  <c r="Q117" i="1" s="1"/>
  <c r="P116" i="1"/>
  <c r="Q116" i="1" s="1"/>
  <c r="P114" i="1"/>
  <c r="Q114" i="1" s="1"/>
  <c r="P113" i="1"/>
  <c r="Q113" i="1" s="1"/>
  <c r="P112" i="1"/>
  <c r="Q112" i="1" s="1"/>
  <c r="P111" i="1"/>
  <c r="Q111" i="1" s="1"/>
  <c r="P110" i="1"/>
  <c r="Q110" i="1" s="1"/>
  <c r="P107" i="1"/>
  <c r="Q107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6" i="1"/>
  <c r="Q96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2" i="1"/>
  <c r="Q82" i="1" s="1"/>
  <c r="P81" i="1"/>
  <c r="Q81" i="1" s="1"/>
  <c r="P80" i="1"/>
  <c r="Q80" i="1" s="1"/>
  <c r="P78" i="1"/>
  <c r="Q78" i="1" s="1"/>
  <c r="P77" i="1"/>
  <c r="Q77" i="1" s="1"/>
  <c r="P76" i="1"/>
  <c r="Q76" i="1" s="1"/>
  <c r="P75" i="1"/>
  <c r="Q75" i="1" s="1"/>
  <c r="P73" i="1"/>
  <c r="Q73" i="1" s="1"/>
  <c r="P72" i="1"/>
  <c r="Q72" i="1" s="1"/>
  <c r="P71" i="1"/>
  <c r="Q71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3" i="1"/>
  <c r="Q53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0" i="1"/>
  <c r="Q30" i="1" s="1"/>
  <c r="P28" i="1"/>
  <c r="Q28" i="1" s="1"/>
  <c r="P27" i="1"/>
  <c r="Q27" i="1" s="1"/>
  <c r="P26" i="1"/>
  <c r="Q26" i="1" s="1"/>
  <c r="P25" i="1"/>
  <c r="Q25" i="1" s="1"/>
  <c r="P24" i="1"/>
  <c r="Q24" i="1" s="1"/>
  <c r="P22" i="1"/>
  <c r="Q22" i="1" s="1"/>
  <c r="P21" i="1"/>
  <c r="Q21" i="1" s="1"/>
  <c r="P20" i="1"/>
  <c r="Q20" i="1" s="1"/>
  <c r="P18" i="1"/>
  <c r="Q18" i="1" s="1"/>
  <c r="P16" i="1"/>
  <c r="Q16" i="1" s="1"/>
  <c r="P15" i="1"/>
  <c r="Q15" i="1" s="1"/>
  <c r="P14" i="1"/>
  <c r="Q14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N4" i="1"/>
  <c r="O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J13" i="8"/>
  <c r="J12" i="8"/>
  <c r="J11" i="8"/>
  <c r="J10" i="8"/>
  <c r="J9" i="8"/>
  <c r="J8" i="8"/>
  <c r="J7" i="8"/>
  <c r="J6" i="8"/>
  <c r="J5" i="8"/>
  <c r="J4" i="8"/>
  <c r="H13" i="8"/>
  <c r="H12" i="8"/>
  <c r="H11" i="8"/>
  <c r="H10" i="8"/>
  <c r="H9" i="8"/>
  <c r="H8" i="8"/>
  <c r="H7" i="8"/>
  <c r="H6" i="8"/>
  <c r="H5" i="8"/>
  <c r="H4" i="8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103" i="1"/>
  <c r="M103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04" i="1"/>
  <c r="M104" i="1" s="1"/>
  <c r="E14" i="8"/>
  <c r="F14" i="8" s="1"/>
  <c r="F5" i="8"/>
  <c r="F6" i="8"/>
  <c r="F7" i="8"/>
  <c r="F8" i="8"/>
  <c r="F9" i="8"/>
  <c r="F10" i="8"/>
  <c r="F11" i="8"/>
  <c r="F12" i="8"/>
  <c r="F13" i="8"/>
  <c r="F4" i="8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4" i="1"/>
  <c r="R4" i="1"/>
  <c r="AA143" i="1"/>
  <c r="Z143" i="1"/>
  <c r="Y143" i="1"/>
  <c r="X143" i="1"/>
  <c r="W143" i="1"/>
  <c r="V143" i="1"/>
  <c r="U143" i="1"/>
  <c r="T143" i="1"/>
  <c r="S143" i="1"/>
  <c r="AA142" i="1"/>
  <c r="Z142" i="1"/>
  <c r="Y142" i="1"/>
  <c r="X142" i="1"/>
  <c r="W142" i="1"/>
  <c r="V142" i="1"/>
  <c r="U142" i="1"/>
  <c r="T142" i="1"/>
  <c r="S142" i="1"/>
  <c r="AA141" i="1"/>
  <c r="Z141" i="1"/>
  <c r="Y141" i="1"/>
  <c r="X141" i="1"/>
  <c r="W141" i="1"/>
  <c r="V141" i="1"/>
  <c r="U141" i="1"/>
  <c r="T141" i="1"/>
  <c r="S141" i="1"/>
  <c r="AA140" i="1"/>
  <c r="Z140" i="1"/>
  <c r="Y140" i="1"/>
  <c r="X140" i="1"/>
  <c r="W140" i="1"/>
  <c r="V140" i="1"/>
  <c r="U140" i="1"/>
  <c r="T140" i="1"/>
  <c r="S140" i="1"/>
  <c r="AA139" i="1"/>
  <c r="Z139" i="1"/>
  <c r="Y139" i="1"/>
  <c r="X139" i="1"/>
  <c r="W139" i="1"/>
  <c r="V139" i="1"/>
  <c r="U139" i="1"/>
  <c r="T139" i="1"/>
  <c r="S139" i="1"/>
  <c r="AA138" i="1"/>
  <c r="Z138" i="1"/>
  <c r="Y138" i="1"/>
  <c r="X138" i="1"/>
  <c r="W138" i="1"/>
  <c r="V138" i="1"/>
  <c r="U138" i="1"/>
  <c r="T138" i="1"/>
  <c r="S138" i="1"/>
  <c r="AA137" i="1"/>
  <c r="Z137" i="1"/>
  <c r="Y137" i="1"/>
  <c r="X137" i="1"/>
  <c r="W137" i="1"/>
  <c r="V137" i="1"/>
  <c r="U137" i="1"/>
  <c r="T137" i="1"/>
  <c r="S137" i="1"/>
  <c r="AA136" i="1"/>
  <c r="Z136" i="1"/>
  <c r="Y136" i="1"/>
  <c r="X136" i="1"/>
  <c r="W136" i="1"/>
  <c r="V136" i="1"/>
  <c r="U136" i="1"/>
  <c r="T136" i="1"/>
  <c r="S136" i="1"/>
  <c r="AA135" i="1"/>
  <c r="Z135" i="1"/>
  <c r="Y135" i="1"/>
  <c r="X135" i="1"/>
  <c r="W135" i="1"/>
  <c r="V135" i="1"/>
  <c r="U135" i="1"/>
  <c r="T135" i="1"/>
  <c r="S135" i="1"/>
  <c r="AA134" i="1"/>
  <c r="Z134" i="1"/>
  <c r="Y134" i="1"/>
  <c r="X134" i="1"/>
  <c r="W134" i="1"/>
  <c r="V134" i="1"/>
  <c r="U134" i="1"/>
  <c r="T134" i="1"/>
  <c r="S134" i="1"/>
  <c r="AA133" i="1"/>
  <c r="Z133" i="1"/>
  <c r="Y133" i="1"/>
  <c r="X133" i="1"/>
  <c r="W133" i="1"/>
  <c r="V133" i="1"/>
  <c r="U133" i="1"/>
  <c r="T133" i="1"/>
  <c r="S133" i="1"/>
  <c r="AA132" i="1"/>
  <c r="Z132" i="1"/>
  <c r="Y132" i="1"/>
  <c r="X132" i="1"/>
  <c r="W132" i="1"/>
  <c r="V132" i="1"/>
  <c r="U132" i="1"/>
  <c r="T132" i="1"/>
  <c r="S132" i="1"/>
  <c r="AA131" i="1"/>
  <c r="Z131" i="1"/>
  <c r="Y131" i="1"/>
  <c r="X131" i="1"/>
  <c r="W131" i="1"/>
  <c r="V131" i="1"/>
  <c r="U131" i="1"/>
  <c r="T131" i="1"/>
  <c r="S131" i="1"/>
  <c r="AA130" i="1"/>
  <c r="Z130" i="1"/>
  <c r="Y130" i="1"/>
  <c r="X130" i="1"/>
  <c r="W130" i="1"/>
  <c r="V130" i="1"/>
  <c r="U130" i="1"/>
  <c r="T130" i="1"/>
  <c r="S130" i="1"/>
  <c r="AA129" i="1"/>
  <c r="Z129" i="1"/>
  <c r="Y129" i="1"/>
  <c r="X129" i="1"/>
  <c r="W129" i="1"/>
  <c r="V129" i="1"/>
  <c r="U129" i="1"/>
  <c r="T129" i="1"/>
  <c r="S129" i="1"/>
  <c r="AA128" i="1"/>
  <c r="Z128" i="1"/>
  <c r="Y128" i="1"/>
  <c r="X128" i="1"/>
  <c r="W128" i="1"/>
  <c r="V128" i="1"/>
  <c r="U128" i="1"/>
  <c r="T128" i="1"/>
  <c r="S128" i="1"/>
  <c r="AA127" i="1"/>
  <c r="Z127" i="1"/>
  <c r="Y127" i="1"/>
  <c r="X127" i="1"/>
  <c r="W127" i="1"/>
  <c r="V127" i="1"/>
  <c r="U127" i="1"/>
  <c r="T127" i="1"/>
  <c r="S127" i="1"/>
  <c r="AA126" i="1"/>
  <c r="Z126" i="1"/>
  <c r="Y126" i="1"/>
  <c r="X126" i="1"/>
  <c r="W126" i="1"/>
  <c r="V126" i="1"/>
  <c r="U126" i="1"/>
  <c r="T126" i="1"/>
  <c r="S126" i="1"/>
  <c r="AA125" i="1"/>
  <c r="Z125" i="1"/>
  <c r="Y125" i="1"/>
  <c r="X125" i="1"/>
  <c r="W125" i="1"/>
  <c r="V125" i="1"/>
  <c r="U125" i="1"/>
  <c r="T125" i="1"/>
  <c r="S125" i="1"/>
  <c r="AA124" i="1"/>
  <c r="Z124" i="1"/>
  <c r="Y124" i="1"/>
  <c r="X124" i="1"/>
  <c r="W124" i="1"/>
  <c r="V124" i="1"/>
  <c r="U124" i="1"/>
  <c r="T124" i="1"/>
  <c r="S124" i="1"/>
  <c r="AA123" i="1"/>
  <c r="Z123" i="1"/>
  <c r="Y123" i="1"/>
  <c r="X123" i="1"/>
  <c r="W123" i="1"/>
  <c r="V123" i="1"/>
  <c r="U123" i="1"/>
  <c r="T123" i="1"/>
  <c r="S123" i="1"/>
  <c r="AA122" i="1"/>
  <c r="Z122" i="1"/>
  <c r="Y122" i="1"/>
  <c r="X122" i="1"/>
  <c r="W122" i="1"/>
  <c r="V122" i="1"/>
  <c r="U122" i="1"/>
  <c r="T122" i="1"/>
  <c r="S122" i="1"/>
  <c r="AA121" i="1"/>
  <c r="Z121" i="1"/>
  <c r="Y121" i="1"/>
  <c r="X121" i="1"/>
  <c r="W121" i="1"/>
  <c r="V121" i="1"/>
  <c r="U121" i="1"/>
  <c r="T121" i="1"/>
  <c r="S121" i="1"/>
  <c r="AA120" i="1"/>
  <c r="Z120" i="1"/>
  <c r="Y120" i="1"/>
  <c r="X120" i="1"/>
  <c r="W120" i="1"/>
  <c r="V120" i="1"/>
  <c r="U120" i="1"/>
  <c r="T120" i="1"/>
  <c r="S120" i="1"/>
  <c r="AA119" i="1"/>
  <c r="Z119" i="1"/>
  <c r="Y119" i="1"/>
  <c r="X119" i="1"/>
  <c r="W119" i="1"/>
  <c r="V119" i="1"/>
  <c r="U119" i="1"/>
  <c r="T119" i="1"/>
  <c r="S119" i="1"/>
  <c r="AA118" i="1"/>
  <c r="Z118" i="1"/>
  <c r="Y118" i="1"/>
  <c r="X118" i="1"/>
  <c r="W118" i="1"/>
  <c r="V118" i="1"/>
  <c r="U118" i="1"/>
  <c r="T118" i="1"/>
  <c r="S118" i="1"/>
  <c r="AA117" i="1"/>
  <c r="Z117" i="1"/>
  <c r="Y117" i="1"/>
  <c r="X117" i="1"/>
  <c r="W117" i="1"/>
  <c r="V117" i="1"/>
  <c r="U117" i="1"/>
  <c r="T117" i="1"/>
  <c r="S117" i="1"/>
  <c r="AA116" i="1"/>
  <c r="Z116" i="1"/>
  <c r="Y116" i="1"/>
  <c r="X116" i="1"/>
  <c r="W116" i="1"/>
  <c r="V116" i="1"/>
  <c r="U116" i="1"/>
  <c r="T116" i="1"/>
  <c r="S116" i="1"/>
  <c r="AA115" i="1"/>
  <c r="Z115" i="1"/>
  <c r="Y115" i="1"/>
  <c r="X115" i="1"/>
  <c r="W115" i="1"/>
  <c r="V115" i="1"/>
  <c r="U115" i="1"/>
  <c r="T115" i="1"/>
  <c r="S115" i="1"/>
  <c r="AA114" i="1"/>
  <c r="Z114" i="1"/>
  <c r="Y114" i="1"/>
  <c r="X114" i="1"/>
  <c r="W114" i="1"/>
  <c r="V114" i="1"/>
  <c r="U114" i="1"/>
  <c r="T114" i="1"/>
  <c r="S114" i="1"/>
  <c r="AA113" i="1"/>
  <c r="Z113" i="1"/>
  <c r="Y113" i="1"/>
  <c r="X113" i="1"/>
  <c r="W113" i="1"/>
  <c r="V113" i="1"/>
  <c r="U113" i="1"/>
  <c r="T113" i="1"/>
  <c r="S113" i="1"/>
  <c r="AA112" i="1"/>
  <c r="Z112" i="1"/>
  <c r="Y112" i="1"/>
  <c r="X112" i="1"/>
  <c r="W112" i="1"/>
  <c r="V112" i="1"/>
  <c r="U112" i="1"/>
  <c r="T112" i="1"/>
  <c r="S112" i="1"/>
  <c r="AA111" i="1"/>
  <c r="Z111" i="1"/>
  <c r="Y111" i="1"/>
  <c r="X111" i="1"/>
  <c r="W111" i="1"/>
  <c r="V111" i="1"/>
  <c r="U111" i="1"/>
  <c r="T111" i="1"/>
  <c r="S111" i="1"/>
  <c r="AA110" i="1"/>
  <c r="Z110" i="1"/>
  <c r="Y110" i="1"/>
  <c r="X110" i="1"/>
  <c r="W110" i="1"/>
  <c r="V110" i="1"/>
  <c r="U110" i="1"/>
  <c r="T110" i="1"/>
  <c r="S110" i="1"/>
  <c r="AA109" i="1"/>
  <c r="Z109" i="1"/>
  <c r="Y109" i="1"/>
  <c r="X109" i="1"/>
  <c r="W109" i="1"/>
  <c r="V109" i="1"/>
  <c r="U109" i="1"/>
  <c r="T109" i="1"/>
  <c r="S109" i="1"/>
  <c r="AA108" i="1"/>
  <c r="Z108" i="1"/>
  <c r="Y108" i="1"/>
  <c r="X108" i="1"/>
  <c r="W108" i="1"/>
  <c r="V108" i="1"/>
  <c r="U108" i="1"/>
  <c r="T108" i="1"/>
  <c r="S108" i="1"/>
  <c r="AA107" i="1"/>
  <c r="Z107" i="1"/>
  <c r="Y107" i="1"/>
  <c r="X107" i="1"/>
  <c r="W107" i="1"/>
  <c r="V107" i="1"/>
  <c r="U107" i="1"/>
  <c r="T107" i="1"/>
  <c r="S107" i="1"/>
  <c r="AA106" i="1"/>
  <c r="Z106" i="1"/>
  <c r="Y106" i="1"/>
  <c r="X106" i="1"/>
  <c r="W106" i="1"/>
  <c r="V106" i="1"/>
  <c r="U106" i="1"/>
  <c r="T106" i="1"/>
  <c r="S106" i="1"/>
  <c r="AA105" i="1"/>
  <c r="Z105" i="1"/>
  <c r="Y105" i="1"/>
  <c r="X105" i="1"/>
  <c r="W105" i="1"/>
  <c r="V105" i="1"/>
  <c r="U105" i="1"/>
  <c r="T105" i="1"/>
  <c r="S105" i="1"/>
  <c r="AA104" i="1"/>
  <c r="Z104" i="1"/>
  <c r="Y104" i="1"/>
  <c r="X104" i="1"/>
  <c r="W104" i="1"/>
  <c r="V104" i="1"/>
  <c r="U104" i="1"/>
  <c r="T104" i="1"/>
  <c r="S104" i="1"/>
  <c r="AA103" i="1"/>
  <c r="Z103" i="1"/>
  <c r="Y103" i="1"/>
  <c r="X103" i="1"/>
  <c r="W103" i="1"/>
  <c r="V103" i="1"/>
  <c r="U103" i="1"/>
  <c r="T103" i="1"/>
  <c r="S103" i="1"/>
  <c r="AA102" i="1"/>
  <c r="Z102" i="1"/>
  <c r="Y102" i="1"/>
  <c r="X102" i="1"/>
  <c r="W102" i="1"/>
  <c r="V102" i="1"/>
  <c r="U102" i="1"/>
  <c r="T102" i="1"/>
  <c r="S102" i="1"/>
  <c r="AA101" i="1"/>
  <c r="Z101" i="1"/>
  <c r="Y101" i="1"/>
  <c r="X101" i="1"/>
  <c r="W101" i="1"/>
  <c r="V101" i="1"/>
  <c r="U101" i="1"/>
  <c r="T101" i="1"/>
  <c r="S101" i="1"/>
  <c r="AA100" i="1"/>
  <c r="Z100" i="1"/>
  <c r="Y100" i="1"/>
  <c r="X100" i="1"/>
  <c r="W100" i="1"/>
  <c r="V100" i="1"/>
  <c r="U100" i="1"/>
  <c r="T100" i="1"/>
  <c r="S100" i="1"/>
  <c r="AA99" i="1"/>
  <c r="Z99" i="1"/>
  <c r="Y99" i="1"/>
  <c r="X99" i="1"/>
  <c r="W99" i="1"/>
  <c r="V99" i="1"/>
  <c r="U99" i="1"/>
  <c r="T99" i="1"/>
  <c r="S99" i="1"/>
  <c r="AA98" i="1"/>
  <c r="Z98" i="1"/>
  <c r="Y98" i="1"/>
  <c r="X98" i="1"/>
  <c r="W98" i="1"/>
  <c r="V98" i="1"/>
  <c r="U98" i="1"/>
  <c r="T98" i="1"/>
  <c r="S98" i="1"/>
  <c r="AA97" i="1"/>
  <c r="Z97" i="1"/>
  <c r="Y97" i="1"/>
  <c r="X97" i="1"/>
  <c r="W97" i="1"/>
  <c r="V97" i="1"/>
  <c r="U97" i="1"/>
  <c r="T97" i="1"/>
  <c r="S97" i="1"/>
  <c r="AA96" i="1"/>
  <c r="Z96" i="1"/>
  <c r="Y96" i="1"/>
  <c r="X96" i="1"/>
  <c r="W96" i="1"/>
  <c r="V96" i="1"/>
  <c r="U96" i="1"/>
  <c r="T96" i="1"/>
  <c r="S96" i="1"/>
  <c r="AA95" i="1"/>
  <c r="Z95" i="1"/>
  <c r="Y95" i="1"/>
  <c r="X95" i="1"/>
  <c r="W95" i="1"/>
  <c r="V95" i="1"/>
  <c r="U95" i="1"/>
  <c r="T95" i="1"/>
  <c r="S95" i="1"/>
  <c r="AA94" i="1"/>
  <c r="Z94" i="1"/>
  <c r="Y94" i="1"/>
  <c r="X94" i="1"/>
  <c r="W94" i="1"/>
  <c r="V94" i="1"/>
  <c r="U94" i="1"/>
  <c r="T94" i="1"/>
  <c r="S94" i="1"/>
  <c r="AA93" i="1"/>
  <c r="Z93" i="1"/>
  <c r="Y93" i="1"/>
  <c r="X93" i="1"/>
  <c r="W93" i="1"/>
  <c r="V93" i="1"/>
  <c r="U93" i="1"/>
  <c r="T93" i="1"/>
  <c r="S93" i="1"/>
  <c r="AA92" i="1"/>
  <c r="Z92" i="1"/>
  <c r="Y92" i="1"/>
  <c r="X92" i="1"/>
  <c r="W92" i="1"/>
  <c r="V92" i="1"/>
  <c r="U92" i="1"/>
  <c r="T92" i="1"/>
  <c r="S92" i="1"/>
  <c r="AA91" i="1"/>
  <c r="Z91" i="1"/>
  <c r="Y91" i="1"/>
  <c r="X91" i="1"/>
  <c r="W91" i="1"/>
  <c r="V91" i="1"/>
  <c r="U91" i="1"/>
  <c r="T91" i="1"/>
  <c r="S91" i="1"/>
  <c r="AA90" i="1"/>
  <c r="Z90" i="1"/>
  <c r="Y90" i="1"/>
  <c r="X90" i="1"/>
  <c r="W90" i="1"/>
  <c r="V90" i="1"/>
  <c r="U90" i="1"/>
  <c r="T90" i="1"/>
  <c r="S90" i="1"/>
  <c r="AA89" i="1"/>
  <c r="Z89" i="1"/>
  <c r="Y89" i="1"/>
  <c r="X89" i="1"/>
  <c r="W89" i="1"/>
  <c r="V89" i="1"/>
  <c r="U89" i="1"/>
  <c r="T89" i="1"/>
  <c r="S89" i="1"/>
  <c r="AA88" i="1"/>
  <c r="Z88" i="1"/>
  <c r="Y88" i="1"/>
  <c r="X88" i="1"/>
  <c r="W88" i="1"/>
  <c r="V88" i="1"/>
  <c r="U88" i="1"/>
  <c r="T88" i="1"/>
  <c r="S88" i="1"/>
  <c r="AA87" i="1"/>
  <c r="Z87" i="1"/>
  <c r="Y87" i="1"/>
  <c r="X87" i="1"/>
  <c r="W87" i="1"/>
  <c r="V87" i="1"/>
  <c r="U87" i="1"/>
  <c r="T87" i="1"/>
  <c r="S87" i="1"/>
  <c r="AA86" i="1"/>
  <c r="Z86" i="1"/>
  <c r="Y86" i="1"/>
  <c r="X86" i="1"/>
  <c r="W86" i="1"/>
  <c r="V86" i="1"/>
  <c r="U86" i="1"/>
  <c r="T86" i="1"/>
  <c r="S86" i="1"/>
  <c r="AA85" i="1"/>
  <c r="Z85" i="1"/>
  <c r="Y85" i="1"/>
  <c r="X85" i="1"/>
  <c r="W85" i="1"/>
  <c r="V85" i="1"/>
  <c r="U85" i="1"/>
  <c r="T85" i="1"/>
  <c r="S85" i="1"/>
  <c r="AA84" i="1"/>
  <c r="Z84" i="1"/>
  <c r="Y84" i="1"/>
  <c r="X84" i="1"/>
  <c r="W84" i="1"/>
  <c r="V84" i="1"/>
  <c r="U84" i="1"/>
  <c r="T84" i="1"/>
  <c r="S84" i="1"/>
  <c r="AA83" i="1"/>
  <c r="Z83" i="1"/>
  <c r="Y83" i="1"/>
  <c r="X83" i="1"/>
  <c r="W83" i="1"/>
  <c r="V83" i="1"/>
  <c r="U83" i="1"/>
  <c r="T83" i="1"/>
  <c r="S83" i="1"/>
  <c r="AA82" i="1"/>
  <c r="Z82" i="1"/>
  <c r="Y82" i="1"/>
  <c r="X82" i="1"/>
  <c r="W82" i="1"/>
  <c r="V82" i="1"/>
  <c r="U82" i="1"/>
  <c r="T82" i="1"/>
  <c r="S82" i="1"/>
  <c r="AA81" i="1"/>
  <c r="Z81" i="1"/>
  <c r="Y81" i="1"/>
  <c r="X81" i="1"/>
  <c r="W81" i="1"/>
  <c r="V81" i="1"/>
  <c r="U81" i="1"/>
  <c r="T81" i="1"/>
  <c r="S81" i="1"/>
  <c r="AA80" i="1"/>
  <c r="Z80" i="1"/>
  <c r="Y80" i="1"/>
  <c r="X80" i="1"/>
  <c r="W80" i="1"/>
  <c r="V80" i="1"/>
  <c r="U80" i="1"/>
  <c r="T80" i="1"/>
  <c r="S80" i="1"/>
  <c r="AA79" i="1"/>
  <c r="Z79" i="1"/>
  <c r="Y79" i="1"/>
  <c r="X79" i="1"/>
  <c r="W79" i="1"/>
  <c r="V79" i="1"/>
  <c r="U79" i="1"/>
  <c r="T79" i="1"/>
  <c r="S79" i="1"/>
  <c r="AA78" i="1"/>
  <c r="Z78" i="1"/>
  <c r="Y78" i="1"/>
  <c r="X78" i="1"/>
  <c r="W78" i="1"/>
  <c r="V78" i="1"/>
  <c r="U78" i="1"/>
  <c r="T78" i="1"/>
  <c r="S78" i="1"/>
  <c r="AA77" i="1"/>
  <c r="Z77" i="1"/>
  <c r="Y77" i="1"/>
  <c r="X77" i="1"/>
  <c r="W77" i="1"/>
  <c r="V77" i="1"/>
  <c r="U77" i="1"/>
  <c r="T77" i="1"/>
  <c r="S77" i="1"/>
  <c r="AA76" i="1"/>
  <c r="Z76" i="1"/>
  <c r="Y76" i="1"/>
  <c r="X76" i="1"/>
  <c r="W76" i="1"/>
  <c r="V76" i="1"/>
  <c r="U76" i="1"/>
  <c r="T76" i="1"/>
  <c r="S76" i="1"/>
  <c r="AA75" i="1"/>
  <c r="Z75" i="1"/>
  <c r="Y75" i="1"/>
  <c r="X75" i="1"/>
  <c r="W75" i="1"/>
  <c r="V75" i="1"/>
  <c r="U75" i="1"/>
  <c r="T75" i="1"/>
  <c r="S75" i="1"/>
  <c r="AA74" i="1"/>
  <c r="Z74" i="1"/>
  <c r="Y74" i="1"/>
  <c r="X74" i="1"/>
  <c r="W74" i="1"/>
  <c r="V74" i="1"/>
  <c r="U74" i="1"/>
  <c r="T74" i="1"/>
  <c r="S74" i="1"/>
  <c r="AA73" i="1"/>
  <c r="Z73" i="1"/>
  <c r="Y73" i="1"/>
  <c r="X73" i="1"/>
  <c r="W73" i="1"/>
  <c r="V73" i="1"/>
  <c r="U73" i="1"/>
  <c r="T73" i="1"/>
  <c r="S73" i="1"/>
  <c r="AA72" i="1"/>
  <c r="Z72" i="1"/>
  <c r="Y72" i="1"/>
  <c r="X72" i="1"/>
  <c r="W72" i="1"/>
  <c r="V72" i="1"/>
  <c r="U72" i="1"/>
  <c r="T72" i="1"/>
  <c r="S72" i="1"/>
  <c r="AA71" i="1"/>
  <c r="Z71" i="1"/>
  <c r="Y71" i="1"/>
  <c r="X71" i="1"/>
  <c r="W71" i="1"/>
  <c r="V71" i="1"/>
  <c r="U71" i="1"/>
  <c r="T71" i="1"/>
  <c r="S71" i="1"/>
  <c r="AA70" i="1"/>
  <c r="Z70" i="1"/>
  <c r="Y70" i="1"/>
  <c r="X70" i="1"/>
  <c r="W70" i="1"/>
  <c r="V70" i="1"/>
  <c r="U70" i="1"/>
  <c r="T70" i="1"/>
  <c r="S70" i="1"/>
  <c r="AA69" i="1"/>
  <c r="Z69" i="1"/>
  <c r="Y69" i="1"/>
  <c r="X69" i="1"/>
  <c r="W69" i="1"/>
  <c r="V69" i="1"/>
  <c r="U69" i="1"/>
  <c r="T69" i="1"/>
  <c r="S69" i="1"/>
  <c r="AA68" i="1"/>
  <c r="Z68" i="1"/>
  <c r="Y68" i="1"/>
  <c r="X68" i="1"/>
  <c r="W68" i="1"/>
  <c r="V68" i="1"/>
  <c r="U68" i="1"/>
  <c r="T68" i="1"/>
  <c r="S68" i="1"/>
  <c r="AA67" i="1"/>
  <c r="Z67" i="1"/>
  <c r="Y67" i="1"/>
  <c r="X67" i="1"/>
  <c r="W67" i="1"/>
  <c r="V67" i="1"/>
  <c r="U67" i="1"/>
  <c r="T67" i="1"/>
  <c r="S67" i="1"/>
  <c r="AA66" i="1"/>
  <c r="Z66" i="1"/>
  <c r="Y66" i="1"/>
  <c r="X66" i="1"/>
  <c r="W66" i="1"/>
  <c r="V66" i="1"/>
  <c r="U66" i="1"/>
  <c r="T66" i="1"/>
  <c r="S66" i="1"/>
  <c r="AA65" i="1"/>
  <c r="Z65" i="1"/>
  <c r="Y65" i="1"/>
  <c r="X65" i="1"/>
  <c r="W65" i="1"/>
  <c r="V65" i="1"/>
  <c r="U65" i="1"/>
  <c r="T65" i="1"/>
  <c r="S65" i="1"/>
  <c r="AA64" i="1"/>
  <c r="Z64" i="1"/>
  <c r="Y64" i="1"/>
  <c r="X64" i="1"/>
  <c r="W64" i="1"/>
  <c r="V64" i="1"/>
  <c r="U64" i="1"/>
  <c r="T64" i="1"/>
  <c r="S64" i="1"/>
  <c r="AA63" i="1"/>
  <c r="Z63" i="1"/>
  <c r="Y63" i="1"/>
  <c r="X63" i="1"/>
  <c r="W63" i="1"/>
  <c r="V63" i="1"/>
  <c r="U63" i="1"/>
  <c r="T63" i="1"/>
  <c r="S63" i="1"/>
  <c r="AA62" i="1"/>
  <c r="Z62" i="1"/>
  <c r="Y62" i="1"/>
  <c r="X62" i="1"/>
  <c r="W62" i="1"/>
  <c r="V62" i="1"/>
  <c r="U62" i="1"/>
  <c r="T62" i="1"/>
  <c r="S62" i="1"/>
  <c r="AA61" i="1"/>
  <c r="Z61" i="1"/>
  <c r="Y61" i="1"/>
  <c r="X61" i="1"/>
  <c r="W61" i="1"/>
  <c r="V61" i="1"/>
  <c r="U61" i="1"/>
  <c r="T61" i="1"/>
  <c r="S61" i="1"/>
  <c r="AA60" i="1"/>
  <c r="Z60" i="1"/>
  <c r="Y60" i="1"/>
  <c r="X60" i="1"/>
  <c r="W60" i="1"/>
  <c r="V60" i="1"/>
  <c r="U60" i="1"/>
  <c r="T60" i="1"/>
  <c r="S60" i="1"/>
  <c r="AA59" i="1"/>
  <c r="Z59" i="1"/>
  <c r="Y59" i="1"/>
  <c r="X59" i="1"/>
  <c r="W59" i="1"/>
  <c r="V59" i="1"/>
  <c r="U59" i="1"/>
  <c r="T59" i="1"/>
  <c r="S59" i="1"/>
  <c r="AA58" i="1"/>
  <c r="Z58" i="1"/>
  <c r="Y58" i="1"/>
  <c r="X58" i="1"/>
  <c r="W58" i="1"/>
  <c r="V58" i="1"/>
  <c r="U58" i="1"/>
  <c r="T58" i="1"/>
  <c r="S58" i="1"/>
  <c r="AA57" i="1"/>
  <c r="Z57" i="1"/>
  <c r="Y57" i="1"/>
  <c r="X57" i="1"/>
  <c r="W57" i="1"/>
  <c r="V57" i="1"/>
  <c r="U57" i="1"/>
  <c r="T57" i="1"/>
  <c r="S57" i="1"/>
  <c r="AA56" i="1"/>
  <c r="Z56" i="1"/>
  <c r="Y56" i="1"/>
  <c r="X56" i="1"/>
  <c r="W56" i="1"/>
  <c r="V56" i="1"/>
  <c r="U56" i="1"/>
  <c r="T56" i="1"/>
  <c r="S56" i="1"/>
  <c r="AA55" i="1"/>
  <c r="Z55" i="1"/>
  <c r="Y55" i="1"/>
  <c r="X55" i="1"/>
  <c r="W55" i="1"/>
  <c r="V55" i="1"/>
  <c r="U55" i="1"/>
  <c r="T55" i="1"/>
  <c r="S55" i="1"/>
  <c r="AA54" i="1"/>
  <c r="Z54" i="1"/>
  <c r="Y54" i="1"/>
  <c r="X54" i="1"/>
  <c r="W54" i="1"/>
  <c r="V54" i="1"/>
  <c r="U54" i="1"/>
  <c r="T54" i="1"/>
  <c r="S54" i="1"/>
  <c r="AA53" i="1"/>
  <c r="Z53" i="1"/>
  <c r="Y53" i="1"/>
  <c r="X53" i="1"/>
  <c r="W53" i="1"/>
  <c r="V53" i="1"/>
  <c r="U53" i="1"/>
  <c r="T53" i="1"/>
  <c r="S53" i="1"/>
  <c r="AA52" i="1"/>
  <c r="Z52" i="1"/>
  <c r="Y52" i="1"/>
  <c r="X52" i="1"/>
  <c r="W52" i="1"/>
  <c r="V52" i="1"/>
  <c r="U52" i="1"/>
  <c r="T52" i="1"/>
  <c r="S52" i="1"/>
  <c r="AA51" i="1"/>
  <c r="Z51" i="1"/>
  <c r="Y51" i="1"/>
  <c r="X51" i="1"/>
  <c r="W51" i="1"/>
  <c r="V51" i="1"/>
  <c r="U51" i="1"/>
  <c r="T51" i="1"/>
  <c r="S51" i="1"/>
  <c r="AA50" i="1"/>
  <c r="Z50" i="1"/>
  <c r="Y50" i="1"/>
  <c r="X50" i="1"/>
  <c r="W50" i="1"/>
  <c r="V50" i="1"/>
  <c r="U50" i="1"/>
  <c r="T50" i="1"/>
  <c r="S50" i="1"/>
  <c r="AA49" i="1"/>
  <c r="Z49" i="1"/>
  <c r="Y49" i="1"/>
  <c r="X49" i="1"/>
  <c r="W49" i="1"/>
  <c r="V49" i="1"/>
  <c r="U49" i="1"/>
  <c r="T49" i="1"/>
  <c r="S49" i="1"/>
  <c r="AA48" i="1"/>
  <c r="Z48" i="1"/>
  <c r="Y48" i="1"/>
  <c r="X48" i="1"/>
  <c r="W48" i="1"/>
  <c r="V48" i="1"/>
  <c r="U48" i="1"/>
  <c r="T48" i="1"/>
  <c r="S48" i="1"/>
  <c r="AA47" i="1"/>
  <c r="Z47" i="1"/>
  <c r="Y47" i="1"/>
  <c r="X47" i="1"/>
  <c r="W47" i="1"/>
  <c r="V47" i="1"/>
  <c r="U47" i="1"/>
  <c r="T47" i="1"/>
  <c r="S47" i="1"/>
  <c r="AA46" i="1"/>
  <c r="Z46" i="1"/>
  <c r="Y46" i="1"/>
  <c r="X46" i="1"/>
  <c r="W46" i="1"/>
  <c r="V46" i="1"/>
  <c r="U46" i="1"/>
  <c r="T46" i="1"/>
  <c r="S46" i="1"/>
  <c r="AA45" i="1"/>
  <c r="Z45" i="1"/>
  <c r="Y45" i="1"/>
  <c r="X45" i="1"/>
  <c r="W45" i="1"/>
  <c r="V45" i="1"/>
  <c r="U45" i="1"/>
  <c r="T45" i="1"/>
  <c r="S45" i="1"/>
  <c r="AA44" i="1"/>
  <c r="Z44" i="1"/>
  <c r="Y44" i="1"/>
  <c r="X44" i="1"/>
  <c r="W44" i="1"/>
  <c r="V44" i="1"/>
  <c r="U44" i="1"/>
  <c r="T44" i="1"/>
  <c r="S44" i="1"/>
  <c r="AA43" i="1"/>
  <c r="Z43" i="1"/>
  <c r="Y43" i="1"/>
  <c r="X43" i="1"/>
  <c r="W43" i="1"/>
  <c r="V43" i="1"/>
  <c r="U43" i="1"/>
  <c r="T43" i="1"/>
  <c r="S43" i="1"/>
  <c r="AA42" i="1"/>
  <c r="Z42" i="1"/>
  <c r="Y42" i="1"/>
  <c r="X42" i="1"/>
  <c r="W42" i="1"/>
  <c r="V42" i="1"/>
  <c r="U42" i="1"/>
  <c r="T42" i="1"/>
  <c r="S42" i="1"/>
  <c r="AA41" i="1"/>
  <c r="Z41" i="1"/>
  <c r="Y41" i="1"/>
  <c r="X41" i="1"/>
  <c r="W41" i="1"/>
  <c r="V41" i="1"/>
  <c r="U41" i="1"/>
  <c r="T41" i="1"/>
  <c r="S41" i="1"/>
  <c r="AA40" i="1"/>
  <c r="Z40" i="1"/>
  <c r="Y40" i="1"/>
  <c r="X40" i="1"/>
  <c r="W40" i="1"/>
  <c r="V40" i="1"/>
  <c r="U40" i="1"/>
  <c r="T40" i="1"/>
  <c r="S40" i="1"/>
  <c r="AA39" i="1"/>
  <c r="Z39" i="1"/>
  <c r="Y39" i="1"/>
  <c r="X39" i="1"/>
  <c r="W39" i="1"/>
  <c r="V39" i="1"/>
  <c r="U39" i="1"/>
  <c r="T39" i="1"/>
  <c r="S39" i="1"/>
  <c r="AA38" i="1"/>
  <c r="Z38" i="1"/>
  <c r="Y38" i="1"/>
  <c r="X38" i="1"/>
  <c r="W38" i="1"/>
  <c r="V38" i="1"/>
  <c r="U38" i="1"/>
  <c r="T38" i="1"/>
  <c r="S38" i="1"/>
  <c r="AA37" i="1"/>
  <c r="Z37" i="1"/>
  <c r="Y37" i="1"/>
  <c r="X37" i="1"/>
  <c r="W37" i="1"/>
  <c r="V37" i="1"/>
  <c r="U37" i="1"/>
  <c r="T37" i="1"/>
  <c r="S37" i="1"/>
  <c r="AA36" i="1"/>
  <c r="Z36" i="1"/>
  <c r="Y36" i="1"/>
  <c r="X36" i="1"/>
  <c r="W36" i="1"/>
  <c r="V36" i="1"/>
  <c r="U36" i="1"/>
  <c r="T36" i="1"/>
  <c r="S36" i="1"/>
  <c r="AA35" i="1"/>
  <c r="Z35" i="1"/>
  <c r="Y35" i="1"/>
  <c r="X35" i="1"/>
  <c r="W35" i="1"/>
  <c r="V35" i="1"/>
  <c r="U35" i="1"/>
  <c r="T35" i="1"/>
  <c r="S35" i="1"/>
  <c r="AA34" i="1"/>
  <c r="Z34" i="1"/>
  <c r="Y34" i="1"/>
  <c r="X34" i="1"/>
  <c r="W34" i="1"/>
  <c r="V34" i="1"/>
  <c r="U34" i="1"/>
  <c r="T34" i="1"/>
  <c r="S34" i="1"/>
  <c r="AA33" i="1"/>
  <c r="Z33" i="1"/>
  <c r="Y33" i="1"/>
  <c r="X33" i="1"/>
  <c r="W33" i="1"/>
  <c r="V33" i="1"/>
  <c r="U33" i="1"/>
  <c r="T33" i="1"/>
  <c r="S33" i="1"/>
  <c r="AA32" i="1"/>
  <c r="Z32" i="1"/>
  <c r="Y32" i="1"/>
  <c r="X32" i="1"/>
  <c r="W32" i="1"/>
  <c r="V32" i="1"/>
  <c r="U32" i="1"/>
  <c r="T32" i="1"/>
  <c r="S32" i="1"/>
  <c r="AA31" i="1"/>
  <c r="Z31" i="1"/>
  <c r="Y31" i="1"/>
  <c r="X31" i="1"/>
  <c r="W31" i="1"/>
  <c r="V31" i="1"/>
  <c r="U31" i="1"/>
  <c r="T31" i="1"/>
  <c r="S31" i="1"/>
  <c r="AA30" i="1"/>
  <c r="Z30" i="1"/>
  <c r="Y30" i="1"/>
  <c r="X30" i="1"/>
  <c r="W30" i="1"/>
  <c r="V30" i="1"/>
  <c r="U30" i="1"/>
  <c r="T30" i="1"/>
  <c r="S30" i="1"/>
  <c r="AA29" i="1"/>
  <c r="Z29" i="1"/>
  <c r="Y29" i="1"/>
  <c r="X29" i="1"/>
  <c r="W29" i="1"/>
  <c r="V29" i="1"/>
  <c r="U29" i="1"/>
  <c r="T29" i="1"/>
  <c r="S29" i="1"/>
  <c r="AA28" i="1"/>
  <c r="Z28" i="1"/>
  <c r="Y28" i="1"/>
  <c r="X28" i="1"/>
  <c r="W28" i="1"/>
  <c r="V28" i="1"/>
  <c r="U28" i="1"/>
  <c r="T28" i="1"/>
  <c r="S28" i="1"/>
  <c r="AA27" i="1"/>
  <c r="Z27" i="1"/>
  <c r="Y27" i="1"/>
  <c r="X27" i="1"/>
  <c r="W27" i="1"/>
  <c r="V27" i="1"/>
  <c r="U27" i="1"/>
  <c r="T27" i="1"/>
  <c r="S27" i="1"/>
  <c r="AA26" i="1"/>
  <c r="Z26" i="1"/>
  <c r="Y26" i="1"/>
  <c r="X26" i="1"/>
  <c r="W26" i="1"/>
  <c r="V26" i="1"/>
  <c r="U26" i="1"/>
  <c r="T26" i="1"/>
  <c r="S26" i="1"/>
  <c r="AA25" i="1"/>
  <c r="Z25" i="1"/>
  <c r="Y25" i="1"/>
  <c r="X25" i="1"/>
  <c r="W25" i="1"/>
  <c r="V25" i="1"/>
  <c r="U25" i="1"/>
  <c r="T25" i="1"/>
  <c r="S25" i="1"/>
  <c r="AA24" i="1"/>
  <c r="Z24" i="1"/>
  <c r="Y24" i="1"/>
  <c r="X24" i="1"/>
  <c r="W24" i="1"/>
  <c r="V24" i="1"/>
  <c r="U24" i="1"/>
  <c r="T24" i="1"/>
  <c r="S24" i="1"/>
  <c r="AA23" i="1"/>
  <c r="Z23" i="1"/>
  <c r="Y23" i="1"/>
  <c r="X23" i="1"/>
  <c r="W23" i="1"/>
  <c r="V23" i="1"/>
  <c r="U23" i="1"/>
  <c r="T23" i="1"/>
  <c r="S23" i="1"/>
  <c r="AA22" i="1"/>
  <c r="Z22" i="1"/>
  <c r="Y22" i="1"/>
  <c r="X22" i="1"/>
  <c r="W22" i="1"/>
  <c r="V22" i="1"/>
  <c r="U22" i="1"/>
  <c r="T22" i="1"/>
  <c r="S22" i="1"/>
  <c r="AA21" i="1"/>
  <c r="Z21" i="1"/>
  <c r="Y21" i="1"/>
  <c r="X21" i="1"/>
  <c r="W21" i="1"/>
  <c r="V21" i="1"/>
  <c r="U21" i="1"/>
  <c r="T21" i="1"/>
  <c r="S21" i="1"/>
  <c r="AA20" i="1"/>
  <c r="Z20" i="1"/>
  <c r="Y20" i="1"/>
  <c r="X20" i="1"/>
  <c r="W20" i="1"/>
  <c r="V20" i="1"/>
  <c r="U20" i="1"/>
  <c r="T20" i="1"/>
  <c r="S20" i="1"/>
  <c r="AA19" i="1"/>
  <c r="Z19" i="1"/>
  <c r="Y19" i="1"/>
  <c r="X19" i="1"/>
  <c r="W19" i="1"/>
  <c r="V19" i="1"/>
  <c r="U19" i="1"/>
  <c r="T19" i="1"/>
  <c r="S19" i="1"/>
  <c r="AA18" i="1"/>
  <c r="Z18" i="1"/>
  <c r="Y18" i="1"/>
  <c r="X18" i="1"/>
  <c r="W18" i="1"/>
  <c r="V18" i="1"/>
  <c r="U18" i="1"/>
  <c r="T18" i="1"/>
  <c r="S18" i="1"/>
  <c r="AA17" i="1"/>
  <c r="Z17" i="1"/>
  <c r="Y17" i="1"/>
  <c r="X17" i="1"/>
  <c r="W17" i="1"/>
  <c r="V17" i="1"/>
  <c r="U17" i="1"/>
  <c r="T17" i="1"/>
  <c r="S17" i="1"/>
  <c r="AA16" i="1"/>
  <c r="Z16" i="1"/>
  <c r="Y16" i="1"/>
  <c r="X16" i="1"/>
  <c r="W16" i="1"/>
  <c r="V16" i="1"/>
  <c r="U16" i="1"/>
  <c r="T16" i="1"/>
  <c r="S16" i="1"/>
  <c r="AA15" i="1"/>
  <c r="Z15" i="1"/>
  <c r="Y15" i="1"/>
  <c r="X15" i="1"/>
  <c r="W15" i="1"/>
  <c r="V15" i="1"/>
  <c r="U15" i="1"/>
  <c r="T15" i="1"/>
  <c r="S15" i="1"/>
  <c r="AA14" i="1"/>
  <c r="Z14" i="1"/>
  <c r="Y14" i="1"/>
  <c r="X14" i="1"/>
  <c r="W14" i="1"/>
  <c r="V14" i="1"/>
  <c r="U14" i="1"/>
  <c r="T14" i="1"/>
  <c r="S14" i="1"/>
  <c r="AA13" i="1"/>
  <c r="Z13" i="1"/>
  <c r="Y13" i="1"/>
  <c r="X13" i="1"/>
  <c r="W13" i="1"/>
  <c r="V13" i="1"/>
  <c r="U13" i="1"/>
  <c r="T13" i="1"/>
  <c r="S13" i="1"/>
  <c r="AA12" i="1"/>
  <c r="Z12" i="1"/>
  <c r="Y12" i="1"/>
  <c r="X12" i="1"/>
  <c r="W12" i="1"/>
  <c r="V12" i="1"/>
  <c r="U12" i="1"/>
  <c r="T12" i="1"/>
  <c r="S12" i="1"/>
  <c r="AA11" i="1"/>
  <c r="Z11" i="1"/>
  <c r="Y11" i="1"/>
  <c r="X11" i="1"/>
  <c r="W11" i="1"/>
  <c r="V11" i="1"/>
  <c r="U11" i="1"/>
  <c r="T11" i="1"/>
  <c r="S11" i="1"/>
  <c r="AA10" i="1"/>
  <c r="Z10" i="1"/>
  <c r="Y10" i="1"/>
  <c r="X10" i="1"/>
  <c r="W10" i="1"/>
  <c r="V10" i="1"/>
  <c r="U10" i="1"/>
  <c r="T10" i="1"/>
  <c r="S10" i="1"/>
  <c r="AA9" i="1"/>
  <c r="Z9" i="1"/>
  <c r="Y9" i="1"/>
  <c r="X9" i="1"/>
  <c r="W9" i="1"/>
  <c r="V9" i="1"/>
  <c r="U9" i="1"/>
  <c r="T9" i="1"/>
  <c r="S9" i="1"/>
  <c r="AA8" i="1"/>
  <c r="Z8" i="1"/>
  <c r="Y8" i="1"/>
  <c r="X8" i="1"/>
  <c r="W8" i="1"/>
  <c r="V8" i="1"/>
  <c r="U8" i="1"/>
  <c r="T8" i="1"/>
  <c r="S8" i="1"/>
  <c r="AA7" i="1"/>
  <c r="Z7" i="1"/>
  <c r="Y7" i="1"/>
  <c r="X7" i="1"/>
  <c r="W7" i="1"/>
  <c r="V7" i="1"/>
  <c r="U7" i="1"/>
  <c r="T7" i="1"/>
  <c r="S7" i="1"/>
  <c r="AA6" i="1"/>
  <c r="Z6" i="1"/>
  <c r="Y6" i="1"/>
  <c r="X6" i="1"/>
  <c r="W6" i="1"/>
  <c r="V6" i="1"/>
  <c r="U6" i="1"/>
  <c r="T6" i="1"/>
  <c r="S6" i="1"/>
  <c r="AA5" i="1"/>
  <c r="Z5" i="1"/>
  <c r="Y5" i="1"/>
  <c r="X5" i="1"/>
  <c r="W5" i="1"/>
  <c r="V5" i="1"/>
  <c r="U5" i="1"/>
  <c r="T5" i="1"/>
  <c r="S5" i="1"/>
  <c r="AA4" i="1"/>
  <c r="Z4" i="1"/>
  <c r="Y4" i="1"/>
  <c r="X4" i="1"/>
  <c r="W4" i="1"/>
  <c r="V4" i="1"/>
  <c r="U4" i="1"/>
  <c r="T4" i="1"/>
  <c r="S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AS2" i="1"/>
  <c r="AO2" i="1"/>
  <c r="L56" i="6"/>
  <c r="L55" i="6"/>
  <c r="L54" i="6"/>
  <c r="L53" i="6"/>
  <c r="L52" i="6"/>
  <c r="L51" i="6"/>
  <c r="L50" i="6"/>
  <c r="L49" i="6"/>
  <c r="L48" i="6"/>
  <c r="L47" i="6"/>
  <c r="O28" i="6"/>
  <c r="O27" i="6"/>
  <c r="O26" i="6"/>
  <c r="O25" i="6"/>
  <c r="O24" i="6"/>
  <c r="O23" i="6"/>
  <c r="O22" i="6"/>
  <c r="O21" i="6"/>
  <c r="O20" i="6"/>
  <c r="O19" i="6"/>
  <c r="G56" i="6"/>
  <c r="G55" i="6"/>
  <c r="G54" i="6"/>
  <c r="G53" i="6"/>
  <c r="G52" i="6"/>
  <c r="G51" i="6"/>
  <c r="G50" i="6"/>
  <c r="G49" i="6"/>
  <c r="G48" i="6"/>
  <c r="I47" i="6"/>
  <c r="G47" i="6"/>
  <c r="G46" i="6"/>
  <c r="E46" i="6"/>
  <c r="D46" i="6"/>
  <c r="C46" i="6"/>
  <c r="B46" i="6"/>
  <c r="A46" i="6"/>
  <c r="E43" i="6"/>
  <c r="D43" i="6"/>
  <c r="C43" i="6"/>
  <c r="A43" i="6"/>
  <c r="A56" i="6" s="1"/>
  <c r="E42" i="6"/>
  <c r="D42" i="6"/>
  <c r="C42" i="6"/>
  <c r="A42" i="6"/>
  <c r="A55" i="6" s="1"/>
  <c r="E41" i="6"/>
  <c r="D41" i="6"/>
  <c r="C41" i="6"/>
  <c r="A41" i="6"/>
  <c r="A54" i="6" s="1"/>
  <c r="E40" i="6"/>
  <c r="D40" i="6"/>
  <c r="C40" i="6"/>
  <c r="A40" i="6"/>
  <c r="A53" i="6" s="1"/>
  <c r="E39" i="6"/>
  <c r="D39" i="6"/>
  <c r="C39" i="6"/>
  <c r="A39" i="6"/>
  <c r="A52" i="6" s="1"/>
  <c r="E38" i="6"/>
  <c r="D38" i="6"/>
  <c r="C38" i="6"/>
  <c r="A38" i="6"/>
  <c r="A51" i="6" s="1"/>
  <c r="E37" i="6"/>
  <c r="D37" i="6"/>
  <c r="C37" i="6"/>
  <c r="A37" i="6"/>
  <c r="A50" i="6" s="1"/>
  <c r="E36" i="6"/>
  <c r="D36" i="6"/>
  <c r="C36" i="6"/>
  <c r="A36" i="6"/>
  <c r="A49" i="6" s="1"/>
  <c r="E35" i="6"/>
  <c r="D35" i="6"/>
  <c r="C35" i="6"/>
  <c r="A35" i="6"/>
  <c r="A48" i="6" s="1"/>
  <c r="E34" i="6"/>
  <c r="D34" i="6"/>
  <c r="C34" i="6"/>
  <c r="A34" i="6"/>
  <c r="A47" i="6" s="1"/>
  <c r="F33" i="6"/>
  <c r="F46" i="6" s="1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D13" i="6"/>
  <c r="E13" i="6" s="1"/>
  <c r="C13" i="6"/>
  <c r="D12" i="6"/>
  <c r="F27" i="6" s="1"/>
  <c r="C12" i="6"/>
  <c r="D11" i="6"/>
  <c r="E11" i="6" s="1"/>
  <c r="C11" i="6"/>
  <c r="D10" i="6"/>
  <c r="F25" i="6" s="1"/>
  <c r="C10" i="6"/>
  <c r="D9" i="6"/>
  <c r="E9" i="6" s="1"/>
  <c r="C9" i="6"/>
  <c r="D8" i="6"/>
  <c r="F23" i="6" s="1"/>
  <c r="C8" i="6"/>
  <c r="D7" i="6"/>
  <c r="F22" i="6" s="1"/>
  <c r="C7" i="6"/>
  <c r="D6" i="6"/>
  <c r="F21" i="6" s="1"/>
  <c r="C6" i="6"/>
  <c r="D5" i="6"/>
  <c r="E5" i="6" s="1"/>
  <c r="C5" i="6"/>
  <c r="D4" i="6"/>
  <c r="F19" i="6" s="1"/>
  <c r="C4" i="6"/>
  <c r="I48" i="3"/>
  <c r="I49" i="3"/>
  <c r="I50" i="3"/>
  <c r="I51" i="3"/>
  <c r="I52" i="3"/>
  <c r="I53" i="3"/>
  <c r="I54" i="3"/>
  <c r="I55" i="3"/>
  <c r="I56" i="3"/>
  <c r="I47" i="3"/>
  <c r="H56" i="3"/>
  <c r="H55" i="3"/>
  <c r="H54" i="3"/>
  <c r="H53" i="3"/>
  <c r="H52" i="3"/>
  <c r="H51" i="3"/>
  <c r="H50" i="3"/>
  <c r="H49" i="3"/>
  <c r="H48" i="3"/>
  <c r="H47" i="3"/>
  <c r="F46" i="3"/>
  <c r="F33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G56" i="3"/>
  <c r="A56" i="3"/>
  <c r="E43" i="3"/>
  <c r="D43" i="3"/>
  <c r="C43" i="3"/>
  <c r="A43" i="3"/>
  <c r="G47" i="3"/>
  <c r="G48" i="3"/>
  <c r="G49" i="3"/>
  <c r="G50" i="3"/>
  <c r="G51" i="3"/>
  <c r="G52" i="3"/>
  <c r="G53" i="3"/>
  <c r="G54" i="3"/>
  <c r="G55" i="3"/>
  <c r="A51" i="3"/>
  <c r="A47" i="3"/>
  <c r="G46" i="3"/>
  <c r="E46" i="3"/>
  <c r="D46" i="3"/>
  <c r="C46" i="3"/>
  <c r="B46" i="3"/>
  <c r="A46" i="3"/>
  <c r="E35" i="3"/>
  <c r="E36" i="3"/>
  <c r="E37" i="3"/>
  <c r="E38" i="3"/>
  <c r="E39" i="3"/>
  <c r="E40" i="3"/>
  <c r="E41" i="3"/>
  <c r="E42" i="3"/>
  <c r="E34" i="3"/>
  <c r="D35" i="3"/>
  <c r="D36" i="3"/>
  <c r="D37" i="3"/>
  <c r="D38" i="3"/>
  <c r="D39" i="3"/>
  <c r="D40" i="3"/>
  <c r="D41" i="3"/>
  <c r="D42" i="3"/>
  <c r="D34" i="3"/>
  <c r="C35" i="3"/>
  <c r="C36" i="3"/>
  <c r="C37" i="3"/>
  <c r="C38" i="3"/>
  <c r="C39" i="3"/>
  <c r="C40" i="3"/>
  <c r="C41" i="3"/>
  <c r="C42" i="3"/>
  <c r="C34" i="3"/>
  <c r="A42" i="3"/>
  <c r="A55" i="3" s="1"/>
  <c r="A41" i="3"/>
  <c r="A54" i="3" s="1"/>
  <c r="A40" i="3"/>
  <c r="A53" i="3" s="1"/>
  <c r="A39" i="3"/>
  <c r="A52" i="3" s="1"/>
  <c r="A38" i="3"/>
  <c r="A37" i="3"/>
  <c r="A50" i="3" s="1"/>
  <c r="A36" i="3"/>
  <c r="A49" i="3" s="1"/>
  <c r="A35" i="3"/>
  <c r="A48" i="3" s="1"/>
  <c r="A34" i="3"/>
  <c r="G20" i="3"/>
  <c r="G21" i="3"/>
  <c r="G22" i="3"/>
  <c r="G23" i="3"/>
  <c r="G24" i="3"/>
  <c r="G25" i="3"/>
  <c r="G26" i="3"/>
  <c r="G27" i="3"/>
  <c r="G28" i="3"/>
  <c r="G29" i="3"/>
  <c r="G19" i="3"/>
  <c r="H20" i="3"/>
  <c r="H21" i="3"/>
  <c r="H22" i="3"/>
  <c r="H23" i="3"/>
  <c r="H24" i="3"/>
  <c r="H25" i="3"/>
  <c r="H26" i="3"/>
  <c r="H27" i="3"/>
  <c r="H28" i="3"/>
  <c r="H19" i="3"/>
  <c r="H5" i="1"/>
  <c r="H10" i="1"/>
  <c r="H12" i="1"/>
  <c r="H13" i="1"/>
  <c r="H18" i="1"/>
  <c r="H20" i="1"/>
  <c r="H21" i="1"/>
  <c r="H26" i="1"/>
  <c r="H28" i="1"/>
  <c r="H29" i="1"/>
  <c r="H34" i="1"/>
  <c r="H36" i="1"/>
  <c r="H37" i="1"/>
  <c r="H42" i="1"/>
  <c r="H44" i="1"/>
  <c r="H45" i="1"/>
  <c r="H50" i="1"/>
  <c r="H52" i="1"/>
  <c r="H53" i="1"/>
  <c r="H58" i="1"/>
  <c r="H60" i="1"/>
  <c r="H61" i="1"/>
  <c r="H66" i="1"/>
  <c r="H68" i="1"/>
  <c r="H69" i="1"/>
  <c r="H74" i="1"/>
  <c r="H76" i="1"/>
  <c r="H77" i="1"/>
  <c r="H82" i="1"/>
  <c r="H84" i="1"/>
  <c r="H85" i="1"/>
  <c r="H90" i="1"/>
  <c r="H92" i="1"/>
  <c r="H93" i="1"/>
  <c r="H98" i="1"/>
  <c r="H100" i="1"/>
  <c r="H101" i="1"/>
  <c r="H106" i="1"/>
  <c r="H108" i="1"/>
  <c r="H109" i="1"/>
  <c r="H114" i="1"/>
  <c r="H116" i="1"/>
  <c r="H117" i="1"/>
  <c r="H122" i="1"/>
  <c r="H124" i="1"/>
  <c r="H125" i="1"/>
  <c r="H130" i="1"/>
  <c r="H132" i="1"/>
  <c r="H133" i="1"/>
  <c r="H138" i="1"/>
  <c r="H140" i="1"/>
  <c r="H141" i="1"/>
  <c r="F5" i="1"/>
  <c r="F6" i="1"/>
  <c r="H6" i="1" s="1"/>
  <c r="F7" i="1"/>
  <c r="H7" i="1" s="1"/>
  <c r="F8" i="1"/>
  <c r="H8" i="1" s="1"/>
  <c r="F9" i="1"/>
  <c r="H9" i="1" s="1"/>
  <c r="F10" i="1"/>
  <c r="F11" i="1"/>
  <c r="H11" i="1" s="1"/>
  <c r="F12" i="1"/>
  <c r="F13" i="1"/>
  <c r="F14" i="1"/>
  <c r="H14" i="1" s="1"/>
  <c r="F15" i="1"/>
  <c r="H15" i="1" s="1"/>
  <c r="F16" i="1"/>
  <c r="H16" i="1" s="1"/>
  <c r="F17" i="1"/>
  <c r="H17" i="1" s="1"/>
  <c r="F18" i="1"/>
  <c r="F19" i="1"/>
  <c r="H19" i="1" s="1"/>
  <c r="F20" i="1"/>
  <c r="F21" i="1"/>
  <c r="F22" i="1"/>
  <c r="H22" i="1" s="1"/>
  <c r="F23" i="1"/>
  <c r="H23" i="1" s="1"/>
  <c r="F24" i="1"/>
  <c r="H24" i="1" s="1"/>
  <c r="F25" i="1"/>
  <c r="H25" i="1" s="1"/>
  <c r="F26" i="1"/>
  <c r="F27" i="1"/>
  <c r="H27" i="1" s="1"/>
  <c r="F28" i="1"/>
  <c r="F29" i="1"/>
  <c r="F30" i="1"/>
  <c r="H30" i="1" s="1"/>
  <c r="F31" i="1"/>
  <c r="H31" i="1" s="1"/>
  <c r="F32" i="1"/>
  <c r="H32" i="1" s="1"/>
  <c r="F33" i="1"/>
  <c r="H33" i="1" s="1"/>
  <c r="F34" i="1"/>
  <c r="F35" i="1"/>
  <c r="H35" i="1" s="1"/>
  <c r="F36" i="1"/>
  <c r="F37" i="1"/>
  <c r="F38" i="1"/>
  <c r="H38" i="1" s="1"/>
  <c r="F39" i="1"/>
  <c r="H39" i="1" s="1"/>
  <c r="F40" i="1"/>
  <c r="H40" i="1" s="1"/>
  <c r="F41" i="1"/>
  <c r="H41" i="1" s="1"/>
  <c r="F42" i="1"/>
  <c r="F43" i="1"/>
  <c r="H43" i="1" s="1"/>
  <c r="F44" i="1"/>
  <c r="F45" i="1"/>
  <c r="F46" i="1"/>
  <c r="H46" i="1" s="1"/>
  <c r="F47" i="1"/>
  <c r="H47" i="1" s="1"/>
  <c r="F48" i="1"/>
  <c r="H48" i="1" s="1"/>
  <c r="F49" i="1"/>
  <c r="H49" i="1" s="1"/>
  <c r="F50" i="1"/>
  <c r="F51" i="1"/>
  <c r="H51" i="1" s="1"/>
  <c r="F52" i="1"/>
  <c r="F53" i="1"/>
  <c r="F54" i="1"/>
  <c r="H54" i="1" s="1"/>
  <c r="F55" i="1"/>
  <c r="H55" i="1" s="1"/>
  <c r="F56" i="1"/>
  <c r="H56" i="1" s="1"/>
  <c r="F57" i="1"/>
  <c r="H57" i="1" s="1"/>
  <c r="F58" i="1"/>
  <c r="F59" i="1"/>
  <c r="H59" i="1" s="1"/>
  <c r="F60" i="1"/>
  <c r="F61" i="1"/>
  <c r="F62" i="1"/>
  <c r="H62" i="1" s="1"/>
  <c r="F63" i="1"/>
  <c r="H63" i="1" s="1"/>
  <c r="F64" i="1"/>
  <c r="H64" i="1" s="1"/>
  <c r="F65" i="1"/>
  <c r="H65" i="1" s="1"/>
  <c r="F66" i="1"/>
  <c r="F67" i="1"/>
  <c r="H67" i="1" s="1"/>
  <c r="F68" i="1"/>
  <c r="F69" i="1"/>
  <c r="F70" i="1"/>
  <c r="H70" i="1" s="1"/>
  <c r="F71" i="1"/>
  <c r="H71" i="1" s="1"/>
  <c r="F72" i="1"/>
  <c r="H72" i="1" s="1"/>
  <c r="F73" i="1"/>
  <c r="H73" i="1" s="1"/>
  <c r="F74" i="1"/>
  <c r="F75" i="1"/>
  <c r="H75" i="1" s="1"/>
  <c r="F76" i="1"/>
  <c r="F77" i="1"/>
  <c r="F78" i="1"/>
  <c r="H78" i="1" s="1"/>
  <c r="F79" i="1"/>
  <c r="H79" i="1" s="1"/>
  <c r="F80" i="1"/>
  <c r="H80" i="1" s="1"/>
  <c r="F81" i="1"/>
  <c r="H81" i="1" s="1"/>
  <c r="F82" i="1"/>
  <c r="F83" i="1"/>
  <c r="H83" i="1" s="1"/>
  <c r="F84" i="1"/>
  <c r="F85" i="1"/>
  <c r="F86" i="1"/>
  <c r="H86" i="1" s="1"/>
  <c r="F87" i="1"/>
  <c r="H87" i="1" s="1"/>
  <c r="F88" i="1"/>
  <c r="H88" i="1" s="1"/>
  <c r="F89" i="1"/>
  <c r="H89" i="1" s="1"/>
  <c r="F90" i="1"/>
  <c r="F91" i="1"/>
  <c r="H91" i="1" s="1"/>
  <c r="F92" i="1"/>
  <c r="F93" i="1"/>
  <c r="F94" i="1"/>
  <c r="H94" i="1" s="1"/>
  <c r="F95" i="1"/>
  <c r="H95" i="1" s="1"/>
  <c r="F96" i="1"/>
  <c r="H96" i="1" s="1"/>
  <c r="F97" i="1"/>
  <c r="H97" i="1" s="1"/>
  <c r="F98" i="1"/>
  <c r="F99" i="1"/>
  <c r="H99" i="1" s="1"/>
  <c r="F100" i="1"/>
  <c r="F101" i="1"/>
  <c r="F102" i="1"/>
  <c r="H102" i="1" s="1"/>
  <c r="F103" i="1"/>
  <c r="H103" i="1" s="1"/>
  <c r="F104" i="1"/>
  <c r="H104" i="1" s="1"/>
  <c r="F105" i="1"/>
  <c r="H105" i="1" s="1"/>
  <c r="F106" i="1"/>
  <c r="F107" i="1"/>
  <c r="H107" i="1" s="1"/>
  <c r="F108" i="1"/>
  <c r="F109" i="1"/>
  <c r="F110" i="1"/>
  <c r="H110" i="1" s="1"/>
  <c r="F111" i="1"/>
  <c r="H111" i="1" s="1"/>
  <c r="F112" i="1"/>
  <c r="H112" i="1" s="1"/>
  <c r="F113" i="1"/>
  <c r="H113" i="1" s="1"/>
  <c r="F114" i="1"/>
  <c r="F115" i="1"/>
  <c r="H115" i="1" s="1"/>
  <c r="F116" i="1"/>
  <c r="F117" i="1"/>
  <c r="F118" i="1"/>
  <c r="H118" i="1" s="1"/>
  <c r="F119" i="1"/>
  <c r="H119" i="1" s="1"/>
  <c r="F120" i="1"/>
  <c r="H120" i="1" s="1"/>
  <c r="F121" i="1"/>
  <c r="H121" i="1" s="1"/>
  <c r="F122" i="1"/>
  <c r="F123" i="1"/>
  <c r="H123" i="1" s="1"/>
  <c r="F124" i="1"/>
  <c r="F125" i="1"/>
  <c r="F126" i="1"/>
  <c r="H126" i="1" s="1"/>
  <c r="F127" i="1"/>
  <c r="H127" i="1" s="1"/>
  <c r="F128" i="1"/>
  <c r="H128" i="1" s="1"/>
  <c r="F129" i="1"/>
  <c r="H129" i="1" s="1"/>
  <c r="F130" i="1"/>
  <c r="F131" i="1"/>
  <c r="H131" i="1" s="1"/>
  <c r="F132" i="1"/>
  <c r="F133" i="1"/>
  <c r="F134" i="1"/>
  <c r="H134" i="1" s="1"/>
  <c r="F135" i="1"/>
  <c r="H135" i="1" s="1"/>
  <c r="F136" i="1"/>
  <c r="H136" i="1" s="1"/>
  <c r="F137" i="1"/>
  <c r="H137" i="1" s="1"/>
  <c r="F138" i="1"/>
  <c r="F139" i="1"/>
  <c r="H139" i="1" s="1"/>
  <c r="F140" i="1"/>
  <c r="F141" i="1"/>
  <c r="F142" i="1"/>
  <c r="H142" i="1" s="1"/>
  <c r="F143" i="1"/>
  <c r="H143" i="1" s="1"/>
  <c r="F4" i="1"/>
  <c r="AC2" i="1"/>
  <c r="AM2" i="1" s="1"/>
  <c r="AD2" i="1"/>
  <c r="AN2" i="1" s="1"/>
  <c r="AE2" i="1"/>
  <c r="AF2" i="1"/>
  <c r="AP2" i="1" s="1"/>
  <c r="AG2" i="1"/>
  <c r="AQ2" i="1" s="1"/>
  <c r="AH2" i="1"/>
  <c r="AR2" i="1" s="1"/>
  <c r="AI2" i="1"/>
  <c r="AJ2" i="1"/>
  <c r="AT2" i="1" s="1"/>
  <c r="AK2" i="1"/>
  <c r="AU2" i="1" s="1"/>
  <c r="AC3" i="1"/>
  <c r="AM3" i="1" s="1"/>
  <c r="AD3" i="1"/>
  <c r="AN3" i="1" s="1"/>
  <c r="AE3" i="1"/>
  <c r="AO3" i="1" s="1"/>
  <c r="AF3" i="1"/>
  <c r="AP3" i="1" s="1"/>
  <c r="AG3" i="1"/>
  <c r="AQ3" i="1" s="1"/>
  <c r="AH3" i="1"/>
  <c r="AR3" i="1" s="1"/>
  <c r="AI3" i="1"/>
  <c r="AS3" i="1" s="1"/>
  <c r="AJ3" i="1"/>
  <c r="AT3" i="1" s="1"/>
  <c r="AK3" i="1"/>
  <c r="AU3" i="1" s="1"/>
  <c r="AB3" i="1"/>
  <c r="AL3" i="1" s="1"/>
  <c r="AB2" i="1"/>
  <c r="AL2" i="1" s="1"/>
  <c r="C13" i="3"/>
  <c r="C12" i="3"/>
  <c r="C11" i="3"/>
  <c r="C10" i="3"/>
  <c r="C9" i="3"/>
  <c r="C8" i="3"/>
  <c r="C7" i="3"/>
  <c r="C6" i="3"/>
  <c r="C5" i="3"/>
  <c r="C4" i="3"/>
  <c r="R145" i="1" s="1"/>
  <c r="D13" i="3"/>
  <c r="E13" i="3" s="1"/>
  <c r="I33" i="1" s="1"/>
  <c r="D12" i="3"/>
  <c r="E12" i="3" s="1"/>
  <c r="I73" i="1" s="1"/>
  <c r="D11" i="3"/>
  <c r="E11" i="3" s="1"/>
  <c r="I57" i="1" s="1"/>
  <c r="D10" i="3"/>
  <c r="E10" i="3" s="1"/>
  <c r="B40" i="3" s="1"/>
  <c r="D9" i="3"/>
  <c r="E9" i="3" s="1"/>
  <c r="I81" i="1" s="1"/>
  <c r="D8" i="3"/>
  <c r="E8" i="3" s="1"/>
  <c r="I9" i="1" s="1"/>
  <c r="D7" i="3"/>
  <c r="E7" i="3" s="1"/>
  <c r="I25" i="1" s="1"/>
  <c r="D6" i="3"/>
  <c r="E6" i="3" s="1"/>
  <c r="I113" i="1" s="1"/>
  <c r="D5" i="3"/>
  <c r="E5" i="3" s="1"/>
  <c r="I91" i="9" s="1"/>
  <c r="D4" i="3"/>
  <c r="E4" i="3" s="1"/>
  <c r="I17" i="1" s="1"/>
  <c r="G5" i="1"/>
  <c r="G2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4" i="1"/>
  <c r="M150" i="1" l="1"/>
  <c r="M151" i="9" s="1"/>
  <c r="O150" i="1"/>
  <c r="O151" i="9" s="1"/>
  <c r="AA14" i="10"/>
  <c r="AA13" i="10"/>
  <c r="V21" i="10"/>
  <c r="V22" i="10"/>
  <c r="AD22" i="10"/>
  <c r="T22" i="10"/>
  <c r="AD19" i="10"/>
  <c r="T19" i="10"/>
  <c r="V17" i="10"/>
  <c r="V20" i="10"/>
  <c r="AA15" i="10"/>
  <c r="P15" i="10"/>
  <c r="AD17" i="10"/>
  <c r="B15" i="10"/>
  <c r="R15" i="10"/>
  <c r="AC15" i="10"/>
  <c r="T17" i="10"/>
  <c r="Q15" i="10"/>
  <c r="V19" i="10"/>
  <c r="T24" i="10"/>
  <c r="AD24" i="10"/>
  <c r="V24" i="10"/>
  <c r="AD18" i="10"/>
  <c r="T18" i="10"/>
  <c r="AD20" i="10"/>
  <c r="T20" i="10"/>
  <c r="V26" i="10"/>
  <c r="AD21" i="10"/>
  <c r="T21" i="10"/>
  <c r="V25" i="10"/>
  <c r="V18" i="10"/>
  <c r="AD25" i="10"/>
  <c r="T25" i="10"/>
  <c r="T23" i="10"/>
  <c r="AD23" i="10"/>
  <c r="V23" i="10"/>
  <c r="AD26" i="10"/>
  <c r="T26" i="10"/>
  <c r="O15" i="10"/>
  <c r="D15" i="10"/>
  <c r="L15" i="10"/>
  <c r="H15" i="10"/>
  <c r="E15" i="10"/>
  <c r="I15" i="10"/>
  <c r="M15" i="10"/>
  <c r="G15" i="10"/>
  <c r="J15" i="10"/>
  <c r="C15" i="10"/>
  <c r="F15" i="10"/>
  <c r="K15" i="10"/>
  <c r="N15" i="10"/>
  <c r="M151" i="1"/>
  <c r="M152" i="9" s="1"/>
  <c r="P95" i="9"/>
  <c r="Q95" i="9" s="1"/>
  <c r="P51" i="9"/>
  <c r="Q51" i="9" s="1"/>
  <c r="P115" i="9"/>
  <c r="Q115" i="9" s="1"/>
  <c r="P19" i="9"/>
  <c r="Q19" i="9" s="1"/>
  <c r="P83" i="9"/>
  <c r="Q83" i="9" s="1"/>
  <c r="O151" i="1"/>
  <c r="O152" i="9" s="1"/>
  <c r="P79" i="9"/>
  <c r="Q79" i="9" s="1"/>
  <c r="E29" i="8"/>
  <c r="F29" i="8" s="1"/>
  <c r="O148" i="9"/>
  <c r="M147" i="9"/>
  <c r="M155" i="9" s="1"/>
  <c r="D13" i="5" s="1"/>
  <c r="M148" i="9"/>
  <c r="O147" i="9"/>
  <c r="O155" i="9" s="1"/>
  <c r="D14" i="5" s="1"/>
  <c r="P8" i="9"/>
  <c r="Q8" i="9" s="1"/>
  <c r="P10" i="9"/>
  <c r="Q10" i="9" s="1"/>
  <c r="P18" i="9"/>
  <c r="Q18" i="9" s="1"/>
  <c r="P26" i="9"/>
  <c r="Q26" i="9" s="1"/>
  <c r="P34" i="9"/>
  <c r="Q34" i="9" s="1"/>
  <c r="P42" i="9"/>
  <c r="Q42" i="9" s="1"/>
  <c r="P50" i="9"/>
  <c r="Q50" i="9" s="1"/>
  <c r="P58" i="9"/>
  <c r="Q58" i="9" s="1"/>
  <c r="P66" i="9"/>
  <c r="Q66" i="9" s="1"/>
  <c r="P74" i="9"/>
  <c r="Q74" i="9" s="1"/>
  <c r="P82" i="9"/>
  <c r="Q82" i="9" s="1"/>
  <c r="P90" i="9"/>
  <c r="Q90" i="9" s="1"/>
  <c r="P98" i="9"/>
  <c r="Q98" i="9" s="1"/>
  <c r="P106" i="9"/>
  <c r="Q106" i="9" s="1"/>
  <c r="P114" i="9"/>
  <c r="Q114" i="9" s="1"/>
  <c r="P122" i="9"/>
  <c r="Q122" i="9" s="1"/>
  <c r="P139" i="9"/>
  <c r="Q139" i="9" s="1"/>
  <c r="P4" i="9"/>
  <c r="P6" i="9"/>
  <c r="Q6" i="9" s="1"/>
  <c r="P13" i="9"/>
  <c r="Q13" i="9" s="1"/>
  <c r="P21" i="9"/>
  <c r="Q21" i="9" s="1"/>
  <c r="P29" i="9"/>
  <c r="Q29" i="9" s="1"/>
  <c r="P37" i="9"/>
  <c r="Q37" i="9" s="1"/>
  <c r="P45" i="9"/>
  <c r="Q45" i="9" s="1"/>
  <c r="P53" i="9"/>
  <c r="Q53" i="9" s="1"/>
  <c r="P61" i="9"/>
  <c r="Q61" i="9" s="1"/>
  <c r="P69" i="9"/>
  <c r="Q69" i="9" s="1"/>
  <c r="P77" i="9"/>
  <c r="Q77" i="9" s="1"/>
  <c r="P85" i="9"/>
  <c r="Q85" i="9" s="1"/>
  <c r="P93" i="9"/>
  <c r="Q93" i="9" s="1"/>
  <c r="P101" i="9"/>
  <c r="Q101" i="9" s="1"/>
  <c r="P109" i="9"/>
  <c r="Q109" i="9" s="1"/>
  <c r="P117" i="9"/>
  <c r="Q117" i="9" s="1"/>
  <c r="P125" i="9"/>
  <c r="Q125" i="9" s="1"/>
  <c r="P132" i="9"/>
  <c r="Q132" i="9" s="1"/>
  <c r="P141" i="9"/>
  <c r="Q141" i="9" s="1"/>
  <c r="P16" i="9"/>
  <c r="Q16" i="9" s="1"/>
  <c r="P24" i="9"/>
  <c r="Q24" i="9" s="1"/>
  <c r="P32" i="9"/>
  <c r="Q32" i="9" s="1"/>
  <c r="P40" i="9"/>
  <c r="Q40" i="9" s="1"/>
  <c r="P48" i="9"/>
  <c r="Q48" i="9" s="1"/>
  <c r="P56" i="9"/>
  <c r="Q56" i="9" s="1"/>
  <c r="P64" i="9"/>
  <c r="Q64" i="9" s="1"/>
  <c r="P72" i="9"/>
  <c r="Q72" i="9" s="1"/>
  <c r="P80" i="9"/>
  <c r="Q80" i="9" s="1"/>
  <c r="P88" i="9"/>
  <c r="Q88" i="9" s="1"/>
  <c r="P96" i="9"/>
  <c r="Q96" i="9" s="1"/>
  <c r="P104" i="9"/>
  <c r="Q104" i="9" s="1"/>
  <c r="P112" i="9"/>
  <c r="Q112" i="9" s="1"/>
  <c r="P120" i="9"/>
  <c r="Q120" i="9" s="1"/>
  <c r="P128" i="9"/>
  <c r="Q128" i="9" s="1"/>
  <c r="P130" i="9"/>
  <c r="Q130" i="9" s="1"/>
  <c r="P134" i="9"/>
  <c r="Q134" i="9" s="1"/>
  <c r="P136" i="9"/>
  <c r="Q136" i="9" s="1"/>
  <c r="P143" i="9"/>
  <c r="Q143" i="9" s="1"/>
  <c r="P11" i="9"/>
  <c r="Q11" i="9" s="1"/>
  <c r="P35" i="9"/>
  <c r="Q35" i="9" s="1"/>
  <c r="P43" i="9"/>
  <c r="Q43" i="9" s="1"/>
  <c r="P107" i="9"/>
  <c r="Q107" i="9" s="1"/>
  <c r="P123" i="9"/>
  <c r="Q123" i="9" s="1"/>
  <c r="P7" i="9"/>
  <c r="Q7" i="9" s="1"/>
  <c r="P9" i="9"/>
  <c r="Q9" i="9" s="1"/>
  <c r="P14" i="9"/>
  <c r="Q14" i="9" s="1"/>
  <c r="P22" i="9"/>
  <c r="Q22" i="9" s="1"/>
  <c r="P30" i="9"/>
  <c r="Q30" i="9" s="1"/>
  <c r="P38" i="9"/>
  <c r="Q38" i="9" s="1"/>
  <c r="P46" i="9"/>
  <c r="Q46" i="9" s="1"/>
  <c r="P54" i="9"/>
  <c r="Q54" i="9" s="1"/>
  <c r="P62" i="9"/>
  <c r="Q62" i="9" s="1"/>
  <c r="P70" i="9"/>
  <c r="Q70" i="9" s="1"/>
  <c r="P78" i="9"/>
  <c r="Q78" i="9" s="1"/>
  <c r="P86" i="9"/>
  <c r="Q86" i="9" s="1"/>
  <c r="P94" i="9"/>
  <c r="Q94" i="9" s="1"/>
  <c r="P102" i="9"/>
  <c r="Q102" i="9" s="1"/>
  <c r="P118" i="9"/>
  <c r="Q118" i="9" s="1"/>
  <c r="P126" i="9"/>
  <c r="Q126" i="9" s="1"/>
  <c r="P138" i="9"/>
  <c r="Q138" i="9" s="1"/>
  <c r="P140" i="9"/>
  <c r="Q140" i="9" s="1"/>
  <c r="P17" i="9"/>
  <c r="Q17" i="9" s="1"/>
  <c r="P25" i="9"/>
  <c r="Q25" i="9" s="1"/>
  <c r="P33" i="9"/>
  <c r="Q33" i="9" s="1"/>
  <c r="P41" i="9"/>
  <c r="Q41" i="9" s="1"/>
  <c r="P49" i="9"/>
  <c r="Q49" i="9" s="1"/>
  <c r="P57" i="9"/>
  <c r="Q57" i="9" s="1"/>
  <c r="P65" i="9"/>
  <c r="Q65" i="9" s="1"/>
  <c r="P73" i="9"/>
  <c r="Q73" i="9" s="1"/>
  <c r="P81" i="9"/>
  <c r="Q81" i="9" s="1"/>
  <c r="P89" i="9"/>
  <c r="Q89" i="9" s="1"/>
  <c r="P97" i="9"/>
  <c r="Q97" i="9" s="1"/>
  <c r="P105" i="9"/>
  <c r="Q105" i="9" s="1"/>
  <c r="P113" i="9"/>
  <c r="Q113" i="9" s="1"/>
  <c r="P121" i="9"/>
  <c r="Q121" i="9" s="1"/>
  <c r="P131" i="9"/>
  <c r="Q131" i="9" s="1"/>
  <c r="P133" i="9"/>
  <c r="Q133" i="9" s="1"/>
  <c r="P28" i="9"/>
  <c r="Q28" i="9" s="1"/>
  <c r="P36" i="9"/>
  <c r="Q36" i="9" s="1"/>
  <c r="P44" i="9"/>
  <c r="Q44" i="9" s="1"/>
  <c r="P52" i="9"/>
  <c r="Q52" i="9" s="1"/>
  <c r="P60" i="9"/>
  <c r="Q60" i="9" s="1"/>
  <c r="P68" i="9"/>
  <c r="Q68" i="9" s="1"/>
  <c r="P76" i="9"/>
  <c r="Q76" i="9" s="1"/>
  <c r="P84" i="9"/>
  <c r="Q84" i="9" s="1"/>
  <c r="P92" i="9"/>
  <c r="Q92" i="9" s="1"/>
  <c r="P100" i="9"/>
  <c r="Q100" i="9" s="1"/>
  <c r="P108" i="9"/>
  <c r="Q108" i="9" s="1"/>
  <c r="P116" i="9"/>
  <c r="Q116" i="9" s="1"/>
  <c r="P124" i="9"/>
  <c r="Q124" i="9" s="1"/>
  <c r="P129" i="9"/>
  <c r="Q129" i="9" s="1"/>
  <c r="P135" i="9"/>
  <c r="Q135" i="9" s="1"/>
  <c r="P142" i="9"/>
  <c r="Q142" i="9" s="1"/>
  <c r="P15" i="9"/>
  <c r="Q15" i="9" s="1"/>
  <c r="P23" i="9"/>
  <c r="Q23" i="9" s="1"/>
  <c r="P31" i="9"/>
  <c r="Q31" i="9" s="1"/>
  <c r="P39" i="9"/>
  <c r="Q39" i="9" s="1"/>
  <c r="P47" i="9"/>
  <c r="Q47" i="9" s="1"/>
  <c r="P71" i="9"/>
  <c r="Q71" i="9" s="1"/>
  <c r="P119" i="9"/>
  <c r="Q119" i="9" s="1"/>
  <c r="I49" i="6"/>
  <c r="I8" i="9"/>
  <c r="I15" i="9"/>
  <c r="I21" i="9"/>
  <c r="I52" i="9"/>
  <c r="I58" i="9"/>
  <c r="I66" i="9"/>
  <c r="I93" i="9"/>
  <c r="I96" i="9"/>
  <c r="I102" i="9"/>
  <c r="I109" i="9"/>
  <c r="I124" i="9"/>
  <c r="I130" i="9"/>
  <c r="I10" i="9"/>
  <c r="I32" i="9"/>
  <c r="I40" i="9"/>
  <c r="I45" i="9"/>
  <c r="I48" i="9"/>
  <c r="I57" i="9"/>
  <c r="I72" i="9"/>
  <c r="I79" i="9"/>
  <c r="I82" i="9"/>
  <c r="I89" i="9"/>
  <c r="I103" i="9"/>
  <c r="I106" i="9"/>
  <c r="I140" i="9"/>
  <c r="I6" i="9"/>
  <c r="I11" i="9"/>
  <c r="I17" i="9"/>
  <c r="I23" i="9"/>
  <c r="I47" i="9"/>
  <c r="I56" i="9"/>
  <c r="I71" i="9"/>
  <c r="I98" i="9"/>
  <c r="I105" i="9"/>
  <c r="I120" i="9"/>
  <c r="I136" i="9"/>
  <c r="I31" i="9"/>
  <c r="I39" i="9"/>
  <c r="I54" i="9"/>
  <c r="I62" i="9"/>
  <c r="I68" i="9"/>
  <c r="I75" i="9"/>
  <c r="I99" i="9"/>
  <c r="I126" i="9"/>
  <c r="I142" i="9"/>
  <c r="I7" i="9"/>
  <c r="I19" i="9"/>
  <c r="I20" i="9"/>
  <c r="I74" i="9"/>
  <c r="I90" i="9"/>
  <c r="I94" i="9"/>
  <c r="I101" i="9"/>
  <c r="I104" i="9"/>
  <c r="I119" i="9"/>
  <c r="I132" i="9"/>
  <c r="R145" i="9"/>
  <c r="I25" i="9"/>
  <c r="I36" i="9"/>
  <c r="I50" i="9"/>
  <c r="I70" i="9"/>
  <c r="I87" i="9"/>
  <c r="I95" i="9"/>
  <c r="I115" i="9"/>
  <c r="I118" i="9"/>
  <c r="I138" i="9"/>
  <c r="AB145" i="9"/>
  <c r="I12" i="9"/>
  <c r="I41" i="9"/>
  <c r="I64" i="9"/>
  <c r="I97" i="9"/>
  <c r="I100" i="9"/>
  <c r="I111" i="9"/>
  <c r="I114" i="9"/>
  <c r="I117" i="9"/>
  <c r="I122" i="9"/>
  <c r="I128" i="9"/>
  <c r="I14" i="9"/>
  <c r="I22" i="9"/>
  <c r="I27" i="9"/>
  <c r="I35" i="9"/>
  <c r="I43" i="9"/>
  <c r="I60" i="9"/>
  <c r="I73" i="9"/>
  <c r="I83" i="9"/>
  <c r="I86" i="9"/>
  <c r="I110" i="9"/>
  <c r="I113" i="9"/>
  <c r="I134" i="9"/>
  <c r="P79" i="1"/>
  <c r="Q79" i="1" s="1"/>
  <c r="P120" i="1"/>
  <c r="Q120" i="1" s="1"/>
  <c r="O148" i="1"/>
  <c r="P54" i="1"/>
  <c r="Q54" i="1" s="1"/>
  <c r="P105" i="1"/>
  <c r="Q105" i="1" s="1"/>
  <c r="Q4" i="9"/>
  <c r="P23" i="1"/>
  <c r="Q23" i="1" s="1"/>
  <c r="P29" i="1"/>
  <c r="Q29" i="1" s="1"/>
  <c r="P42" i="1"/>
  <c r="Q42" i="1" s="1"/>
  <c r="P74" i="1"/>
  <c r="Q74" i="1" s="1"/>
  <c r="P106" i="1"/>
  <c r="Q106" i="1" s="1"/>
  <c r="P130" i="1"/>
  <c r="Q130" i="1" s="1"/>
  <c r="P4" i="1"/>
  <c r="Q4" i="1" s="1"/>
  <c r="P17" i="1"/>
  <c r="Q17" i="1" s="1"/>
  <c r="P115" i="1"/>
  <c r="Q115" i="1" s="1"/>
  <c r="P131" i="1"/>
  <c r="Q131" i="1" s="1"/>
  <c r="P31" i="1"/>
  <c r="Q31" i="1" s="1"/>
  <c r="P95" i="1"/>
  <c r="Q95" i="1" s="1"/>
  <c r="P108" i="1"/>
  <c r="Q108" i="1" s="1"/>
  <c r="P140" i="1"/>
  <c r="Q140" i="1" s="1"/>
  <c r="P19" i="1"/>
  <c r="Q19" i="1" s="1"/>
  <c r="P51" i="1"/>
  <c r="Q51" i="1" s="1"/>
  <c r="P70" i="1"/>
  <c r="Q70" i="1" s="1"/>
  <c r="P83" i="1"/>
  <c r="Q83" i="1" s="1"/>
  <c r="P109" i="1"/>
  <c r="Q109" i="1" s="1"/>
  <c r="P13" i="1"/>
  <c r="Q13" i="1" s="1"/>
  <c r="P32" i="1"/>
  <c r="Q32" i="1" s="1"/>
  <c r="P118" i="1"/>
  <c r="Q118" i="1" s="1"/>
  <c r="P134" i="1"/>
  <c r="Q134" i="1" s="1"/>
  <c r="P52" i="1"/>
  <c r="Q52" i="1" s="1"/>
  <c r="P97" i="1"/>
  <c r="Q97" i="1" s="1"/>
  <c r="P135" i="1"/>
  <c r="Q135" i="1" s="1"/>
  <c r="P143" i="1"/>
  <c r="Q143" i="1" s="1"/>
  <c r="AP5" i="9"/>
  <c r="AL21" i="9"/>
  <c r="AR23" i="9"/>
  <c r="AL15" i="9"/>
  <c r="AR12" i="9"/>
  <c r="AN10" i="9"/>
  <c r="AO10" i="9"/>
  <c r="AH4" i="9"/>
  <c r="AR4" i="9" s="1"/>
  <c r="H5" i="9"/>
  <c r="AF5" i="9"/>
  <c r="AD6" i="9"/>
  <c r="AN6" i="9" s="1"/>
  <c r="AB7" i="9"/>
  <c r="AL7" i="9" s="1"/>
  <c r="AJ7" i="9"/>
  <c r="AT7" i="9" s="1"/>
  <c r="AH8" i="9"/>
  <c r="AR8" i="9" s="1"/>
  <c r="H9" i="9"/>
  <c r="H2" i="9" s="1"/>
  <c r="AF9" i="9"/>
  <c r="AP9" i="9" s="1"/>
  <c r="K9" i="9" s="1"/>
  <c r="AD10" i="9"/>
  <c r="AB11" i="9"/>
  <c r="AL11" i="9" s="1"/>
  <c r="AJ11" i="9"/>
  <c r="AT11" i="9" s="1"/>
  <c r="AH12" i="9"/>
  <c r="H13" i="9"/>
  <c r="AF13" i="9"/>
  <c r="AP13" i="9" s="1"/>
  <c r="AD14" i="9"/>
  <c r="AN14" i="9" s="1"/>
  <c r="AB15" i="9"/>
  <c r="AG16" i="9"/>
  <c r="AE17" i="9"/>
  <c r="I18" i="9"/>
  <c r="AM18" i="9"/>
  <c r="AK18" i="9"/>
  <c r="AU18" i="9" s="1"/>
  <c r="AI19" i="9"/>
  <c r="AS19" i="9" s="1"/>
  <c r="AD20" i="9"/>
  <c r="AN20" i="9" s="1"/>
  <c r="AB21" i="9"/>
  <c r="AH22" i="9"/>
  <c r="AR22" i="9" s="1"/>
  <c r="AF23" i="9"/>
  <c r="AP23" i="9" s="1"/>
  <c r="AB24" i="9"/>
  <c r="AL24" i="9" s="1"/>
  <c r="I26" i="9"/>
  <c r="AN26" i="9"/>
  <c r="AB26" i="9"/>
  <c r="AL26" i="9" s="1"/>
  <c r="AL27" i="9"/>
  <c r="I28" i="9"/>
  <c r="H28" i="9"/>
  <c r="I30" i="9"/>
  <c r="H30" i="9"/>
  <c r="AN30" i="9"/>
  <c r="K30" i="9" s="1"/>
  <c r="AD30" i="9"/>
  <c r="AI4" i="9"/>
  <c r="AS4" i="9" s="1"/>
  <c r="I5" i="9"/>
  <c r="AG5" i="9"/>
  <c r="AQ5" i="9" s="1"/>
  <c r="AE6" i="9"/>
  <c r="AO6" i="9" s="1"/>
  <c r="AC7" i="9"/>
  <c r="AM7" i="9" s="1"/>
  <c r="AK7" i="9"/>
  <c r="AU7" i="9" s="1"/>
  <c r="AI8" i="9"/>
  <c r="AS8" i="9" s="1"/>
  <c r="I9" i="9"/>
  <c r="AG9" i="9"/>
  <c r="AQ9" i="9" s="1"/>
  <c r="AE10" i="9"/>
  <c r="AC11" i="9"/>
  <c r="AM11" i="9" s="1"/>
  <c r="AK11" i="9"/>
  <c r="AU11" i="9" s="1"/>
  <c r="AI12" i="9"/>
  <c r="AS12" i="9" s="1"/>
  <c r="I13" i="9"/>
  <c r="AG13" i="9"/>
  <c r="AQ13" i="9" s="1"/>
  <c r="AE14" i="9"/>
  <c r="AO14" i="9" s="1"/>
  <c r="AC15" i="9"/>
  <c r="AM15" i="9" s="1"/>
  <c r="AH16" i="9"/>
  <c r="AR16" i="9" s="1"/>
  <c r="AF17" i="9"/>
  <c r="AP17" i="9" s="1"/>
  <c r="AB18" i="9"/>
  <c r="AL18" i="9" s="1"/>
  <c r="AJ19" i="9"/>
  <c r="AT19" i="9" s="1"/>
  <c r="AF20" i="9"/>
  <c r="AP20" i="9" s="1"/>
  <c r="AD21" i="9"/>
  <c r="AN21" i="9" s="1"/>
  <c r="AJ22" i="9"/>
  <c r="AT22" i="9" s="1"/>
  <c r="AH23" i="9"/>
  <c r="AC24" i="9"/>
  <c r="AD26" i="9"/>
  <c r="AD28" i="9"/>
  <c r="AN28" i="9" s="1"/>
  <c r="AB4" i="9"/>
  <c r="AL4" i="9" s="1"/>
  <c r="AJ4" i="9"/>
  <c r="AT4" i="9" s="1"/>
  <c r="AH5" i="9"/>
  <c r="AR5" i="9" s="1"/>
  <c r="AF6" i="9"/>
  <c r="AP6" i="9" s="1"/>
  <c r="AD7" i="9"/>
  <c r="AN7" i="9" s="1"/>
  <c r="AB8" i="9"/>
  <c r="AL8" i="9" s="1"/>
  <c r="AH9" i="9"/>
  <c r="AR9" i="9" s="1"/>
  <c r="AF10" i="9"/>
  <c r="AP10" i="9" s="1"/>
  <c r="AD11" i="9"/>
  <c r="AN11" i="9" s="1"/>
  <c r="AB12" i="9"/>
  <c r="AL12" i="9" s="1"/>
  <c r="AJ12" i="9"/>
  <c r="AT12" i="9" s="1"/>
  <c r="AH13" i="9"/>
  <c r="AR13" i="9" s="1"/>
  <c r="AF14" i="9"/>
  <c r="AP14" i="9" s="1"/>
  <c r="AD15" i="9"/>
  <c r="AN15" i="9" s="1"/>
  <c r="AJ16" i="9"/>
  <c r="AT16" i="9" s="1"/>
  <c r="AH17" i="9"/>
  <c r="AR17" i="9" s="1"/>
  <c r="AC18" i="9"/>
  <c r="AG20" i="9"/>
  <c r="AQ20" i="9" s="1"/>
  <c r="AE21" i="9"/>
  <c r="AO21" i="9" s="1"/>
  <c r="AK22" i="9"/>
  <c r="AU22" i="9" s="1"/>
  <c r="AS23" i="9"/>
  <c r="AI23" i="9"/>
  <c r="AD24" i="9"/>
  <c r="AN24" i="9" s="1"/>
  <c r="AB25" i="9"/>
  <c r="AL25" i="9" s="1"/>
  <c r="AH26" i="9"/>
  <c r="AR26" i="9" s="1"/>
  <c r="AB27" i="9"/>
  <c r="AH28" i="9"/>
  <c r="AJ8" i="9"/>
  <c r="AT8" i="9" s="1"/>
  <c r="AC4" i="9"/>
  <c r="AM4" i="9" s="1"/>
  <c r="K4" i="9" s="1"/>
  <c r="AK4" i="9"/>
  <c r="AU4" i="9" s="1"/>
  <c r="AI5" i="9"/>
  <c r="AS5" i="9" s="1"/>
  <c r="AG6" i="9"/>
  <c r="AQ6" i="9" s="1"/>
  <c r="AE7" i="9"/>
  <c r="AO7" i="9" s="1"/>
  <c r="AC8" i="9"/>
  <c r="AM8" i="9" s="1"/>
  <c r="K8" i="9" s="1"/>
  <c r="AK8" i="9"/>
  <c r="AU8" i="9" s="1"/>
  <c r="AI9" i="9"/>
  <c r="AS9" i="9" s="1"/>
  <c r="AG10" i="9"/>
  <c r="AQ10" i="9" s="1"/>
  <c r="AE11" i="9"/>
  <c r="AO11" i="9" s="1"/>
  <c r="K11" i="9" s="1"/>
  <c r="AC12" i="9"/>
  <c r="AM12" i="9" s="1"/>
  <c r="AK12" i="9"/>
  <c r="AU12" i="9" s="1"/>
  <c r="K12" i="9" s="1"/>
  <c r="AI13" i="9"/>
  <c r="AS13" i="9" s="1"/>
  <c r="AG14" i="9"/>
  <c r="AQ14" i="9" s="1"/>
  <c r="AE15" i="9"/>
  <c r="AO15" i="9" s="1"/>
  <c r="I16" i="9"/>
  <c r="AU16" i="9"/>
  <c r="AK16" i="9"/>
  <c r="AI17" i="9"/>
  <c r="AS17" i="9" s="1"/>
  <c r="AD18" i="9"/>
  <c r="AN18" i="9" s="1"/>
  <c r="AB19" i="9"/>
  <c r="AL19" i="9" s="1"/>
  <c r="K19" i="9" s="1"/>
  <c r="AH20" i="9"/>
  <c r="AR20" i="9" s="1"/>
  <c r="AF21" i="9"/>
  <c r="AP21" i="9" s="1"/>
  <c r="AB22" i="9"/>
  <c r="AL22" i="9" s="1"/>
  <c r="AJ23" i="9"/>
  <c r="AT23" i="9" s="1"/>
  <c r="AF24" i="9"/>
  <c r="AP24" i="9" s="1"/>
  <c r="AD25" i="9"/>
  <c r="AN25" i="9" s="1"/>
  <c r="AJ26" i="9"/>
  <c r="AT26" i="9" s="1"/>
  <c r="AE143" i="9"/>
  <c r="AG142" i="9"/>
  <c r="AI141" i="9"/>
  <c r="AS141" i="9" s="1"/>
  <c r="AK140" i="9"/>
  <c r="AU140" i="9" s="1"/>
  <c r="AC140" i="9"/>
  <c r="AE139" i="9"/>
  <c r="AG138" i="9"/>
  <c r="AI137" i="9"/>
  <c r="AS137" i="9" s="1"/>
  <c r="AK136" i="9"/>
  <c r="AU136" i="9" s="1"/>
  <c r="AC136" i="9"/>
  <c r="AM136" i="9" s="1"/>
  <c r="AE135" i="9"/>
  <c r="AO135" i="9" s="1"/>
  <c r="AG134" i="9"/>
  <c r="AQ134" i="9" s="1"/>
  <c r="AI133" i="9"/>
  <c r="AS133" i="9" s="1"/>
  <c r="AK132" i="9"/>
  <c r="AU132" i="9" s="1"/>
  <c r="AC132" i="9"/>
  <c r="AM132" i="9" s="1"/>
  <c r="K132" i="9" s="1"/>
  <c r="AE131" i="9"/>
  <c r="AO131" i="9" s="1"/>
  <c r="AG130" i="9"/>
  <c r="AQ130" i="9" s="1"/>
  <c r="AI129" i="9"/>
  <c r="AS129" i="9" s="1"/>
  <c r="AK128" i="9"/>
  <c r="AU128" i="9" s="1"/>
  <c r="AC128" i="9"/>
  <c r="AM128" i="9" s="1"/>
  <c r="AE127" i="9"/>
  <c r="AO127" i="9" s="1"/>
  <c r="AG126" i="9"/>
  <c r="AQ126" i="9" s="1"/>
  <c r="AI125" i="9"/>
  <c r="AS125" i="9" s="1"/>
  <c r="AK124" i="9"/>
  <c r="AU124" i="9" s="1"/>
  <c r="AC124" i="9"/>
  <c r="AM124" i="9" s="1"/>
  <c r="AE123" i="9"/>
  <c r="AO123" i="9" s="1"/>
  <c r="AG122" i="9"/>
  <c r="AQ122" i="9" s="1"/>
  <c r="AI121" i="9"/>
  <c r="AS121" i="9" s="1"/>
  <c r="AD143" i="9"/>
  <c r="AF142" i="9"/>
  <c r="AH141" i="9"/>
  <c r="AJ140" i="9"/>
  <c r="AB140" i="9"/>
  <c r="AD139" i="9"/>
  <c r="AF138" i="9"/>
  <c r="AH137" i="9"/>
  <c r="AJ136" i="9"/>
  <c r="AB136" i="9"/>
  <c r="AD135" i="9"/>
  <c r="AF134" i="9"/>
  <c r="AH133" i="9"/>
  <c r="AJ132" i="9"/>
  <c r="AB132" i="9"/>
  <c r="AD131" i="9"/>
  <c r="AF130" i="9"/>
  <c r="AH129" i="9"/>
  <c r="AJ128" i="9"/>
  <c r="AB128" i="9"/>
  <c r="AD127" i="9"/>
  <c r="AF126" i="9"/>
  <c r="AH125" i="9"/>
  <c r="AJ124" i="9"/>
  <c r="AB124" i="9"/>
  <c r="AK143" i="9"/>
  <c r="AC143" i="9"/>
  <c r="AE142" i="9"/>
  <c r="AG141" i="9"/>
  <c r="AI140" i="9"/>
  <c r="AK139" i="9"/>
  <c r="AC139" i="9"/>
  <c r="AE138" i="9"/>
  <c r="AG137" i="9"/>
  <c r="AI136" i="9"/>
  <c r="AK135" i="9"/>
  <c r="AC135" i="9"/>
  <c r="AE134" i="9"/>
  <c r="AG133" i="9"/>
  <c r="AI132" i="9"/>
  <c r="AK131" i="9"/>
  <c r="AC131" i="9"/>
  <c r="AE130" i="9"/>
  <c r="AG129" i="9"/>
  <c r="AI128" i="9"/>
  <c r="AK127" i="9"/>
  <c r="AC127" i="9"/>
  <c r="AE126" i="9"/>
  <c r="AG125" i="9"/>
  <c r="AI124" i="9"/>
  <c r="AK123" i="9"/>
  <c r="AC123" i="9"/>
  <c r="AE122" i="9"/>
  <c r="AG121" i="9"/>
  <c r="AI120" i="9"/>
  <c r="AK119" i="9"/>
  <c r="AU119" i="9" s="1"/>
  <c r="AC119" i="9"/>
  <c r="AM119" i="9" s="1"/>
  <c r="AJ143" i="9"/>
  <c r="AB143" i="9"/>
  <c r="AD142" i="9"/>
  <c r="AF141" i="9"/>
  <c r="AH140" i="9"/>
  <c r="AJ139" i="9"/>
  <c r="AB139" i="9"/>
  <c r="AD138" i="9"/>
  <c r="AF137" i="9"/>
  <c r="AH136" i="9"/>
  <c r="AJ135" i="9"/>
  <c r="AB135" i="9"/>
  <c r="AD134" i="9"/>
  <c r="AF133" i="9"/>
  <c r="AH132" i="9"/>
  <c r="AJ131" i="9"/>
  <c r="AB131" i="9"/>
  <c r="AD130" i="9"/>
  <c r="AF129" i="9"/>
  <c r="AH128" i="9"/>
  <c r="AJ127" i="9"/>
  <c r="AB127" i="9"/>
  <c r="AD126" i="9"/>
  <c r="AF125" i="9"/>
  <c r="AH124" i="9"/>
  <c r="AJ123" i="9"/>
  <c r="AB123" i="9"/>
  <c r="AD122" i="9"/>
  <c r="AF121" i="9"/>
  <c r="AH120" i="9"/>
  <c r="AJ119" i="9"/>
  <c r="AB119" i="9"/>
  <c r="AI143" i="9"/>
  <c r="AK142" i="9"/>
  <c r="AC142" i="9"/>
  <c r="AE141" i="9"/>
  <c r="AG140" i="9"/>
  <c r="AI139" i="9"/>
  <c r="AK138" i="9"/>
  <c r="AC138" i="9"/>
  <c r="AE137" i="9"/>
  <c r="AG136" i="9"/>
  <c r="AI135" i="9"/>
  <c r="AK134" i="9"/>
  <c r="AC134" i="9"/>
  <c r="AE133" i="9"/>
  <c r="AG132" i="9"/>
  <c r="AI131" i="9"/>
  <c r="AK130" i="9"/>
  <c r="AC130" i="9"/>
  <c r="AE129" i="9"/>
  <c r="AG128" i="9"/>
  <c r="AI127" i="9"/>
  <c r="AK126" i="9"/>
  <c r="AC126" i="9"/>
  <c r="AE125" i="9"/>
  <c r="AG124" i="9"/>
  <c r="AI123" i="9"/>
  <c r="AK122" i="9"/>
  <c r="AC122" i="9"/>
  <c r="AE121" i="9"/>
  <c r="AG120" i="9"/>
  <c r="AG143" i="9"/>
  <c r="AI142" i="9"/>
  <c r="AK141" i="9"/>
  <c r="AC141" i="9"/>
  <c r="AE140" i="9"/>
  <c r="AG139" i="9"/>
  <c r="AI138" i="9"/>
  <c r="AK137" i="9"/>
  <c r="AC137" i="9"/>
  <c r="AE136" i="9"/>
  <c r="AG135" i="9"/>
  <c r="AI134" i="9"/>
  <c r="AK133" i="9"/>
  <c r="AC133" i="9"/>
  <c r="AE132" i="9"/>
  <c r="AG131" i="9"/>
  <c r="AI130" i="9"/>
  <c r="AK129" i="9"/>
  <c r="AC129" i="9"/>
  <c r="AE128" i="9"/>
  <c r="AG127" i="9"/>
  <c r="AI126" i="9"/>
  <c r="AK125" i="9"/>
  <c r="AC125" i="9"/>
  <c r="AE124" i="9"/>
  <c r="AG123" i="9"/>
  <c r="AI122" i="9"/>
  <c r="AK121" i="9"/>
  <c r="AC121" i="9"/>
  <c r="AF143" i="9"/>
  <c r="AP143" i="9" s="1"/>
  <c r="AH142" i="9"/>
  <c r="AR142" i="9" s="1"/>
  <c r="K142" i="9" s="1"/>
  <c r="AJ141" i="9"/>
  <c r="AT141" i="9" s="1"/>
  <c r="AB141" i="9"/>
  <c r="AL141" i="9" s="1"/>
  <c r="AD140" i="9"/>
  <c r="AN140" i="9" s="1"/>
  <c r="AF139" i="9"/>
  <c r="AP139" i="9" s="1"/>
  <c r="AH138" i="9"/>
  <c r="AR138" i="9" s="1"/>
  <c r="AJ137" i="9"/>
  <c r="AT137" i="9" s="1"/>
  <c r="AB137" i="9"/>
  <c r="AL137" i="9" s="1"/>
  <c r="AD136" i="9"/>
  <c r="AN136" i="9" s="1"/>
  <c r="AF135" i="9"/>
  <c r="AP135" i="9" s="1"/>
  <c r="AH134" i="9"/>
  <c r="AR134" i="9" s="1"/>
  <c r="AJ133" i="9"/>
  <c r="AT133" i="9" s="1"/>
  <c r="AB133" i="9"/>
  <c r="AL133" i="9" s="1"/>
  <c r="AD132" i="9"/>
  <c r="AN132" i="9" s="1"/>
  <c r="AF131" i="9"/>
  <c r="AP131" i="9" s="1"/>
  <c r="AH130" i="9"/>
  <c r="AR130" i="9" s="1"/>
  <c r="AJ129" i="9"/>
  <c r="AT129" i="9" s="1"/>
  <c r="AB129" i="9"/>
  <c r="AL129" i="9" s="1"/>
  <c r="AD128" i="9"/>
  <c r="AN128" i="9" s="1"/>
  <c r="AF127" i="9"/>
  <c r="AP127" i="9" s="1"/>
  <c r="AH126" i="9"/>
  <c r="AR126" i="9" s="1"/>
  <c r="AJ125" i="9"/>
  <c r="AT125" i="9" s="1"/>
  <c r="AB125" i="9"/>
  <c r="AL125" i="9" s="1"/>
  <c r="AD124" i="9"/>
  <c r="AN124" i="9" s="1"/>
  <c r="AF123" i="9"/>
  <c r="AH122" i="9"/>
  <c r="AJ121" i="9"/>
  <c r="AB121" i="9"/>
  <c r="AL121" i="9" s="1"/>
  <c r="AD120" i="9"/>
  <c r="AN120" i="9" s="1"/>
  <c r="AF119" i="9"/>
  <c r="AJ142" i="9"/>
  <c r="AH121" i="9"/>
  <c r="AJ120" i="9"/>
  <c r="AH118" i="9"/>
  <c r="AJ117" i="9"/>
  <c r="AB117" i="9"/>
  <c r="AD116" i="9"/>
  <c r="AF115" i="9"/>
  <c r="AH114" i="9"/>
  <c r="AJ113" i="9"/>
  <c r="AB113" i="9"/>
  <c r="AD112" i="9"/>
  <c r="AF111" i="9"/>
  <c r="AH110" i="9"/>
  <c r="AJ109" i="9"/>
  <c r="AB109" i="9"/>
  <c r="AB142" i="9"/>
  <c r="AD137" i="9"/>
  <c r="AH135" i="9"/>
  <c r="AJ122" i="9"/>
  <c r="AD121" i="9"/>
  <c r="AF120" i="9"/>
  <c r="AI119" i="9"/>
  <c r="AG118" i="9"/>
  <c r="AQ118" i="9" s="1"/>
  <c r="AI117" i="9"/>
  <c r="AS117" i="9" s="1"/>
  <c r="K117" i="9" s="1"/>
  <c r="AK116" i="9"/>
  <c r="AU116" i="9" s="1"/>
  <c r="AC116" i="9"/>
  <c r="AM116" i="9" s="1"/>
  <c r="AE115" i="9"/>
  <c r="AO115" i="9" s="1"/>
  <c r="AG114" i="9"/>
  <c r="AQ114" i="9" s="1"/>
  <c r="AI113" i="9"/>
  <c r="AS113" i="9" s="1"/>
  <c r="AK112" i="9"/>
  <c r="AU112" i="9" s="1"/>
  <c r="AC112" i="9"/>
  <c r="AM112" i="9" s="1"/>
  <c r="AE111" i="9"/>
  <c r="AO111" i="9" s="1"/>
  <c r="AF140" i="9"/>
  <c r="AJ138" i="9"/>
  <c r="AH131" i="9"/>
  <c r="AF122" i="9"/>
  <c r="AE120" i="9"/>
  <c r="AH119" i="9"/>
  <c r="AF118" i="9"/>
  <c r="AP118" i="9" s="1"/>
  <c r="AH117" i="9"/>
  <c r="AR117" i="9" s="1"/>
  <c r="AJ116" i="9"/>
  <c r="AT116" i="9" s="1"/>
  <c r="AB116" i="9"/>
  <c r="AL116" i="9" s="1"/>
  <c r="AD115" i="9"/>
  <c r="AN115" i="9" s="1"/>
  <c r="AF114" i="9"/>
  <c r="AP114" i="9" s="1"/>
  <c r="AH113" i="9"/>
  <c r="AR113" i="9" s="1"/>
  <c r="AJ112" i="9"/>
  <c r="AT112" i="9" s="1"/>
  <c r="K112" i="9" s="1"/>
  <c r="AB112" i="9"/>
  <c r="AL112" i="9" s="1"/>
  <c r="AD111" i="9"/>
  <c r="AN111" i="9" s="1"/>
  <c r="AF110" i="9"/>
  <c r="AP110" i="9" s="1"/>
  <c r="AH109" i="9"/>
  <c r="AR109" i="9" s="1"/>
  <c r="AJ108" i="9"/>
  <c r="AT108" i="9" s="1"/>
  <c r="AB108" i="9"/>
  <c r="AL108" i="9" s="1"/>
  <c r="K108" i="9" s="1"/>
  <c r="AB138" i="9"/>
  <c r="AD133" i="9"/>
  <c r="AH127" i="9"/>
  <c r="AD125" i="9"/>
  <c r="AB122" i="9"/>
  <c r="AC120" i="9"/>
  <c r="AM120" i="9" s="1"/>
  <c r="AG119" i="9"/>
  <c r="AE118" i="9"/>
  <c r="AO118" i="9" s="1"/>
  <c r="AG117" i="9"/>
  <c r="AQ117" i="9" s="1"/>
  <c r="AI116" i="9"/>
  <c r="AS116" i="9" s="1"/>
  <c r="AK115" i="9"/>
  <c r="AU115" i="9" s="1"/>
  <c r="AC115" i="9"/>
  <c r="AM115" i="9" s="1"/>
  <c r="AE114" i="9"/>
  <c r="AO114" i="9" s="1"/>
  <c r="AG113" i="9"/>
  <c r="AQ113" i="9" s="1"/>
  <c r="AI112" i="9"/>
  <c r="AS112" i="9" s="1"/>
  <c r="AK111" i="9"/>
  <c r="AU111" i="9" s="1"/>
  <c r="AC111" i="9"/>
  <c r="AM111" i="9" s="1"/>
  <c r="AH143" i="9"/>
  <c r="AF136" i="9"/>
  <c r="AH123" i="9"/>
  <c r="AB120" i="9"/>
  <c r="AE119" i="9"/>
  <c r="AO119" i="9" s="1"/>
  <c r="AD118" i="9"/>
  <c r="AF117" i="9"/>
  <c r="AH116" i="9"/>
  <c r="AJ115" i="9"/>
  <c r="AB115" i="9"/>
  <c r="AD114" i="9"/>
  <c r="AF113" i="9"/>
  <c r="AH112" i="9"/>
  <c r="AJ111" i="9"/>
  <c r="AB111" i="9"/>
  <c r="AD110" i="9"/>
  <c r="AF109" i="9"/>
  <c r="AH108" i="9"/>
  <c r="AJ107" i="9"/>
  <c r="AT107" i="9" s="1"/>
  <c r="AB107" i="9"/>
  <c r="AD106" i="9"/>
  <c r="AF105" i="9"/>
  <c r="AJ134" i="9"/>
  <c r="AF132" i="9"/>
  <c r="AD129" i="9"/>
  <c r="AF124" i="9"/>
  <c r="AD123" i="9"/>
  <c r="AD119" i="9"/>
  <c r="AK118" i="9"/>
  <c r="AC118" i="9"/>
  <c r="AE117" i="9"/>
  <c r="AG116" i="9"/>
  <c r="AI115" i="9"/>
  <c r="AK114" i="9"/>
  <c r="AC114" i="9"/>
  <c r="AE113" i="9"/>
  <c r="AG112" i="9"/>
  <c r="AI111" i="9"/>
  <c r="AK110" i="9"/>
  <c r="AU110" i="9" s="1"/>
  <c r="AC110" i="9"/>
  <c r="AE109" i="9"/>
  <c r="AG108" i="9"/>
  <c r="AQ108" i="9" s="1"/>
  <c r="AI107" i="9"/>
  <c r="AS107" i="9" s="1"/>
  <c r="AK106" i="9"/>
  <c r="AC106" i="9"/>
  <c r="AH139" i="9"/>
  <c r="AB134" i="9"/>
  <c r="AJ130" i="9"/>
  <c r="AJ126" i="9"/>
  <c r="AJ118" i="9"/>
  <c r="AB118" i="9"/>
  <c r="AD117" i="9"/>
  <c r="AF116" i="9"/>
  <c r="AH115" i="9"/>
  <c r="AJ114" i="9"/>
  <c r="AB114" i="9"/>
  <c r="AD113" i="9"/>
  <c r="AF112" i="9"/>
  <c r="AH111" i="9"/>
  <c r="AJ110" i="9"/>
  <c r="AB110" i="9"/>
  <c r="AD109" i="9"/>
  <c r="AF108" i="9"/>
  <c r="AH107" i="9"/>
  <c r="AD141" i="9"/>
  <c r="AB130" i="9"/>
  <c r="AF128" i="9"/>
  <c r="AB126" i="9"/>
  <c r="AK109" i="9"/>
  <c r="AE108" i="9"/>
  <c r="AD107" i="9"/>
  <c r="AN107" i="9" s="1"/>
  <c r="AH106" i="9"/>
  <c r="AE105" i="9"/>
  <c r="AG104" i="9"/>
  <c r="AI103" i="9"/>
  <c r="AK102" i="9"/>
  <c r="AC102" i="9"/>
  <c r="AE101" i="9"/>
  <c r="AG100" i="9"/>
  <c r="AI99" i="9"/>
  <c r="AK98" i="9"/>
  <c r="AU98" i="9" s="1"/>
  <c r="AC98" i="9"/>
  <c r="AE97" i="9"/>
  <c r="AG96" i="9"/>
  <c r="AI95" i="9"/>
  <c r="AS95" i="9" s="1"/>
  <c r="AK94" i="9"/>
  <c r="AU94" i="9" s="1"/>
  <c r="AC94" i="9"/>
  <c r="AM94" i="9" s="1"/>
  <c r="AE93" i="9"/>
  <c r="AO93" i="9" s="1"/>
  <c r="AG92" i="9"/>
  <c r="AQ92" i="9" s="1"/>
  <c r="AI91" i="9"/>
  <c r="AE112" i="9"/>
  <c r="AI109" i="9"/>
  <c r="AD108" i="9"/>
  <c r="AC107" i="9"/>
  <c r="AM107" i="9" s="1"/>
  <c r="AG106" i="9"/>
  <c r="AD105" i="9"/>
  <c r="AF104" i="9"/>
  <c r="AH103" i="9"/>
  <c r="AJ102" i="9"/>
  <c r="AB102" i="9"/>
  <c r="AD101" i="9"/>
  <c r="AF100" i="9"/>
  <c r="AH99" i="9"/>
  <c r="AJ98" i="9"/>
  <c r="AB98" i="9"/>
  <c r="AD97" i="9"/>
  <c r="AF96" i="9"/>
  <c r="AH95" i="9"/>
  <c r="AJ94" i="9"/>
  <c r="AB94" i="9"/>
  <c r="AD93" i="9"/>
  <c r="AF92" i="9"/>
  <c r="AK120" i="9"/>
  <c r="AU120" i="9" s="1"/>
  <c r="AE116" i="9"/>
  <c r="AK113" i="9"/>
  <c r="AG109" i="9"/>
  <c r="AQ109" i="9" s="1"/>
  <c r="AC108" i="9"/>
  <c r="AF106" i="9"/>
  <c r="AP106" i="9" s="1"/>
  <c r="K106" i="9" s="1"/>
  <c r="AC105" i="9"/>
  <c r="AM105" i="9" s="1"/>
  <c r="AE104" i="9"/>
  <c r="AO104" i="9" s="1"/>
  <c r="AG103" i="9"/>
  <c r="AQ103" i="9" s="1"/>
  <c r="AI102" i="9"/>
  <c r="AS102" i="9" s="1"/>
  <c r="K102" i="9" s="1"/>
  <c r="AK101" i="9"/>
  <c r="AU101" i="9" s="1"/>
  <c r="AC101" i="9"/>
  <c r="AM101" i="9" s="1"/>
  <c r="AE100" i="9"/>
  <c r="AO100" i="9" s="1"/>
  <c r="AG99" i="9"/>
  <c r="AQ99" i="9" s="1"/>
  <c r="AI98" i="9"/>
  <c r="AS98" i="9" s="1"/>
  <c r="AK97" i="9"/>
  <c r="AU97" i="9" s="1"/>
  <c r="AC97" i="9"/>
  <c r="AM97" i="9" s="1"/>
  <c r="AE96" i="9"/>
  <c r="AO96" i="9" s="1"/>
  <c r="AG95" i="9"/>
  <c r="AQ95" i="9" s="1"/>
  <c r="AI94" i="9"/>
  <c r="AS94" i="9" s="1"/>
  <c r="AK117" i="9"/>
  <c r="AI114" i="9"/>
  <c r="AC113" i="9"/>
  <c r="AC109" i="9"/>
  <c r="AE106" i="9"/>
  <c r="AO106" i="9" s="1"/>
  <c r="AK105" i="9"/>
  <c r="AU105" i="9" s="1"/>
  <c r="AB105" i="9"/>
  <c r="AL105" i="9" s="1"/>
  <c r="AD104" i="9"/>
  <c r="AF103" i="9"/>
  <c r="AH102" i="9"/>
  <c r="AJ101" i="9"/>
  <c r="AB101" i="9"/>
  <c r="AD100" i="9"/>
  <c r="AF99" i="9"/>
  <c r="AH98" i="9"/>
  <c r="AJ97" i="9"/>
  <c r="AB97" i="9"/>
  <c r="AD96" i="9"/>
  <c r="AF95" i="9"/>
  <c r="AH94" i="9"/>
  <c r="AJ93" i="9"/>
  <c r="AB93" i="9"/>
  <c r="AI118" i="9"/>
  <c r="AC117" i="9"/>
  <c r="AG111" i="9"/>
  <c r="AK107" i="9"/>
  <c r="AU107" i="9" s="1"/>
  <c r="AB106" i="9"/>
  <c r="AJ105" i="9"/>
  <c r="AK104" i="9"/>
  <c r="AC104" i="9"/>
  <c r="AE103" i="9"/>
  <c r="AG102" i="9"/>
  <c r="AI101" i="9"/>
  <c r="AK100" i="9"/>
  <c r="AC100" i="9"/>
  <c r="AE99" i="9"/>
  <c r="AG98" i="9"/>
  <c r="AI97" i="9"/>
  <c r="AK96" i="9"/>
  <c r="AC96" i="9"/>
  <c r="AE95" i="9"/>
  <c r="AG94" i="9"/>
  <c r="AI93" i="9"/>
  <c r="AS93" i="9" s="1"/>
  <c r="AK92" i="9"/>
  <c r="AC92" i="9"/>
  <c r="AE91" i="9"/>
  <c r="AO91" i="9" s="1"/>
  <c r="AG90" i="9"/>
  <c r="AI89" i="9"/>
  <c r="AS89" i="9" s="1"/>
  <c r="AG115" i="9"/>
  <c r="AI110" i="9"/>
  <c r="AG107" i="9"/>
  <c r="AI105" i="9"/>
  <c r="AJ104" i="9"/>
  <c r="AT104" i="9" s="1"/>
  <c r="AB104" i="9"/>
  <c r="AL104" i="9" s="1"/>
  <c r="AD103" i="9"/>
  <c r="AN103" i="9" s="1"/>
  <c r="AF102" i="9"/>
  <c r="AP102" i="9" s="1"/>
  <c r="AH101" i="9"/>
  <c r="AR101" i="9" s="1"/>
  <c r="AJ100" i="9"/>
  <c r="AT100" i="9" s="1"/>
  <c r="AB100" i="9"/>
  <c r="AL100" i="9" s="1"/>
  <c r="AD99" i="9"/>
  <c r="AN99" i="9" s="1"/>
  <c r="AF98" i="9"/>
  <c r="AP98" i="9" s="1"/>
  <c r="K98" i="9" s="1"/>
  <c r="AH97" i="9"/>
  <c r="AR97" i="9" s="1"/>
  <c r="AJ96" i="9"/>
  <c r="AT96" i="9" s="1"/>
  <c r="AB96" i="9"/>
  <c r="AL96" i="9" s="1"/>
  <c r="AD95" i="9"/>
  <c r="AN95" i="9" s="1"/>
  <c r="AF94" i="9"/>
  <c r="AP94" i="9" s="1"/>
  <c r="AH93" i="9"/>
  <c r="AR93" i="9" s="1"/>
  <c r="AG110" i="9"/>
  <c r="AQ110" i="9" s="1"/>
  <c r="AK108" i="9"/>
  <c r="AF107" i="9"/>
  <c r="AJ106" i="9"/>
  <c r="AH105" i="9"/>
  <c r="AR105" i="9" s="1"/>
  <c r="AI104" i="9"/>
  <c r="AK103" i="9"/>
  <c r="AC103" i="9"/>
  <c r="AE102" i="9"/>
  <c r="AG101" i="9"/>
  <c r="AI100" i="9"/>
  <c r="AK99" i="9"/>
  <c r="AC99" i="9"/>
  <c r="AE98" i="9"/>
  <c r="AG97" i="9"/>
  <c r="AI96" i="9"/>
  <c r="AK95" i="9"/>
  <c r="AC95" i="9"/>
  <c r="AE110" i="9"/>
  <c r="AO110" i="9" s="1"/>
  <c r="AI108" i="9"/>
  <c r="AS108" i="9" s="1"/>
  <c r="AE107" i="9"/>
  <c r="AI106" i="9"/>
  <c r="AG105" i="9"/>
  <c r="AQ105" i="9" s="1"/>
  <c r="AH104" i="9"/>
  <c r="AJ103" i="9"/>
  <c r="AB103" i="9"/>
  <c r="AD102" i="9"/>
  <c r="AF101" i="9"/>
  <c r="AH100" i="9"/>
  <c r="AJ99" i="9"/>
  <c r="AT99" i="9" s="1"/>
  <c r="AB99" i="9"/>
  <c r="AD98" i="9"/>
  <c r="AF97" i="9"/>
  <c r="AP97" i="9" s="1"/>
  <c r="AH96" i="9"/>
  <c r="AR96" i="9" s="1"/>
  <c r="AJ95" i="9"/>
  <c r="AT95" i="9" s="1"/>
  <c r="AB95" i="9"/>
  <c r="AL95" i="9" s="1"/>
  <c r="AD94" i="9"/>
  <c r="AN94" i="9" s="1"/>
  <c r="K94" i="9" s="1"/>
  <c r="AF93" i="9"/>
  <c r="AP93" i="9" s="1"/>
  <c r="AH92" i="9"/>
  <c r="AR92" i="9" s="1"/>
  <c r="AJ91" i="9"/>
  <c r="AB91" i="9"/>
  <c r="AD90" i="9"/>
  <c r="AN90" i="9" s="1"/>
  <c r="AE92" i="9"/>
  <c r="AO92" i="9" s="1"/>
  <c r="AC91" i="9"/>
  <c r="AH90" i="9"/>
  <c r="AD89" i="9"/>
  <c r="AF88" i="9"/>
  <c r="AH87" i="9"/>
  <c r="AJ86" i="9"/>
  <c r="AB86" i="9"/>
  <c r="AD85" i="9"/>
  <c r="AF84" i="9"/>
  <c r="AH83" i="9"/>
  <c r="AJ82" i="9"/>
  <c r="AB82" i="9"/>
  <c r="AD81" i="9"/>
  <c r="AF80" i="9"/>
  <c r="AH79" i="9"/>
  <c r="AR79" i="9" s="1"/>
  <c r="AJ78" i="9"/>
  <c r="AB78" i="9"/>
  <c r="AL78" i="9" s="1"/>
  <c r="AD77" i="9"/>
  <c r="AN77" i="9" s="1"/>
  <c r="AF76" i="9"/>
  <c r="AP76" i="9" s="1"/>
  <c r="AD92" i="9"/>
  <c r="AF90" i="9"/>
  <c r="AP90" i="9" s="1"/>
  <c r="AC89" i="9"/>
  <c r="AE88" i="9"/>
  <c r="AG87" i="9"/>
  <c r="AI86" i="9"/>
  <c r="AK85" i="9"/>
  <c r="AC85" i="9"/>
  <c r="AE84" i="9"/>
  <c r="AG83" i="9"/>
  <c r="AI82" i="9"/>
  <c r="AK81" i="9"/>
  <c r="AC81" i="9"/>
  <c r="AE80" i="9"/>
  <c r="AG79" i="9"/>
  <c r="AK93" i="9"/>
  <c r="AU93" i="9" s="1"/>
  <c r="AB92" i="9"/>
  <c r="AL92" i="9" s="1"/>
  <c r="AE90" i="9"/>
  <c r="AK89" i="9"/>
  <c r="AB89" i="9"/>
  <c r="AL89" i="9" s="1"/>
  <c r="AD88" i="9"/>
  <c r="AN88" i="9" s="1"/>
  <c r="AF87" i="9"/>
  <c r="AP87" i="9" s="1"/>
  <c r="AH86" i="9"/>
  <c r="AR86" i="9" s="1"/>
  <c r="AJ85" i="9"/>
  <c r="AT85" i="9" s="1"/>
  <c r="AB85" i="9"/>
  <c r="AL85" i="9" s="1"/>
  <c r="AD84" i="9"/>
  <c r="AN84" i="9" s="1"/>
  <c r="AF83" i="9"/>
  <c r="AP83" i="9" s="1"/>
  <c r="AH82" i="9"/>
  <c r="AR82" i="9" s="1"/>
  <c r="AJ81" i="9"/>
  <c r="AT81" i="9" s="1"/>
  <c r="AB81" i="9"/>
  <c r="AL81" i="9" s="1"/>
  <c r="AD80" i="9"/>
  <c r="AN80" i="9" s="1"/>
  <c r="AF79" i="9"/>
  <c r="AP79" i="9" s="1"/>
  <c r="AG93" i="9"/>
  <c r="AK91" i="9"/>
  <c r="AC90" i="9"/>
  <c r="AJ89" i="9"/>
  <c r="AT89" i="9" s="1"/>
  <c r="AK88" i="9"/>
  <c r="AU88" i="9" s="1"/>
  <c r="AC88" i="9"/>
  <c r="AM88" i="9" s="1"/>
  <c r="AE87" i="9"/>
  <c r="AO87" i="9" s="1"/>
  <c r="AG86" i="9"/>
  <c r="AQ86" i="9" s="1"/>
  <c r="AI85" i="9"/>
  <c r="AS85" i="9" s="1"/>
  <c r="AK84" i="9"/>
  <c r="AU84" i="9" s="1"/>
  <c r="AC84" i="9"/>
  <c r="AM84" i="9" s="1"/>
  <c r="AE83" i="9"/>
  <c r="AO83" i="9" s="1"/>
  <c r="AG82" i="9"/>
  <c r="AQ82" i="9" s="1"/>
  <c r="AI81" i="9"/>
  <c r="AS81" i="9" s="1"/>
  <c r="AE94" i="9"/>
  <c r="AC93" i="9"/>
  <c r="AM93" i="9" s="1"/>
  <c r="AH91" i="9"/>
  <c r="AB90" i="9"/>
  <c r="AH89" i="9"/>
  <c r="AJ88" i="9"/>
  <c r="AB88" i="9"/>
  <c r="AD87" i="9"/>
  <c r="AF86" i="9"/>
  <c r="AH85" i="9"/>
  <c r="AJ84" i="9"/>
  <c r="AB84" i="9"/>
  <c r="AD83" i="9"/>
  <c r="AF82" i="9"/>
  <c r="AH81" i="9"/>
  <c r="AJ80" i="9"/>
  <c r="AB80" i="9"/>
  <c r="AD79" i="9"/>
  <c r="AF78" i="9"/>
  <c r="AP78" i="9" s="1"/>
  <c r="AH77" i="9"/>
  <c r="AR77" i="9" s="1"/>
  <c r="AJ76" i="9"/>
  <c r="AB76" i="9"/>
  <c r="AD75" i="9"/>
  <c r="AN75" i="9" s="1"/>
  <c r="AF74" i="9"/>
  <c r="AH73" i="9"/>
  <c r="AG91" i="9"/>
  <c r="AQ91" i="9" s="1"/>
  <c r="AK90" i="9"/>
  <c r="AU90" i="9" s="1"/>
  <c r="AG89" i="9"/>
  <c r="AI88" i="9"/>
  <c r="AS88" i="9" s="1"/>
  <c r="AK87" i="9"/>
  <c r="AU87" i="9" s="1"/>
  <c r="AC87" i="9"/>
  <c r="AM87" i="9" s="1"/>
  <c r="AE86" i="9"/>
  <c r="AO86" i="9" s="1"/>
  <c r="AG85" i="9"/>
  <c r="AQ85" i="9" s="1"/>
  <c r="AI84" i="9"/>
  <c r="AS84" i="9" s="1"/>
  <c r="AK83" i="9"/>
  <c r="AU83" i="9" s="1"/>
  <c r="AC83" i="9"/>
  <c r="AM83" i="9" s="1"/>
  <c r="AE82" i="9"/>
  <c r="AO82" i="9" s="1"/>
  <c r="AG81" i="9"/>
  <c r="AQ81" i="9" s="1"/>
  <c r="K81" i="9" s="1"/>
  <c r="AI80" i="9"/>
  <c r="AS80" i="9" s="1"/>
  <c r="AK79" i="9"/>
  <c r="AU79" i="9" s="1"/>
  <c r="AC79" i="9"/>
  <c r="AM79" i="9" s="1"/>
  <c r="AE78" i="9"/>
  <c r="AO78" i="9" s="1"/>
  <c r="AG77" i="9"/>
  <c r="AQ77" i="9" s="1"/>
  <c r="AI76" i="9"/>
  <c r="AS76" i="9" s="1"/>
  <c r="AK75" i="9"/>
  <c r="AU75" i="9" s="1"/>
  <c r="AC75" i="9"/>
  <c r="AM75" i="9" s="1"/>
  <c r="AJ92" i="9"/>
  <c r="AT92" i="9" s="1"/>
  <c r="AF91" i="9"/>
  <c r="AJ90" i="9"/>
  <c r="AF89" i="9"/>
  <c r="AH88" i="9"/>
  <c r="AJ87" i="9"/>
  <c r="AB87" i="9"/>
  <c r="AD86" i="9"/>
  <c r="AF85" i="9"/>
  <c r="AH84" i="9"/>
  <c r="AJ83" i="9"/>
  <c r="AB83" i="9"/>
  <c r="AD82" i="9"/>
  <c r="AF81" i="9"/>
  <c r="AH80" i="9"/>
  <c r="AI92" i="9"/>
  <c r="AD91" i="9"/>
  <c r="AN91" i="9" s="1"/>
  <c r="AI90" i="9"/>
  <c r="AS90" i="9" s="1"/>
  <c r="AE89" i="9"/>
  <c r="AG88" i="9"/>
  <c r="AI87" i="9"/>
  <c r="AK86" i="9"/>
  <c r="AC86" i="9"/>
  <c r="AE85" i="9"/>
  <c r="AG84" i="9"/>
  <c r="AI83" i="9"/>
  <c r="AK82" i="9"/>
  <c r="AC82" i="9"/>
  <c r="AE81" i="9"/>
  <c r="AG80" i="9"/>
  <c r="AI79" i="9"/>
  <c r="AK78" i="9"/>
  <c r="AC78" i="9"/>
  <c r="AE77" i="9"/>
  <c r="AG76" i="9"/>
  <c r="AI75" i="9"/>
  <c r="AK74" i="9"/>
  <c r="AU74" i="9" s="1"/>
  <c r="AC74" i="9"/>
  <c r="AE73" i="9"/>
  <c r="AG72" i="9"/>
  <c r="AI77" i="9"/>
  <c r="AS77" i="9" s="1"/>
  <c r="AC76" i="9"/>
  <c r="AM76" i="9" s="1"/>
  <c r="AG74" i="9"/>
  <c r="AJ73" i="9"/>
  <c r="AT73" i="9" s="1"/>
  <c r="K73" i="9" s="1"/>
  <c r="AH72" i="9"/>
  <c r="AI71" i="9"/>
  <c r="AK70" i="9"/>
  <c r="AC70" i="9"/>
  <c r="AE69" i="9"/>
  <c r="AG68" i="9"/>
  <c r="AI67" i="9"/>
  <c r="AK66" i="9"/>
  <c r="AC66" i="9"/>
  <c r="AE65" i="9"/>
  <c r="AG64" i="9"/>
  <c r="AI63" i="9"/>
  <c r="AK62" i="9"/>
  <c r="AC62" i="9"/>
  <c r="AE61" i="9"/>
  <c r="AG60" i="9"/>
  <c r="AI59" i="9"/>
  <c r="AK58" i="9"/>
  <c r="AU58" i="9" s="1"/>
  <c r="AC58" i="9"/>
  <c r="AM58" i="9" s="1"/>
  <c r="AE57" i="9"/>
  <c r="AO57" i="9" s="1"/>
  <c r="AG56" i="9"/>
  <c r="AJ79" i="9"/>
  <c r="AF77" i="9"/>
  <c r="AE74" i="9"/>
  <c r="AO74" i="9" s="1"/>
  <c r="AI73" i="9"/>
  <c r="AF72" i="9"/>
  <c r="AP72" i="9" s="1"/>
  <c r="AH71" i="9"/>
  <c r="AJ70" i="9"/>
  <c r="AB70" i="9"/>
  <c r="AD69" i="9"/>
  <c r="AF68" i="9"/>
  <c r="AH67" i="9"/>
  <c r="AJ66" i="9"/>
  <c r="AB66" i="9"/>
  <c r="AD65" i="9"/>
  <c r="AF64" i="9"/>
  <c r="AH63" i="9"/>
  <c r="AE79" i="9"/>
  <c r="AO79" i="9" s="1"/>
  <c r="AC77" i="9"/>
  <c r="AJ75" i="9"/>
  <c r="AD74" i="9"/>
  <c r="AG73" i="9"/>
  <c r="AQ73" i="9" s="1"/>
  <c r="AE72" i="9"/>
  <c r="AG71" i="9"/>
  <c r="AI70" i="9"/>
  <c r="AK69" i="9"/>
  <c r="AC69" i="9"/>
  <c r="AE68" i="9"/>
  <c r="AG67" i="9"/>
  <c r="AI66" i="9"/>
  <c r="AK65" i="9"/>
  <c r="AC65" i="9"/>
  <c r="AE64" i="9"/>
  <c r="AG63" i="9"/>
  <c r="AI62" i="9"/>
  <c r="AK61" i="9"/>
  <c r="AC61" i="9"/>
  <c r="AK80" i="9"/>
  <c r="AU80" i="9" s="1"/>
  <c r="AB79" i="9"/>
  <c r="AI78" i="9"/>
  <c r="AB77" i="9"/>
  <c r="AL77" i="9" s="1"/>
  <c r="AH75" i="9"/>
  <c r="AR75" i="9" s="1"/>
  <c r="AB74" i="9"/>
  <c r="AF73" i="9"/>
  <c r="AD72" i="9"/>
  <c r="AF71" i="9"/>
  <c r="AP71" i="9" s="1"/>
  <c r="AH70" i="9"/>
  <c r="AR70" i="9" s="1"/>
  <c r="K70" i="9" s="1"/>
  <c r="AJ69" i="9"/>
  <c r="AT69" i="9" s="1"/>
  <c r="AB69" i="9"/>
  <c r="AL69" i="9" s="1"/>
  <c r="AD68" i="9"/>
  <c r="AN68" i="9" s="1"/>
  <c r="AF67" i="9"/>
  <c r="AP67" i="9" s="1"/>
  <c r="AH66" i="9"/>
  <c r="AR66" i="9" s="1"/>
  <c r="K66" i="9" s="1"/>
  <c r="AJ65" i="9"/>
  <c r="AT65" i="9" s="1"/>
  <c r="AB65" i="9"/>
  <c r="AL65" i="9" s="1"/>
  <c r="AD64" i="9"/>
  <c r="AN64" i="9" s="1"/>
  <c r="AF63" i="9"/>
  <c r="AP63" i="9" s="1"/>
  <c r="AH62" i="9"/>
  <c r="AR62" i="9" s="1"/>
  <c r="AJ61" i="9"/>
  <c r="AB61" i="9"/>
  <c r="AD60" i="9"/>
  <c r="AF59" i="9"/>
  <c r="AH58" i="9"/>
  <c r="AJ57" i="9"/>
  <c r="AB57" i="9"/>
  <c r="AD56" i="9"/>
  <c r="AC80" i="9"/>
  <c r="AM80" i="9" s="1"/>
  <c r="AH78" i="9"/>
  <c r="AR78" i="9" s="1"/>
  <c r="AK76" i="9"/>
  <c r="AU76" i="9" s="1"/>
  <c r="AG75" i="9"/>
  <c r="AD73" i="9"/>
  <c r="AC72" i="9"/>
  <c r="AE71" i="9"/>
  <c r="AG70" i="9"/>
  <c r="AI69" i="9"/>
  <c r="AK68" i="9"/>
  <c r="AC68" i="9"/>
  <c r="AE67" i="9"/>
  <c r="AG66" i="9"/>
  <c r="AI65" i="9"/>
  <c r="AK64" i="9"/>
  <c r="AC64" i="9"/>
  <c r="AE63" i="9"/>
  <c r="AG62" i="9"/>
  <c r="AI61" i="9"/>
  <c r="AK60" i="9"/>
  <c r="AU60" i="9" s="1"/>
  <c r="AC60" i="9"/>
  <c r="AM60" i="9" s="1"/>
  <c r="AE59" i="9"/>
  <c r="AG58" i="9"/>
  <c r="AI57" i="9"/>
  <c r="AS57" i="9" s="1"/>
  <c r="AG78" i="9"/>
  <c r="AQ78" i="9" s="1"/>
  <c r="AH76" i="9"/>
  <c r="AF75" i="9"/>
  <c r="AP75" i="9" s="1"/>
  <c r="AJ74" i="9"/>
  <c r="AT74" i="9" s="1"/>
  <c r="AC73" i="9"/>
  <c r="AK72" i="9"/>
  <c r="AB72" i="9"/>
  <c r="AL72" i="9" s="1"/>
  <c r="AD71" i="9"/>
  <c r="AF70" i="9"/>
  <c r="AH69" i="9"/>
  <c r="AJ68" i="9"/>
  <c r="AB68" i="9"/>
  <c r="AD67" i="9"/>
  <c r="AF66" i="9"/>
  <c r="AH65" i="9"/>
  <c r="AJ64" i="9"/>
  <c r="AB64" i="9"/>
  <c r="AD63" i="9"/>
  <c r="AF62" i="9"/>
  <c r="AD78" i="9"/>
  <c r="AK77" i="9"/>
  <c r="AE76" i="9"/>
  <c r="AE75" i="9"/>
  <c r="AI74" i="9"/>
  <c r="AB73" i="9"/>
  <c r="AL73" i="9" s="1"/>
  <c r="AJ72" i="9"/>
  <c r="AT72" i="9" s="1"/>
  <c r="AK71" i="9"/>
  <c r="AU71" i="9" s="1"/>
  <c r="AC71" i="9"/>
  <c r="AM71" i="9" s="1"/>
  <c r="AE70" i="9"/>
  <c r="AO70" i="9" s="1"/>
  <c r="AG69" i="9"/>
  <c r="AQ69" i="9" s="1"/>
  <c r="AI68" i="9"/>
  <c r="AS68" i="9" s="1"/>
  <c r="AK67" i="9"/>
  <c r="AU67" i="9" s="1"/>
  <c r="AC67" i="9"/>
  <c r="AM67" i="9" s="1"/>
  <c r="AE66" i="9"/>
  <c r="AO66" i="9" s="1"/>
  <c r="AG65" i="9"/>
  <c r="AQ65" i="9" s="1"/>
  <c r="AI64" i="9"/>
  <c r="AS64" i="9" s="1"/>
  <c r="AK63" i="9"/>
  <c r="AU63" i="9" s="1"/>
  <c r="AC63" i="9"/>
  <c r="AM63" i="9" s="1"/>
  <c r="AE62" i="9"/>
  <c r="AO62" i="9" s="1"/>
  <c r="AG61" i="9"/>
  <c r="AQ61" i="9" s="1"/>
  <c r="AI60" i="9"/>
  <c r="AS60" i="9" s="1"/>
  <c r="K60" i="9" s="1"/>
  <c r="AJ77" i="9"/>
  <c r="AT77" i="9" s="1"/>
  <c r="K77" i="9" s="1"/>
  <c r="AD76" i="9"/>
  <c r="AN76" i="9" s="1"/>
  <c r="AB75" i="9"/>
  <c r="AH74" i="9"/>
  <c r="AR74" i="9" s="1"/>
  <c r="AK73" i="9"/>
  <c r="AI72" i="9"/>
  <c r="AS72" i="9" s="1"/>
  <c r="AJ71" i="9"/>
  <c r="AB71" i="9"/>
  <c r="AD70" i="9"/>
  <c r="AF69" i="9"/>
  <c r="AH68" i="9"/>
  <c r="AJ67" i="9"/>
  <c r="AB67" i="9"/>
  <c r="AD66" i="9"/>
  <c r="AF65" i="9"/>
  <c r="AH64" i="9"/>
  <c r="AJ63" i="9"/>
  <c r="AB63" i="9"/>
  <c r="AD62" i="9"/>
  <c r="AF61" i="9"/>
  <c r="AH60" i="9"/>
  <c r="AJ59" i="9"/>
  <c r="AT59" i="9" s="1"/>
  <c r="AB59" i="9"/>
  <c r="AL59" i="9" s="1"/>
  <c r="AD58" i="9"/>
  <c r="AN58" i="9" s="1"/>
  <c r="K58" i="9" s="1"/>
  <c r="AF57" i="9"/>
  <c r="AH56" i="9"/>
  <c r="AG59" i="9"/>
  <c r="AK57" i="9"/>
  <c r="AJ56" i="9"/>
  <c r="AF55" i="9"/>
  <c r="AH54" i="9"/>
  <c r="AJ53" i="9"/>
  <c r="AB53" i="9"/>
  <c r="AD52" i="9"/>
  <c r="AF51" i="9"/>
  <c r="AH50" i="9"/>
  <c r="AR50" i="9" s="1"/>
  <c r="AJ49" i="9"/>
  <c r="AT49" i="9" s="1"/>
  <c r="AB49" i="9"/>
  <c r="AL49" i="9" s="1"/>
  <c r="AD48" i="9"/>
  <c r="AF47" i="9"/>
  <c r="AD59" i="9"/>
  <c r="AH57" i="9"/>
  <c r="AI56" i="9"/>
  <c r="AS56" i="9" s="1"/>
  <c r="AE55" i="9"/>
  <c r="AG54" i="9"/>
  <c r="AI53" i="9"/>
  <c r="AS53" i="9" s="1"/>
  <c r="AK52" i="9"/>
  <c r="AU52" i="9" s="1"/>
  <c r="AC52" i="9"/>
  <c r="AE51" i="9"/>
  <c r="AG50" i="9"/>
  <c r="AC59" i="9"/>
  <c r="AM59" i="9" s="1"/>
  <c r="AG57" i="9"/>
  <c r="AQ57" i="9" s="1"/>
  <c r="AF56" i="9"/>
  <c r="AD55" i="9"/>
  <c r="AF54" i="9"/>
  <c r="AH53" i="9"/>
  <c r="AJ52" i="9"/>
  <c r="AB52" i="9"/>
  <c r="AH61" i="9"/>
  <c r="AJ60" i="9"/>
  <c r="AJ58" i="9"/>
  <c r="AD57" i="9"/>
  <c r="AE56" i="9"/>
  <c r="AK55" i="9"/>
  <c r="AC55" i="9"/>
  <c r="AE54" i="9"/>
  <c r="AG53" i="9"/>
  <c r="AI52" i="9"/>
  <c r="AK51" i="9"/>
  <c r="AC51" i="9"/>
  <c r="AE50" i="9"/>
  <c r="AG49" i="9"/>
  <c r="AQ49" i="9" s="1"/>
  <c r="AI48" i="9"/>
  <c r="AK47" i="9"/>
  <c r="AU47" i="9" s="1"/>
  <c r="AC47" i="9"/>
  <c r="AM47" i="9" s="1"/>
  <c r="AE46" i="9"/>
  <c r="AO46" i="9" s="1"/>
  <c r="AG45" i="9"/>
  <c r="AI44" i="9"/>
  <c r="AS44" i="9" s="1"/>
  <c r="AK43" i="9"/>
  <c r="AU43" i="9" s="1"/>
  <c r="AC43" i="9"/>
  <c r="AM43" i="9" s="1"/>
  <c r="AE42" i="9"/>
  <c r="AO42" i="9" s="1"/>
  <c r="AG41" i="9"/>
  <c r="AQ41" i="9" s="1"/>
  <c r="AI40" i="9"/>
  <c r="AJ62" i="9"/>
  <c r="AD61" i="9"/>
  <c r="AF60" i="9"/>
  <c r="AI58" i="9"/>
  <c r="AC57" i="9"/>
  <c r="AC56" i="9"/>
  <c r="AJ55" i="9"/>
  <c r="AB55" i="9"/>
  <c r="AD54" i="9"/>
  <c r="AF53" i="9"/>
  <c r="AH52" i="9"/>
  <c r="AJ51" i="9"/>
  <c r="AT51" i="9" s="1"/>
  <c r="AB51" i="9"/>
  <c r="AL51" i="9" s="1"/>
  <c r="AD50" i="9"/>
  <c r="AN50" i="9" s="1"/>
  <c r="AF49" i="9"/>
  <c r="AP49" i="9" s="1"/>
  <c r="AH48" i="9"/>
  <c r="AR48" i="9" s="1"/>
  <c r="AJ47" i="9"/>
  <c r="AT47" i="9" s="1"/>
  <c r="AB47" i="9"/>
  <c r="AL47" i="9" s="1"/>
  <c r="AB62" i="9"/>
  <c r="AE60" i="9"/>
  <c r="AF58" i="9"/>
  <c r="AB56" i="9"/>
  <c r="AI55" i="9"/>
  <c r="AS55" i="9" s="1"/>
  <c r="AK54" i="9"/>
  <c r="AC54" i="9"/>
  <c r="AE53" i="9"/>
  <c r="AG52" i="9"/>
  <c r="AI51" i="9"/>
  <c r="AB60" i="9"/>
  <c r="AK59" i="9"/>
  <c r="AU59" i="9" s="1"/>
  <c r="AE58" i="9"/>
  <c r="AO58" i="9" s="1"/>
  <c r="AH55" i="9"/>
  <c r="AR55" i="9" s="1"/>
  <c r="AJ54" i="9"/>
  <c r="AB54" i="9"/>
  <c r="AD53" i="9"/>
  <c r="AF52" i="9"/>
  <c r="AH59" i="9"/>
  <c r="AB58" i="9"/>
  <c r="AK56" i="9"/>
  <c r="AG55" i="9"/>
  <c r="AI54" i="9"/>
  <c r="AS54" i="9" s="1"/>
  <c r="AK53" i="9"/>
  <c r="AU53" i="9" s="1"/>
  <c r="AC53" i="9"/>
  <c r="AM53" i="9" s="1"/>
  <c r="AE52" i="9"/>
  <c r="AO52" i="9" s="1"/>
  <c r="AG51" i="9"/>
  <c r="AQ51" i="9" s="1"/>
  <c r="AI50" i="9"/>
  <c r="AS50" i="9" s="1"/>
  <c r="AK49" i="9"/>
  <c r="AC49" i="9"/>
  <c r="AE48" i="9"/>
  <c r="AO48" i="9" s="1"/>
  <c r="AG47" i="9"/>
  <c r="AQ47" i="9" s="1"/>
  <c r="AI46" i="9"/>
  <c r="AS46" i="9" s="1"/>
  <c r="AK45" i="9"/>
  <c r="AU45" i="9" s="1"/>
  <c r="AC45" i="9"/>
  <c r="AM45" i="9" s="1"/>
  <c r="AE44" i="9"/>
  <c r="AG43" i="9"/>
  <c r="AI42" i="9"/>
  <c r="AK41" i="9"/>
  <c r="AC41" i="9"/>
  <c r="AM41" i="9" s="1"/>
  <c r="AJ50" i="9"/>
  <c r="AD49" i="9"/>
  <c r="AJ48" i="9"/>
  <c r="AH47" i="9"/>
  <c r="AG46" i="9"/>
  <c r="AC44" i="9"/>
  <c r="AH43" i="9"/>
  <c r="AR43" i="9" s="1"/>
  <c r="AJ42" i="9"/>
  <c r="AT42" i="9" s="1"/>
  <c r="AD41" i="9"/>
  <c r="AN41" i="9" s="1"/>
  <c r="AH40" i="9"/>
  <c r="AR40" i="9" s="1"/>
  <c r="AJ39" i="9"/>
  <c r="AB39" i="9"/>
  <c r="AD38" i="9"/>
  <c r="AN38" i="9" s="1"/>
  <c r="AF37" i="9"/>
  <c r="AH36" i="9"/>
  <c r="AJ35" i="9"/>
  <c r="AB35" i="9"/>
  <c r="AD34" i="9"/>
  <c r="AF33" i="9"/>
  <c r="AP33" i="9" s="1"/>
  <c r="AH32" i="9"/>
  <c r="AR32" i="9" s="1"/>
  <c r="AJ31" i="9"/>
  <c r="AT31" i="9" s="1"/>
  <c r="AB31" i="9"/>
  <c r="AL31" i="9" s="1"/>
  <c r="K31" i="9" s="1"/>
  <c r="AH51" i="9"/>
  <c r="AF50" i="9"/>
  <c r="AG48" i="9"/>
  <c r="AE47" i="9"/>
  <c r="AF46" i="9"/>
  <c r="AP46" i="9" s="1"/>
  <c r="AJ45" i="9"/>
  <c r="AT45" i="9" s="1"/>
  <c r="K45" i="9" s="1"/>
  <c r="AB44" i="9"/>
  <c r="AL44" i="9" s="1"/>
  <c r="AF43" i="9"/>
  <c r="AH42" i="9"/>
  <c r="AB41" i="9"/>
  <c r="AL41" i="9" s="1"/>
  <c r="AG40" i="9"/>
  <c r="AI39" i="9"/>
  <c r="AS39" i="9" s="1"/>
  <c r="AK38" i="9"/>
  <c r="AU38" i="9" s="1"/>
  <c r="AC38" i="9"/>
  <c r="AM38" i="9" s="1"/>
  <c r="K38" i="9" s="1"/>
  <c r="AE37" i="9"/>
  <c r="AG36" i="9"/>
  <c r="AI35" i="9"/>
  <c r="AK34" i="9"/>
  <c r="AC34" i="9"/>
  <c r="AE33" i="9"/>
  <c r="AG32" i="9"/>
  <c r="AQ32" i="9" s="1"/>
  <c r="AI31" i="9"/>
  <c r="AS31" i="9" s="1"/>
  <c r="AK30" i="9"/>
  <c r="AC30" i="9"/>
  <c r="AE29" i="9"/>
  <c r="AG28" i="9"/>
  <c r="AI27" i="9"/>
  <c r="AK26" i="9"/>
  <c r="AC26" i="9"/>
  <c r="AD51" i="9"/>
  <c r="AC50" i="9"/>
  <c r="AF48" i="9"/>
  <c r="AD47" i="9"/>
  <c r="AD46" i="9"/>
  <c r="AI45" i="9"/>
  <c r="AK44" i="9"/>
  <c r="AE43" i="9"/>
  <c r="AG42" i="9"/>
  <c r="AF40" i="9"/>
  <c r="AP40" i="9" s="1"/>
  <c r="AH39" i="9"/>
  <c r="AR39" i="9" s="1"/>
  <c r="AJ38" i="9"/>
  <c r="AT38" i="9" s="1"/>
  <c r="AB38" i="9"/>
  <c r="AL38" i="9" s="1"/>
  <c r="AD37" i="9"/>
  <c r="AN37" i="9" s="1"/>
  <c r="AF36" i="9"/>
  <c r="AP36" i="9" s="1"/>
  <c r="AH35" i="9"/>
  <c r="AR35" i="9" s="1"/>
  <c r="AJ34" i="9"/>
  <c r="AT34" i="9" s="1"/>
  <c r="AB34" i="9"/>
  <c r="AL34" i="9" s="1"/>
  <c r="AD33" i="9"/>
  <c r="AN33" i="9" s="1"/>
  <c r="AF32" i="9"/>
  <c r="AP32" i="9" s="1"/>
  <c r="AH31" i="9"/>
  <c r="AR31" i="9" s="1"/>
  <c r="AJ30" i="9"/>
  <c r="AT30" i="9" s="1"/>
  <c r="AB30" i="9"/>
  <c r="AL30" i="9" s="1"/>
  <c r="AD29" i="9"/>
  <c r="AN29" i="9" s="1"/>
  <c r="AF28" i="9"/>
  <c r="AP28" i="9" s="1"/>
  <c r="AB50" i="9"/>
  <c r="AC48" i="9"/>
  <c r="AC46" i="9"/>
  <c r="AM46" i="9" s="1"/>
  <c r="AH45" i="9"/>
  <c r="AR45" i="9" s="1"/>
  <c r="AJ44" i="9"/>
  <c r="AT44" i="9" s="1"/>
  <c r="AD43" i="9"/>
  <c r="AF42" i="9"/>
  <c r="AJ41" i="9"/>
  <c r="AT41" i="9" s="1"/>
  <c r="AE40" i="9"/>
  <c r="AO40" i="9" s="1"/>
  <c r="AG39" i="9"/>
  <c r="AQ39" i="9" s="1"/>
  <c r="AI38" i="9"/>
  <c r="AS38" i="9" s="1"/>
  <c r="AK37" i="9"/>
  <c r="AU37" i="9" s="1"/>
  <c r="AC37" i="9"/>
  <c r="AM37" i="9" s="1"/>
  <c r="AE36" i="9"/>
  <c r="AO36" i="9" s="1"/>
  <c r="AG35" i="9"/>
  <c r="AQ35" i="9" s="1"/>
  <c r="AI34" i="9"/>
  <c r="AS34" i="9" s="1"/>
  <c r="AK33" i="9"/>
  <c r="AC33" i="9"/>
  <c r="AE32" i="9"/>
  <c r="AG31" i="9"/>
  <c r="AQ31" i="9" s="1"/>
  <c r="AI30" i="9"/>
  <c r="AK29" i="9"/>
  <c r="AC29" i="9"/>
  <c r="AE28" i="9"/>
  <c r="AO28" i="9" s="1"/>
  <c r="AG27" i="9"/>
  <c r="AI26" i="9"/>
  <c r="AK25" i="9"/>
  <c r="AU25" i="9" s="1"/>
  <c r="AC25" i="9"/>
  <c r="AM25" i="9" s="1"/>
  <c r="AE24" i="9"/>
  <c r="AO24" i="9" s="1"/>
  <c r="AG23" i="9"/>
  <c r="AQ23" i="9" s="1"/>
  <c r="AI22" i="9"/>
  <c r="AS22" i="9" s="1"/>
  <c r="AK21" i="9"/>
  <c r="AU21" i="9" s="1"/>
  <c r="AC21" i="9"/>
  <c r="AM21" i="9" s="1"/>
  <c r="AE20" i="9"/>
  <c r="AO20" i="9" s="1"/>
  <c r="AG19" i="9"/>
  <c r="AQ19" i="9" s="1"/>
  <c r="AI18" i="9"/>
  <c r="AS18" i="9" s="1"/>
  <c r="AK17" i="9"/>
  <c r="AU17" i="9" s="1"/>
  <c r="AC17" i="9"/>
  <c r="AM17" i="9" s="1"/>
  <c r="AE16" i="9"/>
  <c r="AO16" i="9" s="1"/>
  <c r="AG15" i="9"/>
  <c r="AQ15" i="9" s="1"/>
  <c r="AB48" i="9"/>
  <c r="AB46" i="9"/>
  <c r="AL46" i="9" s="1"/>
  <c r="AF45" i="9"/>
  <c r="AP45" i="9" s="1"/>
  <c r="AH44" i="9"/>
  <c r="AR44" i="9" s="1"/>
  <c r="AB43" i="9"/>
  <c r="AL43" i="9" s="1"/>
  <c r="AD42" i="9"/>
  <c r="AN42" i="9" s="1"/>
  <c r="AI41" i="9"/>
  <c r="AD40" i="9"/>
  <c r="AN40" i="9" s="1"/>
  <c r="K40" i="9" s="1"/>
  <c r="AF39" i="9"/>
  <c r="AP39" i="9" s="1"/>
  <c r="AH38" i="9"/>
  <c r="AR38" i="9" s="1"/>
  <c r="AJ37" i="9"/>
  <c r="AT37" i="9" s="1"/>
  <c r="AB37" i="9"/>
  <c r="AL37" i="9" s="1"/>
  <c r="AD36" i="9"/>
  <c r="AN36" i="9" s="1"/>
  <c r="AF35" i="9"/>
  <c r="AP35" i="9" s="1"/>
  <c r="AH34" i="9"/>
  <c r="AR34" i="9" s="1"/>
  <c r="AJ33" i="9"/>
  <c r="AT33" i="9" s="1"/>
  <c r="AB33" i="9"/>
  <c r="AL33" i="9" s="1"/>
  <c r="AD32" i="9"/>
  <c r="AN32" i="9" s="1"/>
  <c r="AF31" i="9"/>
  <c r="AP31" i="9" s="1"/>
  <c r="AH30" i="9"/>
  <c r="AR30" i="9" s="1"/>
  <c r="AJ29" i="9"/>
  <c r="AT29" i="9" s="1"/>
  <c r="AB29" i="9"/>
  <c r="AL29" i="9" s="1"/>
  <c r="AI49" i="9"/>
  <c r="AK46" i="9"/>
  <c r="AE45" i="9"/>
  <c r="AG44" i="9"/>
  <c r="AQ44" i="9" s="1"/>
  <c r="K44" i="9" s="1"/>
  <c r="AC42" i="9"/>
  <c r="AH41" i="9"/>
  <c r="AC40" i="9"/>
  <c r="AM40" i="9" s="1"/>
  <c r="AE39" i="9"/>
  <c r="AG38" i="9"/>
  <c r="AI37" i="9"/>
  <c r="AS37" i="9" s="1"/>
  <c r="AK36" i="9"/>
  <c r="AU36" i="9" s="1"/>
  <c r="AC36" i="9"/>
  <c r="AM36" i="9" s="1"/>
  <c r="AE35" i="9"/>
  <c r="AO35" i="9" s="1"/>
  <c r="AG34" i="9"/>
  <c r="AQ34" i="9" s="1"/>
  <c r="AI33" i="9"/>
  <c r="AS33" i="9" s="1"/>
  <c r="AK32" i="9"/>
  <c r="AC32" i="9"/>
  <c r="AE31" i="9"/>
  <c r="AG30" i="9"/>
  <c r="AQ30" i="9" s="1"/>
  <c r="AI29" i="9"/>
  <c r="AS29" i="9" s="1"/>
  <c r="AK28" i="9"/>
  <c r="AU28" i="9" s="1"/>
  <c r="AC28" i="9"/>
  <c r="AM28" i="9" s="1"/>
  <c r="AE27" i="9"/>
  <c r="AO27" i="9" s="1"/>
  <c r="AG26" i="9"/>
  <c r="AQ26" i="9" s="1"/>
  <c r="AH49" i="9"/>
  <c r="AJ46" i="9"/>
  <c r="AT46" i="9" s="1"/>
  <c r="AD45" i="9"/>
  <c r="AN45" i="9" s="1"/>
  <c r="AF44" i="9"/>
  <c r="AP44" i="9" s="1"/>
  <c r="AJ43" i="9"/>
  <c r="AT43" i="9" s="1"/>
  <c r="AB42" i="9"/>
  <c r="AL42" i="9" s="1"/>
  <c r="AF41" i="9"/>
  <c r="AP41" i="9" s="1"/>
  <c r="K41" i="9" s="1"/>
  <c r="AK40" i="9"/>
  <c r="AU40" i="9" s="1"/>
  <c r="AB40" i="9"/>
  <c r="AD39" i="9"/>
  <c r="AF38" i="9"/>
  <c r="AH37" i="9"/>
  <c r="AJ36" i="9"/>
  <c r="AT36" i="9" s="1"/>
  <c r="AB36" i="9"/>
  <c r="AL36" i="9" s="1"/>
  <c r="AD35" i="9"/>
  <c r="AN35" i="9" s="1"/>
  <c r="AF34" i="9"/>
  <c r="AP34" i="9" s="1"/>
  <c r="K34" i="9" s="1"/>
  <c r="AH33" i="9"/>
  <c r="AR33" i="9" s="1"/>
  <c r="AJ32" i="9"/>
  <c r="AB32" i="9"/>
  <c r="AL32" i="9" s="1"/>
  <c r="AD31" i="9"/>
  <c r="AN31" i="9" s="1"/>
  <c r="AF30" i="9"/>
  <c r="AP30" i="9" s="1"/>
  <c r="AH29" i="9"/>
  <c r="AR29" i="9" s="1"/>
  <c r="AJ28" i="9"/>
  <c r="AT28" i="9" s="1"/>
  <c r="K28" i="9" s="1"/>
  <c r="AB28" i="9"/>
  <c r="AL28" i="9" s="1"/>
  <c r="AD27" i="9"/>
  <c r="AN27" i="9" s="1"/>
  <c r="AF26" i="9"/>
  <c r="AP26" i="9" s="1"/>
  <c r="AH25" i="9"/>
  <c r="AR25" i="9" s="1"/>
  <c r="AK50" i="9"/>
  <c r="AU50" i="9" s="1"/>
  <c r="AE49" i="9"/>
  <c r="AO49" i="9" s="1"/>
  <c r="AK48" i="9"/>
  <c r="AI47" i="9"/>
  <c r="AH46" i="9"/>
  <c r="AR46" i="9" s="1"/>
  <c r="AB45" i="9"/>
  <c r="AL45" i="9" s="1"/>
  <c r="AD44" i="9"/>
  <c r="AN44" i="9" s="1"/>
  <c r="AI43" i="9"/>
  <c r="AK42" i="9"/>
  <c r="AE41" i="9"/>
  <c r="AO41" i="9" s="1"/>
  <c r="AJ40" i="9"/>
  <c r="AK39" i="9"/>
  <c r="AU39" i="9" s="1"/>
  <c r="AC39" i="9"/>
  <c r="AE38" i="9"/>
  <c r="AG37" i="9"/>
  <c r="AI36" i="9"/>
  <c r="AS36" i="9" s="1"/>
  <c r="AK35" i="9"/>
  <c r="AU35" i="9" s="1"/>
  <c r="AC35" i="9"/>
  <c r="AM35" i="9" s="1"/>
  <c r="K35" i="9" s="1"/>
  <c r="AE34" i="9"/>
  <c r="AG33" i="9"/>
  <c r="AQ33" i="9" s="1"/>
  <c r="AI32" i="9"/>
  <c r="AS32" i="9" s="1"/>
  <c r="AK31" i="9"/>
  <c r="AU31" i="9" s="1"/>
  <c r="AC31" i="9"/>
  <c r="AE30" i="9"/>
  <c r="AO30" i="9" s="1"/>
  <c r="AG29" i="9"/>
  <c r="AQ29" i="9" s="1"/>
  <c r="K29" i="9" s="1"/>
  <c r="AI28" i="9"/>
  <c r="AS28" i="9" s="1"/>
  <c r="AK27" i="9"/>
  <c r="AU27" i="9" s="1"/>
  <c r="K27" i="9" s="1"/>
  <c r="AC27" i="9"/>
  <c r="AM27" i="9" s="1"/>
  <c r="AE26" i="9"/>
  <c r="AO26" i="9" s="1"/>
  <c r="K26" i="9" s="1"/>
  <c r="AG25" i="9"/>
  <c r="AQ25" i="9" s="1"/>
  <c r="AI24" i="9"/>
  <c r="AS24" i="9" s="1"/>
  <c r="AK23" i="9"/>
  <c r="AU23" i="9" s="1"/>
  <c r="AC23" i="9"/>
  <c r="AM23" i="9" s="1"/>
  <c r="AE22" i="9"/>
  <c r="AO22" i="9" s="1"/>
  <c r="AG21" i="9"/>
  <c r="AQ21" i="9" s="1"/>
  <c r="AI20" i="9"/>
  <c r="AS20" i="9" s="1"/>
  <c r="K20" i="9" s="1"/>
  <c r="AK19" i="9"/>
  <c r="AU19" i="9" s="1"/>
  <c r="AC19" i="9"/>
  <c r="AM19" i="9" s="1"/>
  <c r="AE18" i="9"/>
  <c r="AO18" i="9" s="1"/>
  <c r="AG17" i="9"/>
  <c r="AQ17" i="9" s="1"/>
  <c r="AI16" i="9"/>
  <c r="AS16" i="9" s="1"/>
  <c r="AK15" i="9"/>
  <c r="AU15" i="9" s="1"/>
  <c r="AD4" i="9"/>
  <c r="AN4" i="9" s="1"/>
  <c r="AB5" i="9"/>
  <c r="AL5" i="9" s="1"/>
  <c r="AJ5" i="9"/>
  <c r="AT5" i="9" s="1"/>
  <c r="K5" i="9" s="1"/>
  <c r="AH6" i="9"/>
  <c r="AR6" i="9" s="1"/>
  <c r="AF7" i="9"/>
  <c r="AP7" i="9" s="1"/>
  <c r="AD8" i="9"/>
  <c r="AN8" i="9" s="1"/>
  <c r="AB9" i="9"/>
  <c r="AL9" i="9" s="1"/>
  <c r="AJ9" i="9"/>
  <c r="AT9" i="9" s="1"/>
  <c r="AH10" i="9"/>
  <c r="AR10" i="9" s="1"/>
  <c r="AF11" i="9"/>
  <c r="AP11" i="9" s="1"/>
  <c r="AD12" i="9"/>
  <c r="AN12" i="9" s="1"/>
  <c r="AB13" i="9"/>
  <c r="AL13" i="9" s="1"/>
  <c r="K13" i="9" s="1"/>
  <c r="AJ13" i="9"/>
  <c r="AT13" i="9" s="1"/>
  <c r="AH14" i="9"/>
  <c r="AR14" i="9" s="1"/>
  <c r="AF15" i="9"/>
  <c r="AP15" i="9" s="1"/>
  <c r="AB16" i="9"/>
  <c r="AL16" i="9" s="1"/>
  <c r="AJ17" i="9"/>
  <c r="AT17" i="9" s="1"/>
  <c r="AF18" i="9"/>
  <c r="AP18" i="9" s="1"/>
  <c r="AD19" i="9"/>
  <c r="AN19" i="9" s="1"/>
  <c r="AJ20" i="9"/>
  <c r="AT20" i="9" s="1"/>
  <c r="AH21" i="9"/>
  <c r="AR21" i="9" s="1"/>
  <c r="AC22" i="9"/>
  <c r="AM22" i="9" s="1"/>
  <c r="AG24" i="9"/>
  <c r="AQ24" i="9" s="1"/>
  <c r="AE25" i="9"/>
  <c r="AO25" i="9" s="1"/>
  <c r="K25" i="9" s="1"/>
  <c r="AH27" i="9"/>
  <c r="AR27" i="9" s="1"/>
  <c r="AQ28" i="9"/>
  <c r="AM31" i="9"/>
  <c r="AT32" i="9"/>
  <c r="AO37" i="9"/>
  <c r="AL39" i="9"/>
  <c r="AT39" i="9"/>
  <c r="AR41" i="9"/>
  <c r="AP42" i="9"/>
  <c r="AN43" i="9"/>
  <c r="AN46" i="9"/>
  <c r="AS48" i="9"/>
  <c r="AP51" i="9"/>
  <c r="AE4" i="9"/>
  <c r="AO4" i="9" s="1"/>
  <c r="AC5" i="9"/>
  <c r="AM5" i="9" s="1"/>
  <c r="AK5" i="9"/>
  <c r="AU5" i="9" s="1"/>
  <c r="K6" i="9"/>
  <c r="AI6" i="9"/>
  <c r="AS6" i="9" s="1"/>
  <c r="AG7" i="9"/>
  <c r="AQ7" i="9" s="1"/>
  <c r="AE8" i="9"/>
  <c r="AO8" i="9" s="1"/>
  <c r="AC9" i="9"/>
  <c r="AM9" i="9" s="1"/>
  <c r="AK9" i="9"/>
  <c r="AU9" i="9" s="1"/>
  <c r="AI10" i="9"/>
  <c r="AS10" i="9" s="1"/>
  <c r="AG11" i="9"/>
  <c r="AQ11" i="9" s="1"/>
  <c r="AE12" i="9"/>
  <c r="AO12" i="9" s="1"/>
  <c r="AC13" i="9"/>
  <c r="AM13" i="9" s="1"/>
  <c r="AK13" i="9"/>
  <c r="AU13" i="9" s="1"/>
  <c r="K14" i="9"/>
  <c r="AI14" i="9"/>
  <c r="AS14" i="9" s="1"/>
  <c r="AH15" i="9"/>
  <c r="AR15" i="9" s="1"/>
  <c r="AC16" i="9"/>
  <c r="AM16" i="9" s="1"/>
  <c r="AG18" i="9"/>
  <c r="AQ18" i="9" s="1"/>
  <c r="K18" i="9" s="1"/>
  <c r="AE19" i="9"/>
  <c r="AO19" i="9" s="1"/>
  <c r="AK20" i="9"/>
  <c r="AU20" i="9" s="1"/>
  <c r="AI21" i="9"/>
  <c r="AS21" i="9" s="1"/>
  <c r="K21" i="9" s="1"/>
  <c r="AD22" i="9"/>
  <c r="AN22" i="9" s="1"/>
  <c r="AB23" i="9"/>
  <c r="AL23" i="9" s="1"/>
  <c r="AH24" i="9"/>
  <c r="AR24" i="9" s="1"/>
  <c r="AF25" i="9"/>
  <c r="AP25" i="9" s="1"/>
  <c r="AS26" i="9"/>
  <c r="AQ27" i="9"/>
  <c r="AJ27" i="9"/>
  <c r="AT27" i="9" s="1"/>
  <c r="AR28" i="9"/>
  <c r="AM29" i="9"/>
  <c r="AU29" i="9"/>
  <c r="AS30" i="9"/>
  <c r="AM32" i="9"/>
  <c r="AU32" i="9"/>
  <c r="AM33" i="9"/>
  <c r="AU33" i="9"/>
  <c r="K33" i="9" s="1"/>
  <c r="AM34" i="9"/>
  <c r="AU34" i="9"/>
  <c r="AS35" i="9"/>
  <c r="AQ36" i="9"/>
  <c r="AP37" i="9"/>
  <c r="AO38" i="9"/>
  <c r="AM39" i="9"/>
  <c r="AS40" i="9"/>
  <c r="AO44" i="9"/>
  <c r="AD5" i="9"/>
  <c r="AN5" i="9" s="1"/>
  <c r="AJ6" i="9"/>
  <c r="AT6" i="9" s="1"/>
  <c r="AH7" i="9"/>
  <c r="AR7" i="9" s="1"/>
  <c r="K7" i="9" s="1"/>
  <c r="AF8" i="9"/>
  <c r="AP8" i="9" s="1"/>
  <c r="AD9" i="9"/>
  <c r="AN9" i="9" s="1"/>
  <c r="AB10" i="9"/>
  <c r="AL10" i="9" s="1"/>
  <c r="AJ10" i="9"/>
  <c r="AT10" i="9" s="1"/>
  <c r="AH11" i="9"/>
  <c r="AR11" i="9" s="1"/>
  <c r="AF12" i="9"/>
  <c r="AP12" i="9" s="1"/>
  <c r="AD13" i="9"/>
  <c r="AN13" i="9" s="1"/>
  <c r="AB14" i="9"/>
  <c r="AL14" i="9" s="1"/>
  <c r="AJ14" i="9"/>
  <c r="AT14" i="9" s="1"/>
  <c r="AI15" i="9"/>
  <c r="AS15" i="9" s="1"/>
  <c r="AD16" i="9"/>
  <c r="AN16" i="9" s="1"/>
  <c r="AB17" i="9"/>
  <c r="AL17" i="9" s="1"/>
  <c r="K17" i="9" s="1"/>
  <c r="AH18" i="9"/>
  <c r="AR18" i="9" s="1"/>
  <c r="AF19" i="9"/>
  <c r="AP19" i="9" s="1"/>
  <c r="AB20" i="9"/>
  <c r="AL20" i="9" s="1"/>
  <c r="AJ21" i="9"/>
  <c r="AT21" i="9" s="1"/>
  <c r="AQ22" i="9"/>
  <c r="AF22" i="9"/>
  <c r="AP22" i="9" s="1"/>
  <c r="K23" i="9"/>
  <c r="AO23" i="9"/>
  <c r="AD23" i="9"/>
  <c r="AN23" i="9" s="1"/>
  <c r="AJ24" i="9"/>
  <c r="AT24" i="9" s="1"/>
  <c r="K24" i="9" s="1"/>
  <c r="AI25" i="9"/>
  <c r="H26" i="9"/>
  <c r="AF29" i="9"/>
  <c r="AP29" i="9" s="1"/>
  <c r="AO31" i="9"/>
  <c r="AN34" i="9"/>
  <c r="AL35" i="9"/>
  <c r="AT35" i="9"/>
  <c r="AR36" i="9"/>
  <c r="AQ37" i="9"/>
  <c r="K37" i="9" s="1"/>
  <c r="AP38" i="9"/>
  <c r="AN39" i="9"/>
  <c r="K39" i="9" s="1"/>
  <c r="AL40" i="9"/>
  <c r="AT40" i="9"/>
  <c r="AR42" i="9"/>
  <c r="AP43" i="9"/>
  <c r="AP47" i="9"/>
  <c r="AM49" i="9"/>
  <c r="AU49" i="9"/>
  <c r="I4" i="9"/>
  <c r="AG4" i="9"/>
  <c r="AQ4" i="9" s="1"/>
  <c r="AE5" i="9"/>
  <c r="AO5" i="9" s="1"/>
  <c r="AC6" i="9"/>
  <c r="AM6" i="9" s="1"/>
  <c r="AK6" i="9"/>
  <c r="AU6" i="9" s="1"/>
  <c r="AI7" i="9"/>
  <c r="AS7" i="9" s="1"/>
  <c r="AG8" i="9"/>
  <c r="AQ8" i="9" s="1"/>
  <c r="AE9" i="9"/>
  <c r="AO9" i="9" s="1"/>
  <c r="AC10" i="9"/>
  <c r="AM10" i="9" s="1"/>
  <c r="AK10" i="9"/>
  <c r="AU10" i="9" s="1"/>
  <c r="K10" i="9" s="1"/>
  <c r="AI11" i="9"/>
  <c r="AS11" i="9" s="1"/>
  <c r="AG12" i="9"/>
  <c r="AQ12" i="9" s="1"/>
  <c r="AE13" i="9"/>
  <c r="AO13" i="9" s="1"/>
  <c r="AC14" i="9"/>
  <c r="AM14" i="9" s="1"/>
  <c r="AK14" i="9"/>
  <c r="AU14" i="9" s="1"/>
  <c r="AJ15" i="9"/>
  <c r="AT15" i="9" s="1"/>
  <c r="K15" i="9" s="1"/>
  <c r="AQ16" i="9"/>
  <c r="AF16" i="9"/>
  <c r="AP16" i="9" s="1"/>
  <c r="K16" i="9" s="1"/>
  <c r="AO17" i="9"/>
  <c r="AD17" i="9"/>
  <c r="AN17" i="9" s="1"/>
  <c r="H18" i="9"/>
  <c r="AJ18" i="9"/>
  <c r="AT18" i="9" s="1"/>
  <c r="AH19" i="9"/>
  <c r="AR19" i="9" s="1"/>
  <c r="AC20" i="9"/>
  <c r="AM20" i="9" s="1"/>
  <c r="H21" i="9"/>
  <c r="K22" i="9"/>
  <c r="AG22" i="9"/>
  <c r="AE23" i="9"/>
  <c r="I24" i="9"/>
  <c r="AM24" i="9"/>
  <c r="AU24" i="9"/>
  <c r="AK24" i="9"/>
  <c r="AS25" i="9"/>
  <c r="AJ25" i="9"/>
  <c r="AT25" i="9" s="1"/>
  <c r="AM26" i="9"/>
  <c r="AU26" i="9"/>
  <c r="AS27" i="9"/>
  <c r="AO29" i="9"/>
  <c r="AM30" i="9"/>
  <c r="AU30" i="9"/>
  <c r="AO32" i="9"/>
  <c r="AO33" i="9"/>
  <c r="AO34" i="9"/>
  <c r="AR37" i="9"/>
  <c r="AQ38" i="9"/>
  <c r="AO39" i="9"/>
  <c r="AU41" i="9"/>
  <c r="AS42" i="9"/>
  <c r="AQ43" i="9"/>
  <c r="AQ45" i="9"/>
  <c r="AN48" i="9"/>
  <c r="K49" i="9"/>
  <c r="I29" i="9"/>
  <c r="K32" i="9"/>
  <c r="I33" i="9"/>
  <c r="K36" i="9"/>
  <c r="I37" i="9"/>
  <c r="I42" i="9"/>
  <c r="AM42" i="9"/>
  <c r="AU42" i="9"/>
  <c r="AS43" i="9"/>
  <c r="AR52" i="9"/>
  <c r="AR54" i="9"/>
  <c r="AP57" i="9"/>
  <c r="H34" i="9"/>
  <c r="H38" i="9"/>
  <c r="AO45" i="9"/>
  <c r="H46" i="9"/>
  <c r="AR47" i="9"/>
  <c r="AL48" i="9"/>
  <c r="AT48" i="9"/>
  <c r="AR51" i="9"/>
  <c r="AS52" i="9"/>
  <c r="AL53" i="9"/>
  <c r="AT53" i="9"/>
  <c r="AL55" i="9"/>
  <c r="AT55" i="9"/>
  <c r="AL61" i="9"/>
  <c r="AT61" i="9"/>
  <c r="I34" i="9"/>
  <c r="I38" i="9"/>
  <c r="I46" i="9"/>
  <c r="AU46" i="9"/>
  <c r="AS47" i="9"/>
  <c r="AM48" i="9"/>
  <c r="AU48" i="9"/>
  <c r="AL50" i="9"/>
  <c r="AT50" i="9"/>
  <c r="AS51" i="9"/>
  <c r="K51" i="9" s="1"/>
  <c r="K52" i="9"/>
  <c r="AL52" i="9"/>
  <c r="AT52" i="9"/>
  <c r="AL54" i="9"/>
  <c r="K54" i="9" s="1"/>
  <c r="AT54" i="9"/>
  <c r="AM55" i="9"/>
  <c r="K55" i="9" s="1"/>
  <c r="AU55" i="9"/>
  <c r="AM56" i="9"/>
  <c r="AU56" i="9"/>
  <c r="AO59" i="9"/>
  <c r="AN60" i="9"/>
  <c r="AS41" i="9"/>
  <c r="AR49" i="9"/>
  <c r="AM50" i="9"/>
  <c r="AM52" i="9"/>
  <c r="AN53" i="9"/>
  <c r="AM54" i="9"/>
  <c r="AU54" i="9"/>
  <c r="AN55" i="9"/>
  <c r="AN56" i="9"/>
  <c r="AQ58" i="9"/>
  <c r="AP59" i="9"/>
  <c r="AQ40" i="9"/>
  <c r="AQ42" i="9"/>
  <c r="AO43" i="9"/>
  <c r="K43" i="9" s="1"/>
  <c r="H44" i="9"/>
  <c r="H47" i="9"/>
  <c r="AS49" i="9"/>
  <c r="H51" i="9"/>
  <c r="I51" i="9"/>
  <c r="AM51" i="9"/>
  <c r="AU51" i="9"/>
  <c r="AN52" i="9"/>
  <c r="K53" i="9"/>
  <c r="AO53" i="9"/>
  <c r="AN54" i="9"/>
  <c r="AO55" i="9"/>
  <c r="AL57" i="9"/>
  <c r="AT57" i="9"/>
  <c r="AR58" i="9"/>
  <c r="H32" i="9"/>
  <c r="H36" i="9"/>
  <c r="H40" i="9"/>
  <c r="H41" i="9"/>
  <c r="K42" i="9"/>
  <c r="I44" i="9"/>
  <c r="AM44" i="9"/>
  <c r="AU44" i="9"/>
  <c r="AS45" i="9"/>
  <c r="AN47" i="9"/>
  <c r="AP48" i="9"/>
  <c r="I49" i="9"/>
  <c r="H49" i="9"/>
  <c r="AO50" i="9"/>
  <c r="AN51" i="9"/>
  <c r="AP53" i="9"/>
  <c r="AO54" i="9"/>
  <c r="AP55" i="9"/>
  <c r="AP61" i="9"/>
  <c r="AQ46" i="9"/>
  <c r="K47" i="9"/>
  <c r="AO47" i="9"/>
  <c r="AQ48" i="9"/>
  <c r="AP50" i="9"/>
  <c r="AO51" i="9"/>
  <c r="AP52" i="9"/>
  <c r="AQ53" i="9"/>
  <c r="AP54" i="9"/>
  <c r="AQ56" i="9"/>
  <c r="AS59" i="9"/>
  <c r="AR60" i="9"/>
  <c r="K46" i="9"/>
  <c r="K48" i="9"/>
  <c r="AN49" i="9"/>
  <c r="AQ50" i="9"/>
  <c r="AQ52" i="9"/>
  <c r="AR53" i="9"/>
  <c r="AQ54" i="9"/>
  <c r="AR56" i="9"/>
  <c r="K50" i="9"/>
  <c r="I55" i="9"/>
  <c r="H56" i="9"/>
  <c r="AL56" i="9"/>
  <c r="AT56" i="9"/>
  <c r="AQ59" i="9"/>
  <c r="AS61" i="9"/>
  <c r="AL62" i="9"/>
  <c r="AT62" i="9"/>
  <c r="AO63" i="9"/>
  <c r="AM64" i="9"/>
  <c r="AU64" i="9"/>
  <c r="K69" i="9"/>
  <c r="AM69" i="9"/>
  <c r="AU69" i="9"/>
  <c r="AS70" i="9"/>
  <c r="AN72" i="9"/>
  <c r="AR59" i="9"/>
  <c r="K61" i="9"/>
  <c r="I61" i="9"/>
  <c r="H61" i="9"/>
  <c r="AM62" i="9"/>
  <c r="AU62" i="9"/>
  <c r="K65" i="9"/>
  <c r="AM65" i="9"/>
  <c r="AU65" i="9"/>
  <c r="AS66" i="9"/>
  <c r="AQ67" i="9"/>
  <c r="AO68" i="9"/>
  <c r="K68" i="9" s="1"/>
  <c r="AN69" i="9"/>
  <c r="AL70" i="9"/>
  <c r="AT70" i="9"/>
  <c r="AQ71" i="9"/>
  <c r="AL76" i="9"/>
  <c r="AT76" i="9"/>
  <c r="K76" i="9" s="1"/>
  <c r="AT78" i="9"/>
  <c r="AM57" i="9"/>
  <c r="AU57" i="9"/>
  <c r="AP58" i="9"/>
  <c r="K59" i="9"/>
  <c r="H59" i="9"/>
  <c r="AO60" i="9"/>
  <c r="AM61" i="9"/>
  <c r="AU61" i="9"/>
  <c r="AN62" i="9"/>
  <c r="AQ63" i="9"/>
  <c r="AO64" i="9"/>
  <c r="K64" i="9" s="1"/>
  <c r="AN65" i="9"/>
  <c r="AL66" i="9"/>
  <c r="AT66" i="9"/>
  <c r="AR67" i="9"/>
  <c r="AP68" i="9"/>
  <c r="AO69" i="9"/>
  <c r="AM70" i="9"/>
  <c r="AU70" i="9"/>
  <c r="AR71" i="9"/>
  <c r="AN73" i="9"/>
  <c r="AL74" i="9"/>
  <c r="AO75" i="9"/>
  <c r="H53" i="9"/>
  <c r="AO56" i="9"/>
  <c r="K56" i="9" s="1"/>
  <c r="K57" i="9"/>
  <c r="AN57" i="9"/>
  <c r="AP60" i="9"/>
  <c r="AN61" i="9"/>
  <c r="AR63" i="9"/>
  <c r="AP64" i="9"/>
  <c r="AO65" i="9"/>
  <c r="AM66" i="9"/>
  <c r="AU66" i="9"/>
  <c r="AS67" i="9"/>
  <c r="AQ68" i="9"/>
  <c r="AP69" i="9"/>
  <c r="AN70" i="9"/>
  <c r="K71" i="9"/>
  <c r="AS71" i="9"/>
  <c r="AQ72" i="9"/>
  <c r="AO73" i="9"/>
  <c r="AM74" i="9"/>
  <c r="K74" i="9" s="1"/>
  <c r="I53" i="9"/>
  <c r="AP56" i="9"/>
  <c r="I59" i="9"/>
  <c r="AQ60" i="9"/>
  <c r="AO61" i="9"/>
  <c r="AP62" i="9"/>
  <c r="K62" i="9" s="1"/>
  <c r="AS63" i="9"/>
  <c r="AQ64" i="9"/>
  <c r="AP65" i="9"/>
  <c r="AN66" i="9"/>
  <c r="AL67" i="9"/>
  <c r="AT67" i="9"/>
  <c r="K67" i="9" s="1"/>
  <c r="AR68" i="9"/>
  <c r="AL71" i="9"/>
  <c r="AT71" i="9"/>
  <c r="AR72" i="9"/>
  <c r="K72" i="9" s="1"/>
  <c r="AS58" i="9"/>
  <c r="AN59" i="9"/>
  <c r="AQ62" i="9"/>
  <c r="K63" i="9"/>
  <c r="AL63" i="9"/>
  <c r="AT63" i="9"/>
  <c r="AR64" i="9"/>
  <c r="AR69" i="9"/>
  <c r="AP70" i="9"/>
  <c r="AQ55" i="9"/>
  <c r="AL58" i="9"/>
  <c r="AT58" i="9"/>
  <c r="AR65" i="9"/>
  <c r="AP66" i="9"/>
  <c r="AN67" i="9"/>
  <c r="AL68" i="9"/>
  <c r="AT68" i="9"/>
  <c r="AS69" i="9"/>
  <c r="AQ70" i="9"/>
  <c r="AN71" i="9"/>
  <c r="AR73" i="9"/>
  <c r="AP74" i="9"/>
  <c r="AR57" i="9"/>
  <c r="AL60" i="9"/>
  <c r="AT60" i="9"/>
  <c r="AR61" i="9"/>
  <c r="AS62" i="9"/>
  <c r="AN63" i="9"/>
  <c r="AL64" i="9"/>
  <c r="AT64" i="9"/>
  <c r="AS65" i="9"/>
  <c r="AQ66" i="9"/>
  <c r="AO67" i="9"/>
  <c r="AM68" i="9"/>
  <c r="AU68" i="9"/>
  <c r="AO71" i="9"/>
  <c r="AM72" i="9"/>
  <c r="AU72" i="9"/>
  <c r="AS73" i="9"/>
  <c r="AQ74" i="9"/>
  <c r="H65" i="9"/>
  <c r="H69" i="9"/>
  <c r="AM73" i="9"/>
  <c r="AU73" i="9"/>
  <c r="AO76" i="9"/>
  <c r="I78" i="9"/>
  <c r="AM78" i="9"/>
  <c r="AU78" i="9"/>
  <c r="AO81" i="9"/>
  <c r="AN82" i="9"/>
  <c r="K83" i="9"/>
  <c r="AS83" i="9"/>
  <c r="AR84" i="9"/>
  <c r="AR85" i="9"/>
  <c r="AN87" i="9"/>
  <c r="K87" i="9" s="1"/>
  <c r="AL88" i="9"/>
  <c r="AT88" i="9"/>
  <c r="AR89" i="9"/>
  <c r="AQ90" i="9"/>
  <c r="I65" i="9"/>
  <c r="I69" i="9"/>
  <c r="AS74" i="9"/>
  <c r="AN78" i="9"/>
  <c r="K79" i="9"/>
  <c r="AS79" i="9"/>
  <c r="AL80" i="9"/>
  <c r="AT80" i="9"/>
  <c r="K80" i="9" s="1"/>
  <c r="AP81" i="9"/>
  <c r="AL83" i="9"/>
  <c r="AT83" i="9"/>
  <c r="AR90" i="9"/>
  <c r="AM92" i="9"/>
  <c r="AU92" i="9"/>
  <c r="AQ76" i="9"/>
  <c r="AL79" i="9"/>
  <c r="AT79" i="9"/>
  <c r="AP82" i="9"/>
  <c r="AL84" i="9"/>
  <c r="AT84" i="9"/>
  <c r="AS86" i="9"/>
  <c r="AO72" i="9"/>
  <c r="AP73" i="9"/>
  <c r="K75" i="9"/>
  <c r="AQ75" i="9"/>
  <c r="AR76" i="9"/>
  <c r="AM77" i="9"/>
  <c r="AU77" i="9"/>
  <c r="AR81" i="9"/>
  <c r="AN83" i="9"/>
  <c r="AM85" i="9"/>
  <c r="AU85" i="9"/>
  <c r="AL86" i="9"/>
  <c r="AT86" i="9"/>
  <c r="AQ87" i="9"/>
  <c r="AO88" i="9"/>
  <c r="K88" i="9" s="1"/>
  <c r="AM89" i="9"/>
  <c r="AU89" i="9"/>
  <c r="K89" i="9" s="1"/>
  <c r="AP91" i="9"/>
  <c r="H63" i="9"/>
  <c r="H67" i="9"/>
  <c r="H71" i="9"/>
  <c r="AN74" i="9"/>
  <c r="I76" i="9"/>
  <c r="AN79" i="9"/>
  <c r="AO80" i="9"/>
  <c r="AN85" i="9"/>
  <c r="AM86" i="9"/>
  <c r="AU86" i="9"/>
  <c r="AR87" i="9"/>
  <c r="AP88" i="9"/>
  <c r="AN89" i="9"/>
  <c r="AM90" i="9"/>
  <c r="I63" i="9"/>
  <c r="I67" i="9"/>
  <c r="AS75" i="9"/>
  <c r="AO77" i="9"/>
  <c r="AP80" i="9"/>
  <c r="AS82" i="9"/>
  <c r="AO84" i="9"/>
  <c r="AO85" i="9"/>
  <c r="AN86" i="9"/>
  <c r="K86" i="9" s="1"/>
  <c r="AS87" i="9"/>
  <c r="AQ88" i="9"/>
  <c r="AO89" i="9"/>
  <c r="AL75" i="9"/>
  <c r="AT75" i="9"/>
  <c r="AP77" i="9"/>
  <c r="AS78" i="9"/>
  <c r="K78" i="9" s="1"/>
  <c r="AQ80" i="9"/>
  <c r="AM81" i="9"/>
  <c r="AU81" i="9"/>
  <c r="AL82" i="9"/>
  <c r="AT82" i="9"/>
  <c r="AQ83" i="9"/>
  <c r="AP84" i="9"/>
  <c r="AP85" i="9"/>
  <c r="K85" i="9" s="1"/>
  <c r="AL87" i="9"/>
  <c r="AT87" i="9"/>
  <c r="AR88" i="9"/>
  <c r="AP89" i="9"/>
  <c r="AS91" i="9"/>
  <c r="AQ79" i="9"/>
  <c r="AR80" i="9"/>
  <c r="AN81" i="9"/>
  <c r="K82" i="9"/>
  <c r="AM82" i="9"/>
  <c r="AU82" i="9"/>
  <c r="AR83" i="9"/>
  <c r="AQ84" i="9"/>
  <c r="AP86" i="9"/>
  <c r="AL91" i="9"/>
  <c r="AT91" i="9"/>
  <c r="I80" i="9"/>
  <c r="I84" i="9"/>
  <c r="I88" i="9"/>
  <c r="AQ89" i="9"/>
  <c r="K93" i="9"/>
  <c r="AM95" i="9"/>
  <c r="AU95" i="9"/>
  <c r="AM96" i="9"/>
  <c r="AU96" i="9"/>
  <c r="AM99" i="9"/>
  <c r="AU99" i="9"/>
  <c r="AM100" i="9"/>
  <c r="AU100" i="9"/>
  <c r="K100" i="9" s="1"/>
  <c r="AM103" i="9"/>
  <c r="AU103" i="9"/>
  <c r="AM104" i="9"/>
  <c r="AU104" i="9"/>
  <c r="AM110" i="9"/>
  <c r="AL90" i="9"/>
  <c r="AT90" i="9"/>
  <c r="AL93" i="9"/>
  <c r="AT93" i="9"/>
  <c r="AL94" i="9"/>
  <c r="AT94" i="9"/>
  <c r="AN96" i="9"/>
  <c r="K97" i="9"/>
  <c r="AS97" i="9"/>
  <c r="AQ98" i="9"/>
  <c r="AN100" i="9"/>
  <c r="K101" i="9"/>
  <c r="AS101" i="9"/>
  <c r="AQ102" i="9"/>
  <c r="AN104" i="9"/>
  <c r="K105" i="9"/>
  <c r="AS105" i="9"/>
  <c r="AM108" i="9"/>
  <c r="AU108" i="9"/>
  <c r="I77" i="9"/>
  <c r="I81" i="9"/>
  <c r="K84" i="9"/>
  <c r="I85" i="9"/>
  <c r="AS92" i="9"/>
  <c r="AO95" i="9"/>
  <c r="AL97" i="9"/>
  <c r="AT97" i="9"/>
  <c r="AR98" i="9"/>
  <c r="AO99" i="9"/>
  <c r="AL101" i="9"/>
  <c r="AT101" i="9"/>
  <c r="AR102" i="9"/>
  <c r="AO103" i="9"/>
  <c r="AT105" i="9"/>
  <c r="AQ106" i="9"/>
  <c r="AO107" i="9"/>
  <c r="AS109" i="9"/>
  <c r="H82" i="9"/>
  <c r="H86" i="9"/>
  <c r="K90" i="9"/>
  <c r="AR91" i="9"/>
  <c r="I92" i="9"/>
  <c r="AN93" i="9"/>
  <c r="AP95" i="9"/>
  <c r="AP96" i="9"/>
  <c r="K96" i="9" s="1"/>
  <c r="AP99" i="9"/>
  <c r="AP100" i="9"/>
  <c r="AP103" i="9"/>
  <c r="AP104" i="9"/>
  <c r="AR106" i="9"/>
  <c r="AO90" i="9"/>
  <c r="AO94" i="9"/>
  <c r="AQ96" i="9"/>
  <c r="AN97" i="9"/>
  <c r="AL98" i="9"/>
  <c r="AT98" i="9"/>
  <c r="AQ100" i="9"/>
  <c r="AN101" i="9"/>
  <c r="AL102" i="9"/>
  <c r="AT102" i="9"/>
  <c r="AQ104" i="9"/>
  <c r="AN92" i="9"/>
  <c r="K92" i="9" s="1"/>
  <c r="AR95" i="9"/>
  <c r="AO97" i="9"/>
  <c r="AM98" i="9"/>
  <c r="AR99" i="9"/>
  <c r="AR100" i="9"/>
  <c r="AO101" i="9"/>
  <c r="AM102" i="9"/>
  <c r="AU102" i="9"/>
  <c r="AR103" i="9"/>
  <c r="AR104" i="9"/>
  <c r="AO105" i="9"/>
  <c r="AM91" i="9"/>
  <c r="K91" i="9" s="1"/>
  <c r="AU91" i="9"/>
  <c r="AQ93" i="9"/>
  <c r="AQ94" i="9"/>
  <c r="K95" i="9"/>
  <c r="AS96" i="9"/>
  <c r="AN98" i="9"/>
  <c r="K99" i="9"/>
  <c r="AS99" i="9"/>
  <c r="AS100" i="9"/>
  <c r="AP101" i="9"/>
  <c r="AN102" i="9"/>
  <c r="K103" i="9"/>
  <c r="AS103" i="9"/>
  <c r="AS104" i="9"/>
  <c r="K104" i="9" s="1"/>
  <c r="AP105" i="9"/>
  <c r="AM106" i="9"/>
  <c r="AU106" i="9"/>
  <c r="AO109" i="9"/>
  <c r="AR122" i="9"/>
  <c r="AP92" i="9"/>
  <c r="AR94" i="9"/>
  <c r="AQ97" i="9"/>
  <c r="AO98" i="9"/>
  <c r="AL99" i="9"/>
  <c r="AQ101" i="9"/>
  <c r="AO102" i="9"/>
  <c r="AL103" i="9"/>
  <c r="AT103" i="9"/>
  <c r="AN106" i="9"/>
  <c r="AL107" i="9"/>
  <c r="H93" i="9"/>
  <c r="H97" i="9"/>
  <c r="H101" i="9"/>
  <c r="H105" i="9"/>
  <c r="AS106" i="9"/>
  <c r="AP107" i="9"/>
  <c r="AN110" i="9"/>
  <c r="K110" i="9" s="1"/>
  <c r="AS111" i="9"/>
  <c r="AP112" i="9"/>
  <c r="AR114" i="9"/>
  <c r="K114" i="9" s="1"/>
  <c r="AL115" i="9"/>
  <c r="AT115" i="9"/>
  <c r="AQ116" i="9"/>
  <c r="AS118" i="9"/>
  <c r="AL123" i="9"/>
  <c r="AT123" i="9"/>
  <c r="AL106" i="9"/>
  <c r="AT106" i="9"/>
  <c r="K107" i="9"/>
  <c r="AQ107" i="9"/>
  <c r="AR108" i="9"/>
  <c r="AL111" i="9"/>
  <c r="AT111" i="9"/>
  <c r="AQ112" i="9"/>
  <c r="AS114" i="9"/>
  <c r="AR116" i="9"/>
  <c r="AL117" i="9"/>
  <c r="AT117" i="9"/>
  <c r="AL118" i="9"/>
  <c r="K118" i="9" s="1"/>
  <c r="AT118" i="9"/>
  <c r="AP119" i="9"/>
  <c r="AR120" i="9"/>
  <c r="AP121" i="9"/>
  <c r="AN122" i="9"/>
  <c r="AR125" i="9"/>
  <c r="AR107" i="9"/>
  <c r="AL109" i="9"/>
  <c r="K109" i="9" s="1"/>
  <c r="AT109" i="9"/>
  <c r="AR112" i="9"/>
  <c r="AL113" i="9"/>
  <c r="AT113" i="9"/>
  <c r="AL114" i="9"/>
  <c r="AT114" i="9"/>
  <c r="AM117" i="9"/>
  <c r="AU117" i="9"/>
  <c r="AM118" i="9"/>
  <c r="AU118" i="9"/>
  <c r="AQ119" i="9"/>
  <c r="AS120" i="9"/>
  <c r="H107" i="9"/>
  <c r="I108" i="9"/>
  <c r="H108" i="9"/>
  <c r="AM109" i="9"/>
  <c r="AU109" i="9"/>
  <c r="AM113" i="9"/>
  <c r="AU113" i="9"/>
  <c r="AM114" i="9"/>
  <c r="AU114" i="9"/>
  <c r="AN117" i="9"/>
  <c r="AN118" i="9"/>
  <c r="AL124" i="9"/>
  <c r="AT124" i="9"/>
  <c r="AN105" i="9"/>
  <c r="I107" i="9"/>
  <c r="AN109" i="9"/>
  <c r="AR110" i="9"/>
  <c r="AN113" i="9"/>
  <c r="K113" i="9" s="1"/>
  <c r="AN114" i="9"/>
  <c r="AP115" i="9"/>
  <c r="AO117" i="9"/>
  <c r="AP123" i="9"/>
  <c r="AN108" i="9"/>
  <c r="AS110" i="9"/>
  <c r="AP111" i="9"/>
  <c r="AO113" i="9"/>
  <c r="AQ115" i="9"/>
  <c r="AN116" i="9"/>
  <c r="AP117" i="9"/>
  <c r="AL119" i="9"/>
  <c r="AT119" i="9"/>
  <c r="AT121" i="9"/>
  <c r="H96" i="9"/>
  <c r="H100" i="9"/>
  <c r="H104" i="9"/>
  <c r="AO108" i="9"/>
  <c r="AP109" i="9"/>
  <c r="AL110" i="9"/>
  <c r="AT110" i="9"/>
  <c r="AQ111" i="9"/>
  <c r="AN112" i="9"/>
  <c r="AP113" i="9"/>
  <c r="K115" i="9"/>
  <c r="AR115" i="9"/>
  <c r="AO116" i="9"/>
  <c r="K116" i="9" s="1"/>
  <c r="AN126" i="9"/>
  <c r="AP108" i="9"/>
  <c r="K111" i="9"/>
  <c r="AR111" i="9"/>
  <c r="AO112" i="9"/>
  <c r="AS115" i="9"/>
  <c r="AP116" i="9"/>
  <c r="AR118" i="9"/>
  <c r="AR127" i="9"/>
  <c r="AN130" i="9"/>
  <c r="AQ131" i="9"/>
  <c r="AL132" i="9"/>
  <c r="AT132" i="9"/>
  <c r="AR133" i="9"/>
  <c r="AM134" i="9"/>
  <c r="AU134" i="9"/>
  <c r="AS136" i="9"/>
  <c r="AP137" i="9"/>
  <c r="AM139" i="9"/>
  <c r="AU139" i="9"/>
  <c r="AQ140" i="9"/>
  <c r="AN141" i="9"/>
  <c r="AP142" i="9"/>
  <c r="AS143" i="9"/>
  <c r="H112" i="9"/>
  <c r="H116" i="9"/>
  <c r="AL120" i="9"/>
  <c r="K120" i="9" s="1"/>
  <c r="AT120" i="9"/>
  <c r="AQ121" i="9"/>
  <c r="AS122" i="9"/>
  <c r="K123" i="9"/>
  <c r="I123" i="9"/>
  <c r="H123" i="9"/>
  <c r="AM123" i="9"/>
  <c r="AU123" i="9"/>
  <c r="AO126" i="9"/>
  <c r="K126" i="9" s="1"/>
  <c r="AS127" i="9"/>
  <c r="AO128" i="9"/>
  <c r="AM129" i="9"/>
  <c r="AU129" i="9"/>
  <c r="AO130" i="9"/>
  <c r="AR131" i="9"/>
  <c r="AN134" i="9"/>
  <c r="AQ135" i="9"/>
  <c r="AL136" i="9"/>
  <c r="AT136" i="9"/>
  <c r="AQ137" i="9"/>
  <c r="AS138" i="9"/>
  <c r="AN139" i="9"/>
  <c r="AR140" i="9"/>
  <c r="AO141" i="9"/>
  <c r="AQ142" i="9"/>
  <c r="K143" i="9"/>
  <c r="AL143" i="9"/>
  <c r="AT143" i="9"/>
  <c r="I112" i="9"/>
  <c r="I116" i="9"/>
  <c r="AN119" i="9"/>
  <c r="AR121" i="9"/>
  <c r="AL122" i="9"/>
  <c r="AT122" i="9"/>
  <c r="K122" i="9" s="1"/>
  <c r="AN123" i="9"/>
  <c r="AP126" i="9"/>
  <c r="AL127" i="9"/>
  <c r="AT127" i="9"/>
  <c r="K127" i="9" s="1"/>
  <c r="AP128" i="9"/>
  <c r="I129" i="9"/>
  <c r="H129" i="9"/>
  <c r="AN129" i="9"/>
  <c r="AP130" i="9"/>
  <c r="AS131" i="9"/>
  <c r="AO134" i="9"/>
  <c r="AR135" i="9"/>
  <c r="AR137" i="9"/>
  <c r="AL138" i="9"/>
  <c r="AT138" i="9"/>
  <c r="AO139" i="9"/>
  <c r="AS140" i="9"/>
  <c r="AP141" i="9"/>
  <c r="AM143" i="9"/>
  <c r="AU143" i="9"/>
  <c r="AM122" i="9"/>
  <c r="AU122" i="9"/>
  <c r="AO124" i="9"/>
  <c r="AM125" i="9"/>
  <c r="AU125" i="9"/>
  <c r="AM127" i="9"/>
  <c r="AU127" i="9"/>
  <c r="AQ128" i="9"/>
  <c r="K128" i="9" s="1"/>
  <c r="AO129" i="9"/>
  <c r="AL131" i="9"/>
  <c r="K131" i="9" s="1"/>
  <c r="AT131" i="9"/>
  <c r="AO132" i="9"/>
  <c r="AM133" i="9"/>
  <c r="AU133" i="9"/>
  <c r="AP134" i="9"/>
  <c r="AS135" i="9"/>
  <c r="AM138" i="9"/>
  <c r="AU138" i="9"/>
  <c r="AL140" i="9"/>
  <c r="K140" i="9" s="1"/>
  <c r="AT140" i="9"/>
  <c r="AQ141" i="9"/>
  <c r="AS142" i="9"/>
  <c r="AN143" i="9"/>
  <c r="AO120" i="9"/>
  <c r="AP124" i="9"/>
  <c r="K125" i="9"/>
  <c r="I125" i="9"/>
  <c r="H125" i="9"/>
  <c r="AN125" i="9"/>
  <c r="AN127" i="9"/>
  <c r="AR128" i="9"/>
  <c r="AP129" i="9"/>
  <c r="AM131" i="9"/>
  <c r="AU131" i="9"/>
  <c r="AP132" i="9"/>
  <c r="I133" i="9"/>
  <c r="H133" i="9"/>
  <c r="AN133" i="9"/>
  <c r="K133" i="9" s="1"/>
  <c r="K135" i="9"/>
  <c r="AL135" i="9"/>
  <c r="AT135" i="9"/>
  <c r="AO136" i="9"/>
  <c r="AN138" i="9"/>
  <c r="AQ139" i="9"/>
  <c r="AM140" i="9"/>
  <c r="AR141" i="9"/>
  <c r="AL142" i="9"/>
  <c r="AT142" i="9"/>
  <c r="AO143" i="9"/>
  <c r="AP120" i="9"/>
  <c r="K121" i="9"/>
  <c r="I121" i="9"/>
  <c r="H121" i="9"/>
  <c r="AM121" i="9"/>
  <c r="AU121" i="9"/>
  <c r="AO122" i="9"/>
  <c r="AQ123" i="9"/>
  <c r="AQ124" i="9"/>
  <c r="K124" i="9" s="1"/>
  <c r="AO125" i="9"/>
  <c r="AS126" i="9"/>
  <c r="AS128" i="9"/>
  <c r="AQ129" i="9"/>
  <c r="K129" i="9" s="1"/>
  <c r="AS130" i="9"/>
  <c r="AN131" i="9"/>
  <c r="AQ132" i="9"/>
  <c r="AO133" i="9"/>
  <c r="AM135" i="9"/>
  <c r="AU135" i="9"/>
  <c r="AP136" i="9"/>
  <c r="K137" i="9"/>
  <c r="I137" i="9"/>
  <c r="H137" i="9"/>
  <c r="AM137" i="9"/>
  <c r="AU137" i="9"/>
  <c r="AO138" i="9"/>
  <c r="K138" i="9" s="1"/>
  <c r="AR139" i="9"/>
  <c r="AM142" i="9"/>
  <c r="AU142" i="9"/>
  <c r="AR119" i="9"/>
  <c r="AQ120" i="9"/>
  <c r="AN121" i="9"/>
  <c r="AP122" i="9"/>
  <c r="AR123" i="9"/>
  <c r="AR124" i="9"/>
  <c r="AP125" i="9"/>
  <c r="AL126" i="9"/>
  <c r="AT126" i="9"/>
  <c r="AL128" i="9"/>
  <c r="AT128" i="9"/>
  <c r="AR129" i="9"/>
  <c r="AL130" i="9"/>
  <c r="AT130" i="9"/>
  <c r="AR132" i="9"/>
  <c r="AP133" i="9"/>
  <c r="AS134" i="9"/>
  <c r="AN135" i="9"/>
  <c r="AQ136" i="9"/>
  <c r="AN137" i="9"/>
  <c r="AP138" i="9"/>
  <c r="AS139" i="9"/>
  <c r="K139" i="9" s="1"/>
  <c r="AO140" i="9"/>
  <c r="AN142" i="9"/>
  <c r="AQ143" i="9"/>
  <c r="AS119" i="9"/>
  <c r="K119" i="9" s="1"/>
  <c r="AO121" i="9"/>
  <c r="AS123" i="9"/>
  <c r="AS124" i="9"/>
  <c r="AQ125" i="9"/>
  <c r="AM126" i="9"/>
  <c r="AU126" i="9"/>
  <c r="AQ127" i="9"/>
  <c r="AM130" i="9"/>
  <c r="AU130" i="9"/>
  <c r="K130" i="9" s="1"/>
  <c r="AS132" i="9"/>
  <c r="AQ133" i="9"/>
  <c r="AL134" i="9"/>
  <c r="K134" i="9" s="1"/>
  <c r="AT134" i="9"/>
  <c r="AR136" i="9"/>
  <c r="K136" i="9" s="1"/>
  <c r="AO137" i="9"/>
  <c r="AQ138" i="9"/>
  <c r="AL139" i="9"/>
  <c r="AT139" i="9"/>
  <c r="AP140" i="9"/>
  <c r="K141" i="9"/>
  <c r="I141" i="9"/>
  <c r="H141" i="9"/>
  <c r="AM141" i="9"/>
  <c r="AU141" i="9"/>
  <c r="AO142" i="9"/>
  <c r="AR143" i="9"/>
  <c r="H127" i="9"/>
  <c r="H131" i="9"/>
  <c r="H135" i="9"/>
  <c r="H139" i="9"/>
  <c r="H143" i="9"/>
  <c r="I127" i="9"/>
  <c r="I131" i="9"/>
  <c r="I135" i="9"/>
  <c r="I139" i="9"/>
  <c r="I143" i="9"/>
  <c r="O147" i="1"/>
  <c r="M148" i="1"/>
  <c r="M147" i="1"/>
  <c r="D11" i="5" s="1"/>
  <c r="F28" i="6"/>
  <c r="F43" i="6" s="1"/>
  <c r="F23" i="3"/>
  <c r="AJ143" i="1"/>
  <c r="AK142" i="1"/>
  <c r="AC142" i="1"/>
  <c r="AD141" i="1"/>
  <c r="AE140" i="1"/>
  <c r="AF139" i="1"/>
  <c r="AG138" i="1"/>
  <c r="AH137" i="1"/>
  <c r="AI136" i="1"/>
  <c r="AJ135" i="1"/>
  <c r="AK134" i="1"/>
  <c r="AC134" i="1"/>
  <c r="AD133" i="1"/>
  <c r="AE132" i="1"/>
  <c r="AF131" i="1"/>
  <c r="AG130" i="1"/>
  <c r="AH129" i="1"/>
  <c r="AI128" i="1"/>
  <c r="AJ127" i="1"/>
  <c r="AK126" i="1"/>
  <c r="AC126" i="1"/>
  <c r="AD125" i="1"/>
  <c r="AE124" i="1"/>
  <c r="AF123" i="1"/>
  <c r="AG122" i="1"/>
  <c r="AH121" i="1"/>
  <c r="AI120" i="1"/>
  <c r="AJ119" i="1"/>
  <c r="AK118" i="1"/>
  <c r="AC118" i="1"/>
  <c r="AD117" i="1"/>
  <c r="AE116" i="1"/>
  <c r="AF115" i="1"/>
  <c r="AG114" i="1"/>
  <c r="AH113" i="1"/>
  <c r="AI112" i="1"/>
  <c r="AJ111" i="1"/>
  <c r="AK110" i="1"/>
  <c r="AC110" i="1"/>
  <c r="AD109" i="1"/>
  <c r="AE108" i="1"/>
  <c r="AF107" i="1"/>
  <c r="AG106" i="1"/>
  <c r="AH105" i="1"/>
  <c r="AI104" i="1"/>
  <c r="AJ103" i="1"/>
  <c r="AK102" i="1"/>
  <c r="AC102" i="1"/>
  <c r="AD101" i="1"/>
  <c r="AE100" i="1"/>
  <c r="AF99" i="1"/>
  <c r="AG98" i="1"/>
  <c r="AH97" i="1"/>
  <c r="AI96" i="1"/>
  <c r="AJ95" i="1"/>
  <c r="AK94" i="1"/>
  <c r="AC94" i="1"/>
  <c r="AD93" i="1"/>
  <c r="AE92" i="1"/>
  <c r="AF91" i="1"/>
  <c r="AG90" i="1"/>
  <c r="AH89" i="1"/>
  <c r="AI88" i="1"/>
  <c r="AJ87" i="1"/>
  <c r="AK86" i="1"/>
  <c r="AC86" i="1"/>
  <c r="AD85" i="1"/>
  <c r="AE84" i="1"/>
  <c r="AF83" i="1"/>
  <c r="AG82" i="1"/>
  <c r="AH81" i="1"/>
  <c r="AI80" i="1"/>
  <c r="AJ79" i="1"/>
  <c r="AK78" i="1"/>
  <c r="AC78" i="1"/>
  <c r="AD77" i="1"/>
  <c r="AE76" i="1"/>
  <c r="AF75" i="1"/>
  <c r="AG74" i="1"/>
  <c r="AF143" i="1"/>
  <c r="AG142" i="1"/>
  <c r="AH141" i="1"/>
  <c r="AI140" i="1"/>
  <c r="AJ139" i="1"/>
  <c r="AK138" i="1"/>
  <c r="AC138" i="1"/>
  <c r="AD137" i="1"/>
  <c r="AE136" i="1"/>
  <c r="AF135" i="1"/>
  <c r="AG134" i="1"/>
  <c r="AH133" i="1"/>
  <c r="AI132" i="1"/>
  <c r="AJ131" i="1"/>
  <c r="AK130" i="1"/>
  <c r="AC130" i="1"/>
  <c r="AD129" i="1"/>
  <c r="AE128" i="1"/>
  <c r="AF127" i="1"/>
  <c r="AG126" i="1"/>
  <c r="AH125" i="1"/>
  <c r="AI124" i="1"/>
  <c r="AJ123" i="1"/>
  <c r="AK122" i="1"/>
  <c r="AC122" i="1"/>
  <c r="AD121" i="1"/>
  <c r="AE120" i="1"/>
  <c r="AF119" i="1"/>
  <c r="AG118" i="1"/>
  <c r="AH117" i="1"/>
  <c r="AI116" i="1"/>
  <c r="AJ115" i="1"/>
  <c r="AK114" i="1"/>
  <c r="AC114" i="1"/>
  <c r="AD113" i="1"/>
  <c r="AE112" i="1"/>
  <c r="AF111" i="1"/>
  <c r="AG110" i="1"/>
  <c r="AH109" i="1"/>
  <c r="AI108" i="1"/>
  <c r="AJ107" i="1"/>
  <c r="AK106" i="1"/>
  <c r="AC106" i="1"/>
  <c r="AD105" i="1"/>
  <c r="AE104" i="1"/>
  <c r="AF103" i="1"/>
  <c r="AG102" i="1"/>
  <c r="AH101" i="1"/>
  <c r="AI100" i="1"/>
  <c r="AJ99" i="1"/>
  <c r="AK98" i="1"/>
  <c r="AC98" i="1"/>
  <c r="AD97" i="1"/>
  <c r="AE96" i="1"/>
  <c r="AF95" i="1"/>
  <c r="AG94" i="1"/>
  <c r="AH93" i="1"/>
  <c r="AI92" i="1"/>
  <c r="AJ91" i="1"/>
  <c r="AK90" i="1"/>
  <c r="AC90" i="1"/>
  <c r="AD89" i="1"/>
  <c r="AE88" i="1"/>
  <c r="AF87" i="1"/>
  <c r="AG86" i="1"/>
  <c r="AH85" i="1"/>
  <c r="AI84" i="1"/>
  <c r="AJ83" i="1"/>
  <c r="AK82" i="1"/>
  <c r="AC82" i="1"/>
  <c r="AD81" i="1"/>
  <c r="AE80" i="1"/>
  <c r="AF79" i="1"/>
  <c r="AG78" i="1"/>
  <c r="AH77" i="1"/>
  <c r="AI76" i="1"/>
  <c r="AJ75" i="1"/>
  <c r="AK74" i="1"/>
  <c r="AC74" i="1"/>
  <c r="AI143" i="1"/>
  <c r="AH142" i="1"/>
  <c r="AF141" i="1"/>
  <c r="AD140" i="1"/>
  <c r="AC139" i="1"/>
  <c r="AJ137" i="1"/>
  <c r="AH136" i="1"/>
  <c r="AG135" i="1"/>
  <c r="AE134" i="1"/>
  <c r="AC133" i="1"/>
  <c r="AK131" i="1"/>
  <c r="AI130" i="1"/>
  <c r="AG129" i="1"/>
  <c r="AF128" i="1"/>
  <c r="AD127" i="1"/>
  <c r="AK125" i="1"/>
  <c r="AJ124" i="1"/>
  <c r="AH123" i="1"/>
  <c r="AF122" i="1"/>
  <c r="AE121" i="1"/>
  <c r="AC120" i="1"/>
  <c r="AJ118" i="1"/>
  <c r="AI117" i="1"/>
  <c r="AG116" i="1"/>
  <c r="AE115" i="1"/>
  <c r="AD114" i="1"/>
  <c r="AK112" i="1"/>
  <c r="AI111" i="1"/>
  <c r="AH110" i="1"/>
  <c r="AF109" i="1"/>
  <c r="AD108" i="1"/>
  <c r="AC107" i="1"/>
  <c r="AJ105" i="1"/>
  <c r="AH104" i="1"/>
  <c r="AG103" i="1"/>
  <c r="AE102" i="1"/>
  <c r="AC101" i="1"/>
  <c r="AK99" i="1"/>
  <c r="AI98" i="1"/>
  <c r="AG97" i="1"/>
  <c r="AF96" i="1"/>
  <c r="AD95" i="1"/>
  <c r="AK93" i="1"/>
  <c r="AJ92" i="1"/>
  <c r="AH91" i="1"/>
  <c r="AH143" i="1"/>
  <c r="AF142" i="1"/>
  <c r="AE141" i="1"/>
  <c r="AC140" i="1"/>
  <c r="AJ138" i="1"/>
  <c r="AI137" i="1"/>
  <c r="AG136" i="1"/>
  <c r="AE135" i="1"/>
  <c r="AD134" i="1"/>
  <c r="AK132" i="1"/>
  <c r="AI131" i="1"/>
  <c r="AH130" i="1"/>
  <c r="AF129" i="1"/>
  <c r="AD128" i="1"/>
  <c r="AC127" i="1"/>
  <c r="AJ125" i="1"/>
  <c r="AH124" i="1"/>
  <c r="AG123" i="1"/>
  <c r="AE122" i="1"/>
  <c r="AC121" i="1"/>
  <c r="AK119" i="1"/>
  <c r="AI118" i="1"/>
  <c r="AG117" i="1"/>
  <c r="AF116" i="1"/>
  <c r="AD115" i="1"/>
  <c r="AK113" i="1"/>
  <c r="AJ112" i="1"/>
  <c r="AH111" i="1"/>
  <c r="AF110" i="1"/>
  <c r="AE109" i="1"/>
  <c r="AC108" i="1"/>
  <c r="AJ106" i="1"/>
  <c r="AI105" i="1"/>
  <c r="AG104" i="1"/>
  <c r="AE103" i="1"/>
  <c r="AD102" i="1"/>
  <c r="AK100" i="1"/>
  <c r="AI99" i="1"/>
  <c r="AH98" i="1"/>
  <c r="AF97" i="1"/>
  <c r="AD96" i="1"/>
  <c r="AC95" i="1"/>
  <c r="AJ93" i="1"/>
  <c r="AH92" i="1"/>
  <c r="AG143" i="1"/>
  <c r="AE142" i="1"/>
  <c r="AC141" i="1"/>
  <c r="AK139" i="1"/>
  <c r="AI138" i="1"/>
  <c r="AG137" i="1"/>
  <c r="AF136" i="1"/>
  <c r="AD135" i="1"/>
  <c r="AK133" i="1"/>
  <c r="AJ132" i="1"/>
  <c r="AH131" i="1"/>
  <c r="AF130" i="1"/>
  <c r="AE129" i="1"/>
  <c r="AC128" i="1"/>
  <c r="AJ126" i="1"/>
  <c r="AI125" i="1"/>
  <c r="AG124" i="1"/>
  <c r="AE123" i="1"/>
  <c r="AD122" i="1"/>
  <c r="AK120" i="1"/>
  <c r="AI119" i="1"/>
  <c r="AH118" i="1"/>
  <c r="AF117" i="1"/>
  <c r="AD116" i="1"/>
  <c r="AC115" i="1"/>
  <c r="AJ113" i="1"/>
  <c r="AH112" i="1"/>
  <c r="AG111" i="1"/>
  <c r="AE110" i="1"/>
  <c r="AC109" i="1"/>
  <c r="AK107" i="1"/>
  <c r="AI106" i="1"/>
  <c r="AG105" i="1"/>
  <c r="AF104" i="1"/>
  <c r="AD103" i="1"/>
  <c r="AK101" i="1"/>
  <c r="AJ100" i="1"/>
  <c r="AH99" i="1"/>
  <c r="AF98" i="1"/>
  <c r="AE97" i="1"/>
  <c r="AC96" i="1"/>
  <c r="AJ94" i="1"/>
  <c r="AI93" i="1"/>
  <c r="AE143" i="1"/>
  <c r="AD142" i="1"/>
  <c r="AK140" i="1"/>
  <c r="AI139" i="1"/>
  <c r="AH138" i="1"/>
  <c r="AF137" i="1"/>
  <c r="AD136" i="1"/>
  <c r="AC135" i="1"/>
  <c r="AJ133" i="1"/>
  <c r="AH132" i="1"/>
  <c r="AG131" i="1"/>
  <c r="AE130" i="1"/>
  <c r="AC129" i="1"/>
  <c r="AK127" i="1"/>
  <c r="AI126" i="1"/>
  <c r="AG125" i="1"/>
  <c r="AF124" i="1"/>
  <c r="AD123" i="1"/>
  <c r="AK121" i="1"/>
  <c r="AJ120" i="1"/>
  <c r="AH119" i="1"/>
  <c r="AF118" i="1"/>
  <c r="AE117" i="1"/>
  <c r="AC116" i="1"/>
  <c r="AJ114" i="1"/>
  <c r="AI113" i="1"/>
  <c r="AG112" i="1"/>
  <c r="AE111" i="1"/>
  <c r="AD110" i="1"/>
  <c r="AK108" i="1"/>
  <c r="AI107" i="1"/>
  <c r="AH106" i="1"/>
  <c r="AF105" i="1"/>
  <c r="AD104" i="1"/>
  <c r="AC103" i="1"/>
  <c r="AJ101" i="1"/>
  <c r="AH100" i="1"/>
  <c r="AG99" i="1"/>
  <c r="AE98" i="1"/>
  <c r="AC97" i="1"/>
  <c r="AK95" i="1"/>
  <c r="AI94" i="1"/>
  <c r="AG93" i="1"/>
  <c r="AD143" i="1"/>
  <c r="AK141" i="1"/>
  <c r="AJ140" i="1"/>
  <c r="AH139" i="1"/>
  <c r="AF138" i="1"/>
  <c r="AE137" i="1"/>
  <c r="AC136" i="1"/>
  <c r="AJ134" i="1"/>
  <c r="AI133" i="1"/>
  <c r="AG132" i="1"/>
  <c r="AE131" i="1"/>
  <c r="AD130" i="1"/>
  <c r="AK128" i="1"/>
  <c r="AI127" i="1"/>
  <c r="AH126" i="1"/>
  <c r="AF125" i="1"/>
  <c r="AD124" i="1"/>
  <c r="AC123" i="1"/>
  <c r="AJ121" i="1"/>
  <c r="AH120" i="1"/>
  <c r="AG119" i="1"/>
  <c r="AE118" i="1"/>
  <c r="AC117" i="1"/>
  <c r="AK115" i="1"/>
  <c r="AI114" i="1"/>
  <c r="AG113" i="1"/>
  <c r="AF112" i="1"/>
  <c r="AD111" i="1"/>
  <c r="AK109" i="1"/>
  <c r="AJ108" i="1"/>
  <c r="AH107" i="1"/>
  <c r="AF106" i="1"/>
  <c r="AE105" i="1"/>
  <c r="AC104" i="1"/>
  <c r="AJ102" i="1"/>
  <c r="AI101" i="1"/>
  <c r="AG100" i="1"/>
  <c r="AE99" i="1"/>
  <c r="AD98" i="1"/>
  <c r="AK96" i="1"/>
  <c r="AI95" i="1"/>
  <c r="AH94" i="1"/>
  <c r="AF93" i="1"/>
  <c r="AD92" i="1"/>
  <c r="AC91" i="1"/>
  <c r="AC143" i="1"/>
  <c r="AJ141" i="1"/>
  <c r="AH140" i="1"/>
  <c r="AG139" i="1"/>
  <c r="AE138" i="1"/>
  <c r="AC137" i="1"/>
  <c r="AK135" i="1"/>
  <c r="AI134" i="1"/>
  <c r="AG133" i="1"/>
  <c r="AF132" i="1"/>
  <c r="AD131" i="1"/>
  <c r="AK129" i="1"/>
  <c r="AJ128" i="1"/>
  <c r="AH127" i="1"/>
  <c r="AF126" i="1"/>
  <c r="AE125" i="1"/>
  <c r="AC124" i="1"/>
  <c r="AJ122" i="1"/>
  <c r="AI121" i="1"/>
  <c r="AG120" i="1"/>
  <c r="AE119" i="1"/>
  <c r="AD118" i="1"/>
  <c r="AK116" i="1"/>
  <c r="AI115" i="1"/>
  <c r="AH114" i="1"/>
  <c r="AF113" i="1"/>
  <c r="AD112" i="1"/>
  <c r="AC111" i="1"/>
  <c r="AJ109" i="1"/>
  <c r="AH108" i="1"/>
  <c r="AG107" i="1"/>
  <c r="AE106" i="1"/>
  <c r="AC105" i="1"/>
  <c r="AK103" i="1"/>
  <c r="AI102" i="1"/>
  <c r="AG101" i="1"/>
  <c r="AF100" i="1"/>
  <c r="AD99" i="1"/>
  <c r="AK97" i="1"/>
  <c r="AJ96" i="1"/>
  <c r="AH95" i="1"/>
  <c r="AF94" i="1"/>
  <c r="AE93" i="1"/>
  <c r="AC92" i="1"/>
  <c r="AJ142" i="1"/>
  <c r="AI141" i="1"/>
  <c r="AG140" i="1"/>
  <c r="AE139" i="1"/>
  <c r="AD138" i="1"/>
  <c r="AK136" i="1"/>
  <c r="AI135" i="1"/>
  <c r="AH134" i="1"/>
  <c r="AF133" i="1"/>
  <c r="AD132" i="1"/>
  <c r="AC131" i="1"/>
  <c r="AJ129" i="1"/>
  <c r="AH128" i="1"/>
  <c r="AG127" i="1"/>
  <c r="AE126" i="1"/>
  <c r="AC125" i="1"/>
  <c r="AK123" i="1"/>
  <c r="AI122" i="1"/>
  <c r="AG121" i="1"/>
  <c r="AF120" i="1"/>
  <c r="AD119" i="1"/>
  <c r="AK117" i="1"/>
  <c r="AJ116" i="1"/>
  <c r="AH115" i="1"/>
  <c r="AF114" i="1"/>
  <c r="AE113" i="1"/>
  <c r="AC112" i="1"/>
  <c r="AJ110" i="1"/>
  <c r="AI109" i="1"/>
  <c r="AG108" i="1"/>
  <c r="AE107" i="1"/>
  <c r="AD106" i="1"/>
  <c r="AK104" i="1"/>
  <c r="AI103" i="1"/>
  <c r="AH102" i="1"/>
  <c r="AF101" i="1"/>
  <c r="AD100" i="1"/>
  <c r="AC99" i="1"/>
  <c r="AJ97" i="1"/>
  <c r="AH96" i="1"/>
  <c r="AG95" i="1"/>
  <c r="AE94" i="1"/>
  <c r="AC93" i="1"/>
  <c r="AK91" i="1"/>
  <c r="AI90" i="1"/>
  <c r="AG89" i="1"/>
  <c r="AF88" i="1"/>
  <c r="AD87" i="1"/>
  <c r="AK85" i="1"/>
  <c r="AJ84" i="1"/>
  <c r="AH83" i="1"/>
  <c r="AF82" i="1"/>
  <c r="AE81" i="1"/>
  <c r="AC80" i="1"/>
  <c r="AJ78" i="1"/>
  <c r="AI77" i="1"/>
  <c r="AG76" i="1"/>
  <c r="AE75" i="1"/>
  <c r="AO75" i="1" s="1"/>
  <c r="AD74" i="1"/>
  <c r="AD73" i="1"/>
  <c r="AE72" i="1"/>
  <c r="AF71" i="1"/>
  <c r="AG70" i="1"/>
  <c r="AH69" i="1"/>
  <c r="AI68" i="1"/>
  <c r="AJ67" i="1"/>
  <c r="AT67" i="1" s="1"/>
  <c r="AK66" i="1"/>
  <c r="AC66" i="1"/>
  <c r="AD65" i="1"/>
  <c r="AE64" i="1"/>
  <c r="AF63" i="1"/>
  <c r="AG62" i="1"/>
  <c r="AH61" i="1"/>
  <c r="AI60" i="1"/>
  <c r="AS60" i="1" s="1"/>
  <c r="AJ59" i="1"/>
  <c r="AK58" i="1"/>
  <c r="AC58" i="1"/>
  <c r="AD57" i="1"/>
  <c r="AE56" i="1"/>
  <c r="AF55" i="1"/>
  <c r="AG54" i="1"/>
  <c r="AH53" i="1"/>
  <c r="AR53" i="1" s="1"/>
  <c r="AI52" i="1"/>
  <c r="AJ51" i="1"/>
  <c r="AK50" i="1"/>
  <c r="AC50" i="1"/>
  <c r="AD49" i="1"/>
  <c r="AE48" i="1"/>
  <c r="AF47" i="1"/>
  <c r="AG46" i="1"/>
  <c r="AQ46" i="1" s="1"/>
  <c r="AH45" i="1"/>
  <c r="AI44" i="1"/>
  <c r="AJ43" i="1"/>
  <c r="AK42" i="1"/>
  <c r="AC42" i="1"/>
  <c r="AD41" i="1"/>
  <c r="AE40" i="1"/>
  <c r="AF39" i="1"/>
  <c r="AP39" i="1" s="1"/>
  <c r="AG38" i="1"/>
  <c r="AH37" i="1"/>
  <c r="AI36" i="1"/>
  <c r="AJ35" i="1"/>
  <c r="AK34" i="1"/>
  <c r="AC34" i="1"/>
  <c r="AD33" i="1"/>
  <c r="AE32" i="1"/>
  <c r="AO32" i="1" s="1"/>
  <c r="AF31" i="1"/>
  <c r="AP31" i="1" s="1"/>
  <c r="AG30" i="1"/>
  <c r="AQ30" i="1" s="1"/>
  <c r="AH29" i="1"/>
  <c r="AR29" i="1" s="1"/>
  <c r="AI28" i="1"/>
  <c r="AS28" i="1" s="1"/>
  <c r="AJ27" i="1"/>
  <c r="AT27" i="1" s="1"/>
  <c r="AK26" i="1"/>
  <c r="AU26" i="1" s="1"/>
  <c r="AC26" i="1"/>
  <c r="AM26" i="1" s="1"/>
  <c r="AD25" i="1"/>
  <c r="AN25" i="1" s="1"/>
  <c r="AE24" i="1"/>
  <c r="AO24" i="1" s="1"/>
  <c r="AF23" i="1"/>
  <c r="AP23" i="1" s="1"/>
  <c r="AG22" i="1"/>
  <c r="AQ22" i="1" s="1"/>
  <c r="AH21" i="1"/>
  <c r="AR21" i="1" s="1"/>
  <c r="AI20" i="1"/>
  <c r="AS20" i="1" s="1"/>
  <c r="AJ19" i="1"/>
  <c r="AT19" i="1" s="1"/>
  <c r="AK18" i="1"/>
  <c r="AU18" i="1" s="1"/>
  <c r="AC18" i="1"/>
  <c r="AM18" i="1" s="1"/>
  <c r="AD17" i="1"/>
  <c r="AN17" i="1" s="1"/>
  <c r="AE16" i="1"/>
  <c r="AO16" i="1" s="1"/>
  <c r="AF15" i="1"/>
  <c r="AP15" i="1" s="1"/>
  <c r="AG14" i="1"/>
  <c r="AQ14" i="1" s="1"/>
  <c r="AH13" i="1"/>
  <c r="AR13" i="1" s="1"/>
  <c r="AI12" i="1"/>
  <c r="AS12" i="1" s="1"/>
  <c r="AJ11" i="1"/>
  <c r="AT11" i="1" s="1"/>
  <c r="AK10" i="1"/>
  <c r="AU10" i="1" s="1"/>
  <c r="AC10" i="1"/>
  <c r="AM10" i="1" s="1"/>
  <c r="AD9" i="1"/>
  <c r="AN9" i="1" s="1"/>
  <c r="AE8" i="1"/>
  <c r="AO8" i="1" s="1"/>
  <c r="AF7" i="1"/>
  <c r="AP7" i="1" s="1"/>
  <c r="AG6" i="1"/>
  <c r="AQ6" i="1" s="1"/>
  <c r="AH5" i="1"/>
  <c r="AR5" i="1" s="1"/>
  <c r="AI4" i="1"/>
  <c r="AS4" i="1" s="1"/>
  <c r="AB6" i="1"/>
  <c r="AL6" i="1" s="1"/>
  <c r="AB14" i="1"/>
  <c r="AL14" i="1" s="1"/>
  <c r="AB22" i="1"/>
  <c r="AL22" i="1" s="1"/>
  <c r="AB30" i="1"/>
  <c r="AL30" i="1" s="1"/>
  <c r="AB38" i="1"/>
  <c r="AL38" i="1" s="1"/>
  <c r="AK143" i="1"/>
  <c r="AI142" i="1"/>
  <c r="AG141" i="1"/>
  <c r="AF140" i="1"/>
  <c r="AP140" i="1" s="1"/>
  <c r="AD139" i="1"/>
  <c r="AK137" i="1"/>
  <c r="AJ136" i="1"/>
  <c r="AH135" i="1"/>
  <c r="AF134" i="1"/>
  <c r="AE133" i="1"/>
  <c r="AC132" i="1"/>
  <c r="AJ130" i="1"/>
  <c r="AT130" i="1" s="1"/>
  <c r="AI129" i="1"/>
  <c r="AG128" i="1"/>
  <c r="AE127" i="1"/>
  <c r="AD126" i="1"/>
  <c r="AK124" i="1"/>
  <c r="AI123" i="1"/>
  <c r="AH122" i="1"/>
  <c r="AF121" i="1"/>
  <c r="AD120" i="1"/>
  <c r="AC119" i="1"/>
  <c r="AJ117" i="1"/>
  <c r="AH116" i="1"/>
  <c r="AG115" i="1"/>
  <c r="AE114" i="1"/>
  <c r="AC113" i="1"/>
  <c r="AK111" i="1"/>
  <c r="AU111" i="1" s="1"/>
  <c r="AI110" i="1"/>
  <c r="AG109" i="1"/>
  <c r="AF108" i="1"/>
  <c r="AD107" i="1"/>
  <c r="AK105" i="1"/>
  <c r="AJ104" i="1"/>
  <c r="AH103" i="1"/>
  <c r="AF102" i="1"/>
  <c r="AP102" i="1" s="1"/>
  <c r="AE101" i="1"/>
  <c r="AC100" i="1"/>
  <c r="AJ98" i="1"/>
  <c r="AI97" i="1"/>
  <c r="AG96" i="1"/>
  <c r="AE95" i="1"/>
  <c r="AD94" i="1"/>
  <c r="AK92" i="1"/>
  <c r="AI91" i="1"/>
  <c r="AH90" i="1"/>
  <c r="AF89" i="1"/>
  <c r="AD88" i="1"/>
  <c r="AC87" i="1"/>
  <c r="AJ85" i="1"/>
  <c r="AH84" i="1"/>
  <c r="AG83" i="1"/>
  <c r="AQ83" i="1" s="1"/>
  <c r="AE82" i="1"/>
  <c r="AC81" i="1"/>
  <c r="AK79" i="1"/>
  <c r="AI78" i="1"/>
  <c r="AG77" i="1"/>
  <c r="AF76" i="1"/>
  <c r="AD75" i="1"/>
  <c r="AK73" i="1"/>
  <c r="AU73" i="1" s="1"/>
  <c r="AC73" i="1"/>
  <c r="AD72" i="1"/>
  <c r="AE71" i="1"/>
  <c r="AF70" i="1"/>
  <c r="AG69" i="1"/>
  <c r="AH68" i="1"/>
  <c r="AI67" i="1"/>
  <c r="AJ66" i="1"/>
  <c r="AK65" i="1"/>
  <c r="AC65" i="1"/>
  <c r="AD64" i="1"/>
  <c r="AE63" i="1"/>
  <c r="AF62" i="1"/>
  <c r="AG61" i="1"/>
  <c r="AH60" i="1"/>
  <c r="AI59" i="1"/>
  <c r="AJ58" i="1"/>
  <c r="AK57" i="1"/>
  <c r="AC57" i="1"/>
  <c r="AD56" i="1"/>
  <c r="AE55" i="1"/>
  <c r="AF54" i="1"/>
  <c r="AG53" i="1"/>
  <c r="AH52" i="1"/>
  <c r="AI51" i="1"/>
  <c r="AJ50" i="1"/>
  <c r="AK49" i="1"/>
  <c r="AC49" i="1"/>
  <c r="AD48" i="1"/>
  <c r="AE47" i="1"/>
  <c r="AF46" i="1"/>
  <c r="AG45" i="1"/>
  <c r="AH44" i="1"/>
  <c r="AI43" i="1"/>
  <c r="AJ42" i="1"/>
  <c r="AK41" i="1"/>
  <c r="AC41" i="1"/>
  <c r="AD40" i="1"/>
  <c r="AE39" i="1"/>
  <c r="AF38" i="1"/>
  <c r="AG37" i="1"/>
  <c r="AH36" i="1"/>
  <c r="AI35" i="1"/>
  <c r="AJ34" i="1"/>
  <c r="AK33" i="1"/>
  <c r="AC33" i="1"/>
  <c r="AD32" i="1"/>
  <c r="AE31" i="1"/>
  <c r="AF30" i="1"/>
  <c r="AG29" i="1"/>
  <c r="AH28" i="1"/>
  <c r="AI27" i="1"/>
  <c r="AJ26" i="1"/>
  <c r="AK25" i="1"/>
  <c r="AC25" i="1"/>
  <c r="AD24" i="1"/>
  <c r="AE23" i="1"/>
  <c r="AF22" i="1"/>
  <c r="AG21" i="1"/>
  <c r="AH20" i="1"/>
  <c r="AI19" i="1"/>
  <c r="AJ18" i="1"/>
  <c r="AK17" i="1"/>
  <c r="AC17" i="1"/>
  <c r="AD16" i="1"/>
  <c r="AE15" i="1"/>
  <c r="AF14" i="1"/>
  <c r="AG13" i="1"/>
  <c r="AH12" i="1"/>
  <c r="AI11" i="1"/>
  <c r="AS11" i="1" s="1"/>
  <c r="AJ10" i="1"/>
  <c r="AT10" i="1" s="1"/>
  <c r="AK9" i="1"/>
  <c r="AU9" i="1" s="1"/>
  <c r="AC9" i="1"/>
  <c r="AM9" i="1" s="1"/>
  <c r="AD8" i="1"/>
  <c r="AN8" i="1" s="1"/>
  <c r="AE7" i="1"/>
  <c r="AO7" i="1" s="1"/>
  <c r="AF6" i="1"/>
  <c r="AP6" i="1" s="1"/>
  <c r="AG5" i="1"/>
  <c r="AQ5" i="1" s="1"/>
  <c r="AH4" i="1"/>
  <c r="AR4" i="1" s="1"/>
  <c r="AB7" i="1"/>
  <c r="AL7" i="1" s="1"/>
  <c r="AB15" i="1"/>
  <c r="AL15" i="1" s="1"/>
  <c r="AB23" i="1"/>
  <c r="AL23" i="1" s="1"/>
  <c r="AB31" i="1"/>
  <c r="AL31" i="1" s="1"/>
  <c r="AB39" i="1"/>
  <c r="AL39" i="1" s="1"/>
  <c r="AG92" i="1"/>
  <c r="AD90" i="1"/>
  <c r="AH88" i="1"/>
  <c r="AJ86" i="1"/>
  <c r="AF85" i="1"/>
  <c r="AK83" i="1"/>
  <c r="AD82" i="1"/>
  <c r="AH80" i="1"/>
  <c r="AD79" i="1"/>
  <c r="AF77" i="1"/>
  <c r="AK75" i="1"/>
  <c r="AF74" i="1"/>
  <c r="AK72" i="1"/>
  <c r="AU72" i="1" s="1"/>
  <c r="AJ71" i="1"/>
  <c r="AI70" i="1"/>
  <c r="AF69" i="1"/>
  <c r="AE68" i="1"/>
  <c r="AD67" i="1"/>
  <c r="AJ65" i="1"/>
  <c r="AI64" i="1"/>
  <c r="AH63" i="1"/>
  <c r="AE62" i="1"/>
  <c r="AD61" i="1"/>
  <c r="AC60" i="1"/>
  <c r="AI58" i="1"/>
  <c r="AH57" i="1"/>
  <c r="AG56" i="1"/>
  <c r="AD55" i="1"/>
  <c r="AC54" i="1"/>
  <c r="AM54" i="1" s="1"/>
  <c r="AK52" i="1"/>
  <c r="AH51" i="1"/>
  <c r="AG50" i="1"/>
  <c r="AF49" i="1"/>
  <c r="AC48" i="1"/>
  <c r="AK46" i="1"/>
  <c r="AJ45" i="1"/>
  <c r="AF92" i="1"/>
  <c r="AP92" i="1" s="1"/>
  <c r="AK89" i="1"/>
  <c r="AG88" i="1"/>
  <c r="AI86" i="1"/>
  <c r="AE85" i="1"/>
  <c r="AI83" i="1"/>
  <c r="AK81" i="1"/>
  <c r="AG80" i="1"/>
  <c r="AC79" i="1"/>
  <c r="AM79" i="1" s="1"/>
  <c r="AE77" i="1"/>
  <c r="AI75" i="1"/>
  <c r="AE74" i="1"/>
  <c r="AJ72" i="1"/>
  <c r="AI71" i="1"/>
  <c r="AH70" i="1"/>
  <c r="AE69" i="1"/>
  <c r="AD68" i="1"/>
  <c r="AN68" i="1" s="1"/>
  <c r="AC67" i="1"/>
  <c r="AI65" i="1"/>
  <c r="AH64" i="1"/>
  <c r="AG63" i="1"/>
  <c r="AD62" i="1"/>
  <c r="AC61" i="1"/>
  <c r="AK59" i="1"/>
  <c r="AH58" i="1"/>
  <c r="AR58" i="1" s="1"/>
  <c r="AG57" i="1"/>
  <c r="AF56" i="1"/>
  <c r="AC55" i="1"/>
  <c r="AK53" i="1"/>
  <c r="AJ52" i="1"/>
  <c r="AG51" i="1"/>
  <c r="AF50" i="1"/>
  <c r="AE49" i="1"/>
  <c r="AO49" i="1" s="1"/>
  <c r="AK47" i="1"/>
  <c r="AJ46" i="1"/>
  <c r="AI45" i="1"/>
  <c r="AG91" i="1"/>
  <c r="AJ89" i="1"/>
  <c r="AC88" i="1"/>
  <c r="AH86" i="1"/>
  <c r="AC85" i="1"/>
  <c r="AM85" i="1" s="1"/>
  <c r="AE83" i="1"/>
  <c r="AJ81" i="1"/>
  <c r="AF80" i="1"/>
  <c r="AH78" i="1"/>
  <c r="AC77" i="1"/>
  <c r="AH75" i="1"/>
  <c r="AJ73" i="1"/>
  <c r="AI72" i="1"/>
  <c r="AS72" i="1" s="1"/>
  <c r="AH71" i="1"/>
  <c r="AE70" i="1"/>
  <c r="AD69" i="1"/>
  <c r="AC68" i="1"/>
  <c r="AI66" i="1"/>
  <c r="AH65" i="1"/>
  <c r="AG64" i="1"/>
  <c r="AD63" i="1"/>
  <c r="AN63" i="1" s="1"/>
  <c r="AC62" i="1"/>
  <c r="AK60" i="1"/>
  <c r="AH59" i="1"/>
  <c r="AG58" i="1"/>
  <c r="AF57" i="1"/>
  <c r="AC56" i="1"/>
  <c r="AK54" i="1"/>
  <c r="AJ53" i="1"/>
  <c r="AT53" i="1" s="1"/>
  <c r="AG52" i="1"/>
  <c r="AF51" i="1"/>
  <c r="AE50" i="1"/>
  <c r="AK48" i="1"/>
  <c r="AJ47" i="1"/>
  <c r="AI46" i="1"/>
  <c r="AF45" i="1"/>
  <c r="AE44" i="1"/>
  <c r="AO44" i="1" s="1"/>
  <c r="AD43" i="1"/>
  <c r="AJ41" i="1"/>
  <c r="AI40" i="1"/>
  <c r="AH39" i="1"/>
  <c r="AE38" i="1"/>
  <c r="AD37" i="1"/>
  <c r="AC36" i="1"/>
  <c r="AI34" i="1"/>
  <c r="AS34" i="1" s="1"/>
  <c r="AH33" i="1"/>
  <c r="AG32" i="1"/>
  <c r="AD31" i="1"/>
  <c r="AC30" i="1"/>
  <c r="AK28" i="1"/>
  <c r="AH27" i="1"/>
  <c r="AG26" i="1"/>
  <c r="AF25" i="1"/>
  <c r="AP25" i="1" s="1"/>
  <c r="AC24" i="1"/>
  <c r="AK22" i="1"/>
  <c r="AJ21" i="1"/>
  <c r="AG20" i="1"/>
  <c r="AF19" i="1"/>
  <c r="AE18" i="1"/>
  <c r="AK16" i="1"/>
  <c r="AJ15" i="1"/>
  <c r="AI14" i="1"/>
  <c r="AF13" i="1"/>
  <c r="AE12" i="1"/>
  <c r="AD11" i="1"/>
  <c r="AJ9" i="1"/>
  <c r="AI8" i="1"/>
  <c r="AH7" i="1"/>
  <c r="AE6" i="1"/>
  <c r="AO6" i="1" s="1"/>
  <c r="AD5" i="1"/>
  <c r="AC4" i="1"/>
  <c r="AB16" i="1"/>
  <c r="AB26" i="1"/>
  <c r="AB36" i="1"/>
  <c r="AB46" i="1"/>
  <c r="AL46" i="1" s="1"/>
  <c r="AB54" i="1"/>
  <c r="AL54" i="1" s="1"/>
  <c r="AB62" i="1"/>
  <c r="AL62" i="1" s="1"/>
  <c r="AB70" i="1"/>
  <c r="AL70" i="1" s="1"/>
  <c r="AB78" i="1"/>
  <c r="AL78" i="1" s="1"/>
  <c r="AB86" i="1"/>
  <c r="AL86" i="1" s="1"/>
  <c r="AB94" i="1"/>
  <c r="AL94" i="1" s="1"/>
  <c r="AB102" i="1"/>
  <c r="AL102" i="1" s="1"/>
  <c r="AB110" i="1"/>
  <c r="AL110" i="1" s="1"/>
  <c r="AB118" i="1"/>
  <c r="AL118" i="1" s="1"/>
  <c r="AB126" i="1"/>
  <c r="AL126" i="1" s="1"/>
  <c r="AE91" i="1"/>
  <c r="AI89" i="1"/>
  <c r="AK87" i="1"/>
  <c r="AF86" i="1"/>
  <c r="AK84" i="1"/>
  <c r="AD83" i="1"/>
  <c r="AI81" i="1"/>
  <c r="AD80" i="1"/>
  <c r="AN80" i="1" s="1"/>
  <c r="AF78" i="1"/>
  <c r="AK76" i="1"/>
  <c r="AG75" i="1"/>
  <c r="AI73" i="1"/>
  <c r="AH72" i="1"/>
  <c r="AG71" i="1"/>
  <c r="AD70" i="1"/>
  <c r="AC69" i="1"/>
  <c r="AM69" i="1" s="1"/>
  <c r="AK67" i="1"/>
  <c r="AH66" i="1"/>
  <c r="AG65" i="1"/>
  <c r="AF64" i="1"/>
  <c r="AC63" i="1"/>
  <c r="AK61" i="1"/>
  <c r="AJ60" i="1"/>
  <c r="AG59" i="1"/>
  <c r="AQ59" i="1" s="1"/>
  <c r="AF58" i="1"/>
  <c r="AE57" i="1"/>
  <c r="AK55" i="1"/>
  <c r="AJ54" i="1"/>
  <c r="AI53" i="1"/>
  <c r="AF52" i="1"/>
  <c r="AE51" i="1"/>
  <c r="AD50" i="1"/>
  <c r="AN50" i="1" s="1"/>
  <c r="AJ48" i="1"/>
  <c r="AI47" i="1"/>
  <c r="AH46" i="1"/>
  <c r="AE45" i="1"/>
  <c r="AD44" i="1"/>
  <c r="AC43" i="1"/>
  <c r="AI41" i="1"/>
  <c r="AH40" i="1"/>
  <c r="AR40" i="1" s="1"/>
  <c r="AG39" i="1"/>
  <c r="AD38" i="1"/>
  <c r="AC37" i="1"/>
  <c r="AK35" i="1"/>
  <c r="AH34" i="1"/>
  <c r="AG33" i="1"/>
  <c r="AF32" i="1"/>
  <c r="AC31" i="1"/>
  <c r="AM31" i="1" s="1"/>
  <c r="AK29" i="1"/>
  <c r="AJ28" i="1"/>
  <c r="AG27" i="1"/>
  <c r="AF26" i="1"/>
  <c r="AE25" i="1"/>
  <c r="AK23" i="1"/>
  <c r="AJ22" i="1"/>
  <c r="AI21" i="1"/>
  <c r="AS21" i="1" s="1"/>
  <c r="AF20" i="1"/>
  <c r="AE19" i="1"/>
  <c r="AD18" i="1"/>
  <c r="AJ16" i="1"/>
  <c r="AI15" i="1"/>
  <c r="AH14" i="1"/>
  <c r="AE13" i="1"/>
  <c r="AD12" i="1"/>
  <c r="AN12" i="1" s="1"/>
  <c r="AC11" i="1"/>
  <c r="AM11" i="1" s="1"/>
  <c r="AI9" i="1"/>
  <c r="AH8" i="1"/>
  <c r="AG7" i="1"/>
  <c r="AQ7" i="1" s="1"/>
  <c r="AD6" i="1"/>
  <c r="AC5" i="1"/>
  <c r="AB5" i="1"/>
  <c r="AL5" i="1" s="1"/>
  <c r="AB17" i="1"/>
  <c r="AL17" i="1" s="1"/>
  <c r="AB27" i="1"/>
  <c r="AB37" i="1"/>
  <c r="AL37" i="1" s="1"/>
  <c r="AB47" i="1"/>
  <c r="AL47" i="1" s="1"/>
  <c r="AB55" i="1"/>
  <c r="AL55" i="1" s="1"/>
  <c r="AB63" i="1"/>
  <c r="AL63" i="1" s="1"/>
  <c r="AB71" i="1"/>
  <c r="AL71" i="1" s="1"/>
  <c r="AB79" i="1"/>
  <c r="AL79" i="1" s="1"/>
  <c r="AB87" i="1"/>
  <c r="AL87" i="1" s="1"/>
  <c r="AB95" i="1"/>
  <c r="AL95" i="1" s="1"/>
  <c r="AB103" i="1"/>
  <c r="AL103" i="1" s="1"/>
  <c r="AB111" i="1"/>
  <c r="AL111" i="1" s="1"/>
  <c r="AB119" i="1"/>
  <c r="AL119" i="1" s="1"/>
  <c r="AB127" i="1"/>
  <c r="AL127" i="1" s="1"/>
  <c r="AB135" i="1"/>
  <c r="AL135" i="1" s="1"/>
  <c r="AD91" i="1"/>
  <c r="AE89" i="1"/>
  <c r="AO89" i="1" s="1"/>
  <c r="AI87" i="1"/>
  <c r="AE86" i="1"/>
  <c r="AG84" i="1"/>
  <c r="AC83" i="1"/>
  <c r="AG81" i="1"/>
  <c r="AI79" i="1"/>
  <c r="AE78" i="1"/>
  <c r="AJ76" i="1"/>
  <c r="AT76" i="1" s="1"/>
  <c r="AC75" i="1"/>
  <c r="AH73" i="1"/>
  <c r="AG72" i="1"/>
  <c r="AD71" i="1"/>
  <c r="AC70" i="1"/>
  <c r="AK68" i="1"/>
  <c r="AH67" i="1"/>
  <c r="AR67" i="1" s="1"/>
  <c r="AG66" i="1"/>
  <c r="AQ66" i="1" s="1"/>
  <c r="AF65" i="1"/>
  <c r="AC64" i="1"/>
  <c r="AK62" i="1"/>
  <c r="AJ61" i="1"/>
  <c r="AG60" i="1"/>
  <c r="AF59" i="1"/>
  <c r="AE58" i="1"/>
  <c r="AK56" i="1"/>
  <c r="AU56" i="1" s="1"/>
  <c r="AJ55" i="1"/>
  <c r="AI54" i="1"/>
  <c r="AF53" i="1"/>
  <c r="AE52" i="1"/>
  <c r="AD51" i="1"/>
  <c r="AJ49" i="1"/>
  <c r="AI48" i="1"/>
  <c r="AH47" i="1"/>
  <c r="AR47" i="1" s="1"/>
  <c r="AE46" i="1"/>
  <c r="AD45" i="1"/>
  <c r="AJ90" i="1"/>
  <c r="AC89" i="1"/>
  <c r="AH87" i="1"/>
  <c r="AD86" i="1"/>
  <c r="AF84" i="1"/>
  <c r="AP84" i="1" s="1"/>
  <c r="AJ82" i="1"/>
  <c r="AT82" i="1" s="1"/>
  <c r="AF81" i="1"/>
  <c r="AH79" i="1"/>
  <c r="AD78" i="1"/>
  <c r="AH76" i="1"/>
  <c r="AJ74" i="1"/>
  <c r="AG73" i="1"/>
  <c r="AF72" i="1"/>
  <c r="AP72" i="1" s="1"/>
  <c r="AC71" i="1"/>
  <c r="AM71" i="1" s="1"/>
  <c r="AK69" i="1"/>
  <c r="AJ68" i="1"/>
  <c r="AG67" i="1"/>
  <c r="AF66" i="1"/>
  <c r="AE65" i="1"/>
  <c r="AK63" i="1"/>
  <c r="AJ62" i="1"/>
  <c r="AT62" i="1" s="1"/>
  <c r="AI61" i="1"/>
  <c r="AF60" i="1"/>
  <c r="AE59" i="1"/>
  <c r="AD58" i="1"/>
  <c r="AJ56" i="1"/>
  <c r="AI55" i="1"/>
  <c r="AH54" i="1"/>
  <c r="AE53" i="1"/>
  <c r="AD52" i="1"/>
  <c r="AN52" i="1" s="1"/>
  <c r="AC51" i="1"/>
  <c r="AI49" i="1"/>
  <c r="AH48" i="1"/>
  <c r="AG47" i="1"/>
  <c r="AD46" i="1"/>
  <c r="AC45" i="1"/>
  <c r="AF90" i="1"/>
  <c r="AP90" i="1" s="1"/>
  <c r="AK88" i="1"/>
  <c r="AG87" i="1"/>
  <c r="AI85" i="1"/>
  <c r="AD84" i="1"/>
  <c r="AI82" i="1"/>
  <c r="AK80" i="1"/>
  <c r="AG79" i="1"/>
  <c r="AK77" i="1"/>
  <c r="AD76" i="1"/>
  <c r="AN76" i="1" s="1"/>
  <c r="AI74" i="1"/>
  <c r="AF73" i="1"/>
  <c r="AC72" i="1"/>
  <c r="AK70" i="1"/>
  <c r="AJ69" i="1"/>
  <c r="AG68" i="1"/>
  <c r="AF67" i="1"/>
  <c r="AP67" i="1" s="1"/>
  <c r="AE66" i="1"/>
  <c r="AO66" i="1" s="1"/>
  <c r="AK64" i="1"/>
  <c r="AJ63" i="1"/>
  <c r="AI62" i="1"/>
  <c r="AF61" i="1"/>
  <c r="AE60" i="1"/>
  <c r="AD59" i="1"/>
  <c r="AJ57" i="1"/>
  <c r="AT57" i="1" s="1"/>
  <c r="AI56" i="1"/>
  <c r="AS56" i="1" s="1"/>
  <c r="AH55" i="1"/>
  <c r="AE54" i="1"/>
  <c r="AD53" i="1"/>
  <c r="AC52" i="1"/>
  <c r="AI50" i="1"/>
  <c r="AH49" i="1"/>
  <c r="AG48" i="1"/>
  <c r="AD47" i="1"/>
  <c r="AN47" i="1" s="1"/>
  <c r="AC46" i="1"/>
  <c r="AK44" i="1"/>
  <c r="AH43" i="1"/>
  <c r="AG42" i="1"/>
  <c r="AF41" i="1"/>
  <c r="AC40" i="1"/>
  <c r="AK38" i="1"/>
  <c r="AU38" i="1" s="1"/>
  <c r="AJ37" i="1"/>
  <c r="AT37" i="1" s="1"/>
  <c r="AG36" i="1"/>
  <c r="AF35" i="1"/>
  <c r="AE34" i="1"/>
  <c r="AK32" i="1"/>
  <c r="AJ31" i="1"/>
  <c r="AI30" i="1"/>
  <c r="AF29" i="1"/>
  <c r="AP29" i="1" s="1"/>
  <c r="AE28" i="1"/>
  <c r="AO28" i="1" s="1"/>
  <c r="AD27" i="1"/>
  <c r="AJ25" i="1"/>
  <c r="AI24" i="1"/>
  <c r="AH23" i="1"/>
  <c r="AE22" i="1"/>
  <c r="AD21" i="1"/>
  <c r="AC20" i="1"/>
  <c r="AM20" i="1" s="1"/>
  <c r="AI18" i="1"/>
  <c r="AS18" i="1" s="1"/>
  <c r="AH17" i="1"/>
  <c r="AG16" i="1"/>
  <c r="AD15" i="1"/>
  <c r="AC14" i="1"/>
  <c r="AK12" i="1"/>
  <c r="AH11" i="1"/>
  <c r="AG10" i="1"/>
  <c r="AF9" i="1"/>
  <c r="AP9" i="1" s="1"/>
  <c r="AC8" i="1"/>
  <c r="AM8" i="1" s="1"/>
  <c r="AK6" i="1"/>
  <c r="AU6" i="1" s="1"/>
  <c r="AJ5" i="1"/>
  <c r="AG4" i="1"/>
  <c r="AB10" i="1"/>
  <c r="AB20" i="1"/>
  <c r="AB32" i="1"/>
  <c r="AL32" i="1" s="1"/>
  <c r="AB42" i="1"/>
  <c r="AL42" i="1" s="1"/>
  <c r="AB50" i="1"/>
  <c r="AB58" i="1"/>
  <c r="AB66" i="1"/>
  <c r="AB74" i="1"/>
  <c r="AB82" i="1"/>
  <c r="AB90" i="1"/>
  <c r="AB98" i="1"/>
  <c r="AL98" i="1" s="1"/>
  <c r="AB106" i="1"/>
  <c r="AL106" i="1" s="1"/>
  <c r="AB114" i="1"/>
  <c r="AB122" i="1"/>
  <c r="AB130" i="1"/>
  <c r="AB138" i="1"/>
  <c r="AE90" i="1"/>
  <c r="AJ88" i="1"/>
  <c r="AE87" i="1"/>
  <c r="AG85" i="1"/>
  <c r="AQ85" i="1" s="1"/>
  <c r="AC84" i="1"/>
  <c r="AH82" i="1"/>
  <c r="AJ80" i="1"/>
  <c r="AE79" i="1"/>
  <c r="AJ77" i="1"/>
  <c r="AC76" i="1"/>
  <c r="AH74" i="1"/>
  <c r="AE73" i="1"/>
  <c r="AO73" i="1" s="1"/>
  <c r="AK71" i="1"/>
  <c r="AJ70" i="1"/>
  <c r="AI69" i="1"/>
  <c r="AF68" i="1"/>
  <c r="AE67" i="1"/>
  <c r="AD66" i="1"/>
  <c r="AJ64" i="1"/>
  <c r="AT64" i="1" s="1"/>
  <c r="AI63" i="1"/>
  <c r="AS63" i="1" s="1"/>
  <c r="AH62" i="1"/>
  <c r="AE61" i="1"/>
  <c r="AD60" i="1"/>
  <c r="AC59" i="1"/>
  <c r="AI57" i="1"/>
  <c r="AH56" i="1"/>
  <c r="AG55" i="1"/>
  <c r="AD54" i="1"/>
  <c r="AC53" i="1"/>
  <c r="AK51" i="1"/>
  <c r="AU51" i="1" s="1"/>
  <c r="AH50" i="1"/>
  <c r="AG49" i="1"/>
  <c r="AF48" i="1"/>
  <c r="AC47" i="1"/>
  <c r="AK45" i="1"/>
  <c r="AU45" i="1" s="1"/>
  <c r="AJ44" i="1"/>
  <c r="AT44" i="1" s="1"/>
  <c r="AG43" i="1"/>
  <c r="AQ43" i="1" s="1"/>
  <c r="AF42" i="1"/>
  <c r="AE41" i="1"/>
  <c r="AK39" i="1"/>
  <c r="AJ38" i="1"/>
  <c r="AI37" i="1"/>
  <c r="AF36" i="1"/>
  <c r="AP36" i="1" s="1"/>
  <c r="AE35" i="1"/>
  <c r="AO35" i="1" s="1"/>
  <c r="AD34" i="1"/>
  <c r="AJ32" i="1"/>
  <c r="AI31" i="1"/>
  <c r="AH30" i="1"/>
  <c r="AE29" i="1"/>
  <c r="AD28" i="1"/>
  <c r="AC27" i="1"/>
  <c r="AI25" i="1"/>
  <c r="AH24" i="1"/>
  <c r="AR24" i="1" s="1"/>
  <c r="AG23" i="1"/>
  <c r="AQ23" i="1" s="1"/>
  <c r="AD22" i="1"/>
  <c r="AC21" i="1"/>
  <c r="AK19" i="1"/>
  <c r="AH18" i="1"/>
  <c r="AG17" i="1"/>
  <c r="AQ17" i="1" s="1"/>
  <c r="AF16" i="1"/>
  <c r="AP16" i="1" s="1"/>
  <c r="AC15" i="1"/>
  <c r="AM15" i="1" s="1"/>
  <c r="AK13" i="1"/>
  <c r="AJ12" i="1"/>
  <c r="AG11" i="1"/>
  <c r="AF10" i="1"/>
  <c r="AE9" i="1"/>
  <c r="AO9" i="1" s="1"/>
  <c r="AK7" i="1"/>
  <c r="AU7" i="1" s="1"/>
  <c r="AJ6" i="1"/>
  <c r="AT6" i="1" s="1"/>
  <c r="AI5" i="1"/>
  <c r="AS5" i="1" s="1"/>
  <c r="AF4" i="1"/>
  <c r="AB11" i="1"/>
  <c r="AB21" i="1"/>
  <c r="AL21" i="1" s="1"/>
  <c r="AB33" i="1"/>
  <c r="AB43" i="1"/>
  <c r="AB51" i="1"/>
  <c r="AB59" i="1"/>
  <c r="AL59" i="1" s="1"/>
  <c r="AB67" i="1"/>
  <c r="AB75" i="1"/>
  <c r="AL75" i="1" s="1"/>
  <c r="AB83" i="1"/>
  <c r="AB91" i="1"/>
  <c r="AB99" i="1"/>
  <c r="AB107" i="1"/>
  <c r="AB115" i="1"/>
  <c r="AL115" i="1" s="1"/>
  <c r="AB123" i="1"/>
  <c r="AL123" i="1" s="1"/>
  <c r="AB131" i="1"/>
  <c r="AL131" i="1" s="1"/>
  <c r="AB139" i="1"/>
  <c r="AG44" i="1"/>
  <c r="AE42" i="1"/>
  <c r="AJ39" i="1"/>
  <c r="AF37" i="1"/>
  <c r="AD35" i="1"/>
  <c r="AI32" i="1"/>
  <c r="AS32" i="1" s="1"/>
  <c r="AE30" i="1"/>
  <c r="AO30" i="1" s="1"/>
  <c r="AC28" i="1"/>
  <c r="AH25" i="1"/>
  <c r="AD23" i="1"/>
  <c r="AK20" i="1"/>
  <c r="AG18" i="1"/>
  <c r="AC16" i="1"/>
  <c r="AM16" i="1" s="1"/>
  <c r="AJ13" i="1"/>
  <c r="AT13" i="1" s="1"/>
  <c r="AF11" i="1"/>
  <c r="AP11" i="1" s="1"/>
  <c r="AK8" i="1"/>
  <c r="AU8" i="1" s="1"/>
  <c r="AI6" i="1"/>
  <c r="AE4" i="1"/>
  <c r="AB24" i="1"/>
  <c r="AB44" i="1"/>
  <c r="AB60" i="1"/>
  <c r="AL60" i="1" s="1"/>
  <c r="AB76" i="1"/>
  <c r="AB92" i="1"/>
  <c r="AB108" i="1"/>
  <c r="AL108" i="1" s="1"/>
  <c r="AB124" i="1"/>
  <c r="AB137" i="1"/>
  <c r="AF44" i="1"/>
  <c r="AD42" i="1"/>
  <c r="AI39" i="1"/>
  <c r="AS39" i="1" s="1"/>
  <c r="AE37" i="1"/>
  <c r="AO37" i="1" s="1"/>
  <c r="AC35" i="1"/>
  <c r="AH32" i="1"/>
  <c r="AR32" i="1" s="1"/>
  <c r="AD30" i="1"/>
  <c r="AK27" i="1"/>
  <c r="AG25" i="1"/>
  <c r="AC23" i="1"/>
  <c r="AJ20" i="1"/>
  <c r="AF18" i="1"/>
  <c r="AP18" i="1" s="1"/>
  <c r="AK15" i="1"/>
  <c r="AU15" i="1" s="1"/>
  <c r="AI13" i="1"/>
  <c r="AE11" i="1"/>
  <c r="AJ8" i="1"/>
  <c r="AH6" i="1"/>
  <c r="AR6" i="1" s="1"/>
  <c r="AD4" i="1"/>
  <c r="AB25" i="1"/>
  <c r="AB45" i="1"/>
  <c r="AL45" i="1" s="1"/>
  <c r="AB61" i="1"/>
  <c r="AL61" i="1" s="1"/>
  <c r="AB77" i="1"/>
  <c r="AL77" i="1" s="1"/>
  <c r="AB93" i="1"/>
  <c r="AL93" i="1" s="1"/>
  <c r="AB109" i="1"/>
  <c r="AL109" i="1" s="1"/>
  <c r="AB125" i="1"/>
  <c r="AL125" i="1" s="1"/>
  <c r="AB140" i="1"/>
  <c r="AC44" i="1"/>
  <c r="AH41" i="1"/>
  <c r="AR41" i="1" s="1"/>
  <c r="AD39" i="1"/>
  <c r="AN39" i="1" s="1"/>
  <c r="AK36" i="1"/>
  <c r="AG34" i="1"/>
  <c r="AC32" i="1"/>
  <c r="AJ29" i="1"/>
  <c r="AF27" i="1"/>
  <c r="AK24" i="1"/>
  <c r="AU24" i="1" s="1"/>
  <c r="AI22" i="1"/>
  <c r="AE20" i="1"/>
  <c r="AO20" i="1" s="1"/>
  <c r="AJ17" i="1"/>
  <c r="AH15" i="1"/>
  <c r="AD13" i="1"/>
  <c r="AI10" i="1"/>
  <c r="AG8" i="1"/>
  <c r="AC6" i="1"/>
  <c r="AM6" i="1" s="1"/>
  <c r="AB8" i="1"/>
  <c r="AL8" i="1" s="1"/>
  <c r="AB28" i="1"/>
  <c r="AB48" i="1"/>
  <c r="AB64" i="1"/>
  <c r="AB80" i="1"/>
  <c r="AB96" i="1"/>
  <c r="AB112" i="1"/>
  <c r="AB128" i="1"/>
  <c r="AB141" i="1"/>
  <c r="AL141" i="1" s="1"/>
  <c r="AK43" i="1"/>
  <c r="AU43" i="1" s="1"/>
  <c r="AG41" i="1"/>
  <c r="AQ41" i="1" s="1"/>
  <c r="AC39" i="1"/>
  <c r="AJ36" i="1"/>
  <c r="AF34" i="1"/>
  <c r="AK31" i="1"/>
  <c r="AI29" i="1"/>
  <c r="AS29" i="1" s="1"/>
  <c r="AE27" i="1"/>
  <c r="AO27" i="1" s="1"/>
  <c r="AJ24" i="1"/>
  <c r="AH22" i="1"/>
  <c r="AR22" i="1" s="1"/>
  <c r="AD20" i="1"/>
  <c r="AI17" i="1"/>
  <c r="AG15" i="1"/>
  <c r="AC13" i="1"/>
  <c r="AH10" i="1"/>
  <c r="AF8" i="1"/>
  <c r="AP8" i="1" s="1"/>
  <c r="AK5" i="1"/>
  <c r="AB9" i="1"/>
  <c r="AL9" i="1" s="1"/>
  <c r="AB29" i="1"/>
  <c r="AL29" i="1" s="1"/>
  <c r="AB49" i="1"/>
  <c r="AB65" i="1"/>
  <c r="AB81" i="1"/>
  <c r="AB97" i="1"/>
  <c r="AB113" i="1"/>
  <c r="AL113" i="1" s="1"/>
  <c r="AB129" i="1"/>
  <c r="AL129" i="1" s="1"/>
  <c r="AB142" i="1"/>
  <c r="AL142" i="1" s="1"/>
  <c r="AF43" i="1"/>
  <c r="AK40" i="1"/>
  <c r="AI38" i="1"/>
  <c r="AE36" i="1"/>
  <c r="AJ33" i="1"/>
  <c r="AH31" i="1"/>
  <c r="AR31" i="1" s="1"/>
  <c r="AD29" i="1"/>
  <c r="AI26" i="1"/>
  <c r="AG24" i="1"/>
  <c r="AC22" i="1"/>
  <c r="AH19" i="1"/>
  <c r="AF17" i="1"/>
  <c r="AK14" i="1"/>
  <c r="AG12" i="1"/>
  <c r="AQ12" i="1" s="1"/>
  <c r="AE10" i="1"/>
  <c r="AJ7" i="1"/>
  <c r="AT7" i="1" s="1"/>
  <c r="AF5" i="1"/>
  <c r="AB12" i="1"/>
  <c r="AB34" i="1"/>
  <c r="AB52" i="1"/>
  <c r="AB68" i="1"/>
  <c r="AB84" i="1"/>
  <c r="AL84" i="1" s="1"/>
  <c r="AB100" i="1"/>
  <c r="AL100" i="1" s="1"/>
  <c r="AB116" i="1"/>
  <c r="AL116" i="1" s="1"/>
  <c r="AB132" i="1"/>
  <c r="AB143" i="1"/>
  <c r="AL143" i="1" s="1"/>
  <c r="AE43" i="1"/>
  <c r="AJ40" i="1"/>
  <c r="AH38" i="1"/>
  <c r="AR38" i="1" s="1"/>
  <c r="AD36" i="1"/>
  <c r="AI33" i="1"/>
  <c r="AG31" i="1"/>
  <c r="AQ31" i="1" s="1"/>
  <c r="AC29" i="1"/>
  <c r="AH26" i="1"/>
  <c r="AF24" i="1"/>
  <c r="AK21" i="1"/>
  <c r="AG19" i="1"/>
  <c r="AE17" i="1"/>
  <c r="AO17" i="1" s="1"/>
  <c r="AJ14" i="1"/>
  <c r="AF12" i="1"/>
  <c r="AD10" i="1"/>
  <c r="AN10" i="1" s="1"/>
  <c r="AI7" i="1"/>
  <c r="AE5" i="1"/>
  <c r="AB13" i="1"/>
  <c r="AL13" i="1" s="1"/>
  <c r="AB35" i="1"/>
  <c r="AL35" i="1" s="1"/>
  <c r="AB53" i="1"/>
  <c r="AL53" i="1" s="1"/>
  <c r="AB69" i="1"/>
  <c r="AL69" i="1" s="1"/>
  <c r="AB85" i="1"/>
  <c r="AL85" i="1" s="1"/>
  <c r="AB101" i="1"/>
  <c r="AL101" i="1" s="1"/>
  <c r="AB117" i="1"/>
  <c r="AL117" i="1" s="1"/>
  <c r="AB133" i="1"/>
  <c r="AL133" i="1" s="1"/>
  <c r="AB4" i="1"/>
  <c r="AI42" i="1"/>
  <c r="AG40" i="1"/>
  <c r="AQ40" i="1" s="1"/>
  <c r="AC38" i="1"/>
  <c r="AM38" i="1" s="1"/>
  <c r="AH35" i="1"/>
  <c r="AF33" i="1"/>
  <c r="AK30" i="1"/>
  <c r="AG28" i="1"/>
  <c r="AE26" i="1"/>
  <c r="AJ23" i="1"/>
  <c r="AF21" i="1"/>
  <c r="AP21" i="1" s="1"/>
  <c r="AD19" i="1"/>
  <c r="AN19" i="1" s="1"/>
  <c r="AI16" i="1"/>
  <c r="AS16" i="1" s="1"/>
  <c r="AE14" i="1"/>
  <c r="AC12" i="1"/>
  <c r="AH9" i="1"/>
  <c r="AD7" i="1"/>
  <c r="AK4" i="1"/>
  <c r="AU4" i="1" s="1"/>
  <c r="AB18" i="1"/>
  <c r="AL18" i="1" s="1"/>
  <c r="AB40" i="1"/>
  <c r="AL40" i="1" s="1"/>
  <c r="AB56" i="1"/>
  <c r="AB72" i="1"/>
  <c r="AB88" i="1"/>
  <c r="AB104" i="1"/>
  <c r="AL104" i="1" s="1"/>
  <c r="AB120" i="1"/>
  <c r="AB134" i="1"/>
  <c r="AL134" i="1" s="1"/>
  <c r="AH42" i="1"/>
  <c r="AR42" i="1" s="1"/>
  <c r="AF40" i="1"/>
  <c r="AK37" i="1"/>
  <c r="AG35" i="1"/>
  <c r="AE33" i="1"/>
  <c r="AJ30" i="1"/>
  <c r="AF28" i="1"/>
  <c r="AD26" i="1"/>
  <c r="AI23" i="1"/>
  <c r="AS23" i="1" s="1"/>
  <c r="AE21" i="1"/>
  <c r="AO21" i="1" s="1"/>
  <c r="AC19" i="1"/>
  <c r="AH16" i="1"/>
  <c r="AD14" i="1"/>
  <c r="AK11" i="1"/>
  <c r="AU11" i="1" s="1"/>
  <c r="AG9" i="1"/>
  <c r="AC7" i="1"/>
  <c r="AM7" i="1" s="1"/>
  <c r="AJ4" i="1"/>
  <c r="AT4" i="1" s="1"/>
  <c r="AB19" i="1"/>
  <c r="AL19" i="1" s="1"/>
  <c r="AB41" i="1"/>
  <c r="AL41" i="1" s="1"/>
  <c r="AB57" i="1"/>
  <c r="AB73" i="1"/>
  <c r="AB89" i="1"/>
  <c r="AB105" i="1"/>
  <c r="AB121" i="1"/>
  <c r="AL121" i="1" s="1"/>
  <c r="AB136" i="1"/>
  <c r="AL136" i="1" s="1"/>
  <c r="F24" i="3"/>
  <c r="F39" i="3" s="1"/>
  <c r="AL16" i="1"/>
  <c r="AL24" i="1"/>
  <c r="AL48" i="1"/>
  <c r="AL56" i="1"/>
  <c r="AL64" i="1"/>
  <c r="AL72" i="1"/>
  <c r="AL80" i="1"/>
  <c r="AL88" i="1"/>
  <c r="AL96" i="1"/>
  <c r="AL112" i="1"/>
  <c r="AL120" i="1"/>
  <c r="AL128" i="1"/>
  <c r="AM4" i="1"/>
  <c r="AT5" i="1"/>
  <c r="AS6" i="1"/>
  <c r="AR7" i="1"/>
  <c r="AQ8" i="1"/>
  <c r="AO10" i="1"/>
  <c r="AN11" i="1"/>
  <c r="AM12" i="1"/>
  <c r="AU12" i="1"/>
  <c r="AS14" i="1"/>
  <c r="AR15" i="1"/>
  <c r="AQ16" i="1"/>
  <c r="AP17" i="1"/>
  <c r="AO18" i="1"/>
  <c r="AU20" i="1"/>
  <c r="AT21" i="1"/>
  <c r="AS22" i="1"/>
  <c r="AR23" i="1"/>
  <c r="AQ24" i="1"/>
  <c r="I74" i="1"/>
  <c r="AL25" i="1"/>
  <c r="AL33" i="1"/>
  <c r="AL49" i="1"/>
  <c r="AL57" i="1"/>
  <c r="AL65" i="1"/>
  <c r="AL73" i="1"/>
  <c r="AL81" i="1"/>
  <c r="AL89" i="1"/>
  <c r="AL97" i="1"/>
  <c r="AL105" i="1"/>
  <c r="AL137" i="1"/>
  <c r="AN4" i="1"/>
  <c r="AM5" i="1"/>
  <c r="AU5" i="1"/>
  <c r="AS7" i="1"/>
  <c r="AR8" i="1"/>
  <c r="AQ9" i="1"/>
  <c r="AP10" i="1"/>
  <c r="AO11" i="1"/>
  <c r="AM13" i="1"/>
  <c r="AU13" i="1"/>
  <c r="AL10" i="1"/>
  <c r="AL26" i="1"/>
  <c r="AL34" i="1"/>
  <c r="AL50" i="1"/>
  <c r="AL58" i="1"/>
  <c r="AL66" i="1"/>
  <c r="AL74" i="1"/>
  <c r="AL82" i="1"/>
  <c r="AL90" i="1"/>
  <c r="AL114" i="1"/>
  <c r="AL122" i="1"/>
  <c r="AL130" i="1"/>
  <c r="AL138" i="1"/>
  <c r="AO4" i="1"/>
  <c r="AN5" i="1"/>
  <c r="AS8" i="1"/>
  <c r="AR9" i="1"/>
  <c r="AQ10" i="1"/>
  <c r="AO12" i="1"/>
  <c r="AN13" i="1"/>
  <c r="AM14" i="1"/>
  <c r="AU14" i="1"/>
  <c r="AT15" i="1"/>
  <c r="AR17" i="1"/>
  <c r="AQ18" i="1"/>
  <c r="AP19" i="1"/>
  <c r="AN21" i="1"/>
  <c r="AM22" i="1"/>
  <c r="AU22" i="1"/>
  <c r="AT23" i="1"/>
  <c r="AS24" i="1"/>
  <c r="AR25" i="1"/>
  <c r="AQ26" i="1"/>
  <c r="AP27" i="1"/>
  <c r="AN29" i="1"/>
  <c r="AM30" i="1"/>
  <c r="AU30" i="1"/>
  <c r="AT31" i="1"/>
  <c r="AL11" i="1"/>
  <c r="AL27" i="1"/>
  <c r="AL43" i="1"/>
  <c r="AL51" i="1"/>
  <c r="AL67" i="1"/>
  <c r="AL83" i="1"/>
  <c r="AL91" i="1"/>
  <c r="AL99" i="1"/>
  <c r="H4" i="1"/>
  <c r="H2" i="1" s="1"/>
  <c r="AL12" i="1"/>
  <c r="AL20" i="1"/>
  <c r="AL28" i="1"/>
  <c r="AL36" i="1"/>
  <c r="AL44" i="1"/>
  <c r="AL52" i="1"/>
  <c r="AL68" i="1"/>
  <c r="AL76" i="1"/>
  <c r="AL92" i="1"/>
  <c r="AL124" i="1"/>
  <c r="AL132" i="1"/>
  <c r="AL140" i="1"/>
  <c r="AQ4" i="1"/>
  <c r="AP5" i="1"/>
  <c r="AN7" i="1"/>
  <c r="AT9" i="1"/>
  <c r="AS10" i="1"/>
  <c r="AR11" i="1"/>
  <c r="AP13" i="1"/>
  <c r="AO14" i="1"/>
  <c r="AN15" i="1"/>
  <c r="AU16" i="1"/>
  <c r="AT17" i="1"/>
  <c r="AR19" i="1"/>
  <c r="AR12" i="1"/>
  <c r="AQ13" i="1"/>
  <c r="AP14" i="1"/>
  <c r="AO15" i="1"/>
  <c r="AN16" i="1"/>
  <c r="AM17" i="1"/>
  <c r="AU17" i="1"/>
  <c r="AT18" i="1"/>
  <c r="AS19" i="1"/>
  <c r="AR20" i="1"/>
  <c r="AQ21" i="1"/>
  <c r="AP22" i="1"/>
  <c r="AO23" i="1"/>
  <c r="AN24" i="1"/>
  <c r="AM25" i="1"/>
  <c r="AU25" i="1"/>
  <c r="AT26" i="1"/>
  <c r="AS27" i="1"/>
  <c r="AR28" i="1"/>
  <c r="AQ29" i="1"/>
  <c r="AP30" i="1"/>
  <c r="AO31" i="1"/>
  <c r="AN32" i="1"/>
  <c r="AM33" i="1"/>
  <c r="AU33" i="1"/>
  <c r="AT34" i="1"/>
  <c r="AS35" i="1"/>
  <c r="AR36" i="1"/>
  <c r="AQ37" i="1"/>
  <c r="AP38" i="1"/>
  <c r="AO39" i="1"/>
  <c r="AN40" i="1"/>
  <c r="AM41" i="1"/>
  <c r="AU41" i="1"/>
  <c r="AT42" i="1"/>
  <c r="AS43" i="1"/>
  <c r="AR44" i="1"/>
  <c r="AQ45" i="1"/>
  <c r="AP46" i="1"/>
  <c r="AO47" i="1"/>
  <c r="AN48" i="1"/>
  <c r="AM49" i="1"/>
  <c r="AU49" i="1"/>
  <c r="AT50" i="1"/>
  <c r="AS51" i="1"/>
  <c r="AR52" i="1"/>
  <c r="AQ53" i="1"/>
  <c r="AP54" i="1"/>
  <c r="AO55" i="1"/>
  <c r="AN56" i="1"/>
  <c r="AM57" i="1"/>
  <c r="AU57" i="1"/>
  <c r="AT58" i="1"/>
  <c r="AS59" i="1"/>
  <c r="AR60" i="1"/>
  <c r="AQ61" i="1"/>
  <c r="AP62" i="1"/>
  <c r="AO63" i="1"/>
  <c r="AN64" i="1"/>
  <c r="AM65" i="1"/>
  <c r="AU65" i="1"/>
  <c r="AT66" i="1"/>
  <c r="AS67" i="1"/>
  <c r="AR68" i="1"/>
  <c r="AQ69" i="1"/>
  <c r="AP70" i="1"/>
  <c r="AO71" i="1"/>
  <c r="AN72" i="1"/>
  <c r="AM73" i="1"/>
  <c r="AT74" i="1"/>
  <c r="AS75" i="1"/>
  <c r="AR76" i="1"/>
  <c r="AQ77" i="1"/>
  <c r="AP78" i="1"/>
  <c r="AO79" i="1"/>
  <c r="AM81" i="1"/>
  <c r="AU81" i="1"/>
  <c r="AS83" i="1"/>
  <c r="AR84" i="1"/>
  <c r="AP86" i="1"/>
  <c r="AO87" i="1"/>
  <c r="AN88" i="1"/>
  <c r="AM89" i="1"/>
  <c r="AU89" i="1"/>
  <c r="AT90" i="1"/>
  <c r="AS91" i="1"/>
  <c r="AN33" i="1"/>
  <c r="AM34" i="1"/>
  <c r="AU34" i="1"/>
  <c r="AT35" i="1"/>
  <c r="AS36" i="1"/>
  <c r="AR37" i="1"/>
  <c r="AQ38" i="1"/>
  <c r="AO40" i="1"/>
  <c r="AN41" i="1"/>
  <c r="AM42" i="1"/>
  <c r="AU42" i="1"/>
  <c r="AT43" i="1"/>
  <c r="AS44" i="1"/>
  <c r="AR45" i="1"/>
  <c r="AP47" i="1"/>
  <c r="AO48" i="1"/>
  <c r="AN49" i="1"/>
  <c r="AM50" i="1"/>
  <c r="AU50" i="1"/>
  <c r="AT51" i="1"/>
  <c r="AS52" i="1"/>
  <c r="AQ54" i="1"/>
  <c r="AP55" i="1"/>
  <c r="AO56" i="1"/>
  <c r="AN57" i="1"/>
  <c r="AM58" i="1"/>
  <c r="AU58" i="1"/>
  <c r="AT59" i="1"/>
  <c r="AR61" i="1"/>
  <c r="AQ62" i="1"/>
  <c r="AP63" i="1"/>
  <c r="AO64" i="1"/>
  <c r="AN65" i="1"/>
  <c r="AM66" i="1"/>
  <c r="AU66" i="1"/>
  <c r="AS68" i="1"/>
  <c r="AR69" i="1"/>
  <c r="AQ70" i="1"/>
  <c r="AP71" i="1"/>
  <c r="AO72" i="1"/>
  <c r="AN73" i="1"/>
  <c r="AM74" i="1"/>
  <c r="AU74" i="1"/>
  <c r="AT75" i="1"/>
  <c r="AS76" i="1"/>
  <c r="AR77" i="1"/>
  <c r="AQ78" i="1"/>
  <c r="AP79" i="1"/>
  <c r="AO80" i="1"/>
  <c r="AN81" i="1"/>
  <c r="AM82" i="1"/>
  <c r="AU82" i="1"/>
  <c r="AT83" i="1"/>
  <c r="AS84" i="1"/>
  <c r="AR85" i="1"/>
  <c r="AQ86" i="1"/>
  <c r="AP87" i="1"/>
  <c r="AO88" i="1"/>
  <c r="AN89" i="1"/>
  <c r="AM90" i="1"/>
  <c r="AU90" i="1"/>
  <c r="AT91" i="1"/>
  <c r="AT12" i="1"/>
  <c r="AS13" i="1"/>
  <c r="AR14" i="1"/>
  <c r="AQ15" i="1"/>
  <c r="AN18" i="1"/>
  <c r="AM19" i="1"/>
  <c r="AU19" i="1"/>
  <c r="AT20" i="1"/>
  <c r="AP24" i="1"/>
  <c r="AO25" i="1"/>
  <c r="AN26" i="1"/>
  <c r="AM27" i="1"/>
  <c r="AU27" i="1"/>
  <c r="AT28" i="1"/>
  <c r="AR30" i="1"/>
  <c r="AP32" i="1"/>
  <c r="AO33" i="1"/>
  <c r="AN34" i="1"/>
  <c r="AM35" i="1"/>
  <c r="AU35" i="1"/>
  <c r="AT36" i="1"/>
  <c r="AS37" i="1"/>
  <c r="AQ39" i="1"/>
  <c r="AP40" i="1"/>
  <c r="AO41" i="1"/>
  <c r="AN42" i="1"/>
  <c r="AM43" i="1"/>
  <c r="AS45" i="1"/>
  <c r="AR46" i="1"/>
  <c r="AQ47" i="1"/>
  <c r="AP48" i="1"/>
  <c r="AM51" i="1"/>
  <c r="AT52" i="1"/>
  <c r="AS53" i="1"/>
  <c r="AR54" i="1"/>
  <c r="AQ55" i="1"/>
  <c r="AP56" i="1"/>
  <c r="AO57" i="1"/>
  <c r="AN58" i="1"/>
  <c r="AM59" i="1"/>
  <c r="AU59" i="1"/>
  <c r="AT60" i="1"/>
  <c r="AS61" i="1"/>
  <c r="AR62" i="1"/>
  <c r="AQ63" i="1"/>
  <c r="AP64" i="1"/>
  <c r="AO65" i="1"/>
  <c r="AN66" i="1"/>
  <c r="AM67" i="1"/>
  <c r="AU67" i="1"/>
  <c r="AT68" i="1"/>
  <c r="AS69" i="1"/>
  <c r="AR70" i="1"/>
  <c r="AQ71" i="1"/>
  <c r="AN74" i="1"/>
  <c r="AM75" i="1"/>
  <c r="AU75" i="1"/>
  <c r="AS77" i="1"/>
  <c r="AR78" i="1"/>
  <c r="AQ79" i="1"/>
  <c r="AP80" i="1"/>
  <c r="AO81" i="1"/>
  <c r="AN82" i="1"/>
  <c r="AM83" i="1"/>
  <c r="AU83" i="1"/>
  <c r="AT84" i="1"/>
  <c r="AS85" i="1"/>
  <c r="AR86" i="1"/>
  <c r="AQ87" i="1"/>
  <c r="AO26" i="1"/>
  <c r="AN27" i="1"/>
  <c r="AM28" i="1"/>
  <c r="AU28" i="1"/>
  <c r="AT29" i="1"/>
  <c r="AS30" i="1"/>
  <c r="AQ32" i="1"/>
  <c r="AP33" i="1"/>
  <c r="AO34" i="1"/>
  <c r="AN35" i="1"/>
  <c r="AM36" i="1"/>
  <c r="AU36" i="1"/>
  <c r="AS38" i="1"/>
  <c r="AR39" i="1"/>
  <c r="AP41" i="1"/>
  <c r="AO42" i="1"/>
  <c r="AN43" i="1"/>
  <c r="AM44" i="1"/>
  <c r="AU44" i="1"/>
  <c r="AT45" i="1"/>
  <c r="AS46" i="1"/>
  <c r="AQ48" i="1"/>
  <c r="AP49" i="1"/>
  <c r="AO50" i="1"/>
  <c r="AN51" i="1"/>
  <c r="AM52" i="1"/>
  <c r="AU52" i="1"/>
  <c r="AS54" i="1"/>
  <c r="AR55" i="1"/>
  <c r="AQ56" i="1"/>
  <c r="AP57" i="1"/>
  <c r="AO58" i="1"/>
  <c r="AN59" i="1"/>
  <c r="AM60" i="1"/>
  <c r="AU60" i="1"/>
  <c r="AT61" i="1"/>
  <c r="AS62" i="1"/>
  <c r="AR63" i="1"/>
  <c r="AQ64" i="1"/>
  <c r="AP65" i="1"/>
  <c r="AN67" i="1"/>
  <c r="AM68" i="1"/>
  <c r="AU68" i="1"/>
  <c r="AT69" i="1"/>
  <c r="AS70" i="1"/>
  <c r="AR71" i="1"/>
  <c r="AQ72" i="1"/>
  <c r="AP73" i="1"/>
  <c r="AO74" i="1"/>
  <c r="AN75" i="1"/>
  <c r="AM76" i="1"/>
  <c r="AU76" i="1"/>
  <c r="AT77" i="1"/>
  <c r="AS78" i="1"/>
  <c r="AR79" i="1"/>
  <c r="AQ80" i="1"/>
  <c r="AP81" i="1"/>
  <c r="AO82" i="1"/>
  <c r="AN83" i="1"/>
  <c r="AM84" i="1"/>
  <c r="AU84" i="1"/>
  <c r="AT85" i="1"/>
  <c r="AS86" i="1"/>
  <c r="AR87" i="1"/>
  <c r="AQ88" i="1"/>
  <c r="AP89" i="1"/>
  <c r="AO90" i="1"/>
  <c r="AN91" i="1"/>
  <c r="AT14" i="1"/>
  <c r="AS15" i="1"/>
  <c r="AR16" i="1"/>
  <c r="AO19" i="1"/>
  <c r="AN20" i="1"/>
  <c r="AM21" i="1"/>
  <c r="AU21" i="1"/>
  <c r="AT22" i="1"/>
  <c r="AQ25" i="1"/>
  <c r="AP26" i="1"/>
  <c r="AN28" i="1"/>
  <c r="AM29" i="1"/>
  <c r="AU29" i="1"/>
  <c r="AT30" i="1"/>
  <c r="AS31" i="1"/>
  <c r="AQ33" i="1"/>
  <c r="AP34" i="1"/>
  <c r="AN36" i="1"/>
  <c r="AM37" i="1"/>
  <c r="AU37" i="1"/>
  <c r="AT38" i="1"/>
  <c r="AP42" i="1"/>
  <c r="AO43" i="1"/>
  <c r="AN44" i="1"/>
  <c r="AM45" i="1"/>
  <c r="AT46" i="1"/>
  <c r="AS47" i="1"/>
  <c r="AR48" i="1"/>
  <c r="AQ49" i="1"/>
  <c r="AP50" i="1"/>
  <c r="AO51" i="1"/>
  <c r="AM53" i="1"/>
  <c r="AU53" i="1"/>
  <c r="AT54" i="1"/>
  <c r="AS55" i="1"/>
  <c r="AR56" i="1"/>
  <c r="AQ57" i="1"/>
  <c r="AP58" i="1"/>
  <c r="AO59" i="1"/>
  <c r="AN60" i="1"/>
  <c r="AM61" i="1"/>
  <c r="AU61" i="1"/>
  <c r="AR64" i="1"/>
  <c r="AQ65" i="1"/>
  <c r="AP66" i="1"/>
  <c r="AO67" i="1"/>
  <c r="AU69" i="1"/>
  <c r="AT70" i="1"/>
  <c r="AS71" i="1"/>
  <c r="AR72" i="1"/>
  <c r="AQ73" i="1"/>
  <c r="AP74" i="1"/>
  <c r="AM77" i="1"/>
  <c r="AU77" i="1"/>
  <c r="AT78" i="1"/>
  <c r="AS79" i="1"/>
  <c r="AR80" i="1"/>
  <c r="AQ81" i="1"/>
  <c r="AP82" i="1"/>
  <c r="AO83" i="1"/>
  <c r="AN84" i="1"/>
  <c r="AU85" i="1"/>
  <c r="AT86" i="1"/>
  <c r="AS87" i="1"/>
  <c r="AR88" i="1"/>
  <c r="AQ89" i="1"/>
  <c r="AO91" i="1"/>
  <c r="AR33" i="1"/>
  <c r="AQ34" i="1"/>
  <c r="AP35" i="1"/>
  <c r="AO36" i="1"/>
  <c r="AN37" i="1"/>
  <c r="AT39" i="1"/>
  <c r="AS40" i="1"/>
  <c r="AQ42" i="1"/>
  <c r="AP43" i="1"/>
  <c r="AN45" i="1"/>
  <c r="AM46" i="1"/>
  <c r="AU46" i="1"/>
  <c r="AT47" i="1"/>
  <c r="AS48" i="1"/>
  <c r="AR49" i="1"/>
  <c r="AQ50" i="1"/>
  <c r="AP51" i="1"/>
  <c r="AO52" i="1"/>
  <c r="AN53" i="1"/>
  <c r="AU54" i="1"/>
  <c r="AT55" i="1"/>
  <c r="AR57" i="1"/>
  <c r="AQ58" i="1"/>
  <c r="AP59" i="1"/>
  <c r="AO60" i="1"/>
  <c r="AN61" i="1"/>
  <c r="AM62" i="1"/>
  <c r="AU62" i="1"/>
  <c r="AT63" i="1"/>
  <c r="AS64" i="1"/>
  <c r="AR65" i="1"/>
  <c r="AO68" i="1"/>
  <c r="AN69" i="1"/>
  <c r="AM70" i="1"/>
  <c r="AU70" i="1"/>
  <c r="AT71" i="1"/>
  <c r="AR73" i="1"/>
  <c r="AQ74" i="1"/>
  <c r="AP75" i="1"/>
  <c r="AO76" i="1"/>
  <c r="AN77" i="1"/>
  <c r="AM78" i="1"/>
  <c r="AU78" i="1"/>
  <c r="AT79" i="1"/>
  <c r="AS80" i="1"/>
  <c r="AR81" i="1"/>
  <c r="AQ82" i="1"/>
  <c r="AP83" i="1"/>
  <c r="AO84" i="1"/>
  <c r="AN85" i="1"/>
  <c r="AM86" i="1"/>
  <c r="AU86" i="1"/>
  <c r="AT87" i="1"/>
  <c r="AS88" i="1"/>
  <c r="AR89" i="1"/>
  <c r="AQ90" i="1"/>
  <c r="AP91" i="1"/>
  <c r="AO92" i="1"/>
  <c r="AL107" i="1"/>
  <c r="AL139" i="1"/>
  <c r="AP4" i="1"/>
  <c r="AO5" i="1"/>
  <c r="AN6" i="1"/>
  <c r="AT8" i="1"/>
  <c r="AS9" i="1"/>
  <c r="AR10" i="1"/>
  <c r="AQ11" i="1"/>
  <c r="AP12" i="1"/>
  <c r="AO13" i="1"/>
  <c r="AN14" i="1"/>
  <c r="AT16" i="1"/>
  <c r="AS17" i="1"/>
  <c r="AR18" i="1"/>
  <c r="AQ19" i="1"/>
  <c r="AP20" i="1"/>
  <c r="AN22" i="1"/>
  <c r="AM23" i="1"/>
  <c r="AU23" i="1"/>
  <c r="AT24" i="1"/>
  <c r="AS25" i="1"/>
  <c r="AR26" i="1"/>
  <c r="AQ27" i="1"/>
  <c r="AP28" i="1"/>
  <c r="AO29" i="1"/>
  <c r="AN30" i="1"/>
  <c r="AU31" i="1"/>
  <c r="AT32" i="1"/>
  <c r="AS33" i="1"/>
  <c r="AR34" i="1"/>
  <c r="AQ35" i="1"/>
  <c r="AN38" i="1"/>
  <c r="AM39" i="1"/>
  <c r="AU39" i="1"/>
  <c r="AT40" i="1"/>
  <c r="AS41" i="1"/>
  <c r="AP44" i="1"/>
  <c r="AO45" i="1"/>
  <c r="AN46" i="1"/>
  <c r="AM47" i="1"/>
  <c r="AU47" i="1"/>
  <c r="AT48" i="1"/>
  <c r="AS49" i="1"/>
  <c r="AR50" i="1"/>
  <c r="AQ51" i="1"/>
  <c r="AP52" i="1"/>
  <c r="AO53" i="1"/>
  <c r="AN54" i="1"/>
  <c r="AM55" i="1"/>
  <c r="AU55" i="1"/>
  <c r="AT56" i="1"/>
  <c r="AS57" i="1"/>
  <c r="AP60" i="1"/>
  <c r="AO61" i="1"/>
  <c r="AN62" i="1"/>
  <c r="AM63" i="1"/>
  <c r="AU63" i="1"/>
  <c r="AS65" i="1"/>
  <c r="AR66" i="1"/>
  <c r="AQ67" i="1"/>
  <c r="AP68" i="1"/>
  <c r="AO69" i="1"/>
  <c r="AN70" i="1"/>
  <c r="AU71" i="1"/>
  <c r="AT72" i="1"/>
  <c r="AS73" i="1"/>
  <c r="AR74" i="1"/>
  <c r="AQ75" i="1"/>
  <c r="AP76" i="1"/>
  <c r="AO77" i="1"/>
  <c r="AN78" i="1"/>
  <c r="AU79" i="1"/>
  <c r="AT80" i="1"/>
  <c r="AS81" i="1"/>
  <c r="AR82" i="1"/>
  <c r="AQ20" i="1"/>
  <c r="AO22" i="1"/>
  <c r="AN23" i="1"/>
  <c r="AM24" i="1"/>
  <c r="AT25" i="1"/>
  <c r="AS26" i="1"/>
  <c r="AR27" i="1"/>
  <c r="AQ28" i="1"/>
  <c r="AN31" i="1"/>
  <c r="AM32" i="1"/>
  <c r="AU32" i="1"/>
  <c r="AT33" i="1"/>
  <c r="AR35" i="1"/>
  <c r="AQ36" i="1"/>
  <c r="AP37" i="1"/>
  <c r="AO38" i="1"/>
  <c r="AM40" i="1"/>
  <c r="AU40" i="1"/>
  <c r="AT41" i="1"/>
  <c r="AS42" i="1"/>
  <c r="AR43" i="1"/>
  <c r="AQ44" i="1"/>
  <c r="AP45" i="1"/>
  <c r="AO46" i="1"/>
  <c r="AM48" i="1"/>
  <c r="AU48" i="1"/>
  <c r="AT49" i="1"/>
  <c r="AS50" i="1"/>
  <c r="AR51" i="1"/>
  <c r="AQ52" i="1"/>
  <c r="AP53" i="1"/>
  <c r="AO54" i="1"/>
  <c r="AN55" i="1"/>
  <c r="AM56" i="1"/>
  <c r="AS58" i="1"/>
  <c r="AR59" i="1"/>
  <c r="AQ60" i="1"/>
  <c r="AP61" i="1"/>
  <c r="AO62" i="1"/>
  <c r="AM64" i="1"/>
  <c r="AU64" i="1"/>
  <c r="AT65" i="1"/>
  <c r="AS66" i="1"/>
  <c r="AQ68" i="1"/>
  <c r="AP69" i="1"/>
  <c r="AO70" i="1"/>
  <c r="AN71" i="1"/>
  <c r="AM72" i="1"/>
  <c r="AT73" i="1"/>
  <c r="AS74" i="1"/>
  <c r="AR75" i="1"/>
  <c r="AQ76" i="1"/>
  <c r="AP77" i="1"/>
  <c r="AO78" i="1"/>
  <c r="AN79" i="1"/>
  <c r="AM80" i="1"/>
  <c r="AU80" i="1"/>
  <c r="AT81" i="1"/>
  <c r="AS82" i="1"/>
  <c r="AR83" i="1"/>
  <c r="AQ84" i="1"/>
  <c r="AP85" i="1"/>
  <c r="AO86" i="1"/>
  <c r="AN87" i="1"/>
  <c r="AO85" i="1"/>
  <c r="AN86" i="1"/>
  <c r="AM87" i="1"/>
  <c r="AU87" i="1"/>
  <c r="AT88" i="1"/>
  <c r="AS89" i="1"/>
  <c r="AR90" i="1"/>
  <c r="AQ91" i="1"/>
  <c r="AO93" i="1"/>
  <c r="AN94" i="1"/>
  <c r="AM95" i="1"/>
  <c r="AU95" i="1"/>
  <c r="AT96" i="1"/>
  <c r="AS97" i="1"/>
  <c r="AR98" i="1"/>
  <c r="AQ99" i="1"/>
  <c r="AP100" i="1"/>
  <c r="AO101" i="1"/>
  <c r="AN102" i="1"/>
  <c r="AM103" i="1"/>
  <c r="AU103" i="1"/>
  <c r="AT104" i="1"/>
  <c r="AS105" i="1"/>
  <c r="AR106" i="1"/>
  <c r="AQ107" i="1"/>
  <c r="AP108" i="1"/>
  <c r="AO109" i="1"/>
  <c r="AN110" i="1"/>
  <c r="AM111" i="1"/>
  <c r="AT112" i="1"/>
  <c r="AS113" i="1"/>
  <c r="AR114" i="1"/>
  <c r="AQ115" i="1"/>
  <c r="AP116" i="1"/>
  <c r="AO117" i="1"/>
  <c r="AN118" i="1"/>
  <c r="AM119" i="1"/>
  <c r="AU119" i="1"/>
  <c r="AT120" i="1"/>
  <c r="AS121" i="1"/>
  <c r="AR122" i="1"/>
  <c r="AQ123" i="1"/>
  <c r="AP124" i="1"/>
  <c r="AO125" i="1"/>
  <c r="AN126" i="1"/>
  <c r="AM127" i="1"/>
  <c r="AU127" i="1"/>
  <c r="AT128" i="1"/>
  <c r="AS129" i="1"/>
  <c r="AR130" i="1"/>
  <c r="AQ131" i="1"/>
  <c r="AP132" i="1"/>
  <c r="AO133" i="1"/>
  <c r="AN134" i="1"/>
  <c r="AM135" i="1"/>
  <c r="AU135" i="1"/>
  <c r="AT136" i="1"/>
  <c r="AS137" i="1"/>
  <c r="AR138" i="1"/>
  <c r="AQ139" i="1"/>
  <c r="AO141" i="1"/>
  <c r="AM88" i="1"/>
  <c r="AU88" i="1"/>
  <c r="AT89" i="1"/>
  <c r="AS90" i="1"/>
  <c r="AR91" i="1"/>
  <c r="AQ92" i="1"/>
  <c r="AP93" i="1"/>
  <c r="AO94" i="1"/>
  <c r="AN95" i="1"/>
  <c r="AM96" i="1"/>
  <c r="AU96" i="1"/>
  <c r="AT97" i="1"/>
  <c r="AS98" i="1"/>
  <c r="AR99" i="1"/>
  <c r="AQ100" i="1"/>
  <c r="AP101" i="1"/>
  <c r="AO102" i="1"/>
  <c r="AN103" i="1"/>
  <c r="AM104" i="1"/>
  <c r="AU104" i="1"/>
  <c r="AT105" i="1"/>
  <c r="AS106" i="1"/>
  <c r="AR107" i="1"/>
  <c r="AQ108" i="1"/>
  <c r="AP109" i="1"/>
  <c r="AO110" i="1"/>
  <c r="AN111" i="1"/>
  <c r="AM112" i="1"/>
  <c r="AU112" i="1"/>
  <c r="AT113" i="1"/>
  <c r="AS114" i="1"/>
  <c r="AR115" i="1"/>
  <c r="AQ116" i="1"/>
  <c r="AP117" i="1"/>
  <c r="AO118" i="1"/>
  <c r="AN119" i="1"/>
  <c r="AM120" i="1"/>
  <c r="AU120" i="1"/>
  <c r="AT121" i="1"/>
  <c r="AS122" i="1"/>
  <c r="AR123" i="1"/>
  <c r="AQ124" i="1"/>
  <c r="AP125" i="1"/>
  <c r="AO126" i="1"/>
  <c r="AN127" i="1"/>
  <c r="AM128" i="1"/>
  <c r="AU128" i="1"/>
  <c r="AT129" i="1"/>
  <c r="AS130" i="1"/>
  <c r="AR131" i="1"/>
  <c r="AQ132" i="1"/>
  <c r="AP133" i="1"/>
  <c r="AO134" i="1"/>
  <c r="AN135" i="1"/>
  <c r="AM136" i="1"/>
  <c r="AU136" i="1"/>
  <c r="AT137" i="1"/>
  <c r="AS138" i="1"/>
  <c r="AR139" i="1"/>
  <c r="AQ140" i="1"/>
  <c r="AL4" i="1"/>
  <c r="AR92" i="1"/>
  <c r="AQ93" i="1"/>
  <c r="AP94" i="1"/>
  <c r="AO95" i="1"/>
  <c r="AN96" i="1"/>
  <c r="AM97" i="1"/>
  <c r="AU97" i="1"/>
  <c r="AT98" i="1"/>
  <c r="AS99" i="1"/>
  <c r="AR100" i="1"/>
  <c r="AQ101" i="1"/>
  <c r="AO103" i="1"/>
  <c r="AN104" i="1"/>
  <c r="AM105" i="1"/>
  <c r="AU105" i="1"/>
  <c r="AT106" i="1"/>
  <c r="AS107" i="1"/>
  <c r="AR108" i="1"/>
  <c r="AQ109" i="1"/>
  <c r="AP110" i="1"/>
  <c r="AO111" i="1"/>
  <c r="AN112" i="1"/>
  <c r="AM113" i="1"/>
  <c r="AU113" i="1"/>
  <c r="AT114" i="1"/>
  <c r="AS115" i="1"/>
  <c r="AR116" i="1"/>
  <c r="AQ117" i="1"/>
  <c r="AP118" i="1"/>
  <c r="AO119" i="1"/>
  <c r="AN120" i="1"/>
  <c r="AM121" i="1"/>
  <c r="AU121" i="1"/>
  <c r="AT122" i="1"/>
  <c r="AS123" i="1"/>
  <c r="AR124" i="1"/>
  <c r="AQ125" i="1"/>
  <c r="AP126" i="1"/>
  <c r="AO127" i="1"/>
  <c r="AN128" i="1"/>
  <c r="AM129" i="1"/>
  <c r="AU129" i="1"/>
  <c r="AS131" i="1"/>
  <c r="AR132" i="1"/>
  <c r="AQ133" i="1"/>
  <c r="AP134" i="1"/>
  <c r="AO135" i="1"/>
  <c r="AN136" i="1"/>
  <c r="AM137" i="1"/>
  <c r="AU137" i="1"/>
  <c r="AT138" i="1"/>
  <c r="AS139" i="1"/>
  <c r="AR140" i="1"/>
  <c r="AQ141" i="1"/>
  <c r="AP142" i="1"/>
  <c r="AO143" i="1"/>
  <c r="AS92" i="1"/>
  <c r="AR93" i="1"/>
  <c r="AQ94" i="1"/>
  <c r="AP95" i="1"/>
  <c r="AO96" i="1"/>
  <c r="AN97" i="1"/>
  <c r="AM98" i="1"/>
  <c r="AU98" i="1"/>
  <c r="AT99" i="1"/>
  <c r="AS100" i="1"/>
  <c r="AR101" i="1"/>
  <c r="AQ102" i="1"/>
  <c r="AP103" i="1"/>
  <c r="AO104" i="1"/>
  <c r="AN105" i="1"/>
  <c r="AM106" i="1"/>
  <c r="AU106" i="1"/>
  <c r="AT107" i="1"/>
  <c r="AS108" i="1"/>
  <c r="AR109" i="1"/>
  <c r="AQ110" i="1"/>
  <c r="AP111" i="1"/>
  <c r="AO112" i="1"/>
  <c r="AN113" i="1"/>
  <c r="AM114" i="1"/>
  <c r="AU114" i="1"/>
  <c r="AT115" i="1"/>
  <c r="AS116" i="1"/>
  <c r="AR117" i="1"/>
  <c r="AQ118" i="1"/>
  <c r="AP119" i="1"/>
  <c r="AO120" i="1"/>
  <c r="AN121" i="1"/>
  <c r="AM122" i="1"/>
  <c r="AU122" i="1"/>
  <c r="AT123" i="1"/>
  <c r="AS124" i="1"/>
  <c r="AR125" i="1"/>
  <c r="AQ126" i="1"/>
  <c r="AP127" i="1"/>
  <c r="AO128" i="1"/>
  <c r="AN129" i="1"/>
  <c r="AM130" i="1"/>
  <c r="AU130" i="1"/>
  <c r="AT131" i="1"/>
  <c r="AS132" i="1"/>
  <c r="AR133" i="1"/>
  <c r="AQ134" i="1"/>
  <c r="AP135" i="1"/>
  <c r="AO136" i="1"/>
  <c r="AN137" i="1"/>
  <c r="AM138" i="1"/>
  <c r="AU138" i="1"/>
  <c r="AT139" i="1"/>
  <c r="AS140" i="1"/>
  <c r="AR141" i="1"/>
  <c r="AQ142" i="1"/>
  <c r="AP143" i="1"/>
  <c r="AP88" i="1"/>
  <c r="AN90" i="1"/>
  <c r="AM91" i="1"/>
  <c r="AU91" i="1"/>
  <c r="AT92" i="1"/>
  <c r="AS93" i="1"/>
  <c r="AR94" i="1"/>
  <c r="AQ95" i="1"/>
  <c r="AP96" i="1"/>
  <c r="AO97" i="1"/>
  <c r="AN98" i="1"/>
  <c r="AM99" i="1"/>
  <c r="AU99" i="1"/>
  <c r="AT100" i="1"/>
  <c r="AS101" i="1"/>
  <c r="AR102" i="1"/>
  <c r="AQ103" i="1"/>
  <c r="AP104" i="1"/>
  <c r="AO105" i="1"/>
  <c r="AN106" i="1"/>
  <c r="AM107" i="1"/>
  <c r="AU107" i="1"/>
  <c r="AT108" i="1"/>
  <c r="AS109" i="1"/>
  <c r="AR110" i="1"/>
  <c r="AQ111" i="1"/>
  <c r="AP112" i="1"/>
  <c r="AO113" i="1"/>
  <c r="AN114" i="1"/>
  <c r="AM115" i="1"/>
  <c r="AU115" i="1"/>
  <c r="AT116" i="1"/>
  <c r="AS117" i="1"/>
  <c r="AR118" i="1"/>
  <c r="AQ119" i="1"/>
  <c r="AP120" i="1"/>
  <c r="AO121" i="1"/>
  <c r="AN122" i="1"/>
  <c r="AM123" i="1"/>
  <c r="AU123" i="1"/>
  <c r="AT124" i="1"/>
  <c r="AS125" i="1"/>
  <c r="AR126" i="1"/>
  <c r="AQ127" i="1"/>
  <c r="AP128" i="1"/>
  <c r="AO129" i="1"/>
  <c r="AN130" i="1"/>
  <c r="AM131" i="1"/>
  <c r="AU131" i="1"/>
  <c r="AT132" i="1"/>
  <c r="AS133" i="1"/>
  <c r="AR134" i="1"/>
  <c r="AQ135" i="1"/>
  <c r="AP136" i="1"/>
  <c r="AO137" i="1"/>
  <c r="AN138" i="1"/>
  <c r="AM139" i="1"/>
  <c r="AU139" i="1"/>
  <c r="AT140" i="1"/>
  <c r="AS141" i="1"/>
  <c r="AR142" i="1"/>
  <c r="AQ143" i="1"/>
  <c r="AM92" i="1"/>
  <c r="AU92" i="1"/>
  <c r="AT93" i="1"/>
  <c r="AS94" i="1"/>
  <c r="AR95" i="1"/>
  <c r="AQ96" i="1"/>
  <c r="AP97" i="1"/>
  <c r="AO98" i="1"/>
  <c r="AN99" i="1"/>
  <c r="AM100" i="1"/>
  <c r="AU100" i="1"/>
  <c r="AT101" i="1"/>
  <c r="AS102" i="1"/>
  <c r="AR103" i="1"/>
  <c r="AQ104" i="1"/>
  <c r="AP105" i="1"/>
  <c r="AO106" i="1"/>
  <c r="AN107" i="1"/>
  <c r="AM108" i="1"/>
  <c r="AU108" i="1"/>
  <c r="AT109" i="1"/>
  <c r="AS110" i="1"/>
  <c r="AR111" i="1"/>
  <c r="AQ112" i="1"/>
  <c r="AP113" i="1"/>
  <c r="AO114" i="1"/>
  <c r="AN115" i="1"/>
  <c r="AM116" i="1"/>
  <c r="AU116" i="1"/>
  <c r="AT117" i="1"/>
  <c r="AS118" i="1"/>
  <c r="AR119" i="1"/>
  <c r="AQ120" i="1"/>
  <c r="AP121" i="1"/>
  <c r="AO122" i="1"/>
  <c r="AN123" i="1"/>
  <c r="AM124" i="1"/>
  <c r="AU124" i="1"/>
  <c r="AT125" i="1"/>
  <c r="AS126" i="1"/>
  <c r="AR127" i="1"/>
  <c r="AQ128" i="1"/>
  <c r="AP129" i="1"/>
  <c r="AO130" i="1"/>
  <c r="AN131" i="1"/>
  <c r="AM132" i="1"/>
  <c r="AU132" i="1"/>
  <c r="AT133" i="1"/>
  <c r="AS134" i="1"/>
  <c r="AR135" i="1"/>
  <c r="AQ136" i="1"/>
  <c r="AP137" i="1"/>
  <c r="AO138" i="1"/>
  <c r="AN139" i="1"/>
  <c r="AM140" i="1"/>
  <c r="AU140" i="1"/>
  <c r="AT141" i="1"/>
  <c r="AS142" i="1"/>
  <c r="AR143" i="1"/>
  <c r="AN92" i="1"/>
  <c r="AM93" i="1"/>
  <c r="AU93" i="1"/>
  <c r="AT94" i="1"/>
  <c r="AS95" i="1"/>
  <c r="AR96" i="1"/>
  <c r="AQ97" i="1"/>
  <c r="AP98" i="1"/>
  <c r="AO99" i="1"/>
  <c r="AN100" i="1"/>
  <c r="AM101" i="1"/>
  <c r="AU101" i="1"/>
  <c r="AT102" i="1"/>
  <c r="AS103" i="1"/>
  <c r="AR104" i="1"/>
  <c r="AQ105" i="1"/>
  <c r="AP106" i="1"/>
  <c r="AO107" i="1"/>
  <c r="AN108" i="1"/>
  <c r="AM109" i="1"/>
  <c r="AU109" i="1"/>
  <c r="AT110" i="1"/>
  <c r="AS111" i="1"/>
  <c r="AR112" i="1"/>
  <c r="AQ113" i="1"/>
  <c r="AP114" i="1"/>
  <c r="AO115" i="1"/>
  <c r="AN116" i="1"/>
  <c r="AM117" i="1"/>
  <c r="AU117" i="1"/>
  <c r="AT118" i="1"/>
  <c r="AS119" i="1"/>
  <c r="AR120" i="1"/>
  <c r="AQ121" i="1"/>
  <c r="AP122" i="1"/>
  <c r="AO123" i="1"/>
  <c r="AN124" i="1"/>
  <c r="AM125" i="1"/>
  <c r="AU125" i="1"/>
  <c r="AT126" i="1"/>
  <c r="AS127" i="1"/>
  <c r="AR128" i="1"/>
  <c r="AQ129" i="1"/>
  <c r="AP130" i="1"/>
  <c r="AO131" i="1"/>
  <c r="AN132" i="1"/>
  <c r="AM133" i="1"/>
  <c r="AU133" i="1"/>
  <c r="AT134" i="1"/>
  <c r="AS135" i="1"/>
  <c r="AR136" i="1"/>
  <c r="AQ137" i="1"/>
  <c r="AP138" i="1"/>
  <c r="AO139" i="1"/>
  <c r="AN140" i="1"/>
  <c r="AM141" i="1"/>
  <c r="AU141" i="1"/>
  <c r="AT142" i="1"/>
  <c r="AS143" i="1"/>
  <c r="AN93" i="1"/>
  <c r="AM94" i="1"/>
  <c r="AU94" i="1"/>
  <c r="AT95" i="1"/>
  <c r="AS96" i="1"/>
  <c r="AR97" i="1"/>
  <c r="AQ98" i="1"/>
  <c r="AP99" i="1"/>
  <c r="AO100" i="1"/>
  <c r="AN101" i="1"/>
  <c r="AM102" i="1"/>
  <c r="AU102" i="1"/>
  <c r="AT103" i="1"/>
  <c r="AS104" i="1"/>
  <c r="AR105" i="1"/>
  <c r="AQ106" i="1"/>
  <c r="AP107" i="1"/>
  <c r="AO108" i="1"/>
  <c r="AN109" i="1"/>
  <c r="AM110" i="1"/>
  <c r="AU110" i="1"/>
  <c r="AT111" i="1"/>
  <c r="AS112" i="1"/>
  <c r="AR113" i="1"/>
  <c r="AQ114" i="1"/>
  <c r="AP115" i="1"/>
  <c r="AO116" i="1"/>
  <c r="AN117" i="1"/>
  <c r="AM118" i="1"/>
  <c r="AU118" i="1"/>
  <c r="AT119" i="1"/>
  <c r="AS120" i="1"/>
  <c r="AR121" i="1"/>
  <c r="AQ122" i="1"/>
  <c r="AP123" i="1"/>
  <c r="AO124" i="1"/>
  <c r="AN125" i="1"/>
  <c r="AM126" i="1"/>
  <c r="AU126" i="1"/>
  <c r="AT127" i="1"/>
  <c r="AS128" i="1"/>
  <c r="AR129" i="1"/>
  <c r="AQ130" i="1"/>
  <c r="AP131" i="1"/>
  <c r="AO132" i="1"/>
  <c r="AN133" i="1"/>
  <c r="AM134" i="1"/>
  <c r="AU134" i="1"/>
  <c r="AT135" i="1"/>
  <c r="AS136" i="1"/>
  <c r="AR137" i="1"/>
  <c r="AQ138" i="1"/>
  <c r="AP139" i="1"/>
  <c r="AO140" i="1"/>
  <c r="AN141" i="1"/>
  <c r="AM142" i="1"/>
  <c r="AU142" i="1"/>
  <c r="AT143" i="1"/>
  <c r="AN142" i="1"/>
  <c r="AM143" i="1"/>
  <c r="AU143" i="1"/>
  <c r="AP141" i="1"/>
  <c r="AO142" i="1"/>
  <c r="AN143" i="1"/>
  <c r="F26" i="3"/>
  <c r="F19" i="3"/>
  <c r="F27" i="3"/>
  <c r="F20" i="3"/>
  <c r="F28" i="3"/>
  <c r="F21" i="3"/>
  <c r="F22" i="3"/>
  <c r="F38" i="3"/>
  <c r="F25" i="3"/>
  <c r="C14" i="6"/>
  <c r="AB145" i="1"/>
  <c r="I48" i="6"/>
  <c r="I55" i="6"/>
  <c r="I52" i="6"/>
  <c r="I56" i="6"/>
  <c r="I53" i="6"/>
  <c r="I54" i="6"/>
  <c r="I51" i="6"/>
  <c r="E51" i="6"/>
  <c r="D55" i="6"/>
  <c r="C56" i="6"/>
  <c r="C53" i="6"/>
  <c r="E54" i="6"/>
  <c r="C48" i="6"/>
  <c r="C52" i="6"/>
  <c r="D50" i="6"/>
  <c r="C55" i="6"/>
  <c r="C54" i="6"/>
  <c r="E55" i="6"/>
  <c r="D54" i="6"/>
  <c r="E47" i="6"/>
  <c r="D52" i="6"/>
  <c r="D56" i="6"/>
  <c r="C47" i="6"/>
  <c r="D49" i="6"/>
  <c r="D53" i="6"/>
  <c r="C49" i="6"/>
  <c r="E49" i="6"/>
  <c r="E53" i="6"/>
  <c r="B39" i="6"/>
  <c r="F40" i="6"/>
  <c r="F37" i="6"/>
  <c r="B43" i="6"/>
  <c r="F36" i="6"/>
  <c r="B41" i="6"/>
  <c r="F34" i="6"/>
  <c r="F38" i="6"/>
  <c r="F42" i="6"/>
  <c r="B35" i="6"/>
  <c r="D14" i="6"/>
  <c r="F20" i="6"/>
  <c r="E4" i="6"/>
  <c r="E6" i="6"/>
  <c r="E8" i="6"/>
  <c r="E10" i="6"/>
  <c r="E12" i="6"/>
  <c r="D48" i="6"/>
  <c r="F26" i="6"/>
  <c r="E48" i="6"/>
  <c r="I50" i="6"/>
  <c r="E52" i="6"/>
  <c r="E56" i="6"/>
  <c r="F24" i="6"/>
  <c r="C50" i="6"/>
  <c r="E7" i="6"/>
  <c r="E50" i="6"/>
  <c r="C51" i="6"/>
  <c r="D47" i="6"/>
  <c r="D51" i="6"/>
  <c r="B43" i="3"/>
  <c r="I112" i="1"/>
  <c r="I104" i="1"/>
  <c r="I40" i="1"/>
  <c r="I96" i="1"/>
  <c r="I24" i="1"/>
  <c r="B39" i="3"/>
  <c r="I32" i="1"/>
  <c r="I88" i="1"/>
  <c r="I16" i="1"/>
  <c r="I80" i="1"/>
  <c r="I64" i="1"/>
  <c r="I128" i="1"/>
  <c r="I56" i="1"/>
  <c r="I120" i="1"/>
  <c r="I48" i="1"/>
  <c r="I72" i="1"/>
  <c r="I143" i="1"/>
  <c r="I135" i="1"/>
  <c r="I127" i="1"/>
  <c r="I119" i="1"/>
  <c r="I111" i="1"/>
  <c r="I103" i="1"/>
  <c r="I95" i="1"/>
  <c r="I87" i="1"/>
  <c r="I79" i="1"/>
  <c r="I71" i="1"/>
  <c r="I63" i="1"/>
  <c r="I55" i="1"/>
  <c r="I47" i="1"/>
  <c r="I39" i="1"/>
  <c r="I31" i="1"/>
  <c r="I23" i="1"/>
  <c r="I15" i="1"/>
  <c r="I7" i="1"/>
  <c r="B38" i="3"/>
  <c r="I142" i="1"/>
  <c r="I134" i="1"/>
  <c r="I126" i="1"/>
  <c r="I118" i="1"/>
  <c r="I110" i="1"/>
  <c r="I102" i="1"/>
  <c r="I94" i="1"/>
  <c r="I86" i="1"/>
  <c r="I78" i="1"/>
  <c r="I70" i="1"/>
  <c r="I62" i="1"/>
  <c r="I54" i="1"/>
  <c r="I46" i="1"/>
  <c r="I38" i="1"/>
  <c r="I30" i="1"/>
  <c r="I22" i="1"/>
  <c r="I14" i="1"/>
  <c r="I6" i="1"/>
  <c r="B37" i="3"/>
  <c r="I136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I5" i="1"/>
  <c r="B36" i="3"/>
  <c r="I8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36" i="1"/>
  <c r="I28" i="1"/>
  <c r="I20" i="1"/>
  <c r="I12" i="1"/>
  <c r="B34" i="3"/>
  <c r="B35" i="3"/>
  <c r="I139" i="1"/>
  <c r="I131" i="1"/>
  <c r="I123" i="1"/>
  <c r="I115" i="1"/>
  <c r="I107" i="1"/>
  <c r="I99" i="1"/>
  <c r="I91" i="1"/>
  <c r="I83" i="1"/>
  <c r="I75" i="1"/>
  <c r="I67" i="1"/>
  <c r="I59" i="1"/>
  <c r="I51" i="1"/>
  <c r="I43" i="1"/>
  <c r="I35" i="1"/>
  <c r="I27" i="1"/>
  <c r="I19" i="1"/>
  <c r="I11" i="1"/>
  <c r="B42" i="3"/>
  <c r="I4" i="1"/>
  <c r="I138" i="1"/>
  <c r="I130" i="1"/>
  <c r="I122" i="1"/>
  <c r="I114" i="1"/>
  <c r="I106" i="1"/>
  <c r="I98" i="1"/>
  <c r="I90" i="1"/>
  <c r="I82" i="1"/>
  <c r="I66" i="1"/>
  <c r="I58" i="1"/>
  <c r="I50" i="1"/>
  <c r="I42" i="1"/>
  <c r="I34" i="1"/>
  <c r="I26" i="1"/>
  <c r="I18" i="1"/>
  <c r="I10" i="1"/>
  <c r="B41" i="3"/>
  <c r="I137" i="1"/>
  <c r="I129" i="1"/>
  <c r="I121" i="1"/>
  <c r="I105" i="1"/>
  <c r="I97" i="1"/>
  <c r="I89" i="1"/>
  <c r="I65" i="1"/>
  <c r="I49" i="1"/>
  <c r="I41" i="1"/>
  <c r="C14" i="3"/>
  <c r="F11" i="3"/>
  <c r="F12" i="3"/>
  <c r="F13" i="3"/>
  <c r="F5" i="3"/>
  <c r="F9" i="3"/>
  <c r="F6" i="3"/>
  <c r="F7" i="3"/>
  <c r="F4" i="3"/>
  <c r="F8" i="3"/>
  <c r="F10" i="3"/>
  <c r="D14" i="3"/>
  <c r="Q147" i="9" l="1"/>
  <c r="Q150" i="1"/>
  <c r="Q151" i="9" s="1"/>
  <c r="U23" i="10"/>
  <c r="AD15" i="10"/>
  <c r="W20" i="10"/>
  <c r="W17" i="10"/>
  <c r="W25" i="10"/>
  <c r="W24" i="10"/>
  <c r="W23" i="10"/>
  <c r="W26" i="10"/>
  <c r="W19" i="10"/>
  <c r="W22" i="10"/>
  <c r="W18" i="10"/>
  <c r="W21" i="10"/>
  <c r="U19" i="10"/>
  <c r="U26" i="10"/>
  <c r="U24" i="10"/>
  <c r="U20" i="10"/>
  <c r="U21" i="10"/>
  <c r="U25" i="10"/>
  <c r="U18" i="10"/>
  <c r="U22" i="10"/>
  <c r="U17" i="10"/>
  <c r="Q151" i="1"/>
  <c r="Q152" i="9" s="1"/>
  <c r="Q147" i="1"/>
  <c r="D10" i="5" s="1"/>
  <c r="Q155" i="9"/>
  <c r="Q148" i="9"/>
  <c r="J6" i="1"/>
  <c r="J22" i="1"/>
  <c r="J95" i="1"/>
  <c r="J111" i="1"/>
  <c r="J29" i="1"/>
  <c r="J128" i="1"/>
  <c r="J81" i="1"/>
  <c r="J129" i="1"/>
  <c r="J18" i="1"/>
  <c r="J107" i="1"/>
  <c r="J123" i="1"/>
  <c r="J36" i="1"/>
  <c r="J44" i="1"/>
  <c r="J124" i="1"/>
  <c r="J37" i="1"/>
  <c r="J38" i="1"/>
  <c r="J55" i="1"/>
  <c r="J93" i="1"/>
  <c r="J8" i="1"/>
  <c r="J4" i="1"/>
  <c r="J132" i="1"/>
  <c r="J74" i="1"/>
  <c r="J35" i="1"/>
  <c r="J91" i="1"/>
  <c r="J69" i="1"/>
  <c r="J46" i="1"/>
  <c r="J53" i="1"/>
  <c r="J63" i="1"/>
  <c r="J65" i="1"/>
  <c r="J89" i="1"/>
  <c r="J33" i="1"/>
  <c r="J97" i="1"/>
  <c r="J49" i="1"/>
  <c r="J100" i="1"/>
  <c r="J10" i="1"/>
  <c r="J130" i="1"/>
  <c r="J27" i="1"/>
  <c r="J12" i="1"/>
  <c r="J52" i="1"/>
  <c r="J70" i="1"/>
  <c r="J142" i="1"/>
  <c r="J7" i="1"/>
  <c r="J136" i="1"/>
  <c r="J72" i="1"/>
  <c r="J66" i="1"/>
  <c r="J114" i="1"/>
  <c r="J101" i="1"/>
  <c r="J5" i="1"/>
  <c r="J15" i="1"/>
  <c r="J127" i="1"/>
  <c r="J73" i="1"/>
  <c r="J24" i="1"/>
  <c r="J80" i="1"/>
  <c r="J112" i="1"/>
  <c r="J77" i="1"/>
  <c r="J122" i="1"/>
  <c r="J45" i="1"/>
  <c r="J59" i="1"/>
  <c r="J67" i="1"/>
  <c r="J75" i="1"/>
  <c r="J115" i="1"/>
  <c r="J28" i="1"/>
  <c r="J76" i="1"/>
  <c r="J141" i="1"/>
  <c r="J14" i="1"/>
  <c r="J62" i="1"/>
  <c r="J71" i="1"/>
  <c r="J135" i="1"/>
  <c r="J9" i="1"/>
  <c r="J41" i="1"/>
  <c r="J105" i="1"/>
  <c r="J16" i="1"/>
  <c r="J32" i="1"/>
  <c r="J96" i="1"/>
  <c r="J61" i="1"/>
  <c r="J34" i="1"/>
  <c r="J98" i="1"/>
  <c r="J106" i="1"/>
  <c r="J85" i="1"/>
  <c r="J30" i="1"/>
  <c r="J86" i="1"/>
  <c r="J94" i="1"/>
  <c r="J110" i="1"/>
  <c r="J39" i="1"/>
  <c r="J87" i="1"/>
  <c r="J137" i="1"/>
  <c r="J40" i="1"/>
  <c r="J113" i="1"/>
  <c r="J133" i="1"/>
  <c r="J42" i="1"/>
  <c r="J50" i="1"/>
  <c r="J58" i="1"/>
  <c r="J90" i="1"/>
  <c r="J99" i="1"/>
  <c r="J92" i="1"/>
  <c r="J21" i="1"/>
  <c r="J117" i="1"/>
  <c r="J78" i="1"/>
  <c r="J102" i="1"/>
  <c r="J47" i="1"/>
  <c r="J119" i="1"/>
  <c r="J143" i="1"/>
  <c r="J121" i="1"/>
  <c r="J104" i="1"/>
  <c r="J57" i="1"/>
  <c r="J82" i="1"/>
  <c r="J51" i="1"/>
  <c r="J139" i="1"/>
  <c r="J20" i="1"/>
  <c r="J60" i="1"/>
  <c r="J84" i="1"/>
  <c r="J13" i="1"/>
  <c r="J54" i="1"/>
  <c r="J118" i="1"/>
  <c r="J134" i="1"/>
  <c r="J140" i="1"/>
  <c r="J109" i="1"/>
  <c r="J23" i="1"/>
  <c r="J31" i="1"/>
  <c r="J79" i="1"/>
  <c r="J120" i="1"/>
  <c r="J17" i="1"/>
  <c r="J108" i="1"/>
  <c r="J19" i="1"/>
  <c r="J83" i="1"/>
  <c r="J131" i="1"/>
  <c r="J126" i="1"/>
  <c r="J103" i="1"/>
  <c r="J25" i="1"/>
  <c r="J116" i="1"/>
  <c r="J48" i="1"/>
  <c r="J56" i="1"/>
  <c r="J64" i="1"/>
  <c r="J88" i="1"/>
  <c r="J138" i="1"/>
  <c r="J125" i="1"/>
  <c r="J26" i="1"/>
  <c r="J11" i="1"/>
  <c r="J43" i="1"/>
  <c r="J68" i="1"/>
  <c r="Q148" i="1"/>
  <c r="B48" i="3"/>
  <c r="J48" i="3" s="1"/>
  <c r="B50" i="3"/>
  <c r="J50" i="3" s="1"/>
  <c r="L28" i="3"/>
  <c r="P28" i="6" s="1"/>
  <c r="F43" i="3"/>
  <c r="I25" i="3"/>
  <c r="J25" i="3" s="1"/>
  <c r="I27" i="3"/>
  <c r="I23" i="3"/>
  <c r="I26" i="3"/>
  <c r="L20" i="3"/>
  <c r="P20" i="6" s="1"/>
  <c r="F35" i="3"/>
  <c r="L19" i="3"/>
  <c r="P19" i="6" s="1"/>
  <c r="F34" i="3"/>
  <c r="I21" i="3"/>
  <c r="J21" i="3" s="1"/>
  <c r="L25" i="3"/>
  <c r="P25" i="6" s="1"/>
  <c r="F40" i="3"/>
  <c r="F41" i="3"/>
  <c r="L26" i="3"/>
  <c r="P26" i="6" s="1"/>
  <c r="I19" i="3"/>
  <c r="J19" i="3" s="1"/>
  <c r="L27" i="3"/>
  <c r="P27" i="6" s="1"/>
  <c r="F42" i="3"/>
  <c r="I24" i="3"/>
  <c r="J24" i="3" s="1"/>
  <c r="I22" i="3"/>
  <c r="J22" i="3" s="1"/>
  <c r="F37" i="3"/>
  <c r="L22" i="3"/>
  <c r="P22" i="6" s="1"/>
  <c r="L24" i="3"/>
  <c r="P24" i="6" s="1"/>
  <c r="I20" i="3"/>
  <c r="I28" i="3"/>
  <c r="F36" i="3"/>
  <c r="L21" i="3"/>
  <c r="P21" i="6" s="1"/>
  <c r="L23" i="3"/>
  <c r="P23" i="6" s="1"/>
  <c r="L27" i="6"/>
  <c r="B38" i="6"/>
  <c r="F8" i="6"/>
  <c r="I23" i="6" s="1"/>
  <c r="L20" i="6"/>
  <c r="F35" i="6"/>
  <c r="L19" i="6"/>
  <c r="F39" i="6"/>
  <c r="L24" i="6"/>
  <c r="B34" i="6"/>
  <c r="F4" i="6"/>
  <c r="I19" i="6" s="1"/>
  <c r="F13" i="6"/>
  <c r="I28" i="6" s="1"/>
  <c r="F7" i="6"/>
  <c r="I22" i="6" s="1"/>
  <c r="B37" i="6"/>
  <c r="L26" i="6"/>
  <c r="F41" i="6"/>
  <c r="L22" i="6"/>
  <c r="L28" i="6"/>
  <c r="B40" i="6"/>
  <c r="F10" i="6"/>
  <c r="I25" i="6" s="1"/>
  <c r="B42" i="6"/>
  <c r="F12" i="6"/>
  <c r="I27" i="6" s="1"/>
  <c r="F5" i="6"/>
  <c r="I20" i="6" s="1"/>
  <c r="F11" i="6"/>
  <c r="I26" i="6" s="1"/>
  <c r="L25" i="6"/>
  <c r="L21" i="6"/>
  <c r="B36" i="6"/>
  <c r="F6" i="6"/>
  <c r="I21" i="6" s="1"/>
  <c r="L23" i="6"/>
  <c r="F9" i="6"/>
  <c r="I24" i="6" s="1"/>
  <c r="B54" i="3"/>
  <c r="J54" i="3" s="1"/>
  <c r="B51" i="3"/>
  <c r="J51" i="3" s="1"/>
  <c r="B52" i="3"/>
  <c r="J52" i="3" s="1"/>
  <c r="B49" i="3"/>
  <c r="J49" i="3" s="1"/>
  <c r="B55" i="3"/>
  <c r="J55" i="3" s="1"/>
  <c r="B47" i="3"/>
  <c r="J47" i="3" s="1"/>
  <c r="J20" i="3"/>
  <c r="B56" i="3"/>
  <c r="J56" i="3" s="1"/>
  <c r="B53" i="3"/>
  <c r="J53" i="3" s="1"/>
  <c r="W15" i="10" l="1"/>
  <c r="U15" i="10"/>
  <c r="M28" i="3"/>
  <c r="M19" i="3"/>
  <c r="F49" i="3"/>
  <c r="M23" i="3"/>
  <c r="M27" i="3"/>
  <c r="J27" i="3"/>
  <c r="F54" i="3"/>
  <c r="M26" i="3"/>
  <c r="B55" i="6"/>
  <c r="J55" i="6" s="1"/>
  <c r="F53" i="3"/>
  <c r="B49" i="6"/>
  <c r="J49" i="6" s="1"/>
  <c r="M22" i="3"/>
  <c r="M21" i="3"/>
  <c r="M25" i="3"/>
  <c r="J28" i="3"/>
  <c r="M20" i="3"/>
  <c r="J23" i="3"/>
  <c r="J26" i="3"/>
  <c r="B48" i="6"/>
  <c r="J48" i="6" s="1"/>
  <c r="F50" i="3"/>
  <c r="F51" i="3"/>
  <c r="M24" i="3"/>
  <c r="F47" i="3"/>
  <c r="F52" i="3"/>
  <c r="F56" i="3"/>
  <c r="F55" i="3"/>
  <c r="F48" i="3"/>
  <c r="F54" i="6"/>
  <c r="F47" i="6"/>
  <c r="F52" i="6"/>
  <c r="F56" i="6"/>
  <c r="F50" i="6"/>
  <c r="F55" i="6"/>
  <c r="B53" i="6"/>
  <c r="J53" i="6" s="1"/>
  <c r="M24" i="6"/>
  <c r="J24" i="6"/>
  <c r="B50" i="6"/>
  <c r="J50" i="6" s="1"/>
  <c r="M23" i="6"/>
  <c r="J23" i="6"/>
  <c r="J26" i="6"/>
  <c r="M26" i="6"/>
  <c r="M22" i="6"/>
  <c r="J22" i="6"/>
  <c r="M20" i="6"/>
  <c r="J20" i="6"/>
  <c r="M28" i="6"/>
  <c r="J28" i="6"/>
  <c r="B47" i="6"/>
  <c r="J47" i="6" s="1"/>
  <c r="B52" i="6"/>
  <c r="J52" i="6" s="1"/>
  <c r="B51" i="6"/>
  <c r="J51" i="6" s="1"/>
  <c r="J25" i="6"/>
  <c r="M25" i="6"/>
  <c r="F49" i="6"/>
  <c r="B56" i="6"/>
  <c r="J56" i="6" s="1"/>
  <c r="B54" i="6"/>
  <c r="J54" i="6" s="1"/>
  <c r="F48" i="6"/>
  <c r="M21" i="6"/>
  <c r="J21" i="6"/>
  <c r="M27" i="6"/>
  <c r="J27" i="6"/>
  <c r="F53" i="6"/>
  <c r="M19" i="6"/>
  <c r="J19" i="6"/>
  <c r="F51" i="6"/>
</calcChain>
</file>

<file path=xl/sharedStrings.xml><?xml version="1.0" encoding="utf-8"?>
<sst xmlns="http://schemas.openxmlformats.org/spreadsheetml/2006/main" count="2706" uniqueCount="452">
  <si>
    <t>id</t>
  </si>
  <si>
    <t>player1</t>
  </si>
  <si>
    <t>player2</t>
  </si>
  <si>
    <t>win</t>
  </si>
  <si>
    <t>result</t>
  </si>
  <si>
    <t>Sorcímkék</t>
  </si>
  <si>
    <t>Végösszeg</t>
  </si>
  <si>
    <t>Mennyiség / result</t>
  </si>
  <si>
    <t>matches</t>
  </si>
  <si>
    <t>check</t>
  </si>
  <si>
    <t>ratio</t>
  </si>
  <si>
    <t>rank</t>
  </si>
  <si>
    <t>till_now</t>
  </si>
  <si>
    <t>all</t>
  </si>
  <si>
    <t>average</t>
  </si>
  <si>
    <t>lost</t>
  </si>
  <si>
    <t>check2</t>
  </si>
  <si>
    <t>result2</t>
  </si>
  <si>
    <t>Összeg / average</t>
  </si>
  <si>
    <t>rank2</t>
  </si>
  <si>
    <t>rank1</t>
  </si>
  <si>
    <t>Átlag / average2</t>
  </si>
  <si>
    <t>check3</t>
  </si>
  <si>
    <t>delta</t>
  </si>
  <si>
    <t>Szórás / average2</t>
  </si>
  <si>
    <t>OAM</t>
  </si>
  <si>
    <t>naiv</t>
  </si>
  <si>
    <t>direction</t>
  </si>
  <si>
    <t>naive</t>
  </si>
  <si>
    <t>sum_avg</t>
  </si>
  <si>
    <t>avg_avg</t>
  </si>
  <si>
    <t>stddev</t>
  </si>
  <si>
    <t>Y0</t>
  </si>
  <si>
    <t>Azonos�t�:</t>
  </si>
  <si>
    <t>Objektumok:</t>
  </si>
  <si>
    <t>Attrib�tumok:</t>
  </si>
  <si>
    <t>Lepcs�k:</t>
  </si>
  <si>
    <t>Eltol�s:</t>
  </si>
  <si>
    <t>Le�r�s:</t>
  </si>
  <si>
    <t>Rangsor</t>
  </si>
  <si>
    <t>X(A1)</t>
  </si>
  <si>
    <t>X(A2)</t>
  </si>
  <si>
    <t>X(A3)</t>
  </si>
  <si>
    <t>X(A4)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</si>
  <si>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</si>
  <si>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</si>
  <si>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</si>
  <si>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</si>
  <si>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</si>
  <si>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</si>
  <si>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</si>
  <si>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</si>
  <si>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</si>
  <si>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L�pcs�k(1)</t>
  </si>
  <si>
    <t>S1</t>
  </si>
  <si>
    <t>(8+8)/(2)=8</t>
  </si>
  <si>
    <t>S2</t>
  </si>
  <si>
    <t>(7+7)/(2)=7</t>
  </si>
  <si>
    <t>S3</t>
  </si>
  <si>
    <t>(6+6)/(2)=6</t>
  </si>
  <si>
    <t>S4</t>
  </si>
  <si>
    <t>(5+5)/(2)=5</t>
  </si>
  <si>
    <t>S5</t>
  </si>
  <si>
    <t>(4+4)/(2)=4</t>
  </si>
  <si>
    <t>S6</t>
  </si>
  <si>
    <t>(3+3)/(2)=3</t>
  </si>
  <si>
    <t>S7</t>
  </si>
  <si>
    <t>(2+2)/(2)=2</t>
  </si>
  <si>
    <t>S8</t>
  </si>
  <si>
    <t>(1+1)/(2)=1</t>
  </si>
  <si>
    <t>S9</t>
  </si>
  <si>
    <t>(0+0)/(2)=0</t>
  </si>
  <si>
    <t>L�pcs�k(2)</t>
  </si>
  <si>
    <t>COCO:Y0</t>
  </si>
  <si>
    <t>Becsl�s</t>
  </si>
  <si>
    <t>T�ny+0</t>
  </si>
  <si>
    <t>Delta</t>
  </si>
  <si>
    <t>Delta/T�ny</t>
  </si>
  <si>
    <t>S1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</si>
  <si>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</si>
  <si>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</si>
  <si>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</si>
  <si>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</si>
  <si>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</si>
  <si>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</si>
  <si>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</si>
  <si>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1.35 Mb</t>
    </r>
  </si>
  <si>
    <t>O10</t>
  </si>
  <si>
    <t>(9+9)/(2)=9</t>
  </si>
  <si>
    <t>S10</t>
  </si>
  <si>
    <t>S10 �sszeg:</t>
  </si>
  <si>
    <t>avg_avg2</t>
  </si>
  <si>
    <t>rank4</t>
  </si>
  <si>
    <t>delta2</t>
  </si>
  <si>
    <t>COCO Y0: 1989132</t>
  </si>
  <si>
    <t>X(A5)</t>
  </si>
  <si>
    <t>Y(A6)</t>
  </si>
  <si>
    <t>(15+17)/(2)=16</t>
  </si>
  <si>
    <t>(9+986.9)/(2)=497.95</t>
  </si>
  <si>
    <t>(27+991.9)/(2)=509.5</t>
  </si>
  <si>
    <t>(973.9+9)/(2)=491.45</t>
  </si>
  <si>
    <t>(14+16)/(2)=15</t>
  </si>
  <si>
    <t>(8+985.9)/(2)=496.95</t>
  </si>
  <si>
    <t>(17+16)/(2)=16.5</t>
  </si>
  <si>
    <t>(972.9+8)/(2)=490.45</t>
  </si>
  <si>
    <t>(7+15)/(2)=11</t>
  </si>
  <si>
    <t>(7+984.9)/(2)=495.95</t>
  </si>
  <si>
    <t>(16+15)/(2)=15.5</t>
  </si>
  <si>
    <t>(971.9+7)/(2)=489.45</t>
  </si>
  <si>
    <t>(6+14)/(2)=10</t>
  </si>
  <si>
    <t>(6+983.9)/(2)=494.95</t>
  </si>
  <si>
    <t>(15+11)/(2)=13</t>
  </si>
  <si>
    <t>(970.9+6)/(2)=488.45</t>
  </si>
  <si>
    <t>(5+13)/(2)=9</t>
  </si>
  <si>
    <t>(5+982.9)/(2)=493.95</t>
  </si>
  <si>
    <t>(969.9+5)/(2)=487.45</t>
  </si>
  <si>
    <t>(4+981.9)/(2)=492.95</t>
  </si>
  <si>
    <t>(968.9+4)/(2)=486.45</t>
  </si>
  <si>
    <t>(3+980.9)/(2)=491.95</t>
  </si>
  <si>
    <t>(967.9+3)/(2)=485.45</t>
  </si>
  <si>
    <t>(2+979.9)/(2)=490.95</t>
  </si>
  <si>
    <t>(966.9+2)/(2)=484.45</t>
  </si>
  <si>
    <t>(1+974.9)/(2)=487.95</t>
  </si>
  <si>
    <t>(965.9+1)/(2)=483.45</t>
  </si>
  <si>
    <t>(964.9+0)/(2)=482.45</t>
  </si>
  <si>
    <r>
      <t>A futtat�s id�tartama: </t>
    </r>
    <r>
      <rPr>
        <b/>
        <sz val="6"/>
        <color rgb="FF333333"/>
        <rFont val="Verdana"/>
        <family val="2"/>
        <charset val="238"/>
      </rPr>
      <t>0.07 mp (0 p)</t>
    </r>
  </si>
  <si>
    <t>hidden!!!</t>
  </si>
  <si>
    <t>Estimation</t>
  </si>
  <si>
    <t>rank3</t>
  </si>
  <si>
    <t>Objectives</t>
  </si>
  <si>
    <t>creating alternative ranking methods (more complex than the naive one)</t>
  </si>
  <si>
    <t>creating models from the alternative ranking methods ensuring the highest fitting for the future matches concerning the winner</t>
  </si>
  <si>
    <t>Összeg / rank</t>
  </si>
  <si>
    <t>Átlag / rank2</t>
  </si>
  <si>
    <t>Szórás / rank2</t>
  </si>
  <si>
    <t>rank2b</t>
  </si>
  <si>
    <t>rank3b</t>
  </si>
  <si>
    <t>(7+12)/(2)=9.5</t>
  </si>
  <si>
    <t>(6+11)/(2)=8.5</t>
  </si>
  <si>
    <t>(5+10)/(2)=7.5</t>
  </si>
  <si>
    <t>rank4b</t>
  </si>
  <si>
    <t>RATIO</t>
  </si>
  <si>
    <t>check_win_all</t>
  </si>
  <si>
    <t>dynamic</t>
  </si>
  <si>
    <t>training</t>
  </si>
  <si>
    <t>test</t>
  </si>
  <si>
    <t>Összeg / dynamic</t>
  </si>
  <si>
    <t>Mennyiség / dynamic2</t>
  </si>
  <si>
    <t>Átlag / dynamic2</t>
  </si>
  <si>
    <t>estimation</t>
  </si>
  <si>
    <t>fitting</t>
  </si>
  <si>
    <t>dyn/all</t>
  </si>
  <si>
    <t>dyn</t>
  </si>
  <si>
    <t>rank_dyn</t>
  </si>
  <si>
    <t>rank_dyn_all</t>
  </si>
  <si>
    <t>fix100</t>
  </si>
  <si>
    <t>&gt;</t>
  </si>
  <si>
    <t>estimation3</t>
  </si>
  <si>
    <t>estimation2</t>
  </si>
  <si>
    <t>fitting2</t>
  </si>
  <si>
    <t>fitting3</t>
  </si>
  <si>
    <t>dyn_naiv</t>
  </si>
  <si>
    <t>Results</t>
  </si>
  <si>
    <t>alternative (more complex) ranking methods can be created</t>
  </si>
  <si>
    <t>dynamic alternatives have different impacts for the future</t>
  </si>
  <si>
    <t>the less potential has the naive approach</t>
  </si>
  <si>
    <t>the most potential has the dynamic evaluation/all matches</t>
  </si>
  <si>
    <t>&lt;--in case of a random database</t>
  </si>
  <si>
    <t>with just 100 training records</t>
  </si>
  <si>
    <t>instead of a step-by-step dynamic evaluation</t>
  </si>
  <si>
    <t>based on the static relativisms for percents and for ranking numbers</t>
  </si>
  <si>
    <t>based on similarity analyses for percents and for ranking numbers</t>
  </si>
  <si>
    <t>based on dynamic relativisms for percents and for ranking numbers</t>
  </si>
  <si>
    <t>fix120</t>
  </si>
  <si>
    <t>bechmark</t>
  </si>
  <si>
    <t>diff</t>
  </si>
  <si>
    <t>could not deliver better fitting for the lat 20 records</t>
  </si>
  <si>
    <t>the step-by-step approch for one single experiment in case of the best model(fix100)</t>
  </si>
  <si>
    <t>other model(fix100) could bring better fitting based on the fix120 parameters</t>
  </si>
  <si>
    <t>the systematic step-by-step approch should be tested later…</t>
  </si>
  <si>
    <t>a new issue could be: developing forecasting models based on all given information in case of each match</t>
  </si>
  <si>
    <t>these information could be e.g. the dynamic evaluations (naive, dyn/all, dyn_sum, etc.)</t>
  </si>
  <si>
    <t>the recent forecasting model has only one single X1 - in 3 variations!</t>
  </si>
  <si>
    <t>COCO Y0: 2704157</t>
  </si>
  <si>
    <t>Y(A5)</t>
  </si>
  <si>
    <t>(983.5+9)/(2)=496.25</t>
  </si>
  <si>
    <t>(22+1000.5)/(2)=511.25</t>
  </si>
  <si>
    <t>(15+9)/(2)=12</t>
  </si>
  <si>
    <t>(977.5+8)/(2)=492.75</t>
  </si>
  <si>
    <t>(8+999.5)/(2)=503.75</t>
  </si>
  <si>
    <t>(14+8)/(2)=11</t>
  </si>
  <si>
    <t>(976.5+7)/(2)=491.75</t>
  </si>
  <si>
    <t>(7+998.5)/(2)=502.75</t>
  </si>
  <si>
    <t>(975.5+6)/(2)=490.75</t>
  </si>
  <si>
    <t>(6+997.5)/(2)=501.75</t>
  </si>
  <si>
    <t>(974.5+5)/(2)=489.75</t>
  </si>
  <si>
    <t>(5+996.5)/(2)=500.75</t>
  </si>
  <si>
    <t>(973.5+4)/(2)=488.75</t>
  </si>
  <si>
    <t>(4+995.5)/(2)=499.75</t>
  </si>
  <si>
    <t>(972.5+3)/(2)=487.75</t>
  </si>
  <si>
    <t>(3+994.5)/(2)=498.75</t>
  </si>
  <si>
    <t>(971.5+2)/(2)=486.75</t>
  </si>
  <si>
    <t>(2+993.5)/(2)=497.75</t>
  </si>
  <si>
    <t>(970.5+1)/(2)=485.75</t>
  </si>
  <si>
    <t>(1+992.5)/(2)=496.75</t>
  </si>
  <si>
    <t>(969.5+0)/(2)=484.75</t>
  </si>
  <si>
    <t>(0+991.5)/(2)=495.75</t>
  </si>
  <si>
    <r>
      <t>A futtat�s id�tartama: </t>
    </r>
    <r>
      <rPr>
        <b/>
        <sz val="6"/>
        <color rgb="FF333333"/>
        <rFont val="Verdana"/>
        <family val="2"/>
        <charset val="238"/>
      </rPr>
      <t>0.08 mp (0 p)</t>
    </r>
  </si>
  <si>
    <t>Sheets</t>
  </si>
  <si>
    <t>estimations based on 100 or 120 records with dynamic evaluations</t>
  </si>
  <si>
    <t>naive_stat</t>
  </si>
  <si>
    <t>alternative rankings based on static percentual evaluations</t>
  </si>
  <si>
    <t>naive_stat2</t>
  </si>
  <si>
    <t>alternative rankings based on static 11-ranking evaluations</t>
  </si>
  <si>
    <t>trends</t>
  </si>
  <si>
    <t>rank_trend</t>
  </si>
  <si>
    <t>rank trend</t>
  </si>
  <si>
    <t>percent-based</t>
  </si>
  <si>
    <t>rank-based</t>
  </si>
  <si>
    <t>trend100</t>
  </si>
  <si>
    <t>trend120</t>
  </si>
  <si>
    <t>Y0_similarity-based ELO-scores</t>
  </si>
  <si>
    <t>naive2</t>
  </si>
  <si>
    <t>naive2_rank</t>
  </si>
  <si>
    <t>correlations to naive</t>
  </si>
  <si>
    <t>naiv2b</t>
  </si>
  <si>
    <t>naive2b_rank</t>
  </si>
  <si>
    <t>only correl&gt;0</t>
  </si>
  <si>
    <t>COCO Y0: 2961532</t>
  </si>
  <si>
    <t>X(A6)</t>
  </si>
  <si>
    <t>X(A7)</t>
  </si>
  <si>
    <t>X(A8)</t>
  </si>
  <si>
    <t>X(A9)</t>
  </si>
  <si>
    <t>X(A10)</t>
  </si>
  <si>
    <t>X(A11)</t>
  </si>
  <si>
    <t>X(A12)</t>
  </si>
  <si>
    <t>X(A13)</t>
  </si>
  <si>
    <t>X(A14)</t>
  </si>
  <si>
    <t>X(A15)</t>
  </si>
  <si>
    <t>X(A16)</t>
  </si>
  <si>
    <t>X(A17)</t>
  </si>
  <si>
    <t>Y(A18)</t>
  </si>
  <si>
    <t>(69+18)/(2)=43.5</t>
  </si>
  <si>
    <t>(141+175)/(2)=158</t>
  </si>
  <si>
    <t>(59+89)/(2)=74</t>
  </si>
  <si>
    <t>(9+794)/(2)=401.5</t>
  </si>
  <si>
    <t>(9+14)/(2)=11.5</t>
  </si>
  <si>
    <t>(853+83)/(2)=468</t>
  </si>
  <si>
    <t>(68+17)/(2)=42.5</t>
  </si>
  <si>
    <t>(97+77)/(2)=87</t>
  </si>
  <si>
    <t>(58+88)/(2)=73</t>
  </si>
  <si>
    <t>(8+793)/(2)=400.5</t>
  </si>
  <si>
    <t>(8+13)/(2)=10.5</t>
  </si>
  <si>
    <t>(852+82)/(2)=467</t>
  </si>
  <si>
    <t>(7+16)/(2)=11.5</t>
  </si>
  <si>
    <t>(96+76)/(2)=86</t>
  </si>
  <si>
    <t>(57+87)/(2)=72</t>
  </si>
  <si>
    <t>(7+792)/(2)=399.5</t>
  </si>
  <si>
    <t>(851+81)/(2)=466</t>
  </si>
  <si>
    <t>(6+15)/(2)=10.5</t>
  </si>
  <si>
    <t>(95+75)/(2)=85</t>
  </si>
  <si>
    <t>(56+86)/(2)=71</t>
  </si>
  <si>
    <t>(6+791)/(2)=398.5</t>
  </si>
  <si>
    <t>(775+6)/(2)=390.5</t>
  </si>
  <si>
    <t>(5+14)/(2)=9.5</t>
  </si>
  <si>
    <t>(74+74)/(2)=74</t>
  </si>
  <si>
    <t>(55+85)/(2)=70</t>
  </si>
  <si>
    <t>(5+790)/(2)=397.5</t>
  </si>
  <si>
    <t>(774+5)/(2)=389.5</t>
  </si>
  <si>
    <t>(4+13)/(2)=8.5</t>
  </si>
  <si>
    <t>(73+73)/(2)=73</t>
  </si>
  <si>
    <t>(54+84)/(2)=69</t>
  </si>
  <si>
    <t>(4+789)/(2)=396.5</t>
  </si>
  <si>
    <t>(773+4)/(2)=388.5</t>
  </si>
  <si>
    <t>(72+72)/(2)=72</t>
  </si>
  <si>
    <t>(53+83)/(2)=68</t>
  </si>
  <si>
    <t>(3+788)/(2)=395.5</t>
  </si>
  <si>
    <t>(772+3)/(2)=387.5</t>
  </si>
  <si>
    <t>(52+82)/(2)=67</t>
  </si>
  <si>
    <t>(2+787)/(2)=394.5</t>
  </si>
  <si>
    <t>(771+2)/(2)=386.5</t>
  </si>
  <si>
    <t>(51+1)/(2)=26</t>
  </si>
  <si>
    <t>(770+1)/(2)=385.5</t>
  </si>
  <si>
    <t>(769+0)/(2)=384.5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</si>
  <si>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1.39 Mb</t>
    </r>
  </si>
  <si>
    <t>model</t>
  </si>
  <si>
    <t>rank_all</t>
  </si>
  <si>
    <t>only</t>
  </si>
  <si>
    <t>COCO Y0: 4175443</t>
  </si>
  <si>
    <t>Y(A14)</t>
  </si>
  <si>
    <t>(9.1+9.1)/(2)=9.05</t>
  </si>
  <si>
    <t>(9.1+11.1)/(2)=10.05</t>
  </si>
  <si>
    <t>(9.1+961.9)/(2)=485.5</t>
  </si>
  <si>
    <t>(35.2+37.2)/(2)=36.2</t>
  </si>
  <si>
    <t>(9.1+16.1)/(2)=12.6</t>
  </si>
  <si>
    <t>(51.3+959.9)/(2)=505.6</t>
  </si>
  <si>
    <t>(924.7+9.1)/(2)=466.85</t>
  </si>
  <si>
    <t>(8+8)/(2)=8.05</t>
  </si>
  <si>
    <t>(8+10.1)/(2)=9.05</t>
  </si>
  <si>
    <t>(8+960.9)/(2)=484.5</t>
  </si>
  <si>
    <t>(8+36.2)/(2)=22.15</t>
  </si>
  <si>
    <t>(8+15.1)/(2)=11.55</t>
  </si>
  <si>
    <t>(923.7+8)/(2)=465.85</t>
  </si>
  <si>
    <t>(7+7)/(2)=7.05</t>
  </si>
  <si>
    <t>(7+9.1)/(2)=8.05</t>
  </si>
  <si>
    <t>(7+959.9)/(2)=483.45</t>
  </si>
  <si>
    <t>(7+35.2)/(2)=21.15</t>
  </si>
  <si>
    <t>(7+14.1)/(2)=10.55</t>
  </si>
  <si>
    <t>(922.7+7)/(2)=464.85</t>
  </si>
  <si>
    <t>(6+6)/(2)=6.05</t>
  </si>
  <si>
    <t>(6+8)/(2)=7.05</t>
  </si>
  <si>
    <t>(6+958.9)/(2)=482.45</t>
  </si>
  <si>
    <t>(6+34.2)/(2)=20.1</t>
  </si>
  <si>
    <t>(6+13.1)/(2)=9.55</t>
  </si>
  <si>
    <t>(901.5+6)/(2)=453.8</t>
  </si>
  <si>
    <t>(5+5)/(2)=5.05</t>
  </si>
  <si>
    <t>(5+7)/(2)=6.05</t>
  </si>
  <si>
    <t>(5+957.9)/(2)=481.45</t>
  </si>
  <si>
    <t>(5+11.1)/(2)=8.05</t>
  </si>
  <si>
    <t>(5+12.1)/(2)=8.55</t>
  </si>
  <si>
    <t>(900.5+5)/(2)=452.8</t>
  </si>
  <si>
    <t>(4+6)/(2)=5.05</t>
  </si>
  <si>
    <t>(4+956.9)/(2)=480.45</t>
  </si>
  <si>
    <t>(4+10.1)/(2)=7.05</t>
  </si>
  <si>
    <t>(4+11.1)/(2)=7.55</t>
  </si>
  <si>
    <t>(899.5+4)/(2)=451.8</t>
  </si>
  <si>
    <t>(3+5)/(2)=4</t>
  </si>
  <si>
    <t>(3+955.9)/(2)=479.45</t>
  </si>
  <si>
    <t>(3+10.1)/(2)=6.55</t>
  </si>
  <si>
    <t>(898.5+3)/(2)=450.75</t>
  </si>
  <si>
    <t>(2+4)/(2)=3</t>
  </si>
  <si>
    <t>(2+954.9)/(2)=478.45</t>
  </si>
  <si>
    <t>(2+9.1)/(2)=5.55</t>
  </si>
  <si>
    <t>(897.5+2)/(2)=449.75</t>
  </si>
  <si>
    <t>(1+953.9)/(2)=477.45</t>
  </si>
  <si>
    <t>(1+8)/(2)=4.55</t>
  </si>
  <si>
    <t>(896.5+1)/(2)=448.75</t>
  </si>
  <si>
    <t>(895.5+0)/(2)=447.75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</si>
  <si>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1.37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</si>
  <si>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0.15 mp (0 p)</t>
    </r>
  </si>
  <si>
    <t>rank_only</t>
  </si>
  <si>
    <t>each ranking-approach in two models (all and only correlation&gt;0 compared to the classic naive approach)</t>
  </si>
  <si>
    <t>models</t>
  </si>
  <si>
    <t>all &amp; only models</t>
  </si>
  <si>
    <t>Conclusions</t>
  </si>
  <si>
    <t>The antidiscriminative model based on all (till now explored) attributes has a NEW WINNER and a lot of objects have the same evaluation value!</t>
  </si>
  <si>
    <t>inverse</t>
  </si>
  <si>
    <t>COCO Y0: 3886393</t>
  </si>
  <si>
    <t>(18+69)/(2)=43.5</t>
  </si>
  <si>
    <t>(902.6+448.8)/(2)=675.7</t>
  </si>
  <si>
    <t>(9+72)/(2)=40.5</t>
  </si>
  <si>
    <t>(9+29)/(2)=19</t>
  </si>
  <si>
    <t>(89+779.6)/(2)=434.3</t>
  </si>
  <si>
    <t>(9+379.8)/(2)=194.4</t>
  </si>
  <si>
    <t>(83+454.8)/(2)=268.9</t>
  </si>
  <si>
    <t>(17+68)/(2)=42.5</t>
  </si>
  <si>
    <t>(901.6+447.8)/(2)=674.7</t>
  </si>
  <si>
    <t>(8+71)/(2)=39.5</t>
  </si>
  <si>
    <t>(8+28)/(2)=18</t>
  </si>
  <si>
    <t>(8+378.8)/(2)=193.4</t>
  </si>
  <si>
    <t>(82+453.8)/(2)=267.9</t>
  </si>
  <si>
    <t>(16+67)/(2)=41.5</t>
  </si>
  <si>
    <t>(900.6+446.8)/(2)=673.7</t>
  </si>
  <si>
    <t>(7+70)/(2)=38.5</t>
  </si>
  <si>
    <t>(7+27)/(2)=17</t>
  </si>
  <si>
    <t>(7+377.8)/(2)=192.4</t>
  </si>
  <si>
    <t>(81+452.8)/(2)=266.9</t>
  </si>
  <si>
    <t>(15+66)/(2)=40.5</t>
  </si>
  <si>
    <t>(830.6+6)/(2)=418.3</t>
  </si>
  <si>
    <t>(6+69)/(2)=37.5</t>
  </si>
  <si>
    <t>(6+26)/(2)=16</t>
  </si>
  <si>
    <t>(6+376.8)/(2)=191.4</t>
  </si>
  <si>
    <t>(80+451.8)/(2)=265.9</t>
  </si>
  <si>
    <t>(10+65)/(2)=37.5</t>
  </si>
  <si>
    <t>(829.6+5)/(2)=417.3</t>
  </si>
  <si>
    <t>(5+68)/(2)=36.5</t>
  </si>
  <si>
    <t>(5+25)/(2)=15</t>
  </si>
  <si>
    <t>(5+375.8)/(2)=190.4</t>
  </si>
  <si>
    <t>(79+450.8)/(2)=264.9</t>
  </si>
  <si>
    <t>(9+64)/(2)=36.5</t>
  </si>
  <si>
    <t>(828.6+4)/(2)=416.3</t>
  </si>
  <si>
    <t>(4+67)/(2)=35.5</t>
  </si>
  <si>
    <t>(4+24)/(2)=14</t>
  </si>
  <si>
    <t>(4+374.8)/(2)=189.4</t>
  </si>
  <si>
    <t>(78+449.8)/(2)=263.9</t>
  </si>
  <si>
    <t>(8+63)/(2)=35.5</t>
  </si>
  <si>
    <t>(827.6+3)/(2)=415.3</t>
  </si>
  <si>
    <t>(3+66)/(2)=34.5</t>
  </si>
  <si>
    <t>(3+23)/(2)=13</t>
  </si>
  <si>
    <t>(3+373.8)/(2)=188.4</t>
  </si>
  <si>
    <t>(77+448.8)/(2)=262.9</t>
  </si>
  <si>
    <t>(7+62)/(2)=34.5</t>
  </si>
  <si>
    <t>(826.6+2)/(2)=414.3</t>
  </si>
  <si>
    <t>(2+65)/(2)=33.5</t>
  </si>
  <si>
    <t>(2+22)/(2)=12</t>
  </si>
  <si>
    <t>(2+372.8)/(2)=187.4</t>
  </si>
  <si>
    <t>(825.6+1)/(2)=413.3</t>
  </si>
  <si>
    <t>(1+64)/(2)=32.5</t>
  </si>
  <si>
    <t>(812.6+0)/(2)=406.3</t>
  </si>
  <si>
    <t>valid</t>
  </si>
  <si>
    <t>The none=system-answer could be involved into the modelling based on function symmetry.</t>
  </si>
  <si>
    <t>100-LOST</t>
  </si>
  <si>
    <t>win-lost</t>
  </si>
  <si>
    <t>rank(win-lost)</t>
  </si>
  <si>
    <t>static_naive</t>
  </si>
  <si>
    <t>lost2</t>
  </si>
  <si>
    <t>lost4</t>
  </si>
  <si>
    <t>100_win-LOST</t>
  </si>
  <si>
    <t>win-lost arány</t>
  </si>
  <si>
    <t>win-lost2</t>
  </si>
  <si>
    <t>win-lost4</t>
  </si>
  <si>
    <t>matches_win</t>
  </si>
  <si>
    <t>matches_win2</t>
  </si>
  <si>
    <t>matches_lost</t>
  </si>
  <si>
    <t>matches_lost2</t>
  </si>
  <si>
    <t>100+40 records (lost-potential)</t>
  </si>
  <si>
    <t>100+40 records (win-potential)</t>
  </si>
  <si>
    <t>120+20 records  (win-potential)</t>
  </si>
  <si>
    <t>100+40 records (win-lost potential)</t>
  </si>
  <si>
    <t>K-column</t>
  </si>
  <si>
    <t>100_win-weighted</t>
  </si>
  <si>
    <t>win_win_ratio</t>
  </si>
  <si>
    <t>weighted4</t>
  </si>
  <si>
    <t>weighted2</t>
  </si>
  <si>
    <t>weighted_ratio</t>
  </si>
  <si>
    <t>matches_win_weighted</t>
  </si>
  <si>
    <t>100+40 (win-potential * win-number)</t>
  </si>
  <si>
    <t>weighted</t>
  </si>
  <si>
    <t>matches_lost_weighted</t>
  </si>
  <si>
    <t>100+40 different step-by-step estimations</t>
  </si>
  <si>
    <t>on the right side</t>
  </si>
  <si>
    <t>win_weighted</t>
  </si>
  <si>
    <t>e1</t>
  </si>
  <si>
    <t>e2</t>
  </si>
  <si>
    <t>e3</t>
  </si>
  <si>
    <t>stepbystep</t>
  </si>
  <si>
    <t>lost2(win-lost)</t>
  </si>
  <si>
    <t>Y</t>
  </si>
  <si>
    <t>super_estimation</t>
  </si>
  <si>
    <t>pl1</t>
  </si>
  <si>
    <t>pl2</t>
  </si>
  <si>
    <t>more</t>
  </si>
  <si>
    <t>more2</t>
  </si>
  <si>
    <t>pl1diff</t>
  </si>
  <si>
    <t>pl2diff</t>
  </si>
  <si>
    <t>consolidated</t>
  </si>
  <si>
    <t>fitt</t>
  </si>
  <si>
    <t>OAM2</t>
  </si>
  <si>
    <t>each estimation-logic in one coco-mcm-model</t>
  </si>
  <si>
    <t>testing</t>
  </si>
  <si>
    <t>https://en.wikipedia.org/wiki/Elo_rating_system</t>
  </si>
  <si>
    <t>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</si>
</sst>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164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2" borderId="0" xfId="0" applyFill="1" applyAlignment="1">
      <alignment horizontal="left"/>
    </xf>
    <xf numFmtId="165" fontId="0" fillId="2" borderId="0" xfId="0" applyNumberFormat="1" applyFill="1"/>
    <xf numFmtId="0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1" applyNumberFormat="1" applyFont="1" applyFill="1"/>
    <xf numFmtId="1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2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2" fontId="0" fillId="2" borderId="0" xfId="0" applyNumberFormat="1" applyFill="1"/>
    <xf numFmtId="1" fontId="0" fillId="2" borderId="0" xfId="0" applyNumberFormat="1" applyFill="1"/>
    <xf numFmtId="0" fontId="0" fillId="5" borderId="0" xfId="0" applyFill="1"/>
    <xf numFmtId="0" fontId="0" fillId="5" borderId="3" xfId="0" applyFill="1" applyBorder="1"/>
    <xf numFmtId="164" fontId="0" fillId="0" borderId="3" xfId="1" applyNumberFormat="1" applyFont="1" applyBorder="1"/>
    <xf numFmtId="0" fontId="0" fillId="0" borderId="3" xfId="1" applyNumberFormat="1" applyFont="1" applyBorder="1"/>
    <xf numFmtId="9" fontId="0" fillId="0" borderId="3" xfId="1" applyFont="1" applyBorder="1"/>
    <xf numFmtId="0" fontId="3" fillId="5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0" fillId="5" borderId="0" xfId="1" applyNumberFormat="1" applyFont="1" applyFill="1" applyAlignment="1">
      <alignment horizontal="right"/>
    </xf>
    <xf numFmtId="0" fontId="0" fillId="5" borderId="0" xfId="1" applyNumberFormat="1" applyFont="1" applyFill="1"/>
    <xf numFmtId="2" fontId="0" fillId="0" borderId="3" xfId="0" applyNumberFormat="1" applyBorder="1"/>
    <xf numFmtId="0" fontId="11" fillId="0" borderId="0" xfId="2" applyAlignment="1">
      <alignment wrapText="1"/>
    </xf>
    <xf numFmtId="0" fontId="0" fillId="6" borderId="0" xfId="0" applyFill="1"/>
    <xf numFmtId="0" fontId="0" fillId="7" borderId="0" xfId="1" applyNumberFormat="1" applyFont="1" applyFill="1"/>
    <xf numFmtId="0" fontId="13" fillId="8" borderId="0" xfId="1" applyNumberFormat="1" applyFont="1" applyFill="1" applyAlignment="1">
      <alignment horizontal="right"/>
    </xf>
    <xf numFmtId="0" fontId="0" fillId="9" borderId="0" xfId="1" applyNumberFormat="1" applyFont="1" applyFill="1" applyAlignment="1">
      <alignment horizontal="right"/>
    </xf>
    <xf numFmtId="0" fontId="0" fillId="0" borderId="0" xfId="1" applyNumberFormat="1" applyFont="1" applyFill="1" applyAlignment="1">
      <alignment horizontal="center"/>
    </xf>
    <xf numFmtId="0" fontId="0" fillId="10" borderId="0" xfId="0" applyFill="1"/>
    <xf numFmtId="0" fontId="1" fillId="0" borderId="0" xfId="1" applyNumberFormat="1" applyFont="1" applyFill="1" applyAlignment="1">
      <alignment horizontal="center"/>
    </xf>
    <xf numFmtId="1" fontId="0" fillId="0" borderId="3" xfId="0" applyNumberFormat="1" applyBorder="1"/>
    <xf numFmtId="1" fontId="0" fillId="2" borderId="3" xfId="0" applyNumberFormat="1" applyFill="1" applyBorder="1"/>
    <xf numFmtId="0" fontId="0" fillId="9" borderId="0" xfId="0" applyFill="1"/>
    <xf numFmtId="1" fontId="0" fillId="9" borderId="3" xfId="0" applyNumberFormat="1" applyFill="1" applyBorder="1"/>
    <xf numFmtId="1" fontId="0" fillId="9" borderId="0" xfId="0" applyNumberFormat="1" applyFill="1"/>
  </cellXfs>
  <cellStyles count="3">
    <cellStyle name="Hivatkozás" xfId="2" builtinId="8"/>
    <cellStyle name="Normál" xfId="0" builtinId="0"/>
    <cellStyle name="Százalék" xfId="1" builtinId="5"/>
  </cellStyles>
  <dxfs count="26"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0.0"/>
    </dxf>
    <dxf>
      <numFmt numFmtId="0" formatCode="General"/>
    </dxf>
    <dxf>
      <numFmt numFmtId="164" formatCode="0.0%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2" formatCode="0.00"/>
    </dxf>
    <dxf>
      <numFmt numFmtId="2" formatCode="0.00"/>
    </dxf>
    <dxf>
      <numFmt numFmtId="0" formatCode="General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0" formatCode="General"/>
    </dxf>
    <dxf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1</xdr:col>
      <xdr:colOff>42412</xdr:colOff>
      <xdr:row>61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FC43DB34-A988-407D-B5F9-FF8DE89B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909312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42412</xdr:colOff>
      <xdr:row>61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E1E1893C-4C84-4743-92CE-D2A8821E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909312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38100</xdr:colOff>
      <xdr:row>61</xdr:row>
      <xdr:rowOff>25400</xdr:rowOff>
    </xdr:to>
    <xdr:pic>
      <xdr:nvPicPr>
        <xdr:cNvPr id="4" name="Kép 3" descr="COCO">
          <a:extLst>
            <a:ext uri="{FF2B5EF4-FFF2-40B4-BE49-F238E27FC236}">
              <a16:creationId xmlns:a16="http://schemas.microsoft.com/office/drawing/2014/main" id="{2FE1778E-0C82-40E5-B6BB-481CB7F7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41158</xdr:colOff>
      <xdr:row>61</xdr:row>
      <xdr:rowOff>25400</xdr:rowOff>
    </xdr:to>
    <xdr:pic>
      <xdr:nvPicPr>
        <xdr:cNvPr id="5" name="Kép 4" descr="COCO">
          <a:extLst>
            <a:ext uri="{FF2B5EF4-FFF2-40B4-BE49-F238E27FC236}">
              <a16:creationId xmlns:a16="http://schemas.microsoft.com/office/drawing/2014/main" id="{FD8150D7-1A46-4B18-B809-D64C8E8C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41158</xdr:colOff>
      <xdr:row>61</xdr:row>
      <xdr:rowOff>25400</xdr:rowOff>
    </xdr:to>
    <xdr:pic>
      <xdr:nvPicPr>
        <xdr:cNvPr id="6" name="Kép 5" descr="COCO">
          <a:extLst>
            <a:ext uri="{FF2B5EF4-FFF2-40B4-BE49-F238E27FC236}">
              <a16:creationId xmlns:a16="http://schemas.microsoft.com/office/drawing/2014/main" id="{87748F78-2BB6-4185-819A-91D83430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1</xdr:col>
      <xdr:colOff>42412</xdr:colOff>
      <xdr:row>61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067639C4-9188-4883-95AF-6BD51B19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124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42412</xdr:colOff>
      <xdr:row>61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2B79BA9D-5A2D-4DF8-9B15-F9644200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38100</xdr:colOff>
      <xdr:row>61</xdr:row>
      <xdr:rowOff>25400</xdr:rowOff>
    </xdr:to>
    <xdr:pic>
      <xdr:nvPicPr>
        <xdr:cNvPr id="4" name="Kép 3" descr="COCO">
          <a:extLst>
            <a:ext uri="{FF2B5EF4-FFF2-40B4-BE49-F238E27FC236}">
              <a16:creationId xmlns:a16="http://schemas.microsoft.com/office/drawing/2014/main" id="{152E4566-CEE5-499A-A178-32F4E05A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7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1F4C7B7A-4B26-4E12-8051-D0D19743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26</xdr:col>
      <xdr:colOff>76200</xdr:colOff>
      <xdr:row>3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317FDA9C-3A08-4E29-8912-8DC6503B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3</xdr:col>
      <xdr:colOff>76200</xdr:colOff>
      <xdr:row>86</xdr:row>
      <xdr:rowOff>25400</xdr:rowOff>
    </xdr:to>
    <xdr:pic>
      <xdr:nvPicPr>
        <xdr:cNvPr id="4" name="Kép 3" descr="COCO">
          <a:extLst>
            <a:ext uri="{FF2B5EF4-FFF2-40B4-BE49-F238E27FC236}">
              <a16:creationId xmlns:a16="http://schemas.microsoft.com/office/drawing/2014/main" id="{0602FDE5-ABB3-43A5-805A-CDAC26D4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974.419855671294" createdVersion="6" refreshedVersion="6" minRefreshableVersion="3" recordCount="140" xr:uid="{2AA18BAF-B0E7-4E02-997A-ABEDF19A3A77}">
  <cacheSource type="worksheet">
    <worksheetSource ref="E3:I143" sheet="matches_win"/>
  </cacheSource>
  <cacheFields count="5">
    <cacheField name="result" numFmtId="0">
      <sharedItems containsSemiMixedTypes="0" containsString="0" containsNumber="1" containsInteger="1" minValue="0" maxValue="9" count="10">
        <n v="0"/>
        <n v="2"/>
        <n v="3"/>
        <n v="7"/>
        <n v="8"/>
        <n v="6"/>
        <n v="4"/>
        <n v="1"/>
        <n v="5"/>
        <n v="9"/>
      </sharedItems>
    </cacheField>
    <cacheField name="result2" numFmtId="0">
      <sharedItems containsSemiMixedTypes="0" containsString="0" containsNumber="1" containsInteger="1" minValue="0" maxValue="9"/>
    </cacheField>
    <cacheField name="check" numFmtId="0">
      <sharedItems containsSemiMixedTypes="0" containsString="0" containsNumber="1" containsInteger="1" minValue="-9" maxValue="9"/>
    </cacheField>
    <cacheField name="check2" numFmtId="0">
      <sharedItems containsSemiMixedTypes="0" containsString="0" containsNumber="1" containsInteger="1" minValue="0" maxValue="0"/>
    </cacheField>
    <cacheField name="average" numFmtId="164">
      <sharedItems containsSemiMixedTypes="0" containsString="0" containsNumber="1" minValue="0.32" maxValue="0.75675675675675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974.459610069447" createdVersion="6" refreshedVersion="6" minRefreshableVersion="3" recordCount="100" xr:uid="{F9596EC7-1ECB-40EF-B44E-28D818B47922}">
  <cacheSource type="worksheet">
    <worksheetSource ref="E3:K103" sheet="matches_win"/>
  </cacheSource>
  <cacheFields count="7">
    <cacheField name="result" numFmtId="0">
      <sharedItems containsSemiMixedTypes="0" containsString="0" containsNumber="1" containsInteger="1" minValue="0" maxValue="9" count="10">
        <n v="0"/>
        <n v="2"/>
        <n v="3"/>
        <n v="7"/>
        <n v="8"/>
        <n v="6"/>
        <n v="4"/>
        <n v="1"/>
        <n v="5"/>
        <n v="9"/>
      </sharedItems>
    </cacheField>
    <cacheField name="result2" numFmtId="0">
      <sharedItems containsSemiMixedTypes="0" containsString="0" containsNumber="1" containsInteger="1" minValue="0" maxValue="9"/>
    </cacheField>
    <cacheField name="check" numFmtId="0">
      <sharedItems containsSemiMixedTypes="0" containsString="0" containsNumber="1" containsInteger="1" minValue="-9" maxValue="8"/>
    </cacheField>
    <cacheField name="check2" numFmtId="0">
      <sharedItems containsSemiMixedTypes="0" containsString="0" containsNumber="1" containsInteger="1" minValue="0" maxValue="0"/>
    </cacheField>
    <cacheField name="average" numFmtId="164">
      <sharedItems containsSemiMixedTypes="0" containsString="0" containsNumber="1" minValue="0.32" maxValue="0.7567567567567568"/>
    </cacheField>
    <cacheField name="rank" numFmtId="0">
      <sharedItems containsSemiMixedTypes="0" containsString="0" containsNumber="1" containsInteger="1" minValue="1" maxValue="10"/>
    </cacheField>
    <cacheField name="dynamic" numFmtId="9">
      <sharedItems containsSemiMixedTypes="0" containsString="0" containsNumber="1" minValue="0" maxValue="0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976.404754976851" createdVersion="6" refreshedVersion="6" minRefreshableVersion="3" recordCount="140" xr:uid="{4F3EA9B0-4545-437B-B0D9-D913EA8C01B1}">
  <cacheSource type="worksheet">
    <worksheetSource ref="E3:E143" sheet="matches_win"/>
  </cacheSource>
  <cacheFields count="1">
    <cacheField name="result" numFmtId="0">
      <sharedItems containsSemiMixedTypes="0" containsString="0" containsNumber="1" containsInteger="1" minValue="0" maxValue="9" count="10">
        <n v="0"/>
        <n v="2"/>
        <n v="3"/>
        <n v="7"/>
        <n v="8"/>
        <n v="6"/>
        <n v="4"/>
        <n v="1"/>
        <n v="5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976.404793981485" createdVersion="6" refreshedVersion="6" minRefreshableVersion="3" recordCount="140" xr:uid="{D74B48FF-DEA3-4599-AAFF-FF3D4AE52ABA}">
  <cacheSource type="worksheet">
    <worksheetSource ref="E3:J143" sheet="matches_win"/>
  </cacheSource>
  <cacheFields count="6">
    <cacheField name="result" numFmtId="0">
      <sharedItems containsSemiMixedTypes="0" containsString="0" containsNumber="1" containsInteger="1" minValue="0" maxValue="9" count="10">
        <n v="0"/>
        <n v="2"/>
        <n v="3"/>
        <n v="7"/>
        <n v="8"/>
        <n v="6"/>
        <n v="4"/>
        <n v="1"/>
        <n v="5"/>
        <n v="9"/>
      </sharedItems>
    </cacheField>
    <cacheField name="result2" numFmtId="0">
      <sharedItems containsSemiMixedTypes="0" containsString="0" containsNumber="1" containsInteger="1" minValue="0" maxValue="9"/>
    </cacheField>
    <cacheField name="check" numFmtId="0">
      <sharedItems containsSemiMixedTypes="0" containsString="0" containsNumber="1" containsInteger="1" minValue="-9" maxValue="9"/>
    </cacheField>
    <cacheField name="check2" numFmtId="0">
      <sharedItems containsSemiMixedTypes="0" containsString="0" containsNumber="1" containsInteger="1" minValue="0" maxValue="0"/>
    </cacheField>
    <cacheField name="average" numFmtId="164">
      <sharedItems containsSemiMixedTypes="0" containsString="0" containsNumber="1" minValue="0.32" maxValue="0.7567567567567568"/>
    </cacheField>
    <cacheField name="rank" numFmtId="0">
      <sharedItems containsSemiMixedTypes="0" containsString="0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976.408089699071" createdVersion="6" refreshedVersion="6" minRefreshableVersion="3" recordCount="120" xr:uid="{CE2ED6C3-4B92-48A9-AD91-9C38DABFBA3A}">
  <cacheSource type="worksheet">
    <worksheetSource ref="E3:K123" sheet="matches_win"/>
  </cacheSource>
  <cacheFields count="7">
    <cacheField name="result" numFmtId="0">
      <sharedItems containsSemiMixedTypes="0" containsString="0" containsNumber="1" containsInteger="1" minValue="0" maxValue="9" count="10">
        <n v="0"/>
        <n v="2"/>
        <n v="3"/>
        <n v="7"/>
        <n v="8"/>
        <n v="6"/>
        <n v="4"/>
        <n v="1"/>
        <n v="5"/>
        <n v="9"/>
      </sharedItems>
    </cacheField>
    <cacheField name="result2" numFmtId="0">
      <sharedItems containsSemiMixedTypes="0" containsString="0" containsNumber="1" containsInteger="1" minValue="0" maxValue="9"/>
    </cacheField>
    <cacheField name="check" numFmtId="0">
      <sharedItems containsSemiMixedTypes="0" containsString="0" containsNumber="1" containsInteger="1" minValue="-9" maxValue="9"/>
    </cacheField>
    <cacheField name="check2" numFmtId="0">
      <sharedItems containsSemiMixedTypes="0" containsString="0" containsNumber="1" containsInteger="1" minValue="0" maxValue="0"/>
    </cacheField>
    <cacheField name="average" numFmtId="164">
      <sharedItems containsSemiMixedTypes="0" containsString="0" containsNumber="1" minValue="0.32" maxValue="0.7567567567567568"/>
    </cacheField>
    <cacheField name="rank" numFmtId="0">
      <sharedItems containsSemiMixedTypes="0" containsString="0" containsNumber="1" containsInteger="1" minValue="1" maxValue="10"/>
    </cacheField>
    <cacheField name="dynamic" numFmtId="9">
      <sharedItems containsSemiMixedTypes="0" containsString="0" containsNumber="1" minValue="0" maxValue="0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981.383164120372" createdVersion="6" refreshedVersion="6" minRefreshableVersion="3" recordCount="100" xr:uid="{94226B8C-C4DB-4AD0-B1C7-137CAB07A245}">
  <cacheSource type="worksheet">
    <worksheetSource ref="E3:K103" sheet="matches_lost"/>
  </cacheSource>
  <cacheFields count="7">
    <cacheField name="result" numFmtId="0">
      <sharedItems containsSemiMixedTypes="0" containsString="0" containsNumber="1" containsInteger="1" minValue="0" maxValue="9"/>
    </cacheField>
    <cacheField name="result2" numFmtId="0">
      <sharedItems containsSemiMixedTypes="0" containsString="0" containsNumber="1" containsInteger="1" minValue="0" maxValue="9" count="10">
        <n v="1"/>
        <n v="8"/>
        <n v="5"/>
        <n v="6"/>
        <n v="4"/>
        <n v="9"/>
        <n v="3"/>
        <n v="0"/>
        <n v="7"/>
        <n v="2"/>
      </sharedItems>
    </cacheField>
    <cacheField name="check" numFmtId="0">
      <sharedItems containsSemiMixedTypes="0" containsString="0" containsNumber="1" containsInteger="1" minValue="-9" maxValue="8"/>
    </cacheField>
    <cacheField name="check2" numFmtId="0">
      <sharedItems containsSemiMixedTypes="0" containsString="0" containsNumber="1" containsInteger="1" minValue="0" maxValue="0"/>
    </cacheField>
    <cacheField name="average" numFmtId="164">
      <sharedItems containsSemiMixedTypes="0" containsString="0" containsNumber="1" minValue="0.32" maxValue="0.7567567567567568"/>
    </cacheField>
    <cacheField name="rank" numFmtId="0">
      <sharedItems containsSemiMixedTypes="0" containsString="0" containsNumber="1" containsInteger="1" minValue="1" maxValue="10"/>
    </cacheField>
    <cacheField name="dynamic" numFmtId="9">
      <sharedItems containsSemiMixedTypes="0" containsString="0" containsNumber="1" minValue="0.2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981.396686574073" createdVersion="6" refreshedVersion="6" minRefreshableVersion="3" recordCount="100" xr:uid="{B8579BF5-1BEE-4F43-849A-7C8145573CC3}">
  <cacheSource type="worksheet">
    <worksheetSource ref="E3:K103" sheet="matches_lost (2)"/>
  </cacheSource>
  <cacheFields count="7">
    <cacheField name="result" numFmtId="0">
      <sharedItems containsSemiMixedTypes="0" containsString="0" containsNumber="1" containsInteger="1" minValue="0" maxValue="9"/>
    </cacheField>
    <cacheField name="result2" numFmtId="0">
      <sharedItems containsSemiMixedTypes="0" containsString="0" containsNumber="1" containsInteger="1" minValue="0" maxValue="9" count="10">
        <n v="1"/>
        <n v="8"/>
        <n v="5"/>
        <n v="6"/>
        <n v="4"/>
        <n v="9"/>
        <n v="3"/>
        <n v="0"/>
        <n v="7"/>
        <n v="2"/>
      </sharedItems>
    </cacheField>
    <cacheField name="check" numFmtId="0">
      <sharedItems containsSemiMixedTypes="0" containsString="0" containsNumber="1" containsInteger="1" minValue="-9" maxValue="8"/>
    </cacheField>
    <cacheField name="check2" numFmtId="0">
      <sharedItems containsSemiMixedTypes="0" containsString="0" containsNumber="1" containsInteger="1" minValue="0" maxValue="0"/>
    </cacheField>
    <cacheField name="average" numFmtId="164">
      <sharedItems containsSemiMixedTypes="0" containsString="0" containsNumber="1" minValue="0.32" maxValue="0.7567567567567568"/>
    </cacheField>
    <cacheField name="rank" numFmtId="0">
      <sharedItems containsSemiMixedTypes="0" containsString="0" containsNumber="1" containsInteger="1" minValue="1" maxValue="10"/>
    </cacheField>
    <cacheField name="dynamic" numFmtId="9">
      <sharedItems containsSemiMixedTypes="0" containsString="0" containsNumber="1" minValue="-1" maxValue="0.60000000000000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981.415434027775" createdVersion="6" refreshedVersion="6" minRefreshableVersion="3" recordCount="100" xr:uid="{9728E537-6439-4CD8-8AA1-ACDA1A876F48}">
  <cacheSource type="worksheet">
    <worksheetSource ref="E3:K103" sheet="matches_win_weighted"/>
  </cacheSource>
  <cacheFields count="7">
    <cacheField name="result" numFmtId="0">
      <sharedItems containsSemiMixedTypes="0" containsString="0" containsNumber="1" containsInteger="1" minValue="0" maxValue="9"/>
    </cacheField>
    <cacheField name="result2" numFmtId="0">
      <sharedItems containsSemiMixedTypes="0" containsString="0" containsNumber="1" containsInteger="1" minValue="0" maxValue="9" count="10">
        <n v="1"/>
        <n v="8"/>
        <n v="5"/>
        <n v="6"/>
        <n v="4"/>
        <n v="9"/>
        <n v="3"/>
        <n v="0"/>
        <n v="7"/>
        <n v="2"/>
      </sharedItems>
    </cacheField>
    <cacheField name="check" numFmtId="0">
      <sharedItems containsSemiMixedTypes="0" containsString="0" containsNumber="1" containsInteger="1" minValue="-9" maxValue="8"/>
    </cacheField>
    <cacheField name="check2" numFmtId="0">
      <sharedItems containsSemiMixedTypes="0" containsString="0" containsNumber="1" containsInteger="1" minValue="0" maxValue="0"/>
    </cacheField>
    <cacheField name="average" numFmtId="164">
      <sharedItems containsSemiMixedTypes="0" containsString="0" containsNumber="1" minValue="0.32" maxValue="0.7567567567567568"/>
    </cacheField>
    <cacheField name="rank" numFmtId="0">
      <sharedItems containsSemiMixedTypes="0" containsString="0" containsNumber="1" containsInteger="1" minValue="1" maxValue="10"/>
    </cacheField>
    <cacheField name="dynamic" numFmtId="9">
      <sharedItems containsSemiMixedTypes="0" containsString="0" containsNumber="1" minValue="0" maxValue="13.8846153846153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n v="1"/>
    <n v="1"/>
    <n v="0"/>
    <n v="0.7567567567567568"/>
  </r>
  <r>
    <x v="1"/>
    <n v="8"/>
    <n v="-6"/>
    <n v="0"/>
    <n v="0.32"/>
  </r>
  <r>
    <x v="2"/>
    <n v="5"/>
    <n v="-2"/>
    <n v="0"/>
    <n v="0.42307692307692307"/>
  </r>
  <r>
    <x v="3"/>
    <n v="6"/>
    <n v="1"/>
    <n v="0"/>
    <n v="0.55555555555555558"/>
  </r>
  <r>
    <x v="4"/>
    <n v="1"/>
    <n v="7"/>
    <n v="0"/>
    <n v="0.7567567567567568"/>
  </r>
  <r>
    <x v="4"/>
    <n v="4"/>
    <n v="4"/>
    <n v="0"/>
    <n v="0.5161290322580645"/>
  </r>
  <r>
    <x v="5"/>
    <n v="9"/>
    <n v="-3"/>
    <n v="0"/>
    <n v="0.4"/>
  </r>
  <r>
    <x v="6"/>
    <n v="3"/>
    <n v="1"/>
    <n v="0"/>
    <n v="0.48148148148148145"/>
  </r>
  <r>
    <x v="7"/>
    <n v="9"/>
    <n v="-8"/>
    <n v="0"/>
    <n v="0.4"/>
  </r>
  <r>
    <x v="1"/>
    <n v="0"/>
    <n v="-2"/>
    <n v="0"/>
    <n v="0.5161290322580645"/>
  </r>
  <r>
    <x v="7"/>
    <n v="4"/>
    <n v="-3"/>
    <n v="0"/>
    <n v="0.5161290322580645"/>
  </r>
  <r>
    <x v="8"/>
    <n v="8"/>
    <n v="-3"/>
    <n v="0"/>
    <n v="0.32"/>
  </r>
  <r>
    <x v="2"/>
    <n v="4"/>
    <n v="-1"/>
    <n v="0"/>
    <n v="0.5161290322580645"/>
  </r>
  <r>
    <x v="7"/>
    <n v="0"/>
    <n v="-1"/>
    <n v="0"/>
    <n v="0.5161290322580645"/>
  </r>
  <r>
    <x v="1"/>
    <n v="5"/>
    <n v="-3"/>
    <n v="0"/>
    <n v="0.42307692307692307"/>
  </r>
  <r>
    <x v="8"/>
    <n v="0"/>
    <n v="-5"/>
    <n v="0"/>
    <n v="0.5161290322580645"/>
  </r>
  <r>
    <x v="7"/>
    <n v="7"/>
    <n v="-6"/>
    <n v="0"/>
    <n v="0.44827586206896552"/>
  </r>
  <r>
    <x v="1"/>
    <n v="7"/>
    <n v="5"/>
    <n v="0"/>
    <n v="0.44827586206896552"/>
  </r>
  <r>
    <x v="2"/>
    <n v="5"/>
    <n v="-2"/>
    <n v="0"/>
    <n v="0.42307692307692307"/>
  </r>
  <r>
    <x v="8"/>
    <n v="0"/>
    <n v="5"/>
    <n v="0"/>
    <n v="0.5161290322580645"/>
  </r>
  <r>
    <x v="7"/>
    <n v="8"/>
    <n v="-7"/>
    <n v="0"/>
    <n v="0.32"/>
  </r>
  <r>
    <x v="7"/>
    <n v="3"/>
    <n v="2"/>
    <n v="0"/>
    <n v="0.48148148148148145"/>
  </r>
  <r>
    <x v="4"/>
    <n v="3"/>
    <n v="-5"/>
    <n v="0"/>
    <n v="0.48148148148148145"/>
  </r>
  <r>
    <x v="3"/>
    <n v="9"/>
    <n v="2"/>
    <n v="0"/>
    <n v="0.4"/>
  </r>
  <r>
    <x v="8"/>
    <n v="8"/>
    <n v="3"/>
    <n v="0"/>
    <n v="0.32"/>
  </r>
  <r>
    <x v="0"/>
    <n v="5"/>
    <n v="-5"/>
    <n v="0"/>
    <n v="0.42307692307692307"/>
  </r>
  <r>
    <x v="2"/>
    <n v="2"/>
    <n v="1"/>
    <n v="0"/>
    <n v="0.4838709677419355"/>
  </r>
  <r>
    <x v="6"/>
    <n v="0"/>
    <n v="4"/>
    <n v="0"/>
    <n v="0.5161290322580645"/>
  </r>
  <r>
    <x v="0"/>
    <n v="4"/>
    <n v="-4"/>
    <n v="0"/>
    <n v="0.5161290322580645"/>
  </r>
  <r>
    <x v="6"/>
    <n v="9"/>
    <n v="5"/>
    <n v="0"/>
    <n v="0.4"/>
  </r>
  <r>
    <x v="9"/>
    <n v="4"/>
    <n v="-5"/>
    <n v="0"/>
    <n v="0.5161290322580645"/>
  </r>
  <r>
    <x v="2"/>
    <n v="1"/>
    <n v="2"/>
    <n v="0"/>
    <n v="0.7567567567567568"/>
  </r>
  <r>
    <x v="2"/>
    <n v="5"/>
    <n v="-2"/>
    <n v="0"/>
    <n v="0.42307692307692307"/>
  </r>
  <r>
    <x v="7"/>
    <n v="5"/>
    <n v="4"/>
    <n v="0"/>
    <n v="0.42307692307692307"/>
  </r>
  <r>
    <x v="4"/>
    <n v="1"/>
    <n v="-7"/>
    <n v="0"/>
    <n v="0.7567567567567568"/>
  </r>
  <r>
    <x v="5"/>
    <n v="2"/>
    <n v="4"/>
    <n v="0"/>
    <n v="0.4838709677419355"/>
  </r>
  <r>
    <x v="3"/>
    <n v="2"/>
    <n v="5"/>
    <n v="0"/>
    <n v="0.4838709677419355"/>
  </r>
  <r>
    <x v="7"/>
    <n v="4"/>
    <n v="3"/>
    <n v="0"/>
    <n v="0.5161290322580645"/>
  </r>
  <r>
    <x v="0"/>
    <n v="2"/>
    <n v="-2"/>
    <n v="0"/>
    <n v="0.4838709677419355"/>
  </r>
  <r>
    <x v="1"/>
    <n v="3"/>
    <n v="-1"/>
    <n v="0"/>
    <n v="0.48148148148148145"/>
  </r>
  <r>
    <x v="3"/>
    <n v="5"/>
    <n v="-2"/>
    <n v="0"/>
    <n v="0.42307692307692307"/>
  </r>
  <r>
    <x v="1"/>
    <n v="8"/>
    <n v="6"/>
    <n v="0"/>
    <n v="0.32"/>
  </r>
  <r>
    <x v="8"/>
    <n v="9"/>
    <n v="4"/>
    <n v="0"/>
    <n v="0.4"/>
  </r>
  <r>
    <x v="2"/>
    <n v="7"/>
    <n v="-4"/>
    <n v="0"/>
    <n v="0.44827586206896552"/>
  </r>
  <r>
    <x v="3"/>
    <n v="3"/>
    <n v="-4"/>
    <n v="0"/>
    <n v="0.48148148148148145"/>
  </r>
  <r>
    <x v="7"/>
    <n v="9"/>
    <n v="-8"/>
    <n v="0"/>
    <n v="0.4"/>
  </r>
  <r>
    <x v="7"/>
    <n v="2"/>
    <n v="-1"/>
    <n v="0"/>
    <n v="0.4838709677419355"/>
  </r>
  <r>
    <x v="0"/>
    <n v="7"/>
    <n v="-7"/>
    <n v="0"/>
    <n v="0.44827586206896552"/>
  </r>
  <r>
    <x v="0"/>
    <n v="9"/>
    <n v="-9"/>
    <n v="0"/>
    <n v="0.4"/>
  </r>
  <r>
    <x v="2"/>
    <n v="9"/>
    <n v="6"/>
    <n v="0"/>
    <n v="0.4"/>
  </r>
  <r>
    <x v="7"/>
    <n v="0"/>
    <n v="-1"/>
    <n v="0"/>
    <n v="0.5161290322580645"/>
  </r>
  <r>
    <x v="3"/>
    <n v="1"/>
    <n v="-6"/>
    <n v="0"/>
    <n v="0.7567567567567568"/>
  </r>
  <r>
    <x v="7"/>
    <n v="3"/>
    <n v="-2"/>
    <n v="0"/>
    <n v="0.48148148148148145"/>
  </r>
  <r>
    <x v="6"/>
    <n v="7"/>
    <n v="3"/>
    <n v="0"/>
    <n v="0.44827586206896552"/>
  </r>
  <r>
    <x v="8"/>
    <n v="2"/>
    <n v="3"/>
    <n v="0"/>
    <n v="0.4838709677419355"/>
  </r>
  <r>
    <x v="7"/>
    <n v="8"/>
    <n v="7"/>
    <n v="0"/>
    <n v="0.32"/>
  </r>
  <r>
    <x v="5"/>
    <n v="7"/>
    <n v="-1"/>
    <n v="0"/>
    <n v="0.44827586206896552"/>
  </r>
  <r>
    <x v="1"/>
    <n v="4"/>
    <n v="2"/>
    <n v="0"/>
    <n v="0.5161290322580645"/>
  </r>
  <r>
    <x v="7"/>
    <n v="4"/>
    <n v="-3"/>
    <n v="0"/>
    <n v="0.5161290322580645"/>
  </r>
  <r>
    <x v="3"/>
    <n v="9"/>
    <n v="2"/>
    <n v="0"/>
    <n v="0.4"/>
  </r>
  <r>
    <x v="7"/>
    <n v="3"/>
    <n v="-2"/>
    <n v="0"/>
    <n v="0.48148148148148145"/>
  </r>
  <r>
    <x v="2"/>
    <n v="9"/>
    <n v="6"/>
    <n v="0"/>
    <n v="0.4"/>
  </r>
  <r>
    <x v="6"/>
    <n v="6"/>
    <n v="-2"/>
    <n v="0"/>
    <n v="0.55555555555555558"/>
  </r>
  <r>
    <x v="9"/>
    <n v="8"/>
    <n v="1"/>
    <n v="0"/>
    <n v="0.32"/>
  </r>
  <r>
    <x v="9"/>
    <n v="3"/>
    <n v="-6"/>
    <n v="0"/>
    <n v="0.48148148148148145"/>
  </r>
  <r>
    <x v="4"/>
    <n v="9"/>
    <n v="1"/>
    <n v="0"/>
    <n v="0.4"/>
  </r>
  <r>
    <x v="0"/>
    <n v="6"/>
    <n v="6"/>
    <n v="0"/>
    <n v="0.55555555555555558"/>
  </r>
  <r>
    <x v="5"/>
    <n v="4"/>
    <n v="2"/>
    <n v="0"/>
    <n v="0.5161290322580645"/>
  </r>
  <r>
    <x v="1"/>
    <n v="6"/>
    <n v="4"/>
    <n v="0"/>
    <n v="0.55555555555555558"/>
  </r>
  <r>
    <x v="3"/>
    <n v="8"/>
    <n v="-1"/>
    <n v="0"/>
    <n v="0.32"/>
  </r>
  <r>
    <x v="0"/>
    <n v="1"/>
    <n v="1"/>
    <n v="0"/>
    <n v="0.7567567567567568"/>
  </r>
  <r>
    <x v="6"/>
    <n v="8"/>
    <n v="-4"/>
    <n v="0"/>
    <n v="0.32"/>
  </r>
  <r>
    <x v="9"/>
    <n v="8"/>
    <n v="1"/>
    <n v="0"/>
    <n v="0.32"/>
  </r>
  <r>
    <x v="6"/>
    <n v="8"/>
    <n v="4"/>
    <n v="0"/>
    <n v="0.32"/>
  </r>
  <r>
    <x v="7"/>
    <n v="7"/>
    <n v="-6"/>
    <n v="0"/>
    <n v="0.44827586206896552"/>
  </r>
  <r>
    <x v="6"/>
    <n v="0"/>
    <n v="4"/>
    <n v="0"/>
    <n v="0.5161290322580645"/>
  </r>
  <r>
    <x v="5"/>
    <n v="8"/>
    <n v="-2"/>
    <n v="0"/>
    <n v="0.32"/>
  </r>
  <r>
    <x v="9"/>
    <n v="5"/>
    <n v="4"/>
    <n v="0"/>
    <n v="0.42307692307692307"/>
  </r>
  <r>
    <x v="1"/>
    <n v="7"/>
    <n v="5"/>
    <n v="0"/>
    <n v="0.44827586206896552"/>
  </r>
  <r>
    <x v="7"/>
    <n v="0"/>
    <n v="1"/>
    <n v="0"/>
    <n v="0.5161290322580645"/>
  </r>
  <r>
    <x v="2"/>
    <n v="7"/>
    <n v="4"/>
    <n v="0"/>
    <n v="0.44827586206896552"/>
  </r>
  <r>
    <x v="5"/>
    <n v="4"/>
    <n v="2"/>
    <n v="0"/>
    <n v="0.5161290322580645"/>
  </r>
  <r>
    <x v="7"/>
    <n v="2"/>
    <n v="1"/>
    <n v="0"/>
    <n v="0.4838709677419355"/>
  </r>
  <r>
    <x v="3"/>
    <n v="2"/>
    <n v="-5"/>
    <n v="0"/>
    <n v="0.4838709677419355"/>
  </r>
  <r>
    <x v="6"/>
    <n v="3"/>
    <n v="1"/>
    <n v="0"/>
    <n v="0.48148148148148145"/>
  </r>
  <r>
    <x v="6"/>
    <n v="9"/>
    <n v="5"/>
    <n v="0"/>
    <n v="0.4"/>
  </r>
  <r>
    <x v="7"/>
    <n v="2"/>
    <n v="-1"/>
    <n v="0"/>
    <n v="0.4838709677419355"/>
  </r>
  <r>
    <x v="3"/>
    <n v="1"/>
    <n v="6"/>
    <n v="0"/>
    <n v="0.7567567567567568"/>
  </r>
  <r>
    <x v="5"/>
    <n v="2"/>
    <n v="4"/>
    <n v="0"/>
    <n v="0.4838709677419355"/>
  </r>
  <r>
    <x v="9"/>
    <n v="1"/>
    <n v="8"/>
    <n v="0"/>
    <n v="0.7567567567567568"/>
  </r>
  <r>
    <x v="7"/>
    <n v="2"/>
    <n v="-1"/>
    <n v="0"/>
    <n v="0.4838709677419355"/>
  </r>
  <r>
    <x v="0"/>
    <n v="5"/>
    <n v="-5"/>
    <n v="0"/>
    <n v="0.42307692307692307"/>
  </r>
  <r>
    <x v="8"/>
    <n v="4"/>
    <n v="-1"/>
    <n v="0"/>
    <n v="0.5161290322580645"/>
  </r>
  <r>
    <x v="0"/>
    <n v="9"/>
    <n v="-9"/>
    <n v="0"/>
    <n v="0.4"/>
  </r>
  <r>
    <x v="7"/>
    <n v="4"/>
    <n v="-3"/>
    <n v="0"/>
    <n v="0.5161290322580645"/>
  </r>
  <r>
    <x v="3"/>
    <n v="2"/>
    <n v="-5"/>
    <n v="0"/>
    <n v="0.4838709677419355"/>
  </r>
  <r>
    <x v="8"/>
    <n v="9"/>
    <n v="4"/>
    <n v="0"/>
    <n v="0.4"/>
  </r>
  <r>
    <x v="6"/>
    <n v="6"/>
    <n v="-2"/>
    <n v="0"/>
    <n v="0.55555555555555558"/>
  </r>
  <r>
    <x v="1"/>
    <n v="7"/>
    <n v="-5"/>
    <n v="0"/>
    <n v="0.44827586206896552"/>
  </r>
  <r>
    <x v="8"/>
    <n v="3"/>
    <n v="2"/>
    <n v="0"/>
    <n v="0.48148148148148145"/>
  </r>
  <r>
    <x v="9"/>
    <n v="7"/>
    <n v="2"/>
    <n v="0"/>
    <n v="0.44827586206896552"/>
  </r>
  <r>
    <x v="0"/>
    <n v="4"/>
    <n v="4"/>
    <n v="0"/>
    <n v="0.5161290322580645"/>
  </r>
  <r>
    <x v="0"/>
    <n v="4"/>
    <n v="4"/>
    <n v="0"/>
    <n v="0.5161290322580645"/>
  </r>
  <r>
    <x v="1"/>
    <n v="5"/>
    <n v="-3"/>
    <n v="0"/>
    <n v="0.42307692307692307"/>
  </r>
  <r>
    <x v="6"/>
    <n v="0"/>
    <n v="-4"/>
    <n v="0"/>
    <n v="0.5161290322580645"/>
  </r>
  <r>
    <x v="6"/>
    <n v="0"/>
    <n v="4"/>
    <n v="0"/>
    <n v="0.5161290322580645"/>
  </r>
  <r>
    <x v="4"/>
    <n v="2"/>
    <n v="6"/>
    <n v="0"/>
    <n v="0.4838709677419355"/>
  </r>
  <r>
    <x v="2"/>
    <n v="5"/>
    <n v="-2"/>
    <n v="0"/>
    <n v="0.42307692307692307"/>
  </r>
  <r>
    <x v="7"/>
    <n v="8"/>
    <n v="-7"/>
    <n v="0"/>
    <n v="0.32"/>
  </r>
  <r>
    <x v="2"/>
    <n v="2"/>
    <n v="1"/>
    <n v="0"/>
    <n v="0.4838709677419355"/>
  </r>
  <r>
    <x v="7"/>
    <n v="6"/>
    <n v="-5"/>
    <n v="0"/>
    <n v="0.55555555555555558"/>
  </r>
  <r>
    <x v="0"/>
    <n v="8"/>
    <n v="8"/>
    <n v="0"/>
    <n v="0.32"/>
  </r>
  <r>
    <x v="1"/>
    <n v="3"/>
    <n v="-1"/>
    <n v="0"/>
    <n v="0.48148148148148145"/>
  </r>
  <r>
    <x v="9"/>
    <n v="7"/>
    <n v="2"/>
    <n v="0"/>
    <n v="0.44827586206896552"/>
  </r>
  <r>
    <x v="3"/>
    <n v="0"/>
    <n v="7"/>
    <n v="0"/>
    <n v="0.5161290322580645"/>
  </r>
  <r>
    <x v="6"/>
    <n v="7"/>
    <n v="3"/>
    <n v="0"/>
    <n v="0.44827586206896552"/>
  </r>
  <r>
    <x v="9"/>
    <n v="0"/>
    <n v="9"/>
    <n v="0"/>
    <n v="0.5161290322580645"/>
  </r>
  <r>
    <x v="9"/>
    <n v="7"/>
    <n v="2"/>
    <n v="0"/>
    <n v="0.44827586206896552"/>
  </r>
  <r>
    <x v="7"/>
    <n v="8"/>
    <n v="-7"/>
    <n v="0"/>
    <n v="0.32"/>
  </r>
  <r>
    <x v="1"/>
    <n v="5"/>
    <n v="-3"/>
    <n v="0"/>
    <n v="0.42307692307692307"/>
  </r>
  <r>
    <x v="7"/>
    <n v="5"/>
    <n v="-4"/>
    <n v="0"/>
    <n v="0.42307692307692307"/>
  </r>
  <r>
    <x v="8"/>
    <n v="3"/>
    <n v="-2"/>
    <n v="0"/>
    <n v="0.48148148148148145"/>
  </r>
  <r>
    <x v="6"/>
    <n v="3"/>
    <n v="-1"/>
    <n v="0"/>
    <n v="0.48148148148148145"/>
  </r>
  <r>
    <x v="3"/>
    <n v="8"/>
    <n v="-1"/>
    <n v="0"/>
    <n v="0.32"/>
  </r>
  <r>
    <x v="7"/>
    <n v="5"/>
    <n v="4"/>
    <n v="0"/>
    <n v="0.42307692307692307"/>
  </r>
  <r>
    <x v="4"/>
    <n v="5"/>
    <n v="-3"/>
    <n v="0"/>
    <n v="0.42307692307692307"/>
  </r>
  <r>
    <x v="0"/>
    <n v="9"/>
    <n v="9"/>
    <n v="0"/>
    <n v="0.4"/>
  </r>
  <r>
    <x v="7"/>
    <n v="0"/>
    <n v="-1"/>
    <n v="0"/>
    <n v="0.5161290322580645"/>
  </r>
  <r>
    <x v="8"/>
    <n v="1"/>
    <n v="4"/>
    <n v="0"/>
    <n v="0.7567567567567568"/>
  </r>
  <r>
    <x v="6"/>
    <n v="2"/>
    <n v="-2"/>
    <n v="0"/>
    <n v="0.4838709677419355"/>
  </r>
  <r>
    <x v="1"/>
    <n v="0"/>
    <n v="-2"/>
    <n v="0"/>
    <n v="0.5161290322580645"/>
  </r>
  <r>
    <x v="0"/>
    <n v="4"/>
    <n v="4"/>
    <n v="0"/>
    <n v="0.5161290322580645"/>
  </r>
  <r>
    <x v="4"/>
    <n v="6"/>
    <n v="-2"/>
    <n v="0"/>
    <n v="0.55555555555555558"/>
  </r>
  <r>
    <x v="5"/>
    <n v="2"/>
    <n v="4"/>
    <n v="0"/>
    <n v="0.4838709677419355"/>
  </r>
  <r>
    <x v="5"/>
    <n v="3"/>
    <n v="3"/>
    <n v="0"/>
    <n v="0.48148148148148145"/>
  </r>
  <r>
    <x v="1"/>
    <n v="7"/>
    <n v="-5"/>
    <n v="0"/>
    <n v="0.44827586206896552"/>
  </r>
  <r>
    <x v="2"/>
    <n v="0"/>
    <n v="-3"/>
    <n v="0"/>
    <n v="0.5161290322580645"/>
  </r>
  <r>
    <x v="5"/>
    <n v="8"/>
    <n v="-2"/>
    <n v="0"/>
    <n v="0.32"/>
  </r>
  <r>
    <x v="7"/>
    <n v="6"/>
    <n v="-5"/>
    <n v="0"/>
    <n v="0.55555555555555558"/>
  </r>
  <r>
    <x v="0"/>
    <n v="7"/>
    <n v="-7"/>
    <n v="0"/>
    <n v="0.448275862068965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n v="1"/>
    <n v="1"/>
    <n v="0"/>
    <n v="0.7567567567567568"/>
    <n v="1"/>
    <n v="0"/>
  </r>
  <r>
    <x v="1"/>
    <n v="8"/>
    <n v="-6"/>
    <n v="0"/>
    <n v="0.32"/>
    <n v="10"/>
    <n v="0"/>
  </r>
  <r>
    <x v="2"/>
    <n v="5"/>
    <n v="-2"/>
    <n v="0"/>
    <n v="0.42307692307692307"/>
    <n v="8"/>
    <n v="0"/>
  </r>
  <r>
    <x v="3"/>
    <n v="6"/>
    <n v="1"/>
    <n v="0"/>
    <n v="0.55555555555555558"/>
    <n v="2"/>
    <n v="0"/>
  </r>
  <r>
    <x v="4"/>
    <n v="1"/>
    <n v="7"/>
    <n v="0"/>
    <n v="0.7567567567567568"/>
    <n v="1"/>
    <n v="0"/>
  </r>
  <r>
    <x v="4"/>
    <n v="4"/>
    <n v="4"/>
    <n v="0"/>
    <n v="0.5161290322580645"/>
    <n v="3"/>
    <n v="0"/>
  </r>
  <r>
    <x v="5"/>
    <n v="9"/>
    <n v="-3"/>
    <n v="0"/>
    <n v="0.4"/>
    <n v="9"/>
    <n v="0"/>
  </r>
  <r>
    <x v="6"/>
    <n v="3"/>
    <n v="1"/>
    <n v="0"/>
    <n v="0.48148148148148145"/>
    <n v="6"/>
    <n v="0.5"/>
  </r>
  <r>
    <x v="7"/>
    <n v="9"/>
    <n v="-8"/>
    <n v="0"/>
    <n v="0.4"/>
    <n v="9"/>
    <n v="0"/>
  </r>
  <r>
    <x v="1"/>
    <n v="0"/>
    <n v="-2"/>
    <n v="0"/>
    <n v="0.5161290322580645"/>
    <n v="3"/>
    <n v="0.5"/>
  </r>
  <r>
    <x v="7"/>
    <n v="4"/>
    <n v="-3"/>
    <n v="0"/>
    <n v="0.5161290322580645"/>
    <n v="3"/>
    <n v="0.33333333333333331"/>
  </r>
  <r>
    <x v="8"/>
    <n v="8"/>
    <n v="-3"/>
    <n v="0"/>
    <n v="0.32"/>
    <n v="10"/>
    <n v="0.5"/>
  </r>
  <r>
    <x v="2"/>
    <n v="4"/>
    <n v="-1"/>
    <n v="0"/>
    <n v="0.5161290322580645"/>
    <n v="3"/>
    <n v="0.25"/>
  </r>
  <r>
    <x v="7"/>
    <n v="0"/>
    <n v="-1"/>
    <n v="0"/>
    <n v="0.5161290322580645"/>
    <n v="3"/>
    <n v="0.33333333333333331"/>
  </r>
  <r>
    <x v="1"/>
    <n v="5"/>
    <n v="-3"/>
    <n v="0"/>
    <n v="0.42307692307692307"/>
    <n v="8"/>
    <n v="0.33333333333333331"/>
  </r>
  <r>
    <x v="8"/>
    <n v="0"/>
    <n v="-5"/>
    <n v="0"/>
    <n v="0.5161290322580645"/>
    <n v="3"/>
    <n v="0.25"/>
  </r>
  <r>
    <x v="7"/>
    <n v="7"/>
    <n v="-6"/>
    <n v="0"/>
    <n v="0.44827586206896552"/>
    <n v="7"/>
    <n v="0.5"/>
  </r>
  <r>
    <x v="1"/>
    <n v="7"/>
    <n v="5"/>
    <n v="0"/>
    <n v="0.44827586206896552"/>
    <n v="7"/>
    <n v="0.33333333333333331"/>
  </r>
  <r>
    <x v="2"/>
    <n v="5"/>
    <n v="-2"/>
    <n v="0"/>
    <n v="0.42307692307692307"/>
    <n v="8"/>
    <n v="0.4"/>
  </r>
  <r>
    <x v="8"/>
    <n v="0"/>
    <n v="5"/>
    <n v="0"/>
    <n v="0.5161290322580645"/>
    <n v="3"/>
    <n v="0.2"/>
  </r>
  <r>
    <x v="7"/>
    <n v="8"/>
    <n v="-7"/>
    <n v="0"/>
    <n v="0.32"/>
    <n v="10"/>
    <n v="0.4"/>
  </r>
  <r>
    <x v="7"/>
    <n v="3"/>
    <n v="2"/>
    <n v="0"/>
    <n v="0.48148148148148145"/>
    <n v="6"/>
    <n v="0.6"/>
  </r>
  <r>
    <x v="4"/>
    <n v="3"/>
    <n v="-5"/>
    <n v="0"/>
    <n v="0.48148148148148145"/>
    <n v="6"/>
    <n v="0.5"/>
  </r>
  <r>
    <x v="3"/>
    <n v="9"/>
    <n v="2"/>
    <n v="0"/>
    <n v="0.4"/>
    <n v="9"/>
    <n v="0"/>
  </r>
  <r>
    <x v="8"/>
    <n v="8"/>
    <n v="3"/>
    <n v="0"/>
    <n v="0.32"/>
    <n v="10"/>
    <n v="0.42857142857142855"/>
  </r>
  <r>
    <x v="0"/>
    <n v="5"/>
    <n v="-5"/>
    <n v="0"/>
    <n v="0.42307692307692307"/>
    <n v="8"/>
    <n v="0.5"/>
  </r>
  <r>
    <x v="2"/>
    <n v="2"/>
    <n v="1"/>
    <n v="0"/>
    <n v="0.4838709677419355"/>
    <n v="5"/>
    <n v="0.8"/>
  </r>
  <r>
    <x v="6"/>
    <n v="0"/>
    <n v="4"/>
    <n v="0"/>
    <n v="0.5161290322580645"/>
    <n v="3"/>
    <n v="0.2857142857142857"/>
  </r>
  <r>
    <x v="0"/>
    <n v="4"/>
    <n v="-4"/>
    <n v="0"/>
    <n v="0.5161290322580645"/>
    <n v="3"/>
    <n v="0.33333333333333331"/>
  </r>
  <r>
    <x v="6"/>
    <n v="9"/>
    <n v="5"/>
    <n v="0"/>
    <n v="0.4"/>
    <n v="9"/>
    <n v="0"/>
  </r>
  <r>
    <x v="9"/>
    <n v="4"/>
    <n v="-5"/>
    <n v="0"/>
    <n v="0.5161290322580645"/>
    <n v="3"/>
    <n v="0.375"/>
  </r>
  <r>
    <x v="2"/>
    <n v="1"/>
    <n v="2"/>
    <n v="0"/>
    <n v="0.7567567567567568"/>
    <n v="1"/>
    <n v="0.66666666666666663"/>
  </r>
  <r>
    <x v="2"/>
    <n v="5"/>
    <n v="-2"/>
    <n v="0"/>
    <n v="0.42307692307692307"/>
    <n v="8"/>
    <n v="0.44444444444444442"/>
  </r>
  <r>
    <x v="7"/>
    <n v="5"/>
    <n v="4"/>
    <n v="0"/>
    <n v="0.42307692307692307"/>
    <n v="8"/>
    <n v="0.4"/>
  </r>
  <r>
    <x v="4"/>
    <n v="1"/>
    <n v="-7"/>
    <n v="0"/>
    <n v="0.7567567567567568"/>
    <n v="1"/>
    <n v="0.63636363636363635"/>
  </r>
  <r>
    <x v="5"/>
    <n v="2"/>
    <n v="4"/>
    <n v="0"/>
    <n v="0.4838709677419355"/>
    <n v="5"/>
    <n v="0.66666666666666663"/>
  </r>
  <r>
    <x v="3"/>
    <n v="2"/>
    <n v="5"/>
    <n v="0"/>
    <n v="0.4838709677419355"/>
    <n v="5"/>
    <n v="0.5714285714285714"/>
  </r>
  <r>
    <x v="7"/>
    <n v="4"/>
    <n v="3"/>
    <n v="0"/>
    <n v="0.5161290322580645"/>
    <n v="3"/>
    <n v="0.33333333333333331"/>
  </r>
  <r>
    <x v="0"/>
    <n v="2"/>
    <n v="-2"/>
    <n v="0"/>
    <n v="0.4838709677419355"/>
    <n v="5"/>
    <n v="0.5"/>
  </r>
  <r>
    <x v="1"/>
    <n v="3"/>
    <n v="-1"/>
    <n v="0"/>
    <n v="0.48148148148148145"/>
    <n v="6"/>
    <n v="0.6"/>
  </r>
  <r>
    <x v="3"/>
    <n v="5"/>
    <n v="-2"/>
    <n v="0"/>
    <n v="0.42307692307692307"/>
    <n v="8"/>
    <n v="0.36363636363636365"/>
  </r>
  <r>
    <x v="1"/>
    <n v="8"/>
    <n v="6"/>
    <n v="0"/>
    <n v="0.32"/>
    <n v="10"/>
    <n v="0.44444444444444442"/>
  </r>
  <r>
    <x v="8"/>
    <n v="9"/>
    <n v="4"/>
    <n v="0"/>
    <n v="0.4"/>
    <n v="9"/>
    <n v="0.16666666666666666"/>
  </r>
  <r>
    <x v="2"/>
    <n v="7"/>
    <n v="-4"/>
    <n v="0"/>
    <n v="0.44827586206896552"/>
    <n v="7"/>
    <n v="0.5714285714285714"/>
  </r>
  <r>
    <x v="3"/>
    <n v="3"/>
    <n v="-4"/>
    <n v="0"/>
    <n v="0.48148148148148145"/>
    <n v="6"/>
    <n v="0.58333333333333337"/>
  </r>
  <r>
    <x v="7"/>
    <n v="9"/>
    <n v="-8"/>
    <n v="0"/>
    <n v="0.4"/>
    <n v="9"/>
    <n v="0.14285714285714285"/>
  </r>
  <r>
    <x v="7"/>
    <n v="2"/>
    <n v="-1"/>
    <n v="0"/>
    <n v="0.4838709677419355"/>
    <n v="5"/>
    <n v="0.54545454545454541"/>
  </r>
  <r>
    <x v="0"/>
    <n v="7"/>
    <n v="-7"/>
    <n v="0"/>
    <n v="0.44827586206896552"/>
    <n v="7"/>
    <n v="0.55555555555555558"/>
  </r>
  <r>
    <x v="0"/>
    <n v="9"/>
    <n v="-9"/>
    <n v="0"/>
    <n v="0.4"/>
    <n v="9"/>
    <n v="0.125"/>
  </r>
  <r>
    <x v="2"/>
    <n v="9"/>
    <n v="6"/>
    <n v="0"/>
    <n v="0.4"/>
    <n v="9"/>
    <n v="0.1111111111111111"/>
  </r>
  <r>
    <x v="7"/>
    <n v="0"/>
    <n v="-1"/>
    <n v="0"/>
    <n v="0.5161290322580645"/>
    <n v="3"/>
    <n v="0.5"/>
  </r>
  <r>
    <x v="3"/>
    <n v="1"/>
    <n v="-6"/>
    <n v="0"/>
    <n v="0.7567567567567568"/>
    <n v="1"/>
    <n v="0.6875"/>
  </r>
  <r>
    <x v="7"/>
    <n v="3"/>
    <n v="-2"/>
    <n v="0"/>
    <n v="0.48148148148148145"/>
    <n v="6"/>
    <n v="0.5714285714285714"/>
  </r>
  <r>
    <x v="6"/>
    <n v="7"/>
    <n v="3"/>
    <n v="0"/>
    <n v="0.44827586206896552"/>
    <n v="7"/>
    <n v="0.54545454545454541"/>
  </r>
  <r>
    <x v="8"/>
    <n v="2"/>
    <n v="3"/>
    <n v="0"/>
    <n v="0.4838709677419355"/>
    <n v="5"/>
    <n v="0.5"/>
  </r>
  <r>
    <x v="7"/>
    <n v="8"/>
    <n v="7"/>
    <n v="0"/>
    <n v="0.32"/>
    <n v="10"/>
    <n v="0.4"/>
  </r>
  <r>
    <x v="5"/>
    <n v="7"/>
    <n v="-1"/>
    <n v="0"/>
    <n v="0.44827586206896552"/>
    <n v="7"/>
    <n v="0.5"/>
  </r>
  <r>
    <x v="1"/>
    <n v="4"/>
    <n v="2"/>
    <n v="0"/>
    <n v="0.5161290322580645"/>
    <n v="3"/>
    <n v="0.36363636363636365"/>
  </r>
  <r>
    <x v="7"/>
    <n v="4"/>
    <n v="-3"/>
    <n v="0"/>
    <n v="0.5161290322580645"/>
    <n v="3"/>
    <n v="0.33333333333333331"/>
  </r>
  <r>
    <x v="3"/>
    <n v="9"/>
    <n v="2"/>
    <n v="0"/>
    <n v="0.4"/>
    <n v="9"/>
    <n v="0.1"/>
  </r>
  <r>
    <x v="7"/>
    <n v="3"/>
    <n v="-2"/>
    <n v="0"/>
    <n v="0.48148148148148145"/>
    <n v="6"/>
    <n v="0.53333333333333333"/>
  </r>
  <r>
    <x v="2"/>
    <n v="9"/>
    <n v="6"/>
    <n v="0"/>
    <n v="0.4"/>
    <n v="9"/>
    <n v="9.0909090909090912E-2"/>
  </r>
  <r>
    <x v="6"/>
    <n v="6"/>
    <n v="-2"/>
    <n v="0"/>
    <n v="0.55555555555555558"/>
    <n v="2"/>
    <n v="0.6"/>
  </r>
  <r>
    <x v="9"/>
    <n v="8"/>
    <n v="1"/>
    <n v="0"/>
    <n v="0.32"/>
    <n v="10"/>
    <n v="0.36363636363636365"/>
  </r>
  <r>
    <x v="9"/>
    <n v="3"/>
    <n v="-6"/>
    <n v="0"/>
    <n v="0.48148148148148145"/>
    <n v="6"/>
    <n v="0.52941176470588236"/>
  </r>
  <r>
    <x v="4"/>
    <n v="9"/>
    <n v="1"/>
    <n v="0"/>
    <n v="0.4"/>
    <n v="9"/>
    <n v="0.21428571428571427"/>
  </r>
  <r>
    <x v="0"/>
    <n v="6"/>
    <n v="6"/>
    <n v="0"/>
    <n v="0.55555555555555558"/>
    <n v="2"/>
    <n v="0.5"/>
  </r>
  <r>
    <x v="5"/>
    <n v="4"/>
    <n v="2"/>
    <n v="0"/>
    <n v="0.5161290322580645"/>
    <n v="3"/>
    <n v="0.35714285714285715"/>
  </r>
  <r>
    <x v="1"/>
    <n v="6"/>
    <n v="4"/>
    <n v="0"/>
    <n v="0.55555555555555558"/>
    <n v="2"/>
    <n v="0.5"/>
  </r>
  <r>
    <x v="3"/>
    <n v="8"/>
    <n v="-1"/>
    <n v="0"/>
    <n v="0.32"/>
    <n v="10"/>
    <n v="0.38461538461538464"/>
  </r>
  <r>
    <x v="0"/>
    <n v="1"/>
    <n v="1"/>
    <n v="0"/>
    <n v="0.7567567567567568"/>
    <n v="1"/>
    <n v="0.7142857142857143"/>
  </r>
  <r>
    <x v="6"/>
    <n v="8"/>
    <n v="-4"/>
    <n v="0"/>
    <n v="0.32"/>
    <n v="10"/>
    <n v="0.35714285714285715"/>
  </r>
  <r>
    <x v="9"/>
    <n v="8"/>
    <n v="1"/>
    <n v="0"/>
    <n v="0.32"/>
    <n v="10"/>
    <n v="0.33333333333333331"/>
  </r>
  <r>
    <x v="6"/>
    <n v="8"/>
    <n v="4"/>
    <n v="0"/>
    <n v="0.32"/>
    <n v="10"/>
    <n v="0.3125"/>
  </r>
  <r>
    <x v="7"/>
    <n v="7"/>
    <n v="-6"/>
    <n v="0"/>
    <n v="0.44827586206896552"/>
    <n v="7"/>
    <n v="0.53333333333333333"/>
  </r>
  <r>
    <x v="6"/>
    <n v="0"/>
    <n v="4"/>
    <n v="0"/>
    <n v="0.5161290322580645"/>
    <n v="3"/>
    <n v="0.53333333333333333"/>
  </r>
  <r>
    <x v="5"/>
    <n v="8"/>
    <n v="-2"/>
    <n v="0"/>
    <n v="0.32"/>
    <n v="10"/>
    <n v="0.29411764705882354"/>
  </r>
  <r>
    <x v="9"/>
    <n v="5"/>
    <n v="4"/>
    <n v="0"/>
    <n v="0.42307692307692307"/>
    <n v="8"/>
    <n v="0.42857142857142855"/>
  </r>
  <r>
    <x v="1"/>
    <n v="7"/>
    <n v="5"/>
    <n v="0"/>
    <n v="0.44827586206896552"/>
    <n v="7"/>
    <n v="0.5"/>
  </r>
  <r>
    <x v="7"/>
    <n v="0"/>
    <n v="1"/>
    <n v="0"/>
    <n v="0.5161290322580645"/>
    <n v="3"/>
    <n v="0.5"/>
  </r>
  <r>
    <x v="2"/>
    <n v="7"/>
    <n v="4"/>
    <n v="0"/>
    <n v="0.44827586206896552"/>
    <n v="7"/>
    <n v="0.47058823529411764"/>
  </r>
  <r>
    <x v="5"/>
    <n v="4"/>
    <n v="2"/>
    <n v="0"/>
    <n v="0.5161290322580645"/>
    <n v="3"/>
    <n v="0.44444444444444442"/>
  </r>
  <r>
    <x v="7"/>
    <n v="2"/>
    <n v="1"/>
    <n v="0"/>
    <n v="0.4838709677419355"/>
    <n v="5"/>
    <n v="0.5625"/>
  </r>
  <r>
    <x v="3"/>
    <n v="2"/>
    <n v="-5"/>
    <n v="0"/>
    <n v="0.4838709677419355"/>
    <n v="5"/>
    <n v="0.52941176470588236"/>
  </r>
  <r>
    <x v="6"/>
    <n v="3"/>
    <n v="1"/>
    <n v="0"/>
    <n v="0.48148148148148145"/>
    <n v="6"/>
    <n v="0.52631578947368418"/>
  </r>
  <r>
    <x v="6"/>
    <n v="9"/>
    <n v="5"/>
    <n v="0"/>
    <n v="0.4"/>
    <n v="9"/>
    <n v="0.29411764705882354"/>
  </r>
  <r>
    <x v="7"/>
    <n v="2"/>
    <n v="-1"/>
    <n v="0"/>
    <n v="0.4838709677419355"/>
    <n v="5"/>
    <n v="0.5"/>
  </r>
  <r>
    <x v="3"/>
    <n v="1"/>
    <n v="6"/>
    <n v="0"/>
    <n v="0.7567567567567568"/>
    <n v="1"/>
    <n v="0.73076923076923073"/>
  </r>
  <r>
    <x v="5"/>
    <n v="2"/>
    <n v="4"/>
    <n v="0"/>
    <n v="0.4838709677419355"/>
    <n v="5"/>
    <n v="0.47368421052631576"/>
  </r>
  <r>
    <x v="9"/>
    <n v="1"/>
    <n v="8"/>
    <n v="0"/>
    <n v="0.7567567567567568"/>
    <n v="1"/>
    <n v="0.70370370370370372"/>
  </r>
  <r>
    <x v="7"/>
    <n v="2"/>
    <n v="-1"/>
    <n v="0"/>
    <n v="0.4838709677419355"/>
    <n v="5"/>
    <n v="0.45"/>
  </r>
  <r>
    <x v="0"/>
    <n v="5"/>
    <n v="-5"/>
    <n v="0"/>
    <n v="0.42307692307692307"/>
    <n v="8"/>
    <n v="0.4"/>
  </r>
  <r>
    <x v="8"/>
    <n v="4"/>
    <n v="-1"/>
    <n v="0"/>
    <n v="0.5161290322580645"/>
    <n v="3"/>
    <n v="0.47619047619047616"/>
  </r>
  <r>
    <x v="0"/>
    <n v="9"/>
    <n v="-9"/>
    <n v="0"/>
    <n v="0.4"/>
    <n v="9"/>
    <n v="0.31578947368421051"/>
  </r>
  <r>
    <x v="7"/>
    <n v="4"/>
    <n v="-3"/>
    <n v="0"/>
    <n v="0.5161290322580645"/>
    <n v="3"/>
    <n v="0.45454545454545453"/>
  </r>
  <r>
    <x v="3"/>
    <n v="2"/>
    <n v="-5"/>
    <n v="0"/>
    <n v="0.4838709677419355"/>
    <n v="5"/>
    <n v="0.42857142857142855"/>
  </r>
  <r>
    <x v="8"/>
    <n v="9"/>
    <n v="4"/>
    <n v="0"/>
    <n v="0.4"/>
    <n v="9"/>
    <n v="0.3"/>
  </r>
  <r>
    <x v="6"/>
    <n v="6"/>
    <n v="-2"/>
    <n v="0"/>
    <n v="0.55555555555555558"/>
    <n v="2"/>
    <n v="0.58333333333333337"/>
  </r>
  <r>
    <x v="1"/>
    <n v="7"/>
    <n v="-5"/>
    <n v="0"/>
    <n v="0.44827586206896552"/>
    <n v="7"/>
    <n v="0.52380952380952384"/>
  </r>
  <r>
    <x v="8"/>
    <n v="3"/>
    <n v="2"/>
    <n v="0"/>
    <n v="0.48148148148148145"/>
    <n v="6"/>
    <n v="0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</r>
  <r>
    <x v="1"/>
  </r>
  <r>
    <x v="2"/>
  </r>
  <r>
    <x v="3"/>
  </r>
  <r>
    <x v="4"/>
  </r>
  <r>
    <x v="4"/>
  </r>
  <r>
    <x v="5"/>
  </r>
  <r>
    <x v="6"/>
  </r>
  <r>
    <x v="7"/>
  </r>
  <r>
    <x v="1"/>
  </r>
  <r>
    <x v="7"/>
  </r>
  <r>
    <x v="8"/>
  </r>
  <r>
    <x v="2"/>
  </r>
  <r>
    <x v="7"/>
  </r>
  <r>
    <x v="1"/>
  </r>
  <r>
    <x v="8"/>
  </r>
  <r>
    <x v="7"/>
  </r>
  <r>
    <x v="1"/>
  </r>
  <r>
    <x v="2"/>
  </r>
  <r>
    <x v="8"/>
  </r>
  <r>
    <x v="7"/>
  </r>
  <r>
    <x v="7"/>
  </r>
  <r>
    <x v="4"/>
  </r>
  <r>
    <x v="3"/>
  </r>
  <r>
    <x v="8"/>
  </r>
  <r>
    <x v="0"/>
  </r>
  <r>
    <x v="2"/>
  </r>
  <r>
    <x v="6"/>
  </r>
  <r>
    <x v="0"/>
  </r>
  <r>
    <x v="6"/>
  </r>
  <r>
    <x v="9"/>
  </r>
  <r>
    <x v="2"/>
  </r>
  <r>
    <x v="2"/>
  </r>
  <r>
    <x v="7"/>
  </r>
  <r>
    <x v="4"/>
  </r>
  <r>
    <x v="5"/>
  </r>
  <r>
    <x v="3"/>
  </r>
  <r>
    <x v="7"/>
  </r>
  <r>
    <x v="0"/>
  </r>
  <r>
    <x v="1"/>
  </r>
  <r>
    <x v="3"/>
  </r>
  <r>
    <x v="1"/>
  </r>
  <r>
    <x v="8"/>
  </r>
  <r>
    <x v="2"/>
  </r>
  <r>
    <x v="3"/>
  </r>
  <r>
    <x v="7"/>
  </r>
  <r>
    <x v="7"/>
  </r>
  <r>
    <x v="0"/>
  </r>
  <r>
    <x v="0"/>
  </r>
  <r>
    <x v="2"/>
  </r>
  <r>
    <x v="7"/>
  </r>
  <r>
    <x v="3"/>
  </r>
  <r>
    <x v="7"/>
  </r>
  <r>
    <x v="6"/>
  </r>
  <r>
    <x v="8"/>
  </r>
  <r>
    <x v="7"/>
  </r>
  <r>
    <x v="5"/>
  </r>
  <r>
    <x v="1"/>
  </r>
  <r>
    <x v="7"/>
  </r>
  <r>
    <x v="3"/>
  </r>
  <r>
    <x v="7"/>
  </r>
  <r>
    <x v="2"/>
  </r>
  <r>
    <x v="6"/>
  </r>
  <r>
    <x v="9"/>
  </r>
  <r>
    <x v="9"/>
  </r>
  <r>
    <x v="4"/>
  </r>
  <r>
    <x v="0"/>
  </r>
  <r>
    <x v="5"/>
  </r>
  <r>
    <x v="1"/>
  </r>
  <r>
    <x v="3"/>
  </r>
  <r>
    <x v="0"/>
  </r>
  <r>
    <x v="6"/>
  </r>
  <r>
    <x v="9"/>
  </r>
  <r>
    <x v="6"/>
  </r>
  <r>
    <x v="7"/>
  </r>
  <r>
    <x v="6"/>
  </r>
  <r>
    <x v="5"/>
  </r>
  <r>
    <x v="9"/>
  </r>
  <r>
    <x v="1"/>
  </r>
  <r>
    <x v="7"/>
  </r>
  <r>
    <x v="2"/>
  </r>
  <r>
    <x v="5"/>
  </r>
  <r>
    <x v="7"/>
  </r>
  <r>
    <x v="3"/>
  </r>
  <r>
    <x v="6"/>
  </r>
  <r>
    <x v="6"/>
  </r>
  <r>
    <x v="7"/>
  </r>
  <r>
    <x v="3"/>
  </r>
  <r>
    <x v="5"/>
  </r>
  <r>
    <x v="9"/>
  </r>
  <r>
    <x v="7"/>
  </r>
  <r>
    <x v="0"/>
  </r>
  <r>
    <x v="8"/>
  </r>
  <r>
    <x v="0"/>
  </r>
  <r>
    <x v="7"/>
  </r>
  <r>
    <x v="3"/>
  </r>
  <r>
    <x v="8"/>
  </r>
  <r>
    <x v="6"/>
  </r>
  <r>
    <x v="1"/>
  </r>
  <r>
    <x v="8"/>
  </r>
  <r>
    <x v="9"/>
  </r>
  <r>
    <x v="0"/>
  </r>
  <r>
    <x v="0"/>
  </r>
  <r>
    <x v="1"/>
  </r>
  <r>
    <x v="6"/>
  </r>
  <r>
    <x v="6"/>
  </r>
  <r>
    <x v="4"/>
  </r>
  <r>
    <x v="2"/>
  </r>
  <r>
    <x v="7"/>
  </r>
  <r>
    <x v="2"/>
  </r>
  <r>
    <x v="7"/>
  </r>
  <r>
    <x v="0"/>
  </r>
  <r>
    <x v="1"/>
  </r>
  <r>
    <x v="9"/>
  </r>
  <r>
    <x v="3"/>
  </r>
  <r>
    <x v="6"/>
  </r>
  <r>
    <x v="9"/>
  </r>
  <r>
    <x v="9"/>
  </r>
  <r>
    <x v="7"/>
  </r>
  <r>
    <x v="1"/>
  </r>
  <r>
    <x v="7"/>
  </r>
  <r>
    <x v="8"/>
  </r>
  <r>
    <x v="6"/>
  </r>
  <r>
    <x v="3"/>
  </r>
  <r>
    <x v="7"/>
  </r>
  <r>
    <x v="4"/>
  </r>
  <r>
    <x v="0"/>
  </r>
  <r>
    <x v="7"/>
  </r>
  <r>
    <x v="8"/>
  </r>
  <r>
    <x v="6"/>
  </r>
  <r>
    <x v="1"/>
  </r>
  <r>
    <x v="0"/>
  </r>
  <r>
    <x v="4"/>
  </r>
  <r>
    <x v="5"/>
  </r>
  <r>
    <x v="5"/>
  </r>
  <r>
    <x v="1"/>
  </r>
  <r>
    <x v="2"/>
  </r>
  <r>
    <x v="5"/>
  </r>
  <r>
    <x v="7"/>
  </r>
  <r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n v="1"/>
    <n v="1"/>
    <n v="0"/>
    <n v="0.7567567567567568"/>
    <n v="10"/>
  </r>
  <r>
    <x v="1"/>
    <n v="8"/>
    <n v="-6"/>
    <n v="0"/>
    <n v="0.32"/>
    <n v="1"/>
  </r>
  <r>
    <x v="2"/>
    <n v="5"/>
    <n v="-2"/>
    <n v="0"/>
    <n v="0.42307692307692307"/>
    <n v="3"/>
  </r>
  <r>
    <x v="3"/>
    <n v="6"/>
    <n v="1"/>
    <n v="0"/>
    <n v="0.55555555555555558"/>
    <n v="9"/>
  </r>
  <r>
    <x v="4"/>
    <n v="1"/>
    <n v="7"/>
    <n v="0"/>
    <n v="0.7567567567567568"/>
    <n v="10"/>
  </r>
  <r>
    <x v="4"/>
    <n v="4"/>
    <n v="4"/>
    <n v="0"/>
    <n v="0.5161290322580645"/>
    <n v="8"/>
  </r>
  <r>
    <x v="5"/>
    <n v="9"/>
    <n v="-3"/>
    <n v="0"/>
    <n v="0.4"/>
    <n v="2"/>
  </r>
  <r>
    <x v="6"/>
    <n v="3"/>
    <n v="1"/>
    <n v="0"/>
    <n v="0.48148148148148145"/>
    <n v="5"/>
  </r>
  <r>
    <x v="7"/>
    <n v="9"/>
    <n v="-8"/>
    <n v="0"/>
    <n v="0.4"/>
    <n v="2"/>
  </r>
  <r>
    <x v="1"/>
    <n v="0"/>
    <n v="-2"/>
    <n v="0"/>
    <n v="0.5161290322580645"/>
    <n v="8"/>
  </r>
  <r>
    <x v="7"/>
    <n v="4"/>
    <n v="-3"/>
    <n v="0"/>
    <n v="0.5161290322580645"/>
    <n v="8"/>
  </r>
  <r>
    <x v="8"/>
    <n v="8"/>
    <n v="-3"/>
    <n v="0"/>
    <n v="0.32"/>
    <n v="1"/>
  </r>
  <r>
    <x v="2"/>
    <n v="4"/>
    <n v="-1"/>
    <n v="0"/>
    <n v="0.5161290322580645"/>
    <n v="8"/>
  </r>
  <r>
    <x v="7"/>
    <n v="0"/>
    <n v="-1"/>
    <n v="0"/>
    <n v="0.5161290322580645"/>
    <n v="8"/>
  </r>
  <r>
    <x v="1"/>
    <n v="5"/>
    <n v="-3"/>
    <n v="0"/>
    <n v="0.42307692307692307"/>
    <n v="3"/>
  </r>
  <r>
    <x v="8"/>
    <n v="0"/>
    <n v="-5"/>
    <n v="0"/>
    <n v="0.5161290322580645"/>
    <n v="8"/>
  </r>
  <r>
    <x v="7"/>
    <n v="7"/>
    <n v="-6"/>
    <n v="0"/>
    <n v="0.44827586206896552"/>
    <n v="4"/>
  </r>
  <r>
    <x v="1"/>
    <n v="7"/>
    <n v="5"/>
    <n v="0"/>
    <n v="0.44827586206896552"/>
    <n v="4"/>
  </r>
  <r>
    <x v="2"/>
    <n v="5"/>
    <n v="-2"/>
    <n v="0"/>
    <n v="0.42307692307692307"/>
    <n v="3"/>
  </r>
  <r>
    <x v="8"/>
    <n v="0"/>
    <n v="5"/>
    <n v="0"/>
    <n v="0.5161290322580645"/>
    <n v="8"/>
  </r>
  <r>
    <x v="7"/>
    <n v="8"/>
    <n v="-7"/>
    <n v="0"/>
    <n v="0.32"/>
    <n v="1"/>
  </r>
  <r>
    <x v="7"/>
    <n v="3"/>
    <n v="2"/>
    <n v="0"/>
    <n v="0.48148148148148145"/>
    <n v="5"/>
  </r>
  <r>
    <x v="4"/>
    <n v="3"/>
    <n v="-5"/>
    <n v="0"/>
    <n v="0.48148148148148145"/>
    <n v="5"/>
  </r>
  <r>
    <x v="3"/>
    <n v="9"/>
    <n v="2"/>
    <n v="0"/>
    <n v="0.4"/>
    <n v="2"/>
  </r>
  <r>
    <x v="8"/>
    <n v="8"/>
    <n v="3"/>
    <n v="0"/>
    <n v="0.32"/>
    <n v="1"/>
  </r>
  <r>
    <x v="0"/>
    <n v="5"/>
    <n v="-5"/>
    <n v="0"/>
    <n v="0.42307692307692307"/>
    <n v="3"/>
  </r>
  <r>
    <x v="2"/>
    <n v="2"/>
    <n v="1"/>
    <n v="0"/>
    <n v="0.4838709677419355"/>
    <n v="6"/>
  </r>
  <r>
    <x v="6"/>
    <n v="0"/>
    <n v="4"/>
    <n v="0"/>
    <n v="0.5161290322580645"/>
    <n v="8"/>
  </r>
  <r>
    <x v="0"/>
    <n v="4"/>
    <n v="-4"/>
    <n v="0"/>
    <n v="0.5161290322580645"/>
    <n v="8"/>
  </r>
  <r>
    <x v="6"/>
    <n v="9"/>
    <n v="5"/>
    <n v="0"/>
    <n v="0.4"/>
    <n v="2"/>
  </r>
  <r>
    <x v="9"/>
    <n v="4"/>
    <n v="-5"/>
    <n v="0"/>
    <n v="0.5161290322580645"/>
    <n v="8"/>
  </r>
  <r>
    <x v="2"/>
    <n v="1"/>
    <n v="2"/>
    <n v="0"/>
    <n v="0.7567567567567568"/>
    <n v="10"/>
  </r>
  <r>
    <x v="2"/>
    <n v="5"/>
    <n v="-2"/>
    <n v="0"/>
    <n v="0.42307692307692307"/>
    <n v="3"/>
  </r>
  <r>
    <x v="7"/>
    <n v="5"/>
    <n v="4"/>
    <n v="0"/>
    <n v="0.42307692307692307"/>
    <n v="3"/>
  </r>
  <r>
    <x v="4"/>
    <n v="1"/>
    <n v="-7"/>
    <n v="0"/>
    <n v="0.7567567567567568"/>
    <n v="10"/>
  </r>
  <r>
    <x v="5"/>
    <n v="2"/>
    <n v="4"/>
    <n v="0"/>
    <n v="0.4838709677419355"/>
    <n v="6"/>
  </r>
  <r>
    <x v="3"/>
    <n v="2"/>
    <n v="5"/>
    <n v="0"/>
    <n v="0.4838709677419355"/>
    <n v="6"/>
  </r>
  <r>
    <x v="7"/>
    <n v="4"/>
    <n v="3"/>
    <n v="0"/>
    <n v="0.5161290322580645"/>
    <n v="8"/>
  </r>
  <r>
    <x v="0"/>
    <n v="2"/>
    <n v="-2"/>
    <n v="0"/>
    <n v="0.4838709677419355"/>
    <n v="6"/>
  </r>
  <r>
    <x v="1"/>
    <n v="3"/>
    <n v="-1"/>
    <n v="0"/>
    <n v="0.48148148148148145"/>
    <n v="5"/>
  </r>
  <r>
    <x v="3"/>
    <n v="5"/>
    <n v="-2"/>
    <n v="0"/>
    <n v="0.42307692307692307"/>
    <n v="3"/>
  </r>
  <r>
    <x v="1"/>
    <n v="8"/>
    <n v="6"/>
    <n v="0"/>
    <n v="0.32"/>
    <n v="1"/>
  </r>
  <r>
    <x v="8"/>
    <n v="9"/>
    <n v="4"/>
    <n v="0"/>
    <n v="0.4"/>
    <n v="2"/>
  </r>
  <r>
    <x v="2"/>
    <n v="7"/>
    <n v="-4"/>
    <n v="0"/>
    <n v="0.44827586206896552"/>
    <n v="4"/>
  </r>
  <r>
    <x v="3"/>
    <n v="3"/>
    <n v="-4"/>
    <n v="0"/>
    <n v="0.48148148148148145"/>
    <n v="5"/>
  </r>
  <r>
    <x v="7"/>
    <n v="9"/>
    <n v="-8"/>
    <n v="0"/>
    <n v="0.4"/>
    <n v="2"/>
  </r>
  <r>
    <x v="7"/>
    <n v="2"/>
    <n v="-1"/>
    <n v="0"/>
    <n v="0.4838709677419355"/>
    <n v="6"/>
  </r>
  <r>
    <x v="0"/>
    <n v="7"/>
    <n v="-7"/>
    <n v="0"/>
    <n v="0.44827586206896552"/>
    <n v="4"/>
  </r>
  <r>
    <x v="0"/>
    <n v="9"/>
    <n v="-9"/>
    <n v="0"/>
    <n v="0.4"/>
    <n v="2"/>
  </r>
  <r>
    <x v="2"/>
    <n v="9"/>
    <n v="6"/>
    <n v="0"/>
    <n v="0.4"/>
    <n v="2"/>
  </r>
  <r>
    <x v="7"/>
    <n v="0"/>
    <n v="-1"/>
    <n v="0"/>
    <n v="0.5161290322580645"/>
    <n v="8"/>
  </r>
  <r>
    <x v="3"/>
    <n v="1"/>
    <n v="-6"/>
    <n v="0"/>
    <n v="0.7567567567567568"/>
    <n v="10"/>
  </r>
  <r>
    <x v="7"/>
    <n v="3"/>
    <n v="-2"/>
    <n v="0"/>
    <n v="0.48148148148148145"/>
    <n v="5"/>
  </r>
  <r>
    <x v="6"/>
    <n v="7"/>
    <n v="3"/>
    <n v="0"/>
    <n v="0.44827586206896552"/>
    <n v="4"/>
  </r>
  <r>
    <x v="8"/>
    <n v="2"/>
    <n v="3"/>
    <n v="0"/>
    <n v="0.4838709677419355"/>
    <n v="6"/>
  </r>
  <r>
    <x v="7"/>
    <n v="8"/>
    <n v="7"/>
    <n v="0"/>
    <n v="0.32"/>
    <n v="1"/>
  </r>
  <r>
    <x v="5"/>
    <n v="7"/>
    <n v="-1"/>
    <n v="0"/>
    <n v="0.44827586206896552"/>
    <n v="4"/>
  </r>
  <r>
    <x v="1"/>
    <n v="4"/>
    <n v="2"/>
    <n v="0"/>
    <n v="0.5161290322580645"/>
    <n v="8"/>
  </r>
  <r>
    <x v="7"/>
    <n v="4"/>
    <n v="-3"/>
    <n v="0"/>
    <n v="0.5161290322580645"/>
    <n v="8"/>
  </r>
  <r>
    <x v="3"/>
    <n v="9"/>
    <n v="2"/>
    <n v="0"/>
    <n v="0.4"/>
    <n v="2"/>
  </r>
  <r>
    <x v="7"/>
    <n v="3"/>
    <n v="-2"/>
    <n v="0"/>
    <n v="0.48148148148148145"/>
    <n v="5"/>
  </r>
  <r>
    <x v="2"/>
    <n v="9"/>
    <n v="6"/>
    <n v="0"/>
    <n v="0.4"/>
    <n v="2"/>
  </r>
  <r>
    <x v="6"/>
    <n v="6"/>
    <n v="-2"/>
    <n v="0"/>
    <n v="0.55555555555555558"/>
    <n v="9"/>
  </r>
  <r>
    <x v="9"/>
    <n v="8"/>
    <n v="1"/>
    <n v="0"/>
    <n v="0.32"/>
    <n v="1"/>
  </r>
  <r>
    <x v="9"/>
    <n v="3"/>
    <n v="-6"/>
    <n v="0"/>
    <n v="0.48148148148148145"/>
    <n v="5"/>
  </r>
  <r>
    <x v="4"/>
    <n v="9"/>
    <n v="1"/>
    <n v="0"/>
    <n v="0.4"/>
    <n v="2"/>
  </r>
  <r>
    <x v="0"/>
    <n v="6"/>
    <n v="6"/>
    <n v="0"/>
    <n v="0.55555555555555558"/>
    <n v="9"/>
  </r>
  <r>
    <x v="5"/>
    <n v="4"/>
    <n v="2"/>
    <n v="0"/>
    <n v="0.5161290322580645"/>
    <n v="8"/>
  </r>
  <r>
    <x v="1"/>
    <n v="6"/>
    <n v="4"/>
    <n v="0"/>
    <n v="0.55555555555555558"/>
    <n v="9"/>
  </r>
  <r>
    <x v="3"/>
    <n v="8"/>
    <n v="-1"/>
    <n v="0"/>
    <n v="0.32"/>
    <n v="1"/>
  </r>
  <r>
    <x v="0"/>
    <n v="1"/>
    <n v="1"/>
    <n v="0"/>
    <n v="0.7567567567567568"/>
    <n v="10"/>
  </r>
  <r>
    <x v="6"/>
    <n v="8"/>
    <n v="-4"/>
    <n v="0"/>
    <n v="0.32"/>
    <n v="1"/>
  </r>
  <r>
    <x v="9"/>
    <n v="8"/>
    <n v="1"/>
    <n v="0"/>
    <n v="0.32"/>
    <n v="1"/>
  </r>
  <r>
    <x v="6"/>
    <n v="8"/>
    <n v="4"/>
    <n v="0"/>
    <n v="0.32"/>
    <n v="1"/>
  </r>
  <r>
    <x v="7"/>
    <n v="7"/>
    <n v="-6"/>
    <n v="0"/>
    <n v="0.44827586206896552"/>
    <n v="4"/>
  </r>
  <r>
    <x v="6"/>
    <n v="0"/>
    <n v="4"/>
    <n v="0"/>
    <n v="0.5161290322580645"/>
    <n v="8"/>
  </r>
  <r>
    <x v="5"/>
    <n v="8"/>
    <n v="-2"/>
    <n v="0"/>
    <n v="0.32"/>
    <n v="1"/>
  </r>
  <r>
    <x v="9"/>
    <n v="5"/>
    <n v="4"/>
    <n v="0"/>
    <n v="0.42307692307692307"/>
    <n v="3"/>
  </r>
  <r>
    <x v="1"/>
    <n v="7"/>
    <n v="5"/>
    <n v="0"/>
    <n v="0.44827586206896552"/>
    <n v="4"/>
  </r>
  <r>
    <x v="7"/>
    <n v="0"/>
    <n v="1"/>
    <n v="0"/>
    <n v="0.5161290322580645"/>
    <n v="8"/>
  </r>
  <r>
    <x v="2"/>
    <n v="7"/>
    <n v="4"/>
    <n v="0"/>
    <n v="0.44827586206896552"/>
    <n v="4"/>
  </r>
  <r>
    <x v="5"/>
    <n v="4"/>
    <n v="2"/>
    <n v="0"/>
    <n v="0.5161290322580645"/>
    <n v="8"/>
  </r>
  <r>
    <x v="7"/>
    <n v="2"/>
    <n v="1"/>
    <n v="0"/>
    <n v="0.4838709677419355"/>
    <n v="6"/>
  </r>
  <r>
    <x v="3"/>
    <n v="2"/>
    <n v="-5"/>
    <n v="0"/>
    <n v="0.4838709677419355"/>
    <n v="6"/>
  </r>
  <r>
    <x v="6"/>
    <n v="3"/>
    <n v="1"/>
    <n v="0"/>
    <n v="0.48148148148148145"/>
    <n v="5"/>
  </r>
  <r>
    <x v="6"/>
    <n v="9"/>
    <n v="5"/>
    <n v="0"/>
    <n v="0.4"/>
    <n v="2"/>
  </r>
  <r>
    <x v="7"/>
    <n v="2"/>
    <n v="-1"/>
    <n v="0"/>
    <n v="0.4838709677419355"/>
    <n v="6"/>
  </r>
  <r>
    <x v="3"/>
    <n v="1"/>
    <n v="6"/>
    <n v="0"/>
    <n v="0.7567567567567568"/>
    <n v="10"/>
  </r>
  <r>
    <x v="5"/>
    <n v="2"/>
    <n v="4"/>
    <n v="0"/>
    <n v="0.4838709677419355"/>
    <n v="6"/>
  </r>
  <r>
    <x v="9"/>
    <n v="1"/>
    <n v="8"/>
    <n v="0"/>
    <n v="0.7567567567567568"/>
    <n v="10"/>
  </r>
  <r>
    <x v="7"/>
    <n v="2"/>
    <n v="-1"/>
    <n v="0"/>
    <n v="0.4838709677419355"/>
    <n v="6"/>
  </r>
  <r>
    <x v="0"/>
    <n v="5"/>
    <n v="-5"/>
    <n v="0"/>
    <n v="0.42307692307692307"/>
    <n v="3"/>
  </r>
  <r>
    <x v="8"/>
    <n v="4"/>
    <n v="-1"/>
    <n v="0"/>
    <n v="0.5161290322580645"/>
    <n v="8"/>
  </r>
  <r>
    <x v="0"/>
    <n v="9"/>
    <n v="-9"/>
    <n v="0"/>
    <n v="0.4"/>
    <n v="2"/>
  </r>
  <r>
    <x v="7"/>
    <n v="4"/>
    <n v="-3"/>
    <n v="0"/>
    <n v="0.5161290322580645"/>
    <n v="8"/>
  </r>
  <r>
    <x v="3"/>
    <n v="2"/>
    <n v="-5"/>
    <n v="0"/>
    <n v="0.4838709677419355"/>
    <n v="6"/>
  </r>
  <r>
    <x v="8"/>
    <n v="9"/>
    <n v="4"/>
    <n v="0"/>
    <n v="0.4"/>
    <n v="2"/>
  </r>
  <r>
    <x v="6"/>
    <n v="6"/>
    <n v="-2"/>
    <n v="0"/>
    <n v="0.55555555555555558"/>
    <n v="9"/>
  </r>
  <r>
    <x v="1"/>
    <n v="7"/>
    <n v="-5"/>
    <n v="0"/>
    <n v="0.44827586206896552"/>
    <n v="4"/>
  </r>
  <r>
    <x v="8"/>
    <n v="3"/>
    <n v="2"/>
    <n v="0"/>
    <n v="0.48148148148148145"/>
    <n v="5"/>
  </r>
  <r>
    <x v="9"/>
    <n v="7"/>
    <n v="2"/>
    <n v="0"/>
    <n v="0.44827586206896552"/>
    <n v="4"/>
  </r>
  <r>
    <x v="0"/>
    <n v="4"/>
    <n v="4"/>
    <n v="0"/>
    <n v="0.5161290322580645"/>
    <n v="8"/>
  </r>
  <r>
    <x v="0"/>
    <n v="4"/>
    <n v="4"/>
    <n v="0"/>
    <n v="0.5161290322580645"/>
    <n v="8"/>
  </r>
  <r>
    <x v="1"/>
    <n v="5"/>
    <n v="-3"/>
    <n v="0"/>
    <n v="0.42307692307692307"/>
    <n v="3"/>
  </r>
  <r>
    <x v="6"/>
    <n v="0"/>
    <n v="-4"/>
    <n v="0"/>
    <n v="0.5161290322580645"/>
    <n v="8"/>
  </r>
  <r>
    <x v="6"/>
    <n v="0"/>
    <n v="4"/>
    <n v="0"/>
    <n v="0.5161290322580645"/>
    <n v="8"/>
  </r>
  <r>
    <x v="4"/>
    <n v="2"/>
    <n v="6"/>
    <n v="0"/>
    <n v="0.4838709677419355"/>
    <n v="6"/>
  </r>
  <r>
    <x v="2"/>
    <n v="5"/>
    <n v="-2"/>
    <n v="0"/>
    <n v="0.42307692307692307"/>
    <n v="3"/>
  </r>
  <r>
    <x v="7"/>
    <n v="8"/>
    <n v="-7"/>
    <n v="0"/>
    <n v="0.32"/>
    <n v="1"/>
  </r>
  <r>
    <x v="2"/>
    <n v="2"/>
    <n v="1"/>
    <n v="0"/>
    <n v="0.4838709677419355"/>
    <n v="6"/>
  </r>
  <r>
    <x v="7"/>
    <n v="6"/>
    <n v="-5"/>
    <n v="0"/>
    <n v="0.55555555555555558"/>
    <n v="9"/>
  </r>
  <r>
    <x v="0"/>
    <n v="8"/>
    <n v="8"/>
    <n v="0"/>
    <n v="0.32"/>
    <n v="1"/>
  </r>
  <r>
    <x v="1"/>
    <n v="3"/>
    <n v="-1"/>
    <n v="0"/>
    <n v="0.48148148148148145"/>
    <n v="5"/>
  </r>
  <r>
    <x v="9"/>
    <n v="7"/>
    <n v="2"/>
    <n v="0"/>
    <n v="0.44827586206896552"/>
    <n v="4"/>
  </r>
  <r>
    <x v="3"/>
    <n v="0"/>
    <n v="7"/>
    <n v="0"/>
    <n v="0.5161290322580645"/>
    <n v="8"/>
  </r>
  <r>
    <x v="6"/>
    <n v="7"/>
    <n v="3"/>
    <n v="0"/>
    <n v="0.44827586206896552"/>
    <n v="4"/>
  </r>
  <r>
    <x v="9"/>
    <n v="0"/>
    <n v="9"/>
    <n v="0"/>
    <n v="0.5161290322580645"/>
    <n v="8"/>
  </r>
  <r>
    <x v="9"/>
    <n v="7"/>
    <n v="2"/>
    <n v="0"/>
    <n v="0.44827586206896552"/>
    <n v="4"/>
  </r>
  <r>
    <x v="7"/>
    <n v="8"/>
    <n v="-7"/>
    <n v="0"/>
    <n v="0.32"/>
    <n v="1"/>
  </r>
  <r>
    <x v="1"/>
    <n v="5"/>
    <n v="-3"/>
    <n v="0"/>
    <n v="0.42307692307692307"/>
    <n v="3"/>
  </r>
  <r>
    <x v="7"/>
    <n v="5"/>
    <n v="-4"/>
    <n v="0"/>
    <n v="0.42307692307692307"/>
    <n v="3"/>
  </r>
  <r>
    <x v="8"/>
    <n v="3"/>
    <n v="-2"/>
    <n v="0"/>
    <n v="0.48148148148148145"/>
    <n v="5"/>
  </r>
  <r>
    <x v="6"/>
    <n v="3"/>
    <n v="-1"/>
    <n v="0"/>
    <n v="0.48148148148148145"/>
    <n v="5"/>
  </r>
  <r>
    <x v="3"/>
    <n v="8"/>
    <n v="-1"/>
    <n v="0"/>
    <n v="0.32"/>
    <n v="1"/>
  </r>
  <r>
    <x v="7"/>
    <n v="5"/>
    <n v="4"/>
    <n v="0"/>
    <n v="0.42307692307692307"/>
    <n v="3"/>
  </r>
  <r>
    <x v="4"/>
    <n v="5"/>
    <n v="-3"/>
    <n v="0"/>
    <n v="0.42307692307692307"/>
    <n v="3"/>
  </r>
  <r>
    <x v="0"/>
    <n v="9"/>
    <n v="9"/>
    <n v="0"/>
    <n v="0.4"/>
    <n v="2"/>
  </r>
  <r>
    <x v="7"/>
    <n v="0"/>
    <n v="-1"/>
    <n v="0"/>
    <n v="0.5161290322580645"/>
    <n v="8"/>
  </r>
  <r>
    <x v="8"/>
    <n v="1"/>
    <n v="4"/>
    <n v="0"/>
    <n v="0.7567567567567568"/>
    <n v="10"/>
  </r>
  <r>
    <x v="6"/>
    <n v="2"/>
    <n v="-2"/>
    <n v="0"/>
    <n v="0.4838709677419355"/>
    <n v="6"/>
  </r>
  <r>
    <x v="1"/>
    <n v="0"/>
    <n v="-2"/>
    <n v="0"/>
    <n v="0.5161290322580645"/>
    <n v="8"/>
  </r>
  <r>
    <x v="0"/>
    <n v="4"/>
    <n v="4"/>
    <n v="0"/>
    <n v="0.5161290322580645"/>
    <n v="8"/>
  </r>
  <r>
    <x v="4"/>
    <n v="6"/>
    <n v="-2"/>
    <n v="0"/>
    <n v="0.55555555555555558"/>
    <n v="9"/>
  </r>
  <r>
    <x v="5"/>
    <n v="2"/>
    <n v="4"/>
    <n v="0"/>
    <n v="0.4838709677419355"/>
    <n v="6"/>
  </r>
  <r>
    <x v="5"/>
    <n v="3"/>
    <n v="3"/>
    <n v="0"/>
    <n v="0.48148148148148145"/>
    <n v="5"/>
  </r>
  <r>
    <x v="1"/>
    <n v="7"/>
    <n v="-5"/>
    <n v="0"/>
    <n v="0.44827586206896552"/>
    <n v="4"/>
  </r>
  <r>
    <x v="2"/>
    <n v="0"/>
    <n v="-3"/>
    <n v="0"/>
    <n v="0.5161290322580645"/>
    <n v="8"/>
  </r>
  <r>
    <x v="5"/>
    <n v="8"/>
    <n v="-2"/>
    <n v="0"/>
    <n v="0.32"/>
    <n v="1"/>
  </r>
  <r>
    <x v="7"/>
    <n v="6"/>
    <n v="-5"/>
    <n v="0"/>
    <n v="0.55555555555555558"/>
    <n v="9"/>
  </r>
  <r>
    <x v="0"/>
    <n v="7"/>
    <n v="-7"/>
    <n v="0"/>
    <n v="0.44827586206896552"/>
    <n v="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n v="1"/>
    <n v="1"/>
    <n v="0"/>
    <n v="0.7567567567567568"/>
    <n v="10"/>
    <n v="0"/>
  </r>
  <r>
    <x v="1"/>
    <n v="8"/>
    <n v="-6"/>
    <n v="0"/>
    <n v="0.32"/>
    <n v="1"/>
    <n v="0"/>
  </r>
  <r>
    <x v="2"/>
    <n v="5"/>
    <n v="-2"/>
    <n v="0"/>
    <n v="0.42307692307692307"/>
    <n v="3"/>
    <n v="0"/>
  </r>
  <r>
    <x v="3"/>
    <n v="6"/>
    <n v="1"/>
    <n v="0"/>
    <n v="0.55555555555555558"/>
    <n v="9"/>
    <n v="0"/>
  </r>
  <r>
    <x v="4"/>
    <n v="1"/>
    <n v="7"/>
    <n v="0"/>
    <n v="0.7567567567567568"/>
    <n v="10"/>
    <n v="0"/>
  </r>
  <r>
    <x v="4"/>
    <n v="4"/>
    <n v="4"/>
    <n v="0"/>
    <n v="0.5161290322580645"/>
    <n v="8"/>
    <n v="0"/>
  </r>
  <r>
    <x v="5"/>
    <n v="9"/>
    <n v="-3"/>
    <n v="0"/>
    <n v="0.4"/>
    <n v="2"/>
    <n v="0"/>
  </r>
  <r>
    <x v="6"/>
    <n v="3"/>
    <n v="1"/>
    <n v="0"/>
    <n v="0.48148148148148145"/>
    <n v="5"/>
    <n v="0.5"/>
  </r>
  <r>
    <x v="7"/>
    <n v="9"/>
    <n v="-8"/>
    <n v="0"/>
    <n v="0.4"/>
    <n v="2"/>
    <n v="0"/>
  </r>
  <r>
    <x v="1"/>
    <n v="0"/>
    <n v="-2"/>
    <n v="0"/>
    <n v="0.5161290322580645"/>
    <n v="8"/>
    <n v="0.5"/>
  </r>
  <r>
    <x v="7"/>
    <n v="4"/>
    <n v="-3"/>
    <n v="0"/>
    <n v="0.5161290322580645"/>
    <n v="8"/>
    <n v="0.33333333333333331"/>
  </r>
  <r>
    <x v="8"/>
    <n v="8"/>
    <n v="-3"/>
    <n v="0"/>
    <n v="0.32"/>
    <n v="1"/>
    <n v="0.5"/>
  </r>
  <r>
    <x v="2"/>
    <n v="4"/>
    <n v="-1"/>
    <n v="0"/>
    <n v="0.5161290322580645"/>
    <n v="8"/>
    <n v="0.25"/>
  </r>
  <r>
    <x v="7"/>
    <n v="0"/>
    <n v="-1"/>
    <n v="0"/>
    <n v="0.5161290322580645"/>
    <n v="8"/>
    <n v="0.33333333333333331"/>
  </r>
  <r>
    <x v="1"/>
    <n v="5"/>
    <n v="-3"/>
    <n v="0"/>
    <n v="0.42307692307692307"/>
    <n v="3"/>
    <n v="0.33333333333333331"/>
  </r>
  <r>
    <x v="8"/>
    <n v="0"/>
    <n v="-5"/>
    <n v="0"/>
    <n v="0.5161290322580645"/>
    <n v="8"/>
    <n v="0.25"/>
  </r>
  <r>
    <x v="7"/>
    <n v="7"/>
    <n v="-6"/>
    <n v="0"/>
    <n v="0.44827586206896552"/>
    <n v="4"/>
    <n v="0.5"/>
  </r>
  <r>
    <x v="1"/>
    <n v="7"/>
    <n v="5"/>
    <n v="0"/>
    <n v="0.44827586206896552"/>
    <n v="4"/>
    <n v="0.33333333333333331"/>
  </r>
  <r>
    <x v="2"/>
    <n v="5"/>
    <n v="-2"/>
    <n v="0"/>
    <n v="0.42307692307692307"/>
    <n v="3"/>
    <n v="0.4"/>
  </r>
  <r>
    <x v="8"/>
    <n v="0"/>
    <n v="5"/>
    <n v="0"/>
    <n v="0.5161290322580645"/>
    <n v="8"/>
    <n v="0.2"/>
  </r>
  <r>
    <x v="7"/>
    <n v="8"/>
    <n v="-7"/>
    <n v="0"/>
    <n v="0.32"/>
    <n v="1"/>
    <n v="0.4"/>
  </r>
  <r>
    <x v="7"/>
    <n v="3"/>
    <n v="2"/>
    <n v="0"/>
    <n v="0.48148148148148145"/>
    <n v="5"/>
    <n v="0.6"/>
  </r>
  <r>
    <x v="4"/>
    <n v="3"/>
    <n v="-5"/>
    <n v="0"/>
    <n v="0.48148148148148145"/>
    <n v="5"/>
    <n v="0.5"/>
  </r>
  <r>
    <x v="3"/>
    <n v="9"/>
    <n v="2"/>
    <n v="0"/>
    <n v="0.4"/>
    <n v="2"/>
    <n v="0"/>
  </r>
  <r>
    <x v="8"/>
    <n v="8"/>
    <n v="3"/>
    <n v="0"/>
    <n v="0.32"/>
    <n v="1"/>
    <n v="0.42857142857142855"/>
  </r>
  <r>
    <x v="0"/>
    <n v="5"/>
    <n v="-5"/>
    <n v="0"/>
    <n v="0.42307692307692307"/>
    <n v="3"/>
    <n v="0.5"/>
  </r>
  <r>
    <x v="2"/>
    <n v="2"/>
    <n v="1"/>
    <n v="0"/>
    <n v="0.4838709677419355"/>
    <n v="6"/>
    <n v="0.8"/>
  </r>
  <r>
    <x v="6"/>
    <n v="0"/>
    <n v="4"/>
    <n v="0"/>
    <n v="0.5161290322580645"/>
    <n v="8"/>
    <n v="0.2857142857142857"/>
  </r>
  <r>
    <x v="0"/>
    <n v="4"/>
    <n v="-4"/>
    <n v="0"/>
    <n v="0.5161290322580645"/>
    <n v="8"/>
    <n v="0.33333333333333331"/>
  </r>
  <r>
    <x v="6"/>
    <n v="9"/>
    <n v="5"/>
    <n v="0"/>
    <n v="0.4"/>
    <n v="2"/>
    <n v="0"/>
  </r>
  <r>
    <x v="9"/>
    <n v="4"/>
    <n v="-5"/>
    <n v="0"/>
    <n v="0.5161290322580645"/>
    <n v="8"/>
    <n v="0.375"/>
  </r>
  <r>
    <x v="2"/>
    <n v="1"/>
    <n v="2"/>
    <n v="0"/>
    <n v="0.7567567567567568"/>
    <n v="10"/>
    <n v="0.66666666666666663"/>
  </r>
  <r>
    <x v="2"/>
    <n v="5"/>
    <n v="-2"/>
    <n v="0"/>
    <n v="0.42307692307692307"/>
    <n v="3"/>
    <n v="0.44444444444444442"/>
  </r>
  <r>
    <x v="7"/>
    <n v="5"/>
    <n v="4"/>
    <n v="0"/>
    <n v="0.42307692307692307"/>
    <n v="3"/>
    <n v="0.4"/>
  </r>
  <r>
    <x v="4"/>
    <n v="1"/>
    <n v="-7"/>
    <n v="0"/>
    <n v="0.7567567567567568"/>
    <n v="10"/>
    <n v="0.63636363636363635"/>
  </r>
  <r>
    <x v="5"/>
    <n v="2"/>
    <n v="4"/>
    <n v="0"/>
    <n v="0.4838709677419355"/>
    <n v="6"/>
    <n v="0.66666666666666663"/>
  </r>
  <r>
    <x v="3"/>
    <n v="2"/>
    <n v="5"/>
    <n v="0"/>
    <n v="0.4838709677419355"/>
    <n v="6"/>
    <n v="0.5714285714285714"/>
  </r>
  <r>
    <x v="7"/>
    <n v="4"/>
    <n v="3"/>
    <n v="0"/>
    <n v="0.5161290322580645"/>
    <n v="8"/>
    <n v="0.33333333333333331"/>
  </r>
  <r>
    <x v="0"/>
    <n v="2"/>
    <n v="-2"/>
    <n v="0"/>
    <n v="0.4838709677419355"/>
    <n v="6"/>
    <n v="0.5"/>
  </r>
  <r>
    <x v="1"/>
    <n v="3"/>
    <n v="-1"/>
    <n v="0"/>
    <n v="0.48148148148148145"/>
    <n v="5"/>
    <n v="0.6"/>
  </r>
  <r>
    <x v="3"/>
    <n v="5"/>
    <n v="-2"/>
    <n v="0"/>
    <n v="0.42307692307692307"/>
    <n v="3"/>
    <n v="0.36363636363636365"/>
  </r>
  <r>
    <x v="1"/>
    <n v="8"/>
    <n v="6"/>
    <n v="0"/>
    <n v="0.32"/>
    <n v="1"/>
    <n v="0.44444444444444442"/>
  </r>
  <r>
    <x v="8"/>
    <n v="9"/>
    <n v="4"/>
    <n v="0"/>
    <n v="0.4"/>
    <n v="2"/>
    <n v="0.16666666666666666"/>
  </r>
  <r>
    <x v="2"/>
    <n v="7"/>
    <n v="-4"/>
    <n v="0"/>
    <n v="0.44827586206896552"/>
    <n v="4"/>
    <n v="0.5714285714285714"/>
  </r>
  <r>
    <x v="3"/>
    <n v="3"/>
    <n v="-4"/>
    <n v="0"/>
    <n v="0.48148148148148145"/>
    <n v="5"/>
    <n v="0.58333333333333337"/>
  </r>
  <r>
    <x v="7"/>
    <n v="9"/>
    <n v="-8"/>
    <n v="0"/>
    <n v="0.4"/>
    <n v="2"/>
    <n v="0.14285714285714285"/>
  </r>
  <r>
    <x v="7"/>
    <n v="2"/>
    <n v="-1"/>
    <n v="0"/>
    <n v="0.4838709677419355"/>
    <n v="6"/>
    <n v="0.54545454545454541"/>
  </r>
  <r>
    <x v="0"/>
    <n v="7"/>
    <n v="-7"/>
    <n v="0"/>
    <n v="0.44827586206896552"/>
    <n v="4"/>
    <n v="0.55555555555555558"/>
  </r>
  <r>
    <x v="0"/>
    <n v="9"/>
    <n v="-9"/>
    <n v="0"/>
    <n v="0.4"/>
    <n v="2"/>
    <n v="0.125"/>
  </r>
  <r>
    <x v="2"/>
    <n v="9"/>
    <n v="6"/>
    <n v="0"/>
    <n v="0.4"/>
    <n v="2"/>
    <n v="0.1111111111111111"/>
  </r>
  <r>
    <x v="7"/>
    <n v="0"/>
    <n v="-1"/>
    <n v="0"/>
    <n v="0.5161290322580645"/>
    <n v="8"/>
    <n v="0.5"/>
  </r>
  <r>
    <x v="3"/>
    <n v="1"/>
    <n v="-6"/>
    <n v="0"/>
    <n v="0.7567567567567568"/>
    <n v="10"/>
    <n v="0.6875"/>
  </r>
  <r>
    <x v="7"/>
    <n v="3"/>
    <n v="-2"/>
    <n v="0"/>
    <n v="0.48148148148148145"/>
    <n v="5"/>
    <n v="0.5714285714285714"/>
  </r>
  <r>
    <x v="6"/>
    <n v="7"/>
    <n v="3"/>
    <n v="0"/>
    <n v="0.44827586206896552"/>
    <n v="4"/>
    <n v="0.54545454545454541"/>
  </r>
  <r>
    <x v="8"/>
    <n v="2"/>
    <n v="3"/>
    <n v="0"/>
    <n v="0.4838709677419355"/>
    <n v="6"/>
    <n v="0.5"/>
  </r>
  <r>
    <x v="7"/>
    <n v="8"/>
    <n v="7"/>
    <n v="0"/>
    <n v="0.32"/>
    <n v="1"/>
    <n v="0.4"/>
  </r>
  <r>
    <x v="5"/>
    <n v="7"/>
    <n v="-1"/>
    <n v="0"/>
    <n v="0.44827586206896552"/>
    <n v="4"/>
    <n v="0.5"/>
  </r>
  <r>
    <x v="1"/>
    <n v="4"/>
    <n v="2"/>
    <n v="0"/>
    <n v="0.5161290322580645"/>
    <n v="8"/>
    <n v="0.36363636363636365"/>
  </r>
  <r>
    <x v="7"/>
    <n v="4"/>
    <n v="-3"/>
    <n v="0"/>
    <n v="0.5161290322580645"/>
    <n v="8"/>
    <n v="0.33333333333333331"/>
  </r>
  <r>
    <x v="3"/>
    <n v="9"/>
    <n v="2"/>
    <n v="0"/>
    <n v="0.4"/>
    <n v="2"/>
    <n v="0.1"/>
  </r>
  <r>
    <x v="7"/>
    <n v="3"/>
    <n v="-2"/>
    <n v="0"/>
    <n v="0.48148148148148145"/>
    <n v="5"/>
    <n v="0.53333333333333333"/>
  </r>
  <r>
    <x v="2"/>
    <n v="9"/>
    <n v="6"/>
    <n v="0"/>
    <n v="0.4"/>
    <n v="2"/>
    <n v="9.0909090909090912E-2"/>
  </r>
  <r>
    <x v="6"/>
    <n v="6"/>
    <n v="-2"/>
    <n v="0"/>
    <n v="0.55555555555555558"/>
    <n v="9"/>
    <n v="0.6"/>
  </r>
  <r>
    <x v="9"/>
    <n v="8"/>
    <n v="1"/>
    <n v="0"/>
    <n v="0.32"/>
    <n v="1"/>
    <n v="0.36363636363636365"/>
  </r>
  <r>
    <x v="9"/>
    <n v="3"/>
    <n v="-6"/>
    <n v="0"/>
    <n v="0.48148148148148145"/>
    <n v="5"/>
    <n v="0.52941176470588236"/>
  </r>
  <r>
    <x v="4"/>
    <n v="9"/>
    <n v="1"/>
    <n v="0"/>
    <n v="0.4"/>
    <n v="2"/>
    <n v="0.21428571428571427"/>
  </r>
  <r>
    <x v="0"/>
    <n v="6"/>
    <n v="6"/>
    <n v="0"/>
    <n v="0.55555555555555558"/>
    <n v="9"/>
    <n v="0.5"/>
  </r>
  <r>
    <x v="5"/>
    <n v="4"/>
    <n v="2"/>
    <n v="0"/>
    <n v="0.5161290322580645"/>
    <n v="8"/>
    <n v="0.35714285714285715"/>
  </r>
  <r>
    <x v="1"/>
    <n v="6"/>
    <n v="4"/>
    <n v="0"/>
    <n v="0.55555555555555558"/>
    <n v="9"/>
    <n v="0.5"/>
  </r>
  <r>
    <x v="3"/>
    <n v="8"/>
    <n v="-1"/>
    <n v="0"/>
    <n v="0.32"/>
    <n v="1"/>
    <n v="0.38461538461538464"/>
  </r>
  <r>
    <x v="0"/>
    <n v="1"/>
    <n v="1"/>
    <n v="0"/>
    <n v="0.7567567567567568"/>
    <n v="10"/>
    <n v="0.7142857142857143"/>
  </r>
  <r>
    <x v="6"/>
    <n v="8"/>
    <n v="-4"/>
    <n v="0"/>
    <n v="0.32"/>
    <n v="1"/>
    <n v="0.35714285714285715"/>
  </r>
  <r>
    <x v="9"/>
    <n v="8"/>
    <n v="1"/>
    <n v="0"/>
    <n v="0.32"/>
    <n v="1"/>
    <n v="0.33333333333333331"/>
  </r>
  <r>
    <x v="6"/>
    <n v="8"/>
    <n v="4"/>
    <n v="0"/>
    <n v="0.32"/>
    <n v="1"/>
    <n v="0.3125"/>
  </r>
  <r>
    <x v="7"/>
    <n v="7"/>
    <n v="-6"/>
    <n v="0"/>
    <n v="0.44827586206896552"/>
    <n v="4"/>
    <n v="0.53333333333333333"/>
  </r>
  <r>
    <x v="6"/>
    <n v="0"/>
    <n v="4"/>
    <n v="0"/>
    <n v="0.5161290322580645"/>
    <n v="8"/>
    <n v="0.53333333333333333"/>
  </r>
  <r>
    <x v="5"/>
    <n v="8"/>
    <n v="-2"/>
    <n v="0"/>
    <n v="0.32"/>
    <n v="1"/>
    <n v="0.29411764705882354"/>
  </r>
  <r>
    <x v="9"/>
    <n v="5"/>
    <n v="4"/>
    <n v="0"/>
    <n v="0.42307692307692307"/>
    <n v="3"/>
    <n v="0.42857142857142855"/>
  </r>
  <r>
    <x v="1"/>
    <n v="7"/>
    <n v="5"/>
    <n v="0"/>
    <n v="0.44827586206896552"/>
    <n v="4"/>
    <n v="0.5"/>
  </r>
  <r>
    <x v="7"/>
    <n v="0"/>
    <n v="1"/>
    <n v="0"/>
    <n v="0.5161290322580645"/>
    <n v="8"/>
    <n v="0.5"/>
  </r>
  <r>
    <x v="2"/>
    <n v="7"/>
    <n v="4"/>
    <n v="0"/>
    <n v="0.44827586206896552"/>
    <n v="4"/>
    <n v="0.47058823529411764"/>
  </r>
  <r>
    <x v="5"/>
    <n v="4"/>
    <n v="2"/>
    <n v="0"/>
    <n v="0.5161290322580645"/>
    <n v="8"/>
    <n v="0.44444444444444442"/>
  </r>
  <r>
    <x v="7"/>
    <n v="2"/>
    <n v="1"/>
    <n v="0"/>
    <n v="0.4838709677419355"/>
    <n v="6"/>
    <n v="0.5625"/>
  </r>
  <r>
    <x v="3"/>
    <n v="2"/>
    <n v="-5"/>
    <n v="0"/>
    <n v="0.4838709677419355"/>
    <n v="6"/>
    <n v="0.52941176470588236"/>
  </r>
  <r>
    <x v="6"/>
    <n v="3"/>
    <n v="1"/>
    <n v="0"/>
    <n v="0.48148148148148145"/>
    <n v="5"/>
    <n v="0.52631578947368418"/>
  </r>
  <r>
    <x v="6"/>
    <n v="9"/>
    <n v="5"/>
    <n v="0"/>
    <n v="0.4"/>
    <n v="2"/>
    <n v="0.29411764705882354"/>
  </r>
  <r>
    <x v="7"/>
    <n v="2"/>
    <n v="-1"/>
    <n v="0"/>
    <n v="0.4838709677419355"/>
    <n v="6"/>
    <n v="0.5"/>
  </r>
  <r>
    <x v="3"/>
    <n v="1"/>
    <n v="6"/>
    <n v="0"/>
    <n v="0.7567567567567568"/>
    <n v="10"/>
    <n v="0.73076923076923073"/>
  </r>
  <r>
    <x v="5"/>
    <n v="2"/>
    <n v="4"/>
    <n v="0"/>
    <n v="0.4838709677419355"/>
    <n v="6"/>
    <n v="0.47368421052631576"/>
  </r>
  <r>
    <x v="9"/>
    <n v="1"/>
    <n v="8"/>
    <n v="0"/>
    <n v="0.7567567567567568"/>
    <n v="10"/>
    <n v="0.70370370370370372"/>
  </r>
  <r>
    <x v="7"/>
    <n v="2"/>
    <n v="-1"/>
    <n v="0"/>
    <n v="0.4838709677419355"/>
    <n v="6"/>
    <n v="0.45"/>
  </r>
  <r>
    <x v="0"/>
    <n v="5"/>
    <n v="-5"/>
    <n v="0"/>
    <n v="0.42307692307692307"/>
    <n v="3"/>
    <n v="0.4"/>
  </r>
  <r>
    <x v="8"/>
    <n v="4"/>
    <n v="-1"/>
    <n v="0"/>
    <n v="0.5161290322580645"/>
    <n v="8"/>
    <n v="0.47619047619047616"/>
  </r>
  <r>
    <x v="0"/>
    <n v="9"/>
    <n v="-9"/>
    <n v="0"/>
    <n v="0.4"/>
    <n v="2"/>
    <n v="0.31578947368421051"/>
  </r>
  <r>
    <x v="7"/>
    <n v="4"/>
    <n v="-3"/>
    <n v="0"/>
    <n v="0.5161290322580645"/>
    <n v="8"/>
    <n v="0.45454545454545453"/>
  </r>
  <r>
    <x v="3"/>
    <n v="2"/>
    <n v="-5"/>
    <n v="0"/>
    <n v="0.4838709677419355"/>
    <n v="6"/>
    <n v="0.42857142857142855"/>
  </r>
  <r>
    <x v="8"/>
    <n v="9"/>
    <n v="4"/>
    <n v="0"/>
    <n v="0.4"/>
    <n v="2"/>
    <n v="0.3"/>
  </r>
  <r>
    <x v="6"/>
    <n v="6"/>
    <n v="-2"/>
    <n v="0"/>
    <n v="0.55555555555555558"/>
    <n v="9"/>
    <n v="0.58333333333333337"/>
  </r>
  <r>
    <x v="1"/>
    <n v="7"/>
    <n v="-5"/>
    <n v="0"/>
    <n v="0.44827586206896552"/>
    <n v="4"/>
    <n v="0.52380952380952384"/>
  </r>
  <r>
    <x v="8"/>
    <n v="3"/>
    <n v="2"/>
    <n v="0"/>
    <n v="0.48148148148148145"/>
    <n v="5"/>
    <n v="0.5"/>
  </r>
  <r>
    <x v="9"/>
    <n v="7"/>
    <n v="2"/>
    <n v="0"/>
    <n v="0.44827586206896552"/>
    <n v="4"/>
    <n v="0.5"/>
  </r>
  <r>
    <x v="0"/>
    <n v="4"/>
    <n v="4"/>
    <n v="0"/>
    <n v="0.5161290322580645"/>
    <n v="8"/>
    <n v="0.45833333333333331"/>
  </r>
  <r>
    <x v="0"/>
    <n v="4"/>
    <n v="4"/>
    <n v="0"/>
    <n v="0.5161290322580645"/>
    <n v="8"/>
    <n v="0.44"/>
  </r>
  <r>
    <x v="1"/>
    <n v="5"/>
    <n v="-3"/>
    <n v="0"/>
    <n v="0.42307692307692307"/>
    <n v="3"/>
    <n v="0.47368421052631576"/>
  </r>
  <r>
    <x v="6"/>
    <n v="0"/>
    <n v="-4"/>
    <n v="0"/>
    <n v="0.5161290322580645"/>
    <n v="8"/>
    <n v="0.5714285714285714"/>
  </r>
  <r>
    <x v="6"/>
    <n v="0"/>
    <n v="4"/>
    <n v="0"/>
    <n v="0.5161290322580645"/>
    <n v="8"/>
    <n v="0.54545454545454541"/>
  </r>
  <r>
    <x v="4"/>
    <n v="2"/>
    <n v="6"/>
    <n v="0"/>
    <n v="0.4838709677419355"/>
    <n v="6"/>
    <n v="0.45833333333333331"/>
  </r>
  <r>
    <x v="2"/>
    <n v="5"/>
    <n v="-2"/>
    <n v="0"/>
    <n v="0.42307692307692307"/>
    <n v="3"/>
    <n v="0.45"/>
  </r>
  <r>
    <x v="7"/>
    <n v="8"/>
    <n v="-7"/>
    <n v="0"/>
    <n v="0.32"/>
    <n v="1"/>
    <n v="0.31578947368421051"/>
  </r>
  <r>
    <x v="2"/>
    <n v="2"/>
    <n v="1"/>
    <n v="0"/>
    <n v="0.4838709677419355"/>
    <n v="6"/>
    <n v="0.44"/>
  </r>
  <r>
    <x v="7"/>
    <n v="6"/>
    <n v="-5"/>
    <n v="0"/>
    <n v="0.55555555555555558"/>
    <n v="9"/>
    <n v="0.53846153846153844"/>
  </r>
  <r>
    <x v="0"/>
    <n v="8"/>
    <n v="8"/>
    <n v="0"/>
    <n v="0.32"/>
    <n v="1"/>
    <n v="0.3"/>
  </r>
  <r>
    <x v="1"/>
    <n v="3"/>
    <n v="-1"/>
    <n v="0"/>
    <n v="0.48148148148148145"/>
    <n v="5"/>
    <n v="0.52173913043478259"/>
  </r>
  <r>
    <x v="9"/>
    <n v="7"/>
    <n v="2"/>
    <n v="0"/>
    <n v="0.44827586206896552"/>
    <n v="4"/>
    <n v="0.47826086956521741"/>
  </r>
  <r>
    <x v="3"/>
    <n v="0"/>
    <n v="7"/>
    <n v="0"/>
    <n v="0.5161290322580645"/>
    <n v="8"/>
    <n v="0.54166666666666663"/>
  </r>
  <r>
    <x v="6"/>
    <n v="7"/>
    <n v="3"/>
    <n v="0"/>
    <n v="0.44827586206896552"/>
    <n v="4"/>
    <n v="0.48"/>
  </r>
  <r>
    <x v="9"/>
    <n v="0"/>
    <n v="9"/>
    <n v="0"/>
    <n v="0.5161290322580645"/>
    <n v="8"/>
    <n v="0.52"/>
  </r>
  <r>
    <x v="9"/>
    <n v="7"/>
    <n v="2"/>
    <n v="0"/>
    <n v="0.44827586206896552"/>
    <n v="4"/>
    <n v="0.46153846153846156"/>
  </r>
  <r>
    <x v="7"/>
    <n v="8"/>
    <n v="-7"/>
    <n v="0"/>
    <n v="0.32"/>
    <n v="1"/>
    <n v="0.2857142857142857"/>
  </r>
  <r>
    <x v="1"/>
    <n v="5"/>
    <n v="-3"/>
    <n v="0"/>
    <n v="0.42307692307692307"/>
    <n v="3"/>
    <n v="0.4285714285714285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0"/>
    <x v="0"/>
    <n v="1"/>
    <n v="0"/>
    <n v="0.7567567567567568"/>
    <n v="10"/>
    <n v="1"/>
  </r>
  <r>
    <n v="2"/>
    <x v="1"/>
    <n v="-6"/>
    <n v="0"/>
    <n v="0.32"/>
    <n v="1"/>
    <n v="1"/>
  </r>
  <r>
    <n v="3"/>
    <x v="2"/>
    <n v="-2"/>
    <n v="0"/>
    <n v="0.42307692307692307"/>
    <n v="3"/>
    <n v="1"/>
  </r>
  <r>
    <n v="7"/>
    <x v="3"/>
    <n v="1"/>
    <n v="0"/>
    <n v="0.55555555555555558"/>
    <n v="9"/>
    <n v="1"/>
  </r>
  <r>
    <n v="8"/>
    <x v="0"/>
    <n v="7"/>
    <n v="0"/>
    <n v="0.7567567567567568"/>
    <n v="10"/>
    <n v="1"/>
  </r>
  <r>
    <n v="8"/>
    <x v="4"/>
    <n v="4"/>
    <n v="0"/>
    <n v="0.5161290322580645"/>
    <n v="8"/>
    <n v="1"/>
  </r>
  <r>
    <n v="6"/>
    <x v="5"/>
    <n v="-3"/>
    <n v="0"/>
    <n v="0.4"/>
    <n v="2"/>
    <n v="1"/>
  </r>
  <r>
    <n v="4"/>
    <x v="6"/>
    <n v="1"/>
    <n v="0"/>
    <n v="0.48148148148148145"/>
    <n v="5"/>
    <n v="0.5"/>
  </r>
  <r>
    <n v="1"/>
    <x v="5"/>
    <n v="-8"/>
    <n v="0"/>
    <n v="0.4"/>
    <n v="2"/>
    <n v="1"/>
  </r>
  <r>
    <n v="2"/>
    <x v="7"/>
    <n v="-2"/>
    <n v="0"/>
    <n v="0.5161290322580645"/>
    <n v="8"/>
    <n v="0.5"/>
  </r>
  <r>
    <n v="1"/>
    <x v="4"/>
    <n v="-3"/>
    <n v="0"/>
    <n v="0.5161290322580645"/>
    <n v="8"/>
    <n v="0.66666666666666663"/>
  </r>
  <r>
    <n v="5"/>
    <x v="1"/>
    <n v="-3"/>
    <n v="0"/>
    <n v="0.32"/>
    <n v="1"/>
    <n v="0.5"/>
  </r>
  <r>
    <n v="3"/>
    <x v="4"/>
    <n v="-1"/>
    <n v="0"/>
    <n v="0.5161290322580645"/>
    <n v="8"/>
    <n v="0.75"/>
  </r>
  <r>
    <n v="1"/>
    <x v="7"/>
    <n v="-1"/>
    <n v="0"/>
    <n v="0.5161290322580645"/>
    <n v="8"/>
    <n v="0.66666666666666663"/>
  </r>
  <r>
    <n v="2"/>
    <x v="2"/>
    <n v="-3"/>
    <n v="0"/>
    <n v="0.42307692307692307"/>
    <n v="3"/>
    <n v="0.66666666666666663"/>
  </r>
  <r>
    <n v="5"/>
    <x v="7"/>
    <n v="-5"/>
    <n v="0"/>
    <n v="0.5161290322580645"/>
    <n v="8"/>
    <n v="0.75"/>
  </r>
  <r>
    <n v="1"/>
    <x v="8"/>
    <n v="-6"/>
    <n v="0"/>
    <n v="0.44827586206896552"/>
    <n v="4"/>
    <n v="0.5"/>
  </r>
  <r>
    <n v="2"/>
    <x v="8"/>
    <n v="5"/>
    <n v="0"/>
    <n v="0.44827586206896552"/>
    <n v="4"/>
    <n v="0.66666666666666663"/>
  </r>
  <r>
    <n v="3"/>
    <x v="2"/>
    <n v="-2"/>
    <n v="0"/>
    <n v="0.42307692307692307"/>
    <n v="3"/>
    <n v="0.6"/>
  </r>
  <r>
    <n v="5"/>
    <x v="7"/>
    <n v="5"/>
    <n v="0"/>
    <n v="0.5161290322580645"/>
    <n v="8"/>
    <n v="0.8"/>
  </r>
  <r>
    <n v="1"/>
    <x v="1"/>
    <n v="-7"/>
    <n v="0"/>
    <n v="0.32"/>
    <n v="1"/>
    <n v="0.6"/>
  </r>
  <r>
    <n v="1"/>
    <x v="6"/>
    <n v="2"/>
    <n v="0"/>
    <n v="0.48148148148148145"/>
    <n v="5"/>
    <n v="0.4"/>
  </r>
  <r>
    <n v="8"/>
    <x v="6"/>
    <n v="-5"/>
    <n v="0"/>
    <n v="0.48148148148148145"/>
    <n v="5"/>
    <n v="0.5"/>
  </r>
  <r>
    <n v="7"/>
    <x v="5"/>
    <n v="2"/>
    <n v="0"/>
    <n v="0.4"/>
    <n v="2"/>
    <n v="1"/>
  </r>
  <r>
    <n v="5"/>
    <x v="1"/>
    <n v="3"/>
    <n v="0"/>
    <n v="0.32"/>
    <n v="1"/>
    <n v="0.5714285714285714"/>
  </r>
  <r>
    <n v="0"/>
    <x v="2"/>
    <n v="-5"/>
    <n v="0"/>
    <n v="0.42307692307692307"/>
    <n v="3"/>
    <n v="0.5"/>
  </r>
  <r>
    <n v="3"/>
    <x v="9"/>
    <n v="1"/>
    <n v="0"/>
    <n v="0.4838709677419355"/>
    <n v="6"/>
    <n v="0.2"/>
  </r>
  <r>
    <n v="4"/>
    <x v="7"/>
    <n v="4"/>
    <n v="0"/>
    <n v="0.5161290322580645"/>
    <n v="8"/>
    <n v="0.7142857142857143"/>
  </r>
  <r>
    <n v="0"/>
    <x v="4"/>
    <n v="-4"/>
    <n v="0"/>
    <n v="0.5161290322580645"/>
    <n v="8"/>
    <n v="0.66666666666666663"/>
  </r>
  <r>
    <n v="4"/>
    <x v="5"/>
    <n v="5"/>
    <n v="0"/>
    <n v="0.4"/>
    <n v="2"/>
    <n v="1"/>
  </r>
  <r>
    <n v="9"/>
    <x v="4"/>
    <n v="-5"/>
    <n v="0"/>
    <n v="0.5161290322580645"/>
    <n v="8"/>
    <n v="0.625"/>
  </r>
  <r>
    <n v="3"/>
    <x v="0"/>
    <n v="2"/>
    <n v="0"/>
    <n v="0.7567567567567568"/>
    <n v="10"/>
    <n v="0.33333333333333331"/>
  </r>
  <r>
    <n v="3"/>
    <x v="2"/>
    <n v="-2"/>
    <n v="0"/>
    <n v="0.42307692307692307"/>
    <n v="3"/>
    <n v="0.55555555555555558"/>
  </r>
  <r>
    <n v="1"/>
    <x v="2"/>
    <n v="4"/>
    <n v="0"/>
    <n v="0.42307692307692307"/>
    <n v="3"/>
    <n v="0.6"/>
  </r>
  <r>
    <n v="8"/>
    <x v="0"/>
    <n v="-7"/>
    <n v="0"/>
    <n v="0.7567567567567568"/>
    <n v="10"/>
    <n v="0.36363636363636365"/>
  </r>
  <r>
    <n v="6"/>
    <x v="9"/>
    <n v="4"/>
    <n v="0"/>
    <n v="0.4838709677419355"/>
    <n v="6"/>
    <n v="0.33333333333333331"/>
  </r>
  <r>
    <n v="7"/>
    <x v="9"/>
    <n v="5"/>
    <n v="0"/>
    <n v="0.4838709677419355"/>
    <n v="6"/>
    <n v="0.42857142857142855"/>
  </r>
  <r>
    <n v="1"/>
    <x v="4"/>
    <n v="3"/>
    <n v="0"/>
    <n v="0.5161290322580645"/>
    <n v="8"/>
    <n v="0.66666666666666663"/>
  </r>
  <r>
    <n v="0"/>
    <x v="9"/>
    <n v="-2"/>
    <n v="0"/>
    <n v="0.4838709677419355"/>
    <n v="6"/>
    <n v="0.5"/>
  </r>
  <r>
    <n v="2"/>
    <x v="6"/>
    <n v="-1"/>
    <n v="0"/>
    <n v="0.48148148148148145"/>
    <n v="5"/>
    <n v="0.4"/>
  </r>
  <r>
    <n v="7"/>
    <x v="2"/>
    <n v="-2"/>
    <n v="0"/>
    <n v="0.42307692307692307"/>
    <n v="3"/>
    <n v="0.63636363636363635"/>
  </r>
  <r>
    <n v="2"/>
    <x v="1"/>
    <n v="6"/>
    <n v="0"/>
    <n v="0.32"/>
    <n v="1"/>
    <n v="0.55555555555555558"/>
  </r>
  <r>
    <n v="5"/>
    <x v="5"/>
    <n v="4"/>
    <n v="0"/>
    <n v="0.4"/>
    <n v="2"/>
    <n v="0.83333333333333337"/>
  </r>
  <r>
    <n v="3"/>
    <x v="8"/>
    <n v="-4"/>
    <n v="0"/>
    <n v="0.44827586206896552"/>
    <n v="4"/>
    <n v="0.42857142857142855"/>
  </r>
  <r>
    <n v="7"/>
    <x v="6"/>
    <n v="-4"/>
    <n v="0"/>
    <n v="0.48148148148148145"/>
    <n v="5"/>
    <n v="0.41666666666666669"/>
  </r>
  <r>
    <n v="1"/>
    <x v="5"/>
    <n v="-8"/>
    <n v="0"/>
    <n v="0.4"/>
    <n v="2"/>
    <n v="0.8571428571428571"/>
  </r>
  <r>
    <n v="1"/>
    <x v="9"/>
    <n v="-1"/>
    <n v="0"/>
    <n v="0.4838709677419355"/>
    <n v="6"/>
    <n v="0.45454545454545453"/>
  </r>
  <r>
    <n v="0"/>
    <x v="8"/>
    <n v="-7"/>
    <n v="0"/>
    <n v="0.44827586206896552"/>
    <n v="4"/>
    <n v="0.44444444444444442"/>
  </r>
  <r>
    <n v="0"/>
    <x v="5"/>
    <n v="-9"/>
    <n v="0"/>
    <n v="0.4"/>
    <n v="2"/>
    <n v="0.875"/>
  </r>
  <r>
    <n v="3"/>
    <x v="5"/>
    <n v="6"/>
    <n v="0"/>
    <n v="0.4"/>
    <n v="2"/>
    <n v="0.88888888888888884"/>
  </r>
  <r>
    <n v="1"/>
    <x v="7"/>
    <n v="-1"/>
    <n v="0"/>
    <n v="0.5161290322580645"/>
    <n v="8"/>
    <n v="0.5"/>
  </r>
  <r>
    <n v="7"/>
    <x v="0"/>
    <n v="-6"/>
    <n v="0"/>
    <n v="0.7567567567567568"/>
    <n v="10"/>
    <n v="0.3125"/>
  </r>
  <r>
    <n v="1"/>
    <x v="6"/>
    <n v="-2"/>
    <n v="0"/>
    <n v="0.48148148148148145"/>
    <n v="5"/>
    <n v="0.42857142857142855"/>
  </r>
  <r>
    <n v="4"/>
    <x v="8"/>
    <n v="3"/>
    <n v="0"/>
    <n v="0.44827586206896552"/>
    <n v="4"/>
    <n v="0.45454545454545453"/>
  </r>
  <r>
    <n v="5"/>
    <x v="9"/>
    <n v="3"/>
    <n v="0"/>
    <n v="0.4838709677419355"/>
    <n v="6"/>
    <n v="0.5"/>
  </r>
  <r>
    <n v="1"/>
    <x v="1"/>
    <n v="7"/>
    <n v="0"/>
    <n v="0.32"/>
    <n v="1"/>
    <n v="0.6"/>
  </r>
  <r>
    <n v="6"/>
    <x v="8"/>
    <n v="-1"/>
    <n v="0"/>
    <n v="0.44827586206896552"/>
    <n v="4"/>
    <n v="0.5"/>
  </r>
  <r>
    <n v="2"/>
    <x v="4"/>
    <n v="2"/>
    <n v="0"/>
    <n v="0.5161290322580645"/>
    <n v="8"/>
    <n v="0.63636363636363635"/>
  </r>
  <r>
    <n v="1"/>
    <x v="4"/>
    <n v="-3"/>
    <n v="0"/>
    <n v="0.5161290322580645"/>
    <n v="8"/>
    <n v="0.66666666666666663"/>
  </r>
  <r>
    <n v="7"/>
    <x v="5"/>
    <n v="2"/>
    <n v="0"/>
    <n v="0.4"/>
    <n v="2"/>
    <n v="0.9"/>
  </r>
  <r>
    <n v="1"/>
    <x v="6"/>
    <n v="-2"/>
    <n v="0"/>
    <n v="0.48148148148148145"/>
    <n v="5"/>
    <n v="0.46666666666666667"/>
  </r>
  <r>
    <n v="3"/>
    <x v="5"/>
    <n v="6"/>
    <n v="0"/>
    <n v="0.4"/>
    <n v="2"/>
    <n v="0.90909090909090906"/>
  </r>
  <r>
    <n v="4"/>
    <x v="3"/>
    <n v="-2"/>
    <n v="0"/>
    <n v="0.55555555555555558"/>
    <n v="9"/>
    <n v="0.4"/>
  </r>
  <r>
    <n v="9"/>
    <x v="1"/>
    <n v="1"/>
    <n v="0"/>
    <n v="0.32"/>
    <n v="1"/>
    <n v="0.63636363636363635"/>
  </r>
  <r>
    <n v="9"/>
    <x v="6"/>
    <n v="-6"/>
    <n v="0"/>
    <n v="0.48148148148148145"/>
    <n v="5"/>
    <n v="0.47058823529411764"/>
  </r>
  <r>
    <n v="8"/>
    <x v="5"/>
    <n v="1"/>
    <n v="0"/>
    <n v="0.4"/>
    <n v="2"/>
    <n v="0.7857142857142857"/>
  </r>
  <r>
    <n v="0"/>
    <x v="3"/>
    <n v="6"/>
    <n v="0"/>
    <n v="0.55555555555555558"/>
    <n v="9"/>
    <n v="0.5"/>
  </r>
  <r>
    <n v="6"/>
    <x v="4"/>
    <n v="2"/>
    <n v="0"/>
    <n v="0.5161290322580645"/>
    <n v="8"/>
    <n v="0.6428571428571429"/>
  </r>
  <r>
    <n v="2"/>
    <x v="3"/>
    <n v="4"/>
    <n v="0"/>
    <n v="0.55555555555555558"/>
    <n v="9"/>
    <n v="0.5"/>
  </r>
  <r>
    <n v="7"/>
    <x v="1"/>
    <n v="-1"/>
    <n v="0"/>
    <n v="0.32"/>
    <n v="1"/>
    <n v="0.61538461538461542"/>
  </r>
  <r>
    <n v="0"/>
    <x v="0"/>
    <n v="1"/>
    <n v="0"/>
    <n v="0.7567567567567568"/>
    <n v="10"/>
    <n v="0.2857142857142857"/>
  </r>
  <r>
    <n v="4"/>
    <x v="1"/>
    <n v="-4"/>
    <n v="0"/>
    <n v="0.32"/>
    <n v="1"/>
    <n v="0.6428571428571429"/>
  </r>
  <r>
    <n v="9"/>
    <x v="1"/>
    <n v="1"/>
    <n v="0"/>
    <n v="0.32"/>
    <n v="1"/>
    <n v="0.66666666666666663"/>
  </r>
  <r>
    <n v="4"/>
    <x v="1"/>
    <n v="4"/>
    <n v="0"/>
    <n v="0.32"/>
    <n v="1"/>
    <n v="0.6875"/>
  </r>
  <r>
    <n v="1"/>
    <x v="8"/>
    <n v="-6"/>
    <n v="0"/>
    <n v="0.44827586206896552"/>
    <n v="4"/>
    <n v="0.46666666666666667"/>
  </r>
  <r>
    <n v="4"/>
    <x v="7"/>
    <n v="4"/>
    <n v="0"/>
    <n v="0.5161290322580645"/>
    <n v="8"/>
    <n v="0.46666666666666667"/>
  </r>
  <r>
    <n v="6"/>
    <x v="1"/>
    <n v="-2"/>
    <n v="0"/>
    <n v="0.32"/>
    <n v="1"/>
    <n v="0.70588235294117652"/>
  </r>
  <r>
    <n v="9"/>
    <x v="2"/>
    <n v="4"/>
    <n v="0"/>
    <n v="0.42307692307692307"/>
    <n v="3"/>
    <n v="0.5714285714285714"/>
  </r>
  <r>
    <n v="2"/>
    <x v="8"/>
    <n v="5"/>
    <n v="0"/>
    <n v="0.44827586206896552"/>
    <n v="4"/>
    <n v="0.5"/>
  </r>
  <r>
    <n v="1"/>
    <x v="7"/>
    <n v="1"/>
    <n v="0"/>
    <n v="0.5161290322580645"/>
    <n v="8"/>
    <n v="0.5"/>
  </r>
  <r>
    <n v="3"/>
    <x v="8"/>
    <n v="4"/>
    <n v="0"/>
    <n v="0.44827586206896552"/>
    <n v="4"/>
    <n v="0.52941176470588236"/>
  </r>
  <r>
    <n v="6"/>
    <x v="4"/>
    <n v="2"/>
    <n v="0"/>
    <n v="0.5161290322580645"/>
    <n v="8"/>
    <n v="0.55555555555555558"/>
  </r>
  <r>
    <n v="1"/>
    <x v="9"/>
    <n v="1"/>
    <n v="0"/>
    <n v="0.4838709677419355"/>
    <n v="6"/>
    <n v="0.4375"/>
  </r>
  <r>
    <n v="7"/>
    <x v="9"/>
    <n v="-5"/>
    <n v="0"/>
    <n v="0.4838709677419355"/>
    <n v="6"/>
    <n v="0.47058823529411764"/>
  </r>
  <r>
    <n v="4"/>
    <x v="6"/>
    <n v="1"/>
    <n v="0"/>
    <n v="0.48148148148148145"/>
    <n v="5"/>
    <n v="0.47368421052631576"/>
  </r>
  <r>
    <n v="4"/>
    <x v="5"/>
    <n v="5"/>
    <n v="0"/>
    <n v="0.4"/>
    <n v="2"/>
    <n v="0.70588235294117652"/>
  </r>
  <r>
    <n v="1"/>
    <x v="9"/>
    <n v="-1"/>
    <n v="0"/>
    <n v="0.4838709677419355"/>
    <n v="6"/>
    <n v="0.5"/>
  </r>
  <r>
    <n v="7"/>
    <x v="0"/>
    <n v="6"/>
    <n v="0"/>
    <n v="0.7567567567567568"/>
    <n v="10"/>
    <n v="0.26923076923076922"/>
  </r>
  <r>
    <n v="6"/>
    <x v="9"/>
    <n v="4"/>
    <n v="0"/>
    <n v="0.4838709677419355"/>
    <n v="6"/>
    <n v="0.52631578947368418"/>
  </r>
  <r>
    <n v="9"/>
    <x v="0"/>
    <n v="8"/>
    <n v="0"/>
    <n v="0.7567567567567568"/>
    <n v="10"/>
    <n v="0.29629629629629628"/>
  </r>
  <r>
    <n v="1"/>
    <x v="9"/>
    <n v="-1"/>
    <n v="0"/>
    <n v="0.4838709677419355"/>
    <n v="6"/>
    <n v="0.55000000000000004"/>
  </r>
  <r>
    <n v="0"/>
    <x v="2"/>
    <n v="-5"/>
    <n v="0"/>
    <n v="0.42307692307692307"/>
    <n v="3"/>
    <n v="0.6"/>
  </r>
  <r>
    <n v="5"/>
    <x v="4"/>
    <n v="-1"/>
    <n v="0"/>
    <n v="0.5161290322580645"/>
    <n v="8"/>
    <n v="0.52380952380952384"/>
  </r>
  <r>
    <n v="0"/>
    <x v="5"/>
    <n v="-9"/>
    <n v="0"/>
    <n v="0.4"/>
    <n v="2"/>
    <n v="0.68421052631578949"/>
  </r>
  <r>
    <n v="1"/>
    <x v="4"/>
    <n v="-3"/>
    <n v="0"/>
    <n v="0.5161290322580645"/>
    <n v="8"/>
    <n v="0.54545454545454541"/>
  </r>
  <r>
    <n v="7"/>
    <x v="9"/>
    <n v="-5"/>
    <n v="0"/>
    <n v="0.4838709677419355"/>
    <n v="6"/>
    <n v="0.5714285714285714"/>
  </r>
  <r>
    <n v="5"/>
    <x v="5"/>
    <n v="4"/>
    <n v="0"/>
    <n v="0.4"/>
    <n v="2"/>
    <n v="0.7"/>
  </r>
  <r>
    <n v="4"/>
    <x v="3"/>
    <n v="-2"/>
    <n v="0"/>
    <n v="0.55555555555555558"/>
    <n v="9"/>
    <n v="0.41666666666666669"/>
  </r>
  <r>
    <n v="2"/>
    <x v="8"/>
    <n v="-5"/>
    <n v="0"/>
    <n v="0.44827586206896552"/>
    <n v="4"/>
    <n v="0.47619047619047616"/>
  </r>
  <r>
    <n v="5"/>
    <x v="6"/>
    <n v="2"/>
    <n v="0"/>
    <n v="0.48148148148148145"/>
    <n v="5"/>
    <n v="0.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0"/>
    <x v="0"/>
    <n v="1"/>
    <n v="0"/>
    <n v="0.7567567567567568"/>
    <n v="10"/>
    <n v="-1"/>
  </r>
  <r>
    <n v="2"/>
    <x v="1"/>
    <n v="-6"/>
    <n v="0"/>
    <n v="0.32"/>
    <n v="1"/>
    <n v="-1"/>
  </r>
  <r>
    <n v="3"/>
    <x v="2"/>
    <n v="-2"/>
    <n v="0"/>
    <n v="0.42307692307692307"/>
    <n v="3"/>
    <n v="-1"/>
  </r>
  <r>
    <n v="7"/>
    <x v="3"/>
    <n v="1"/>
    <n v="0"/>
    <n v="0.55555555555555558"/>
    <n v="9"/>
    <n v="-1"/>
  </r>
  <r>
    <n v="8"/>
    <x v="0"/>
    <n v="7"/>
    <n v="0"/>
    <n v="0.7567567567567568"/>
    <n v="10"/>
    <n v="-1"/>
  </r>
  <r>
    <n v="8"/>
    <x v="4"/>
    <n v="4"/>
    <n v="0"/>
    <n v="0.5161290322580645"/>
    <n v="8"/>
    <n v="-1"/>
  </r>
  <r>
    <n v="6"/>
    <x v="5"/>
    <n v="-3"/>
    <n v="0"/>
    <n v="0.4"/>
    <n v="2"/>
    <n v="-1"/>
  </r>
  <r>
    <n v="4"/>
    <x v="6"/>
    <n v="1"/>
    <n v="0"/>
    <n v="0.48148148148148145"/>
    <n v="5"/>
    <n v="0"/>
  </r>
  <r>
    <n v="1"/>
    <x v="5"/>
    <n v="-8"/>
    <n v="0"/>
    <n v="0.4"/>
    <n v="2"/>
    <n v="-1"/>
  </r>
  <r>
    <n v="2"/>
    <x v="7"/>
    <n v="-2"/>
    <n v="0"/>
    <n v="0.5161290322580645"/>
    <n v="8"/>
    <n v="0"/>
  </r>
  <r>
    <n v="1"/>
    <x v="4"/>
    <n v="-3"/>
    <n v="0"/>
    <n v="0.5161290322580645"/>
    <n v="8"/>
    <n v="-0.33333333333333331"/>
  </r>
  <r>
    <n v="5"/>
    <x v="1"/>
    <n v="-3"/>
    <n v="0"/>
    <n v="0.32"/>
    <n v="1"/>
    <n v="0"/>
  </r>
  <r>
    <n v="3"/>
    <x v="4"/>
    <n v="-1"/>
    <n v="0"/>
    <n v="0.5161290322580645"/>
    <n v="8"/>
    <n v="-0.5"/>
  </r>
  <r>
    <n v="1"/>
    <x v="7"/>
    <n v="-1"/>
    <n v="0"/>
    <n v="0.5161290322580645"/>
    <n v="8"/>
    <n v="-0.33333333333333331"/>
  </r>
  <r>
    <n v="2"/>
    <x v="2"/>
    <n v="-3"/>
    <n v="0"/>
    <n v="0.42307692307692307"/>
    <n v="3"/>
    <n v="-0.33333333333333331"/>
  </r>
  <r>
    <n v="5"/>
    <x v="7"/>
    <n v="-5"/>
    <n v="0"/>
    <n v="0.5161290322580645"/>
    <n v="8"/>
    <n v="-0.5"/>
  </r>
  <r>
    <n v="1"/>
    <x v="8"/>
    <n v="-6"/>
    <n v="0"/>
    <n v="0.44827586206896552"/>
    <n v="4"/>
    <n v="0"/>
  </r>
  <r>
    <n v="2"/>
    <x v="8"/>
    <n v="5"/>
    <n v="0"/>
    <n v="0.44827586206896552"/>
    <n v="4"/>
    <n v="-0.33333333333333331"/>
  </r>
  <r>
    <n v="3"/>
    <x v="2"/>
    <n v="-2"/>
    <n v="0"/>
    <n v="0.42307692307692307"/>
    <n v="3"/>
    <n v="-0.19999999999999996"/>
  </r>
  <r>
    <n v="5"/>
    <x v="7"/>
    <n v="5"/>
    <n v="0"/>
    <n v="0.5161290322580645"/>
    <n v="8"/>
    <n v="-0.60000000000000009"/>
  </r>
  <r>
    <n v="1"/>
    <x v="1"/>
    <n v="-7"/>
    <n v="0"/>
    <n v="0.32"/>
    <n v="1"/>
    <n v="-0.19999999999999996"/>
  </r>
  <r>
    <n v="1"/>
    <x v="6"/>
    <n v="2"/>
    <n v="0"/>
    <n v="0.48148148148148145"/>
    <n v="5"/>
    <n v="0.19999999999999996"/>
  </r>
  <r>
    <n v="8"/>
    <x v="6"/>
    <n v="-5"/>
    <n v="0"/>
    <n v="0.48148148148148145"/>
    <n v="5"/>
    <n v="0"/>
  </r>
  <r>
    <n v="7"/>
    <x v="5"/>
    <n v="2"/>
    <n v="0"/>
    <n v="0.4"/>
    <n v="2"/>
    <n v="-1"/>
  </r>
  <r>
    <n v="5"/>
    <x v="1"/>
    <n v="3"/>
    <n v="0"/>
    <n v="0.32"/>
    <n v="1"/>
    <n v="-0.14285714285714285"/>
  </r>
  <r>
    <n v="0"/>
    <x v="2"/>
    <n v="-5"/>
    <n v="0"/>
    <n v="0.42307692307692307"/>
    <n v="3"/>
    <n v="0"/>
  </r>
  <r>
    <n v="3"/>
    <x v="9"/>
    <n v="1"/>
    <n v="0"/>
    <n v="0.4838709677419355"/>
    <n v="6"/>
    <n v="0.60000000000000009"/>
  </r>
  <r>
    <n v="4"/>
    <x v="7"/>
    <n v="4"/>
    <n v="0"/>
    <n v="0.5161290322580645"/>
    <n v="8"/>
    <n v="-0.4285714285714286"/>
  </r>
  <r>
    <n v="0"/>
    <x v="4"/>
    <n v="-4"/>
    <n v="0"/>
    <n v="0.5161290322580645"/>
    <n v="8"/>
    <n v="-0.33333333333333331"/>
  </r>
  <r>
    <n v="4"/>
    <x v="5"/>
    <n v="5"/>
    <n v="0"/>
    <n v="0.4"/>
    <n v="2"/>
    <n v="-1"/>
  </r>
  <r>
    <n v="9"/>
    <x v="4"/>
    <n v="-5"/>
    <n v="0"/>
    <n v="0.5161290322580645"/>
    <n v="8"/>
    <n v="-0.25"/>
  </r>
  <r>
    <n v="3"/>
    <x v="0"/>
    <n v="2"/>
    <n v="0"/>
    <n v="0.7567567567567568"/>
    <n v="10"/>
    <n v="0.33333333333333331"/>
  </r>
  <r>
    <n v="3"/>
    <x v="2"/>
    <n v="-2"/>
    <n v="0"/>
    <n v="0.42307692307692307"/>
    <n v="3"/>
    <n v="-0.11111111111111116"/>
  </r>
  <r>
    <n v="1"/>
    <x v="2"/>
    <n v="4"/>
    <n v="0"/>
    <n v="0.42307692307692307"/>
    <n v="3"/>
    <n v="-0.19999999999999996"/>
  </r>
  <r>
    <n v="8"/>
    <x v="0"/>
    <n v="-7"/>
    <n v="0"/>
    <n v="0.7567567567567568"/>
    <n v="10"/>
    <n v="0.27272727272727271"/>
  </r>
  <r>
    <n v="6"/>
    <x v="9"/>
    <n v="4"/>
    <n v="0"/>
    <n v="0.4838709677419355"/>
    <n v="6"/>
    <n v="0.33333333333333331"/>
  </r>
  <r>
    <n v="7"/>
    <x v="9"/>
    <n v="5"/>
    <n v="0"/>
    <n v="0.4838709677419355"/>
    <n v="6"/>
    <n v="0.14285714285714285"/>
  </r>
  <r>
    <n v="1"/>
    <x v="4"/>
    <n v="3"/>
    <n v="0"/>
    <n v="0.5161290322580645"/>
    <n v="8"/>
    <n v="-0.33333333333333331"/>
  </r>
  <r>
    <n v="0"/>
    <x v="9"/>
    <n v="-2"/>
    <n v="0"/>
    <n v="0.4838709677419355"/>
    <n v="6"/>
    <n v="0"/>
  </r>
  <r>
    <n v="2"/>
    <x v="6"/>
    <n v="-1"/>
    <n v="0"/>
    <n v="0.48148148148148145"/>
    <n v="5"/>
    <n v="0.19999999999999996"/>
  </r>
  <r>
    <n v="7"/>
    <x v="2"/>
    <n v="-2"/>
    <n v="0"/>
    <n v="0.42307692307692307"/>
    <n v="3"/>
    <n v="-0.27272727272727271"/>
  </r>
  <r>
    <n v="2"/>
    <x v="1"/>
    <n v="6"/>
    <n v="0"/>
    <n v="0.32"/>
    <n v="1"/>
    <n v="-0.11111111111111116"/>
  </r>
  <r>
    <n v="5"/>
    <x v="5"/>
    <n v="4"/>
    <n v="0"/>
    <n v="0.4"/>
    <n v="2"/>
    <n v="-0.66666666666666674"/>
  </r>
  <r>
    <n v="3"/>
    <x v="8"/>
    <n v="-4"/>
    <n v="0"/>
    <n v="0.44827586206896552"/>
    <n v="4"/>
    <n v="0.14285714285714285"/>
  </r>
  <r>
    <n v="7"/>
    <x v="6"/>
    <n v="-4"/>
    <n v="0"/>
    <n v="0.48148148148148145"/>
    <n v="5"/>
    <n v="0.16666666666666669"/>
  </r>
  <r>
    <n v="1"/>
    <x v="5"/>
    <n v="-8"/>
    <n v="0"/>
    <n v="0.4"/>
    <n v="2"/>
    <n v="-0.71428571428571419"/>
  </r>
  <r>
    <n v="1"/>
    <x v="9"/>
    <n v="-1"/>
    <n v="0"/>
    <n v="0.4838709677419355"/>
    <n v="6"/>
    <n v="9.0909090909090884E-2"/>
  </r>
  <r>
    <n v="0"/>
    <x v="8"/>
    <n v="-7"/>
    <n v="0"/>
    <n v="0.44827586206896552"/>
    <n v="4"/>
    <n v="0.11111111111111116"/>
  </r>
  <r>
    <n v="0"/>
    <x v="5"/>
    <n v="-9"/>
    <n v="0"/>
    <n v="0.4"/>
    <n v="2"/>
    <n v="-0.75"/>
  </r>
  <r>
    <n v="3"/>
    <x v="5"/>
    <n v="6"/>
    <n v="0"/>
    <n v="0.4"/>
    <n v="2"/>
    <n v="-0.77777777777777768"/>
  </r>
  <r>
    <n v="1"/>
    <x v="7"/>
    <n v="-1"/>
    <n v="0"/>
    <n v="0.5161290322580645"/>
    <n v="8"/>
    <n v="0"/>
  </r>
  <r>
    <n v="7"/>
    <x v="0"/>
    <n v="-6"/>
    <n v="0"/>
    <n v="0.7567567567567568"/>
    <n v="10"/>
    <n v="0.375"/>
  </r>
  <r>
    <n v="1"/>
    <x v="6"/>
    <n v="-2"/>
    <n v="0"/>
    <n v="0.48148148148148145"/>
    <n v="5"/>
    <n v="0.14285714285714285"/>
  </r>
  <r>
    <n v="4"/>
    <x v="8"/>
    <n v="3"/>
    <n v="0"/>
    <n v="0.44827586206896552"/>
    <n v="4"/>
    <n v="9.0909090909090884E-2"/>
  </r>
  <r>
    <n v="5"/>
    <x v="9"/>
    <n v="3"/>
    <n v="0"/>
    <n v="0.4838709677419355"/>
    <n v="6"/>
    <n v="0"/>
  </r>
  <r>
    <n v="1"/>
    <x v="1"/>
    <n v="7"/>
    <n v="0"/>
    <n v="0.32"/>
    <n v="1"/>
    <n v="-0.19999999999999996"/>
  </r>
  <r>
    <n v="6"/>
    <x v="8"/>
    <n v="-1"/>
    <n v="0"/>
    <n v="0.44827586206896552"/>
    <n v="4"/>
    <n v="0"/>
  </r>
  <r>
    <n v="2"/>
    <x v="4"/>
    <n v="2"/>
    <n v="0"/>
    <n v="0.5161290322580645"/>
    <n v="8"/>
    <n v="-0.27272727272727271"/>
  </r>
  <r>
    <n v="1"/>
    <x v="4"/>
    <n v="-3"/>
    <n v="0"/>
    <n v="0.5161290322580645"/>
    <n v="8"/>
    <n v="-0.33333333333333331"/>
  </r>
  <r>
    <n v="7"/>
    <x v="5"/>
    <n v="2"/>
    <n v="0"/>
    <n v="0.4"/>
    <n v="2"/>
    <n v="-0.8"/>
  </r>
  <r>
    <n v="1"/>
    <x v="6"/>
    <n v="-2"/>
    <n v="0"/>
    <n v="0.48148148148148145"/>
    <n v="5"/>
    <n v="6.6666666666666652E-2"/>
  </r>
  <r>
    <n v="3"/>
    <x v="5"/>
    <n v="6"/>
    <n v="0"/>
    <n v="0.4"/>
    <n v="2"/>
    <n v="-0.81818181818181812"/>
  </r>
  <r>
    <n v="4"/>
    <x v="3"/>
    <n v="-2"/>
    <n v="0"/>
    <n v="0.55555555555555558"/>
    <n v="9"/>
    <n v="0.19999999999999996"/>
  </r>
  <r>
    <n v="9"/>
    <x v="1"/>
    <n v="1"/>
    <n v="0"/>
    <n v="0.32"/>
    <n v="1"/>
    <n v="-0.27272727272727271"/>
  </r>
  <r>
    <n v="9"/>
    <x v="6"/>
    <n v="-6"/>
    <n v="0"/>
    <n v="0.48148148148148145"/>
    <n v="5"/>
    <n v="5.8823529411764719E-2"/>
  </r>
  <r>
    <n v="8"/>
    <x v="5"/>
    <n v="1"/>
    <n v="0"/>
    <n v="0.4"/>
    <n v="2"/>
    <n v="-0.5714285714285714"/>
  </r>
  <r>
    <n v="0"/>
    <x v="3"/>
    <n v="6"/>
    <n v="0"/>
    <n v="0.55555555555555558"/>
    <n v="9"/>
    <n v="0"/>
  </r>
  <r>
    <n v="6"/>
    <x v="4"/>
    <n v="2"/>
    <n v="0"/>
    <n v="0.5161290322580645"/>
    <n v="8"/>
    <n v="-0.28571428571428575"/>
  </r>
  <r>
    <n v="2"/>
    <x v="3"/>
    <n v="4"/>
    <n v="0"/>
    <n v="0.55555555555555558"/>
    <n v="9"/>
    <n v="0"/>
  </r>
  <r>
    <n v="7"/>
    <x v="1"/>
    <n v="-1"/>
    <n v="0"/>
    <n v="0.32"/>
    <n v="1"/>
    <n v="-0.23076923076923078"/>
  </r>
  <r>
    <n v="0"/>
    <x v="0"/>
    <n v="1"/>
    <n v="0"/>
    <n v="0.7567567567567568"/>
    <n v="10"/>
    <n v="0.4285714285714286"/>
  </r>
  <r>
    <n v="4"/>
    <x v="1"/>
    <n v="-4"/>
    <n v="0"/>
    <n v="0.32"/>
    <n v="1"/>
    <n v="-0.28571428571428575"/>
  </r>
  <r>
    <n v="9"/>
    <x v="1"/>
    <n v="1"/>
    <n v="0"/>
    <n v="0.32"/>
    <n v="1"/>
    <n v="-0.33333333333333331"/>
  </r>
  <r>
    <n v="4"/>
    <x v="1"/>
    <n v="4"/>
    <n v="0"/>
    <n v="0.32"/>
    <n v="1"/>
    <n v="-0.375"/>
  </r>
  <r>
    <n v="1"/>
    <x v="8"/>
    <n v="-6"/>
    <n v="0"/>
    <n v="0.44827586206896552"/>
    <n v="4"/>
    <n v="6.6666666666666652E-2"/>
  </r>
  <r>
    <n v="4"/>
    <x v="7"/>
    <n v="4"/>
    <n v="0"/>
    <n v="0.5161290322580645"/>
    <n v="8"/>
    <n v="6.6666666666666652E-2"/>
  </r>
  <r>
    <n v="6"/>
    <x v="1"/>
    <n v="-2"/>
    <n v="0"/>
    <n v="0.32"/>
    <n v="1"/>
    <n v="-0.41176470588235298"/>
  </r>
  <r>
    <n v="9"/>
    <x v="2"/>
    <n v="4"/>
    <n v="0"/>
    <n v="0.42307692307692307"/>
    <n v="3"/>
    <n v="-0.14285714285714285"/>
  </r>
  <r>
    <n v="2"/>
    <x v="8"/>
    <n v="5"/>
    <n v="0"/>
    <n v="0.44827586206896552"/>
    <n v="4"/>
    <n v="0"/>
  </r>
  <r>
    <n v="1"/>
    <x v="7"/>
    <n v="1"/>
    <n v="0"/>
    <n v="0.5161290322580645"/>
    <n v="8"/>
    <n v="0"/>
  </r>
  <r>
    <n v="3"/>
    <x v="8"/>
    <n v="4"/>
    <n v="0"/>
    <n v="0.44827586206896552"/>
    <n v="4"/>
    <n v="-5.8823529411764719E-2"/>
  </r>
  <r>
    <n v="6"/>
    <x v="4"/>
    <n v="2"/>
    <n v="0"/>
    <n v="0.5161290322580645"/>
    <n v="8"/>
    <n v="-0.11111111111111116"/>
  </r>
  <r>
    <n v="1"/>
    <x v="9"/>
    <n v="1"/>
    <n v="0"/>
    <n v="0.4838709677419355"/>
    <n v="6"/>
    <n v="0.125"/>
  </r>
  <r>
    <n v="7"/>
    <x v="9"/>
    <n v="-5"/>
    <n v="0"/>
    <n v="0.4838709677419355"/>
    <n v="6"/>
    <n v="5.8823529411764719E-2"/>
  </r>
  <r>
    <n v="4"/>
    <x v="6"/>
    <n v="1"/>
    <n v="0"/>
    <n v="0.48148148148148145"/>
    <n v="5"/>
    <n v="5.2631578947368418E-2"/>
  </r>
  <r>
    <n v="4"/>
    <x v="5"/>
    <n v="5"/>
    <n v="0"/>
    <n v="0.4"/>
    <n v="2"/>
    <n v="-0.41176470588235298"/>
  </r>
  <r>
    <n v="1"/>
    <x v="9"/>
    <n v="-1"/>
    <n v="0"/>
    <n v="0.4838709677419355"/>
    <n v="6"/>
    <n v="0"/>
  </r>
  <r>
    <n v="7"/>
    <x v="0"/>
    <n v="6"/>
    <n v="0"/>
    <n v="0.7567567567567568"/>
    <n v="10"/>
    <n v="0.46153846153846151"/>
  </r>
  <r>
    <n v="6"/>
    <x v="9"/>
    <n v="4"/>
    <n v="0"/>
    <n v="0.4838709677419355"/>
    <n v="6"/>
    <n v="-5.2631578947368418E-2"/>
  </r>
  <r>
    <n v="9"/>
    <x v="0"/>
    <n v="8"/>
    <n v="0"/>
    <n v="0.7567567567567568"/>
    <n v="10"/>
    <n v="0.40740740740740744"/>
  </r>
  <r>
    <n v="1"/>
    <x v="9"/>
    <n v="-1"/>
    <n v="0"/>
    <n v="0.4838709677419355"/>
    <n v="6"/>
    <n v="-0.10000000000000003"/>
  </r>
  <r>
    <n v="0"/>
    <x v="2"/>
    <n v="-5"/>
    <n v="0"/>
    <n v="0.42307692307692307"/>
    <n v="3"/>
    <n v="-0.19999999999999996"/>
  </r>
  <r>
    <n v="5"/>
    <x v="4"/>
    <n v="-1"/>
    <n v="0"/>
    <n v="0.5161290322580645"/>
    <n v="8"/>
    <n v="-4.7619047619047672E-2"/>
  </r>
  <r>
    <n v="0"/>
    <x v="5"/>
    <n v="-9"/>
    <n v="0"/>
    <n v="0.4"/>
    <n v="2"/>
    <n v="-0.36842105263157898"/>
  </r>
  <r>
    <n v="1"/>
    <x v="4"/>
    <n v="-3"/>
    <n v="0"/>
    <n v="0.5161290322580645"/>
    <n v="8"/>
    <n v="-9.0909090909090884E-2"/>
  </r>
  <r>
    <n v="7"/>
    <x v="9"/>
    <n v="-5"/>
    <n v="0"/>
    <n v="0.4838709677419355"/>
    <n v="6"/>
    <n v="-0.14285714285714285"/>
  </r>
  <r>
    <n v="5"/>
    <x v="5"/>
    <n v="4"/>
    <n v="0"/>
    <n v="0.4"/>
    <n v="2"/>
    <n v="-0.39999999999999997"/>
  </r>
  <r>
    <n v="4"/>
    <x v="3"/>
    <n v="-2"/>
    <n v="0"/>
    <n v="0.55555555555555558"/>
    <n v="9"/>
    <n v="0.16666666666666669"/>
  </r>
  <r>
    <n v="2"/>
    <x v="8"/>
    <n v="-5"/>
    <n v="0"/>
    <n v="0.44827586206896552"/>
    <n v="4"/>
    <n v="4.7619047619047672E-2"/>
  </r>
  <r>
    <n v="5"/>
    <x v="6"/>
    <n v="2"/>
    <n v="0"/>
    <n v="0.48148148148148145"/>
    <n v="5"/>
    <n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0"/>
    <x v="0"/>
    <n v="1"/>
    <n v="0"/>
    <n v="0.7567567567567568"/>
    <n v="10"/>
    <n v="0"/>
  </r>
  <r>
    <n v="2"/>
    <x v="1"/>
    <n v="-6"/>
    <n v="0"/>
    <n v="0.32"/>
    <n v="1"/>
    <n v="0"/>
  </r>
  <r>
    <n v="3"/>
    <x v="2"/>
    <n v="-2"/>
    <n v="0"/>
    <n v="0.42307692307692307"/>
    <n v="3"/>
    <n v="0"/>
  </r>
  <r>
    <n v="7"/>
    <x v="3"/>
    <n v="1"/>
    <n v="0"/>
    <n v="0.55555555555555558"/>
    <n v="9"/>
    <n v="0"/>
  </r>
  <r>
    <n v="8"/>
    <x v="0"/>
    <n v="7"/>
    <n v="0"/>
    <n v="0.7567567567567568"/>
    <n v="10"/>
    <n v="0"/>
  </r>
  <r>
    <n v="8"/>
    <x v="4"/>
    <n v="4"/>
    <n v="0"/>
    <n v="0.5161290322580645"/>
    <n v="8"/>
    <n v="0"/>
  </r>
  <r>
    <n v="6"/>
    <x v="5"/>
    <n v="-3"/>
    <n v="0"/>
    <n v="0.4"/>
    <n v="2"/>
    <n v="0"/>
  </r>
  <r>
    <n v="4"/>
    <x v="6"/>
    <n v="1"/>
    <n v="0"/>
    <n v="0.48148148148148145"/>
    <n v="5"/>
    <n v="0.5"/>
  </r>
  <r>
    <n v="1"/>
    <x v="5"/>
    <n v="-8"/>
    <n v="0"/>
    <n v="0.4"/>
    <n v="2"/>
    <n v="0"/>
  </r>
  <r>
    <n v="2"/>
    <x v="7"/>
    <n v="-2"/>
    <n v="0"/>
    <n v="0.5161290322580645"/>
    <n v="8"/>
    <n v="0.5"/>
  </r>
  <r>
    <n v="1"/>
    <x v="4"/>
    <n v="-3"/>
    <n v="0"/>
    <n v="0.5161290322580645"/>
    <n v="8"/>
    <n v="0.33333333333333331"/>
  </r>
  <r>
    <n v="5"/>
    <x v="1"/>
    <n v="-3"/>
    <n v="0"/>
    <n v="0.32"/>
    <n v="1"/>
    <n v="1"/>
  </r>
  <r>
    <n v="3"/>
    <x v="4"/>
    <n v="-1"/>
    <n v="0"/>
    <n v="0.5161290322580645"/>
    <n v="8"/>
    <n v="0.25"/>
  </r>
  <r>
    <n v="1"/>
    <x v="7"/>
    <n v="-1"/>
    <n v="0"/>
    <n v="0.5161290322580645"/>
    <n v="8"/>
    <n v="0.33333333333333331"/>
  </r>
  <r>
    <n v="2"/>
    <x v="2"/>
    <n v="-3"/>
    <n v="0"/>
    <n v="0.42307692307692307"/>
    <n v="3"/>
    <n v="0.33333333333333331"/>
  </r>
  <r>
    <n v="5"/>
    <x v="7"/>
    <n v="-5"/>
    <n v="0"/>
    <n v="0.5161290322580645"/>
    <n v="8"/>
    <n v="0.25"/>
  </r>
  <r>
    <n v="1"/>
    <x v="8"/>
    <n v="-6"/>
    <n v="0"/>
    <n v="0.44827586206896552"/>
    <n v="4"/>
    <n v="0.5"/>
  </r>
  <r>
    <n v="2"/>
    <x v="8"/>
    <n v="5"/>
    <n v="0"/>
    <n v="0.44827586206896552"/>
    <n v="4"/>
    <n v="0.33333333333333331"/>
  </r>
  <r>
    <n v="3"/>
    <x v="2"/>
    <n v="-2"/>
    <n v="0"/>
    <n v="0.42307692307692307"/>
    <n v="3"/>
    <n v="0.8"/>
  </r>
  <r>
    <n v="5"/>
    <x v="7"/>
    <n v="5"/>
    <n v="0"/>
    <n v="0.5161290322580645"/>
    <n v="8"/>
    <n v="0.2"/>
  </r>
  <r>
    <n v="1"/>
    <x v="1"/>
    <n v="-7"/>
    <n v="0"/>
    <n v="0.32"/>
    <n v="1"/>
    <n v="0.8"/>
  </r>
  <r>
    <n v="1"/>
    <x v="6"/>
    <n v="2"/>
    <n v="0"/>
    <n v="0.48148148148148145"/>
    <n v="5"/>
    <n v="1.7999999999999998"/>
  </r>
  <r>
    <n v="8"/>
    <x v="6"/>
    <n v="-5"/>
    <n v="0"/>
    <n v="0.48148148148148145"/>
    <n v="5"/>
    <n v="1.5"/>
  </r>
  <r>
    <n v="7"/>
    <x v="5"/>
    <n v="2"/>
    <n v="0"/>
    <n v="0.4"/>
    <n v="2"/>
    <n v="0"/>
  </r>
  <r>
    <n v="5"/>
    <x v="1"/>
    <n v="3"/>
    <n v="0"/>
    <n v="0.32"/>
    <n v="1"/>
    <n v="1.2857142857142856"/>
  </r>
  <r>
    <n v="0"/>
    <x v="2"/>
    <n v="-5"/>
    <n v="0"/>
    <n v="0.42307692307692307"/>
    <n v="3"/>
    <n v="2"/>
  </r>
  <r>
    <n v="3"/>
    <x v="9"/>
    <n v="1"/>
    <n v="0"/>
    <n v="0.4838709677419355"/>
    <n v="6"/>
    <n v="3.2"/>
  </r>
  <r>
    <n v="4"/>
    <x v="7"/>
    <n v="4"/>
    <n v="0"/>
    <n v="0.5161290322580645"/>
    <n v="8"/>
    <n v="0.5714285714285714"/>
  </r>
  <r>
    <n v="0"/>
    <x v="4"/>
    <n v="-4"/>
    <n v="0"/>
    <n v="0.5161290322580645"/>
    <n v="8"/>
    <n v="0.66666666666666663"/>
  </r>
  <r>
    <n v="4"/>
    <x v="5"/>
    <n v="5"/>
    <n v="0"/>
    <n v="0.4"/>
    <n v="2"/>
    <n v="0"/>
  </r>
  <r>
    <n v="9"/>
    <x v="4"/>
    <n v="-5"/>
    <n v="0"/>
    <n v="0.5161290322580645"/>
    <n v="8"/>
    <n v="1.125"/>
  </r>
  <r>
    <n v="3"/>
    <x v="0"/>
    <n v="2"/>
    <n v="0"/>
    <n v="0.7567567567567568"/>
    <n v="10"/>
    <n v="4"/>
  </r>
  <r>
    <n v="3"/>
    <x v="2"/>
    <n v="-2"/>
    <n v="0"/>
    <n v="0.42307692307692307"/>
    <n v="3"/>
    <n v="1.7777777777777777"/>
  </r>
  <r>
    <n v="1"/>
    <x v="2"/>
    <n v="4"/>
    <n v="0"/>
    <n v="0.42307692307692307"/>
    <n v="3"/>
    <n v="1.6"/>
  </r>
  <r>
    <n v="8"/>
    <x v="0"/>
    <n v="-7"/>
    <n v="0"/>
    <n v="0.7567567567567568"/>
    <n v="10"/>
    <n v="4.4545454545454541"/>
  </r>
  <r>
    <n v="6"/>
    <x v="9"/>
    <n v="4"/>
    <n v="0"/>
    <n v="0.4838709677419355"/>
    <n v="6"/>
    <n v="2.6666666666666665"/>
  </r>
  <r>
    <n v="7"/>
    <x v="9"/>
    <n v="5"/>
    <n v="0"/>
    <n v="0.4838709677419355"/>
    <n v="6"/>
    <n v="2.2857142857142856"/>
  </r>
  <r>
    <n v="1"/>
    <x v="4"/>
    <n v="3"/>
    <n v="0"/>
    <n v="0.5161290322580645"/>
    <n v="8"/>
    <n v="1"/>
  </r>
  <r>
    <n v="0"/>
    <x v="9"/>
    <n v="-2"/>
    <n v="0"/>
    <n v="0.4838709677419355"/>
    <n v="6"/>
    <n v="2"/>
  </r>
  <r>
    <n v="2"/>
    <x v="6"/>
    <n v="-1"/>
    <n v="0"/>
    <n v="0.48148148148148145"/>
    <n v="5"/>
    <n v="3.5999999999999996"/>
  </r>
  <r>
    <n v="7"/>
    <x v="2"/>
    <n v="-2"/>
    <n v="0"/>
    <n v="0.42307692307692307"/>
    <n v="3"/>
    <n v="1.4545454545454546"/>
  </r>
  <r>
    <n v="2"/>
    <x v="1"/>
    <n v="6"/>
    <n v="0"/>
    <n v="0.32"/>
    <n v="1"/>
    <n v="1.7777777777777777"/>
  </r>
  <r>
    <n v="5"/>
    <x v="5"/>
    <n v="4"/>
    <n v="0"/>
    <n v="0.4"/>
    <n v="2"/>
    <n v="0.16666666666666666"/>
  </r>
  <r>
    <n v="3"/>
    <x v="8"/>
    <n v="-4"/>
    <n v="0"/>
    <n v="0.44827586206896552"/>
    <n v="4"/>
    <n v="2.2857142857142856"/>
  </r>
  <r>
    <n v="7"/>
    <x v="6"/>
    <n v="-4"/>
    <n v="0"/>
    <n v="0.48148148148148145"/>
    <n v="5"/>
    <n v="4.0833333333333339"/>
  </r>
  <r>
    <n v="1"/>
    <x v="5"/>
    <n v="-8"/>
    <n v="0"/>
    <n v="0.4"/>
    <n v="2"/>
    <n v="0.14285714285714285"/>
  </r>
  <r>
    <n v="1"/>
    <x v="9"/>
    <n v="-1"/>
    <n v="0"/>
    <n v="0.4838709677419355"/>
    <n v="6"/>
    <n v="3.2727272727272725"/>
  </r>
  <r>
    <n v="0"/>
    <x v="8"/>
    <n v="-7"/>
    <n v="0"/>
    <n v="0.44827586206896552"/>
    <n v="4"/>
    <n v="2.7777777777777777"/>
  </r>
  <r>
    <n v="0"/>
    <x v="5"/>
    <n v="-9"/>
    <n v="0"/>
    <n v="0.4"/>
    <n v="2"/>
    <n v="0.125"/>
  </r>
  <r>
    <n v="3"/>
    <x v="5"/>
    <n v="6"/>
    <n v="0"/>
    <n v="0.4"/>
    <n v="2"/>
    <n v="0.1111111111111111"/>
  </r>
  <r>
    <n v="1"/>
    <x v="7"/>
    <n v="-1"/>
    <n v="0"/>
    <n v="0.5161290322580645"/>
    <n v="8"/>
    <n v="3"/>
  </r>
  <r>
    <n v="7"/>
    <x v="0"/>
    <n v="-6"/>
    <n v="0"/>
    <n v="0.7567567567567568"/>
    <n v="10"/>
    <n v="7.5625"/>
  </r>
  <r>
    <n v="1"/>
    <x v="6"/>
    <n v="-2"/>
    <n v="0"/>
    <n v="0.48148148148148145"/>
    <n v="5"/>
    <n v="4.5714285714285712"/>
  </r>
  <r>
    <n v="4"/>
    <x v="8"/>
    <n v="3"/>
    <n v="0"/>
    <n v="0.44827586206896552"/>
    <n v="4"/>
    <n v="3.2727272727272725"/>
  </r>
  <r>
    <n v="5"/>
    <x v="9"/>
    <n v="3"/>
    <n v="0"/>
    <n v="0.4838709677419355"/>
    <n v="6"/>
    <n v="3"/>
  </r>
  <r>
    <n v="1"/>
    <x v="1"/>
    <n v="7"/>
    <n v="0"/>
    <n v="0.32"/>
    <n v="1"/>
    <n v="1.6"/>
  </r>
  <r>
    <n v="6"/>
    <x v="8"/>
    <n v="-1"/>
    <n v="0"/>
    <n v="0.44827586206896552"/>
    <n v="4"/>
    <n v="3"/>
  </r>
  <r>
    <n v="2"/>
    <x v="4"/>
    <n v="2"/>
    <n v="0"/>
    <n v="0.5161290322580645"/>
    <n v="8"/>
    <n v="1.4545454545454546"/>
  </r>
  <r>
    <n v="1"/>
    <x v="4"/>
    <n v="-3"/>
    <n v="0"/>
    <n v="0.5161290322580645"/>
    <n v="8"/>
    <n v="1.3333333333333333"/>
  </r>
  <r>
    <n v="7"/>
    <x v="5"/>
    <n v="2"/>
    <n v="0"/>
    <n v="0.4"/>
    <n v="2"/>
    <n v="0.1"/>
  </r>
  <r>
    <n v="1"/>
    <x v="6"/>
    <n v="-2"/>
    <n v="0"/>
    <n v="0.48148148148148145"/>
    <n v="5"/>
    <n v="4.2666666666666666"/>
  </r>
  <r>
    <n v="3"/>
    <x v="5"/>
    <n v="6"/>
    <n v="0"/>
    <n v="0.4"/>
    <n v="2"/>
    <n v="9.0909090909090912E-2"/>
  </r>
  <r>
    <n v="4"/>
    <x v="3"/>
    <n v="-2"/>
    <n v="0"/>
    <n v="0.55555555555555558"/>
    <n v="9"/>
    <n v="1.7999999999999998"/>
  </r>
  <r>
    <n v="9"/>
    <x v="1"/>
    <n v="1"/>
    <n v="0"/>
    <n v="0.32"/>
    <n v="1"/>
    <n v="1.4545454545454546"/>
  </r>
  <r>
    <n v="9"/>
    <x v="6"/>
    <n v="-6"/>
    <n v="0"/>
    <n v="0.48148148148148145"/>
    <n v="5"/>
    <n v="4.7647058823529411"/>
  </r>
  <r>
    <n v="8"/>
    <x v="5"/>
    <n v="1"/>
    <n v="0"/>
    <n v="0.4"/>
    <n v="2"/>
    <n v="0.64285714285714279"/>
  </r>
  <r>
    <n v="0"/>
    <x v="3"/>
    <n v="6"/>
    <n v="0"/>
    <n v="0.55555555555555558"/>
    <n v="9"/>
    <n v="1.5"/>
  </r>
  <r>
    <n v="6"/>
    <x v="4"/>
    <n v="2"/>
    <n v="0"/>
    <n v="0.5161290322580645"/>
    <n v="8"/>
    <n v="1.7857142857142858"/>
  </r>
  <r>
    <n v="2"/>
    <x v="3"/>
    <n v="4"/>
    <n v="0"/>
    <n v="0.55555555555555558"/>
    <n v="9"/>
    <n v="2"/>
  </r>
  <r>
    <n v="7"/>
    <x v="1"/>
    <n v="-1"/>
    <n v="0"/>
    <n v="0.32"/>
    <n v="1"/>
    <n v="1.9230769230769231"/>
  </r>
  <r>
    <n v="0"/>
    <x v="0"/>
    <n v="1"/>
    <n v="0"/>
    <n v="0.7567567567567568"/>
    <n v="10"/>
    <n v="10.714285714285715"/>
  </r>
  <r>
    <n v="4"/>
    <x v="1"/>
    <n v="-4"/>
    <n v="0"/>
    <n v="0.32"/>
    <n v="1"/>
    <n v="1.7857142857142858"/>
  </r>
  <r>
    <n v="9"/>
    <x v="1"/>
    <n v="1"/>
    <n v="0"/>
    <n v="0.32"/>
    <n v="1"/>
    <n v="1.6666666666666665"/>
  </r>
  <r>
    <n v="4"/>
    <x v="1"/>
    <n v="4"/>
    <n v="0"/>
    <n v="0.32"/>
    <n v="1"/>
    <n v="1.5625"/>
  </r>
  <r>
    <n v="1"/>
    <x v="8"/>
    <n v="-6"/>
    <n v="0"/>
    <n v="0.44827586206896552"/>
    <n v="4"/>
    <n v="4.2666666666666666"/>
  </r>
  <r>
    <n v="4"/>
    <x v="7"/>
    <n v="4"/>
    <n v="0"/>
    <n v="0.5161290322580645"/>
    <n v="8"/>
    <n v="4.2666666666666666"/>
  </r>
  <r>
    <n v="6"/>
    <x v="1"/>
    <n v="-2"/>
    <n v="0"/>
    <n v="0.32"/>
    <n v="1"/>
    <n v="1.4705882352941178"/>
  </r>
  <r>
    <n v="9"/>
    <x v="2"/>
    <n v="4"/>
    <n v="0"/>
    <n v="0.42307692307692307"/>
    <n v="3"/>
    <n v="2.5714285714285712"/>
  </r>
  <r>
    <n v="2"/>
    <x v="8"/>
    <n v="5"/>
    <n v="0"/>
    <n v="0.44827586206896552"/>
    <n v="4"/>
    <n v="4"/>
  </r>
  <r>
    <n v="1"/>
    <x v="7"/>
    <n v="1"/>
    <n v="0"/>
    <n v="0.5161290322580645"/>
    <n v="8"/>
    <n v="4"/>
  </r>
  <r>
    <n v="3"/>
    <x v="8"/>
    <n v="4"/>
    <n v="0"/>
    <n v="0.44827586206896552"/>
    <n v="4"/>
    <n v="3.7647058823529411"/>
  </r>
  <r>
    <n v="6"/>
    <x v="4"/>
    <n v="2"/>
    <n v="0"/>
    <n v="0.5161290322580645"/>
    <n v="8"/>
    <n v="3.5555555555555554"/>
  </r>
  <r>
    <n v="1"/>
    <x v="9"/>
    <n v="1"/>
    <n v="0"/>
    <n v="0.4838709677419355"/>
    <n v="6"/>
    <n v="5.0625"/>
  </r>
  <r>
    <n v="7"/>
    <x v="9"/>
    <n v="-5"/>
    <n v="0"/>
    <n v="0.4838709677419355"/>
    <n v="6"/>
    <n v="4.7647058823529411"/>
  </r>
  <r>
    <n v="4"/>
    <x v="6"/>
    <n v="1"/>
    <n v="0"/>
    <n v="0.48148148148148145"/>
    <n v="5"/>
    <n v="5.2631578947368416"/>
  </r>
  <r>
    <n v="4"/>
    <x v="5"/>
    <n v="5"/>
    <n v="0"/>
    <n v="0.4"/>
    <n v="2"/>
    <n v="1.4705882352941178"/>
  </r>
  <r>
    <n v="1"/>
    <x v="9"/>
    <n v="-1"/>
    <n v="0"/>
    <n v="0.4838709677419355"/>
    <n v="6"/>
    <n v="4.5"/>
  </r>
  <r>
    <n v="7"/>
    <x v="0"/>
    <n v="6"/>
    <n v="0"/>
    <n v="0.7567567567567568"/>
    <n v="10"/>
    <n v="13.884615384615383"/>
  </r>
  <r>
    <n v="6"/>
    <x v="9"/>
    <n v="4"/>
    <n v="0"/>
    <n v="0.4838709677419355"/>
    <n v="6"/>
    <n v="4.2631578947368416"/>
  </r>
  <r>
    <n v="9"/>
    <x v="0"/>
    <n v="8"/>
    <n v="0"/>
    <n v="0.7567567567567568"/>
    <n v="10"/>
    <n v="13.37037037037037"/>
  </r>
  <r>
    <n v="1"/>
    <x v="9"/>
    <n v="-1"/>
    <n v="0"/>
    <n v="0.4838709677419355"/>
    <n v="6"/>
    <n v="4.05"/>
  </r>
  <r>
    <n v="0"/>
    <x v="2"/>
    <n v="-5"/>
    <n v="0"/>
    <n v="0.42307692307692307"/>
    <n v="3"/>
    <n v="2.4000000000000004"/>
  </r>
  <r>
    <n v="5"/>
    <x v="4"/>
    <n v="-1"/>
    <n v="0"/>
    <n v="0.5161290322580645"/>
    <n v="8"/>
    <n v="4.7619047619047619"/>
  </r>
  <r>
    <n v="0"/>
    <x v="5"/>
    <n v="-9"/>
    <n v="0"/>
    <n v="0.4"/>
    <n v="2"/>
    <n v="1.8947368421052631"/>
  </r>
  <r>
    <n v="1"/>
    <x v="4"/>
    <n v="-3"/>
    <n v="0"/>
    <n v="0.5161290322580645"/>
    <n v="8"/>
    <n v="4.545454545454545"/>
  </r>
  <r>
    <n v="7"/>
    <x v="9"/>
    <n v="-5"/>
    <n v="0"/>
    <n v="0.4838709677419355"/>
    <n v="6"/>
    <n v="3.8571428571428568"/>
  </r>
  <r>
    <n v="5"/>
    <x v="5"/>
    <n v="4"/>
    <n v="0"/>
    <n v="0.4"/>
    <n v="2"/>
    <n v="1.7999999999999998"/>
  </r>
  <r>
    <n v="4"/>
    <x v="3"/>
    <n v="-2"/>
    <n v="0"/>
    <n v="0.55555555555555558"/>
    <n v="9"/>
    <n v="4.0833333333333339"/>
  </r>
  <r>
    <n v="2"/>
    <x v="8"/>
    <n v="-5"/>
    <n v="0"/>
    <n v="0.44827586206896552"/>
    <n v="4"/>
    <n v="5.7619047619047619"/>
  </r>
  <r>
    <n v="5"/>
    <x v="6"/>
    <n v="2"/>
    <n v="0"/>
    <n v="0.4814814814814814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038AA-4999-488E-92AB-B81B460717C2}" name="Kimutatás2" cacheId="2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B14" firstHeaderRow="1" firstDataRow="1" firstDataCol="1"/>
  <pivotFields count="1">
    <pivotField axis="axisRow" dataField="1" showAll="0">
      <items count="11">
        <item x="0"/>
        <item x="7"/>
        <item x="1"/>
        <item x="2"/>
        <item x="6"/>
        <item x="8"/>
        <item x="5"/>
        <item x="3"/>
        <item x="4"/>
        <item x="9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Mennyiség / result" fld="0" subtotal="count" baseField="0" baseItem="0"/>
  </dataFields>
  <formats count="2">
    <format dxfId="18">
      <pivotArea collapsedLevelsAreSubtotals="1" fieldPosition="0">
        <references count="1">
          <reference field="0" count="1">
            <x v="6"/>
          </reference>
        </references>
      </pivotArea>
    </format>
    <format dxfId="17">
      <pivotArea dataOnly="0" labelOnly="1" fieldPosition="0">
        <references count="1">
          <reference field="0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982426-6FD5-4C38-8D3D-25AB41BEF056}" name="Kimutatás3" cacheId="3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18:E29" firstHeaderRow="0" firstDataRow="1" firstDataCol="1"/>
  <pivotFields count="6">
    <pivotField axis="axisRow" dataField="1" showAll="0">
      <items count="11">
        <item x="0"/>
        <item x="7"/>
        <item x="1"/>
        <item x="2"/>
        <item x="6"/>
        <item x="8"/>
        <item x="5"/>
        <item x="3"/>
        <item x="4"/>
        <item x="9"/>
        <item t="default"/>
      </items>
    </pivotField>
    <pivotField showAll="0"/>
    <pivotField showAll="0"/>
    <pivotField showAll="0"/>
    <pivotField numFmtId="164"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Összeg / rank" fld="5" baseField="0" baseItem="0"/>
    <dataField name="Mennyiség / result" fld="0" subtotal="count" baseField="0" baseItem="0"/>
    <dataField name="Átlag / rank2" fld="5" subtotal="average" baseField="0" baseItem="0" numFmtId="2"/>
    <dataField name="Szórás / rank2" fld="5" subtotal="stdDev" baseField="0" baseItem="0" numFmtId="2"/>
  </dataFields>
  <formats count="7">
    <format dxfId="25">
      <pivotArea outline="0" collapsedLevelsAreSubtotals="1" fieldPosition="0"/>
    </format>
    <format dxfId="2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3">
      <pivotArea collapsedLevelsAreSubtotals="1" fieldPosition="0">
        <references count="1">
          <reference field="0" count="1">
            <x v="6"/>
          </reference>
        </references>
      </pivotArea>
    </format>
    <format dxfId="22">
      <pivotArea dataOnly="0" labelOnly="1" fieldPosition="0">
        <references count="1">
          <reference field="0" count="1">
            <x v="6"/>
          </reference>
        </references>
      </pivotArea>
    </format>
    <format dxfId="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E564D7-6520-48F2-947A-09CE6D1D3348}" name="Kimutatás3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18:E29" firstHeaderRow="0" firstDataRow="1" firstDataCol="1"/>
  <pivotFields count="5">
    <pivotField axis="axisRow" dataField="1" showAll="0">
      <items count="11">
        <item x="0"/>
        <item x="7"/>
        <item x="1"/>
        <item x="2"/>
        <item x="6"/>
        <item x="8"/>
        <item x="5"/>
        <item x="3"/>
        <item x="4"/>
        <item x="9"/>
        <item t="default"/>
      </items>
    </pivotField>
    <pivotField showAll="0"/>
    <pivotField showAll="0"/>
    <pivotField showAll="0"/>
    <pivotField dataField="1" numFmtId="164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Összeg / average" fld="4" baseField="0" baseItem="0" numFmtId="165"/>
    <dataField name="Mennyiség / result" fld="0" subtotal="count" baseField="0" baseItem="0"/>
    <dataField name="Átlag / average2" fld="4" subtotal="average" baseField="0" baseItem="0"/>
    <dataField name="Szórás / average2" fld="4" subtotal="stdDev" baseField="0" baseItem="0"/>
  </dataFields>
  <formats count="5">
    <format dxfId="14">
      <pivotArea outline="0" collapsedLevelsAreSubtotals="1" fieldPosition="0"/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collapsedLevelsAreSubtotals="1" fieldPosition="0">
        <references count="1">
          <reference field="0" count="1">
            <x v="6"/>
          </reference>
        </references>
      </pivotArea>
    </format>
    <format dxfId="10">
      <pivotArea dataOnly="0" labelOnly="1" fieldPosition="0">
        <references count="1">
          <reference field="0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C00D4-378B-4428-96CC-AB164FA20D28}" name="Kimutatás2" cacheId="2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B14" firstHeaderRow="1" firstDataRow="1" firstDataCol="1"/>
  <pivotFields count="1">
    <pivotField axis="axisRow" dataField="1" showAll="0">
      <items count="11">
        <item x="0"/>
        <item x="7"/>
        <item x="1"/>
        <item x="2"/>
        <item x="6"/>
        <item x="8"/>
        <item x="5"/>
        <item x="3"/>
        <item x="4"/>
        <item x="9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Mennyiség / result" fld="0" subtotal="count" baseField="0" baseItem="0"/>
  </dataFields>
  <formats count="2">
    <format dxfId="16">
      <pivotArea collapsedLevelsAreSubtotals="1" fieldPosition="0">
        <references count="1">
          <reference field="0" count="1">
            <x v="6"/>
          </reference>
        </references>
      </pivotArea>
    </format>
    <format dxfId="15">
      <pivotArea dataOnly="0" labelOnly="1" fieldPosition="0">
        <references count="1">
          <reference field="0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12A7AB-9506-47C5-9381-AB6682CB1B57}" name="Kimutatás3" cacheId="7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65:D76" firstHeaderRow="0" firstDataRow="1" firstDataCol="1"/>
  <pivotFields count="7">
    <pivotField showAll="0"/>
    <pivotField axis="axisRow" showAll="0">
      <items count="11">
        <item x="7"/>
        <item x="0"/>
        <item x="9"/>
        <item x="6"/>
        <item x="4"/>
        <item x="2"/>
        <item x="3"/>
        <item x="8"/>
        <item x="1"/>
        <item x="5"/>
        <item t="default"/>
      </items>
    </pivotField>
    <pivotField showAll="0"/>
    <pivotField showAll="0"/>
    <pivotField numFmtId="164" showAll="0"/>
    <pivotField showAll="0"/>
    <pivotField dataField="1" numFmtId="9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Összeg / dynamic" fld="6" baseField="0" baseItem="0"/>
    <dataField name="Mennyiség / dynamic2" fld="6" subtotal="count" baseField="0" baseItem="0" numFmtId="1"/>
    <dataField name="Átlag / dynamic2" fld="6" subtotal="average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D672C4-E890-491C-BE3F-81B88EEAECCF}" name="Kimutatás2" cacheId="6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49:D60" firstHeaderRow="0" firstDataRow="1" firstDataCol="1"/>
  <pivotFields count="7">
    <pivotField showAll="0"/>
    <pivotField axis="axisRow" showAll="0">
      <items count="11">
        <item x="7"/>
        <item x="0"/>
        <item x="9"/>
        <item x="6"/>
        <item x="4"/>
        <item x="2"/>
        <item x="3"/>
        <item x="8"/>
        <item x="1"/>
        <item x="5"/>
        <item t="default"/>
      </items>
    </pivotField>
    <pivotField showAll="0"/>
    <pivotField showAll="0"/>
    <pivotField numFmtId="164" showAll="0"/>
    <pivotField showAll="0"/>
    <pivotField dataField="1" numFmtId="9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Összeg / dynamic" fld="6" baseField="0" baseItem="0"/>
    <dataField name="Mennyiség / dynamic2" fld="6" subtotal="count" baseField="0" baseItem="0" numFmtId="1"/>
    <dataField name="Átlag / dynamic2" fld="6" subtotal="average" baseField="0" baseItem="0"/>
  </dataFields>
  <formats count="2">
    <format dxfId="3">
      <pivotArea outline="0" collapsedLevelsAreSubtotals="1" fieldPosition="0"/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F686D8-9AE4-4EEC-85A0-5789A39205AD}" name="Kimutatás1" cacheId="5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4:D45" firstHeaderRow="0" firstDataRow="1" firstDataCol="1"/>
  <pivotFields count="7">
    <pivotField showAll="0"/>
    <pivotField axis="axisRow" showAll="0">
      <items count="11">
        <item x="7"/>
        <item x="0"/>
        <item x="9"/>
        <item x="6"/>
        <item x="4"/>
        <item x="2"/>
        <item x="3"/>
        <item x="8"/>
        <item x="1"/>
        <item x="5"/>
        <item t="default"/>
      </items>
    </pivotField>
    <pivotField showAll="0"/>
    <pivotField showAll="0"/>
    <pivotField numFmtId="164" showAll="0"/>
    <pivotField showAll="0"/>
    <pivotField dataField="1" numFmtId="9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Összeg / dynamic" fld="6" baseField="0" baseItem="0"/>
    <dataField name="Mennyiség / dynamic2" fld="6" subtotal="count" baseField="0" baseItem="0" numFmtId="1"/>
    <dataField name="Átlag / dynamic2" fld="6" subtotal="average" baseField="0" baseItem="0"/>
  </dataFields>
  <formats count="2">
    <format dxfId="5">
      <pivotArea outline="0" collapsedLevelsAreSubtotals="1" fieldPosition="0"/>
    </format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8CD4B0-10E0-405B-9B0D-DF8D1CFE64A3}" name="Kimutatás6" cacheId="4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18:D29" firstHeaderRow="0" firstDataRow="1" firstDataCol="1"/>
  <pivotFields count="7">
    <pivotField axis="axisRow" showAll="0">
      <items count="11">
        <item x="0"/>
        <item x="7"/>
        <item x="1"/>
        <item x="2"/>
        <item x="6"/>
        <item x="8"/>
        <item x="5"/>
        <item x="3"/>
        <item x="4"/>
        <item x="9"/>
        <item t="default"/>
      </items>
    </pivotField>
    <pivotField showAll="0"/>
    <pivotField showAll="0"/>
    <pivotField showAll="0"/>
    <pivotField numFmtId="164" showAll="0"/>
    <pivotField showAll="0"/>
    <pivotField dataField="1" numFmtId="9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Összeg / dynamic" fld="6" baseField="0" baseItem="0" numFmtId="2"/>
    <dataField name="Mennyiség / dynamic2" fld="6" subtotal="count" baseField="0" baseItem="0"/>
    <dataField name="Átlag / dynamic2" fld="6" subtotal="average" baseField="0" baseItem="0" numFmtId="2"/>
  </dataFields>
  <formats count="2"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386687-B4E5-458F-8024-FF3FF21627E5}" name="Kimutatás5" cacheId="1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D14" firstHeaderRow="0" firstDataRow="1" firstDataCol="1"/>
  <pivotFields count="7">
    <pivotField axis="axisRow" showAll="0">
      <items count="11">
        <item x="0"/>
        <item x="7"/>
        <item x="1"/>
        <item x="2"/>
        <item x="6"/>
        <item x="8"/>
        <item x="5"/>
        <item x="3"/>
        <item x="4"/>
        <item x="9"/>
        <item t="default"/>
      </items>
    </pivotField>
    <pivotField showAll="0"/>
    <pivotField showAll="0"/>
    <pivotField showAll="0"/>
    <pivotField numFmtId="164" showAll="0"/>
    <pivotField showAll="0"/>
    <pivotField dataField="1" numFmtId="9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Összeg / dynamic" fld="6" baseField="0" baseItem="0" numFmtId="2"/>
    <dataField name="Mennyiség / dynamic2" fld="6" subtotal="count" baseField="0" baseItem="0"/>
    <dataField name="Átlag / dynamic2" fld="6" subtotal="average" baseField="0" baseItem="0" numFmtId="2"/>
  </dataFields>
  <formats count="2">
    <format dxfId="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iau.my-x.hu/myx-free/coco/test/270415720200525094353.html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Elo_rating_syste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iau.my-x.hu/myx-free/coco/test/388639320200525102511.html" TargetMode="External"/><Relationship Id="rId2" Type="http://schemas.openxmlformats.org/officeDocument/2006/relationships/hyperlink" Target="https://miau.my-x.hu/myx-free/coco/test/417544320200525101447.html" TargetMode="External"/><Relationship Id="rId1" Type="http://schemas.openxmlformats.org/officeDocument/2006/relationships/hyperlink" Target="https://miau.my-x.hu/myx-free/coco/test/296153220200525101221.html" TargetMode="External"/><Relationship Id="rId4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iau.my-x.hu/myx-free/coco/test/198913220200523103411.html" TargetMode="Externa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pivotTable" Target="../pivotTables/pivotTable9.xml"/><Relationship Id="rId4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617F-61BB-4BDD-BF23-3601C623998D}">
  <dimension ref="A2:P125"/>
  <sheetViews>
    <sheetView topLeftCell="A28" zoomScale="81" workbookViewId="0"/>
  </sheetViews>
  <sheetFormatPr defaultRowHeight="14.5" x14ac:dyDescent="0.35"/>
  <cols>
    <col min="1" max="1" width="26.7265625" bestFit="1" customWidth="1"/>
    <col min="2" max="3" width="16.90625" bestFit="1" customWidth="1"/>
    <col min="4" max="4" width="12" bestFit="1" customWidth="1"/>
    <col min="5" max="5" width="13" bestFit="1" customWidth="1"/>
    <col min="6" max="6" width="12.08984375" bestFit="1" customWidth="1"/>
    <col min="7" max="7" width="6.7265625" bestFit="1" customWidth="1"/>
    <col min="8" max="8" width="9.7265625" bestFit="1" customWidth="1"/>
    <col min="9" max="9" width="6.7265625" bestFit="1" customWidth="1"/>
    <col min="10" max="10" width="5.54296875" bestFit="1" customWidth="1"/>
    <col min="11" max="11" width="5.90625" bestFit="1" customWidth="1"/>
    <col min="12" max="12" width="7.1796875" bestFit="1" customWidth="1"/>
    <col min="13" max="13" width="6.1796875" bestFit="1" customWidth="1"/>
    <col min="15" max="16" width="5.54296875" bestFit="1" customWidth="1"/>
  </cols>
  <sheetData>
    <row r="2" spans="1:6" x14ac:dyDescent="0.35">
      <c r="E2" t="s">
        <v>28</v>
      </c>
    </row>
    <row r="3" spans="1:6" x14ac:dyDescent="0.35">
      <c r="A3" s="1" t="s">
        <v>5</v>
      </c>
      <c r="B3" t="s">
        <v>7</v>
      </c>
      <c r="C3" t="s">
        <v>9</v>
      </c>
      <c r="D3" t="s">
        <v>8</v>
      </c>
      <c r="E3" t="s">
        <v>10</v>
      </c>
      <c r="F3" t="s">
        <v>11</v>
      </c>
    </row>
    <row r="4" spans="1:6" x14ac:dyDescent="0.35">
      <c r="A4" s="2">
        <v>0</v>
      </c>
      <c r="B4" s="3">
        <v>16</v>
      </c>
      <c r="C4" s="3">
        <f>COUNTIF(matches_win!$E$4:$E$143,'naive_stat (2)'!A4)</f>
        <v>16</v>
      </c>
      <c r="D4">
        <f>COUNTIF(matches_win!$C$4:$D$143,A4)</f>
        <v>31</v>
      </c>
      <c r="E4" s="5">
        <f>B4/D4</f>
        <v>0.5161290322580645</v>
      </c>
      <c r="F4">
        <f>RANK(E4,E$4:E$13,0)</f>
        <v>3</v>
      </c>
    </row>
    <row r="5" spans="1:6" x14ac:dyDescent="0.35">
      <c r="A5" s="2">
        <v>1</v>
      </c>
      <c r="B5" s="3">
        <v>28</v>
      </c>
      <c r="C5" s="3">
        <f>COUNTIF(matches_win!$E$4:$E$143,'naive_stat (2)'!A5)</f>
        <v>28</v>
      </c>
      <c r="D5">
        <f>COUNTIF(matches_win!$C$4:$D$143,A5)</f>
        <v>37</v>
      </c>
      <c r="E5" s="5">
        <f t="shared" ref="E5:E13" si="0">B5/D5</f>
        <v>0.7567567567567568</v>
      </c>
      <c r="F5">
        <f t="shared" ref="F5:F13" si="1">RANK(E5,E$4:E$13,0)</f>
        <v>1</v>
      </c>
    </row>
    <row r="6" spans="1:6" x14ac:dyDescent="0.35">
      <c r="A6" s="2">
        <v>2</v>
      </c>
      <c r="B6" s="3">
        <v>15</v>
      </c>
      <c r="C6" s="3">
        <f>COUNTIF(matches_win!$E$4:$E$143,'naive_stat (2)'!A6)</f>
        <v>15</v>
      </c>
      <c r="D6">
        <f>COUNTIF(matches_win!$C$4:$D$143,A6)</f>
        <v>31</v>
      </c>
      <c r="E6" s="5">
        <f t="shared" si="0"/>
        <v>0.4838709677419355</v>
      </c>
      <c r="F6">
        <f t="shared" si="1"/>
        <v>5</v>
      </c>
    </row>
    <row r="7" spans="1:6" x14ac:dyDescent="0.35">
      <c r="A7" s="2">
        <v>3</v>
      </c>
      <c r="B7" s="3">
        <v>13</v>
      </c>
      <c r="C7" s="3">
        <f>COUNTIF(matches_win!$E$4:$E$143,'naive_stat (2)'!A7)</f>
        <v>13</v>
      </c>
      <c r="D7">
        <f>COUNTIF(matches_win!$C$4:$D$143,A7)</f>
        <v>27</v>
      </c>
      <c r="E7" s="5">
        <f t="shared" si="0"/>
        <v>0.48148148148148145</v>
      </c>
      <c r="F7">
        <f t="shared" si="1"/>
        <v>6</v>
      </c>
    </row>
    <row r="8" spans="1:6" x14ac:dyDescent="0.35">
      <c r="A8" s="2">
        <v>4</v>
      </c>
      <c r="B8" s="3">
        <v>16</v>
      </c>
      <c r="C8" s="3">
        <f>COUNTIF(matches_win!$E$4:$E$143,'naive_stat (2)'!A8)</f>
        <v>16</v>
      </c>
      <c r="D8">
        <f>COUNTIF(matches_win!$C$4:$D$143,A8)</f>
        <v>31</v>
      </c>
      <c r="E8" s="5">
        <f t="shared" si="0"/>
        <v>0.5161290322580645</v>
      </c>
      <c r="F8">
        <f t="shared" si="1"/>
        <v>3</v>
      </c>
    </row>
    <row r="9" spans="1:6" x14ac:dyDescent="0.35">
      <c r="A9" s="2">
        <v>5</v>
      </c>
      <c r="B9" s="3">
        <v>11</v>
      </c>
      <c r="C9" s="3">
        <f>COUNTIF(matches_win!$E$4:$E$143,'naive_stat (2)'!A9)</f>
        <v>11</v>
      </c>
      <c r="D9">
        <f>COUNTIF(matches_win!$C$4:$D$143,A9)</f>
        <v>26</v>
      </c>
      <c r="E9" s="5">
        <f t="shared" si="0"/>
        <v>0.42307692307692307</v>
      </c>
      <c r="F9">
        <f t="shared" si="1"/>
        <v>8</v>
      </c>
    </row>
    <row r="10" spans="1:6" s="14" customFormat="1" x14ac:dyDescent="0.35">
      <c r="A10" s="10">
        <v>6</v>
      </c>
      <c r="B10" s="12">
        <v>10</v>
      </c>
      <c r="C10" s="12">
        <f>COUNTIF(matches_win!$E$4:$E$143,'naive_stat (2)'!A10)</f>
        <v>10</v>
      </c>
      <c r="D10" s="14">
        <f>COUNTIF(matches_win!$C$4:$D$143,A10)</f>
        <v>18</v>
      </c>
      <c r="E10" s="15">
        <f t="shared" si="0"/>
        <v>0.55555555555555558</v>
      </c>
      <c r="F10" s="14">
        <f t="shared" si="1"/>
        <v>2</v>
      </c>
    </row>
    <row r="11" spans="1:6" x14ac:dyDescent="0.35">
      <c r="A11" s="2">
        <v>7</v>
      </c>
      <c r="B11" s="3">
        <v>13</v>
      </c>
      <c r="C11" s="3">
        <f>COUNTIF(matches_win!$E$4:$E$143,'naive_stat (2)'!A11)</f>
        <v>13</v>
      </c>
      <c r="D11">
        <f>COUNTIF(matches_win!$C$4:$D$143,A11)</f>
        <v>29</v>
      </c>
      <c r="E11" s="5">
        <f t="shared" si="0"/>
        <v>0.44827586206896552</v>
      </c>
      <c r="F11">
        <f t="shared" si="1"/>
        <v>7</v>
      </c>
    </row>
    <row r="12" spans="1:6" x14ac:dyDescent="0.35">
      <c r="A12" s="2">
        <v>8</v>
      </c>
      <c r="B12" s="3">
        <v>8</v>
      </c>
      <c r="C12" s="3">
        <f>COUNTIF(matches_win!$E$4:$E$143,'naive_stat (2)'!A12)</f>
        <v>8</v>
      </c>
      <c r="D12">
        <f>COUNTIF(matches_win!$C$4:$D$143,A12)</f>
        <v>25</v>
      </c>
      <c r="E12" s="5">
        <f t="shared" si="0"/>
        <v>0.32</v>
      </c>
      <c r="F12">
        <f t="shared" si="1"/>
        <v>10</v>
      </c>
    </row>
    <row r="13" spans="1:6" x14ac:dyDescent="0.35">
      <c r="A13" s="2">
        <v>9</v>
      </c>
      <c r="B13" s="3">
        <v>10</v>
      </c>
      <c r="C13" s="3">
        <f>COUNTIF(matches_win!$E$4:$E$143,'naive_stat (2)'!A13)</f>
        <v>10</v>
      </c>
      <c r="D13">
        <f>COUNTIF(matches_win!$C$4:$D$143,A13)</f>
        <v>25</v>
      </c>
      <c r="E13" s="5">
        <f t="shared" si="0"/>
        <v>0.4</v>
      </c>
      <c r="F13">
        <f t="shared" si="1"/>
        <v>9</v>
      </c>
    </row>
    <row r="14" spans="1:6" x14ac:dyDescent="0.35">
      <c r="A14" s="2" t="s">
        <v>6</v>
      </c>
      <c r="B14" s="3">
        <v>140</v>
      </c>
      <c r="C14">
        <f>SUM(C4:C13)</f>
        <v>140</v>
      </c>
      <c r="D14">
        <f>SUM(D4:D13)</f>
        <v>280</v>
      </c>
    </row>
    <row r="17" spans="1:16" x14ac:dyDescent="0.35">
      <c r="B17" t="s">
        <v>11</v>
      </c>
      <c r="C17" t="s">
        <v>11</v>
      </c>
      <c r="D17" t="s">
        <v>11</v>
      </c>
      <c r="E17" t="s">
        <v>11</v>
      </c>
      <c r="F17" t="s">
        <v>11</v>
      </c>
    </row>
    <row r="18" spans="1:16" x14ac:dyDescent="0.35">
      <c r="A18" s="1" t="s">
        <v>5</v>
      </c>
      <c r="B18" t="s">
        <v>132</v>
      </c>
      <c r="C18" t="s">
        <v>7</v>
      </c>
      <c r="D18" t="s">
        <v>133</v>
      </c>
      <c r="E18" t="s">
        <v>134</v>
      </c>
      <c r="F18" t="s">
        <v>91</v>
      </c>
      <c r="G18" t="s">
        <v>22</v>
      </c>
      <c r="H18" t="s">
        <v>135</v>
      </c>
      <c r="I18" t="s">
        <v>20</v>
      </c>
      <c r="J18" t="s">
        <v>23</v>
      </c>
      <c r="L18" t="s">
        <v>136</v>
      </c>
      <c r="M18" t="s">
        <v>93</v>
      </c>
      <c r="O18" t="s">
        <v>19</v>
      </c>
      <c r="P18" t="s">
        <v>128</v>
      </c>
    </row>
    <row r="19" spans="1:16" x14ac:dyDescent="0.35">
      <c r="A19" s="2">
        <v>0</v>
      </c>
      <c r="B19" s="3">
        <v>88</v>
      </c>
      <c r="C19" s="3">
        <v>16</v>
      </c>
      <c r="D19" s="8">
        <v>5.5</v>
      </c>
      <c r="E19" s="8">
        <v>3.1832897030168859</v>
      </c>
      <c r="F19">
        <f>B19/D4</f>
        <v>2.838709677419355</v>
      </c>
      <c r="G19" s="16">
        <f t="shared" ref="G19:G29" si="2">C19*D19</f>
        <v>88</v>
      </c>
      <c r="H19">
        <f t="shared" ref="H19:H28" si="3">RANK(B19,B$19:B$28,0)</f>
        <v>2</v>
      </c>
      <c r="I19">
        <f t="shared" ref="I19:I28" si="4">F4</f>
        <v>3</v>
      </c>
      <c r="J19">
        <f>I19-H19</f>
        <v>1</v>
      </c>
      <c r="L19">
        <f>RANK(F19,F$19:F$28,0)</f>
        <v>2</v>
      </c>
      <c r="M19">
        <f>I19-L19</f>
        <v>1</v>
      </c>
      <c r="O19">
        <f>naive_stat!H19</f>
        <v>2</v>
      </c>
      <c r="P19">
        <f>naive_stat!L19</f>
        <v>2</v>
      </c>
    </row>
    <row r="20" spans="1:16" x14ac:dyDescent="0.35">
      <c r="A20" s="2">
        <v>1</v>
      </c>
      <c r="B20" s="3">
        <v>146</v>
      </c>
      <c r="C20" s="3">
        <v>28</v>
      </c>
      <c r="D20" s="8">
        <v>5.2142857142857144</v>
      </c>
      <c r="E20" s="8">
        <v>2.7400614058696759</v>
      </c>
      <c r="F20">
        <f t="shared" ref="F20:F28" si="5">B20/D5</f>
        <v>3.9459459459459461</v>
      </c>
      <c r="G20" s="16">
        <f t="shared" si="2"/>
        <v>146</v>
      </c>
      <c r="H20">
        <f t="shared" si="3"/>
        <v>1</v>
      </c>
      <c r="I20">
        <f t="shared" si="4"/>
        <v>1</v>
      </c>
      <c r="J20">
        <f t="shared" ref="J20:J28" si="6">I20-H20</f>
        <v>0</v>
      </c>
      <c r="L20">
        <f t="shared" ref="L20:L28" si="7">RANK(F20,F$19:F$28,0)</f>
        <v>1</v>
      </c>
      <c r="M20">
        <f t="shared" ref="M20:M28" si="8">I20-L20</f>
        <v>0</v>
      </c>
      <c r="O20">
        <f>naive_stat!H20</f>
        <v>1</v>
      </c>
      <c r="P20">
        <f>naive_stat!L20</f>
        <v>1</v>
      </c>
    </row>
    <row r="21" spans="1:16" x14ac:dyDescent="0.35">
      <c r="A21" s="2">
        <v>2</v>
      </c>
      <c r="B21" s="3">
        <v>70</v>
      </c>
      <c r="C21" s="3">
        <v>15</v>
      </c>
      <c r="D21" s="8">
        <v>4.666666666666667</v>
      </c>
      <c r="E21" s="8">
        <v>2.5260547066428272</v>
      </c>
      <c r="F21">
        <f t="shared" si="5"/>
        <v>2.2580645161290325</v>
      </c>
      <c r="G21" s="16">
        <f t="shared" si="2"/>
        <v>70</v>
      </c>
      <c r="H21">
        <f t="shared" si="3"/>
        <v>4</v>
      </c>
      <c r="I21">
        <f t="shared" si="4"/>
        <v>5</v>
      </c>
      <c r="J21">
        <f t="shared" si="6"/>
        <v>1</v>
      </c>
      <c r="L21">
        <f t="shared" si="7"/>
        <v>7</v>
      </c>
      <c r="M21">
        <f t="shared" si="8"/>
        <v>-2</v>
      </c>
      <c r="O21">
        <f>naive_stat!H21</f>
        <v>4</v>
      </c>
      <c r="P21">
        <f>naive_stat!L21</f>
        <v>7</v>
      </c>
    </row>
    <row r="22" spans="1:16" x14ac:dyDescent="0.35">
      <c r="A22" s="2">
        <v>3</v>
      </c>
      <c r="B22" s="3">
        <v>62</v>
      </c>
      <c r="C22" s="3">
        <v>13</v>
      </c>
      <c r="D22" s="8">
        <v>4.7692307692307692</v>
      </c>
      <c r="E22" s="8">
        <v>2.5869494955077288</v>
      </c>
      <c r="F22">
        <f t="shared" si="5"/>
        <v>2.2962962962962963</v>
      </c>
      <c r="G22" s="16">
        <f t="shared" si="2"/>
        <v>62</v>
      </c>
      <c r="H22">
        <f t="shared" si="3"/>
        <v>6</v>
      </c>
      <c r="I22">
        <f t="shared" si="4"/>
        <v>6</v>
      </c>
      <c r="J22">
        <f t="shared" si="6"/>
        <v>0</v>
      </c>
      <c r="L22">
        <f t="shared" si="7"/>
        <v>6</v>
      </c>
      <c r="M22">
        <f t="shared" si="8"/>
        <v>0</v>
      </c>
      <c r="O22">
        <f>naive_stat!H22</f>
        <v>6</v>
      </c>
      <c r="P22">
        <f>naive_stat!L22</f>
        <v>5</v>
      </c>
    </row>
    <row r="23" spans="1:16" x14ac:dyDescent="0.35">
      <c r="A23" s="2">
        <v>4</v>
      </c>
      <c r="B23" s="3">
        <v>85</v>
      </c>
      <c r="C23" s="3">
        <v>16</v>
      </c>
      <c r="D23" s="8">
        <v>5.3125</v>
      </c>
      <c r="E23" s="8">
        <v>2.8217902119044926</v>
      </c>
      <c r="F23">
        <f t="shared" si="5"/>
        <v>2.7419354838709675</v>
      </c>
      <c r="G23" s="16">
        <f t="shared" si="2"/>
        <v>85</v>
      </c>
      <c r="H23">
        <f t="shared" si="3"/>
        <v>3</v>
      </c>
      <c r="I23">
        <f t="shared" si="4"/>
        <v>3</v>
      </c>
      <c r="J23">
        <f t="shared" si="6"/>
        <v>0</v>
      </c>
      <c r="L23">
        <f t="shared" si="7"/>
        <v>3</v>
      </c>
      <c r="M23">
        <f t="shared" si="8"/>
        <v>0</v>
      </c>
      <c r="O23">
        <f>naive_stat!H23</f>
        <v>3</v>
      </c>
      <c r="P23">
        <f>naive_stat!L23</f>
        <v>4</v>
      </c>
    </row>
    <row r="24" spans="1:16" x14ac:dyDescent="0.35">
      <c r="A24" s="2">
        <v>5</v>
      </c>
      <c r="B24" s="3">
        <v>56</v>
      </c>
      <c r="C24" s="3">
        <v>11</v>
      </c>
      <c r="D24" s="8">
        <v>5.0909090909090908</v>
      </c>
      <c r="E24" s="8">
        <v>3.2079446832682592</v>
      </c>
      <c r="F24">
        <f t="shared" si="5"/>
        <v>2.1538461538461537</v>
      </c>
      <c r="G24" s="16">
        <f t="shared" si="2"/>
        <v>56</v>
      </c>
      <c r="H24">
        <f t="shared" si="3"/>
        <v>7</v>
      </c>
      <c r="I24">
        <f t="shared" si="4"/>
        <v>8</v>
      </c>
      <c r="J24">
        <f t="shared" si="6"/>
        <v>1</v>
      </c>
      <c r="L24">
        <f t="shared" si="7"/>
        <v>8</v>
      </c>
      <c r="M24">
        <f t="shared" si="8"/>
        <v>0</v>
      </c>
      <c r="O24">
        <f>naive_stat!H24</f>
        <v>7</v>
      </c>
      <c r="P24">
        <f>naive_stat!L24</f>
        <v>8</v>
      </c>
    </row>
    <row r="25" spans="1:16" s="14" customFormat="1" x14ac:dyDescent="0.35">
      <c r="A25" s="10">
        <v>6</v>
      </c>
      <c r="B25" s="12">
        <v>47</v>
      </c>
      <c r="C25" s="12">
        <v>10</v>
      </c>
      <c r="D25" s="30">
        <v>4.7</v>
      </c>
      <c r="E25" s="30">
        <v>2.6267851073127395</v>
      </c>
      <c r="F25" s="14">
        <f t="shared" si="5"/>
        <v>2.6111111111111112</v>
      </c>
      <c r="G25" s="31">
        <f t="shared" si="2"/>
        <v>47</v>
      </c>
      <c r="H25" s="14">
        <f t="shared" si="3"/>
        <v>10</v>
      </c>
      <c r="I25" s="14">
        <f t="shared" si="4"/>
        <v>2</v>
      </c>
      <c r="J25" s="14">
        <f t="shared" si="6"/>
        <v>-8</v>
      </c>
      <c r="L25" s="14">
        <f t="shared" si="7"/>
        <v>4</v>
      </c>
      <c r="M25" s="14">
        <f t="shared" si="8"/>
        <v>-2</v>
      </c>
      <c r="O25" s="14">
        <f>naive_stat!H25</f>
        <v>9</v>
      </c>
      <c r="P25" s="14">
        <f>naive_stat!L25</f>
        <v>3</v>
      </c>
    </row>
    <row r="26" spans="1:16" x14ac:dyDescent="0.35">
      <c r="A26" s="2">
        <v>7</v>
      </c>
      <c r="B26" s="3">
        <v>69</v>
      </c>
      <c r="C26" s="3">
        <v>13</v>
      </c>
      <c r="D26" s="8">
        <v>5.3076923076923075</v>
      </c>
      <c r="E26" s="8">
        <v>3.3011264588676239</v>
      </c>
      <c r="F26">
        <f t="shared" si="5"/>
        <v>2.3793103448275863</v>
      </c>
      <c r="G26" s="16">
        <f t="shared" si="2"/>
        <v>69</v>
      </c>
      <c r="H26">
        <f t="shared" si="3"/>
        <v>5</v>
      </c>
      <c r="I26">
        <f t="shared" si="4"/>
        <v>7</v>
      </c>
      <c r="J26">
        <f t="shared" si="6"/>
        <v>2</v>
      </c>
      <c r="L26">
        <f t="shared" si="7"/>
        <v>5</v>
      </c>
      <c r="M26">
        <f t="shared" si="8"/>
        <v>2</v>
      </c>
      <c r="O26">
        <f>naive_stat!H26</f>
        <v>5</v>
      </c>
      <c r="P26">
        <f>naive_stat!L26</f>
        <v>6</v>
      </c>
    </row>
    <row r="27" spans="1:16" x14ac:dyDescent="0.35">
      <c r="A27" s="2">
        <v>8</v>
      </c>
      <c r="B27" s="3">
        <v>53</v>
      </c>
      <c r="C27" s="3">
        <v>8</v>
      </c>
      <c r="D27" s="8">
        <v>6.625</v>
      </c>
      <c r="E27" s="8">
        <v>3.1139088893910452</v>
      </c>
      <c r="F27">
        <f t="shared" si="5"/>
        <v>2.12</v>
      </c>
      <c r="G27" s="16">
        <f t="shared" si="2"/>
        <v>53</v>
      </c>
      <c r="H27">
        <f t="shared" si="3"/>
        <v>8</v>
      </c>
      <c r="I27">
        <f t="shared" si="4"/>
        <v>10</v>
      </c>
      <c r="J27">
        <f t="shared" si="6"/>
        <v>2</v>
      </c>
      <c r="L27">
        <f t="shared" si="7"/>
        <v>9</v>
      </c>
      <c r="M27">
        <f t="shared" si="8"/>
        <v>1</v>
      </c>
      <c r="O27">
        <f>naive_stat!H27</f>
        <v>10</v>
      </c>
      <c r="P27">
        <f>naive_stat!L27</f>
        <v>10</v>
      </c>
    </row>
    <row r="28" spans="1:16" x14ac:dyDescent="0.35">
      <c r="A28" s="2">
        <v>9</v>
      </c>
      <c r="B28" s="3">
        <v>48</v>
      </c>
      <c r="C28" s="3">
        <v>10</v>
      </c>
      <c r="D28" s="8">
        <v>4.8</v>
      </c>
      <c r="E28" s="8">
        <v>3.011090610836324</v>
      </c>
      <c r="F28">
        <f t="shared" si="5"/>
        <v>1.92</v>
      </c>
      <c r="G28" s="16">
        <f t="shared" si="2"/>
        <v>48</v>
      </c>
      <c r="H28">
        <f t="shared" si="3"/>
        <v>9</v>
      </c>
      <c r="I28">
        <f t="shared" si="4"/>
        <v>9</v>
      </c>
      <c r="J28">
        <f t="shared" si="6"/>
        <v>0</v>
      </c>
      <c r="L28">
        <f t="shared" si="7"/>
        <v>10</v>
      </c>
      <c r="M28">
        <f t="shared" si="8"/>
        <v>-1</v>
      </c>
      <c r="O28">
        <f>naive_stat!H28</f>
        <v>8</v>
      </c>
      <c r="P28">
        <f>naive_stat!L28</f>
        <v>9</v>
      </c>
    </row>
    <row r="29" spans="1:16" x14ac:dyDescent="0.35">
      <c r="A29" s="2" t="s">
        <v>6</v>
      </c>
      <c r="B29" s="3">
        <v>724</v>
      </c>
      <c r="C29" s="3">
        <v>140</v>
      </c>
      <c r="D29" s="8">
        <v>5.1714285714285717</v>
      </c>
      <c r="E29" s="8">
        <v>2.8359025491441958</v>
      </c>
      <c r="G29" s="16">
        <f t="shared" si="2"/>
        <v>724</v>
      </c>
    </row>
    <row r="31" spans="1:16" x14ac:dyDescent="0.35">
      <c r="C31" t="s">
        <v>218</v>
      </c>
      <c r="D31" t="s">
        <v>218</v>
      </c>
      <c r="E31" t="s">
        <v>218</v>
      </c>
      <c r="F31" t="s">
        <v>218</v>
      </c>
    </row>
    <row r="32" spans="1:16" x14ac:dyDescent="0.35">
      <c r="A32" t="s">
        <v>27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</row>
    <row r="33" spans="1:12" x14ac:dyDescent="0.35">
      <c r="A33" t="s">
        <v>25</v>
      </c>
      <c r="B33" t="s">
        <v>26</v>
      </c>
      <c r="C33" t="s">
        <v>29</v>
      </c>
      <c r="D33" t="s">
        <v>30</v>
      </c>
      <c r="E33" t="s">
        <v>31</v>
      </c>
      <c r="F33" t="str">
        <f>F18</f>
        <v>avg_avg2</v>
      </c>
      <c r="G33" t="s">
        <v>32</v>
      </c>
    </row>
    <row r="34" spans="1:12" x14ac:dyDescent="0.35">
      <c r="A34">
        <f>A19</f>
        <v>0</v>
      </c>
      <c r="B34" s="7">
        <f>E4</f>
        <v>0.5161290322580645</v>
      </c>
      <c r="C34" s="9">
        <f>B19</f>
        <v>88</v>
      </c>
      <c r="D34" s="7">
        <f>D19</f>
        <v>5.5</v>
      </c>
      <c r="E34" s="7">
        <f>E19</f>
        <v>3.1832897030168859</v>
      </c>
      <c r="F34">
        <f t="shared" ref="F34:F43" si="9">F19</f>
        <v>2.838709677419355</v>
      </c>
      <c r="G34">
        <v>1000</v>
      </c>
    </row>
    <row r="35" spans="1:12" x14ac:dyDescent="0.35">
      <c r="A35">
        <f t="shared" ref="A35:A43" si="10">A20</f>
        <v>1</v>
      </c>
      <c r="B35" s="7">
        <f t="shared" ref="B35:B43" si="11">E5</f>
        <v>0.7567567567567568</v>
      </c>
      <c r="C35" s="9">
        <f t="shared" ref="C35:C43" si="12">B20</f>
        <v>146</v>
      </c>
      <c r="D35" s="7">
        <f t="shared" ref="D35:E43" si="13">D20</f>
        <v>5.2142857142857144</v>
      </c>
      <c r="E35" s="7">
        <f t="shared" si="13"/>
        <v>2.7400614058696759</v>
      </c>
      <c r="F35">
        <f t="shared" si="9"/>
        <v>3.9459459459459461</v>
      </c>
      <c r="G35">
        <v>1000</v>
      </c>
    </row>
    <row r="36" spans="1:12" x14ac:dyDescent="0.35">
      <c r="A36">
        <f t="shared" si="10"/>
        <v>2</v>
      </c>
      <c r="B36" s="7">
        <f t="shared" si="11"/>
        <v>0.4838709677419355</v>
      </c>
      <c r="C36" s="9">
        <f t="shared" si="12"/>
        <v>70</v>
      </c>
      <c r="D36" s="7">
        <f t="shared" si="13"/>
        <v>4.666666666666667</v>
      </c>
      <c r="E36" s="7">
        <f t="shared" si="13"/>
        <v>2.5260547066428272</v>
      </c>
      <c r="F36">
        <f t="shared" si="9"/>
        <v>2.2580645161290325</v>
      </c>
      <c r="G36">
        <v>1000</v>
      </c>
    </row>
    <row r="37" spans="1:12" x14ac:dyDescent="0.35">
      <c r="A37">
        <f t="shared" si="10"/>
        <v>3</v>
      </c>
      <c r="B37" s="7">
        <f t="shared" si="11"/>
        <v>0.48148148148148145</v>
      </c>
      <c r="C37" s="9">
        <f t="shared" si="12"/>
        <v>62</v>
      </c>
      <c r="D37" s="7">
        <f t="shared" si="13"/>
        <v>4.7692307692307692</v>
      </c>
      <c r="E37" s="7">
        <f t="shared" si="13"/>
        <v>2.5869494955077288</v>
      </c>
      <c r="F37">
        <f t="shared" si="9"/>
        <v>2.2962962962962963</v>
      </c>
      <c r="G37">
        <v>1000</v>
      </c>
    </row>
    <row r="38" spans="1:12" x14ac:dyDescent="0.35">
      <c r="A38">
        <f t="shared" si="10"/>
        <v>4</v>
      </c>
      <c r="B38" s="7">
        <f t="shared" si="11"/>
        <v>0.5161290322580645</v>
      </c>
      <c r="C38" s="9">
        <f t="shared" si="12"/>
        <v>85</v>
      </c>
      <c r="D38" s="7">
        <f t="shared" si="13"/>
        <v>5.3125</v>
      </c>
      <c r="E38" s="7">
        <f t="shared" si="13"/>
        <v>2.8217902119044926</v>
      </c>
      <c r="F38">
        <f t="shared" si="9"/>
        <v>2.7419354838709675</v>
      </c>
      <c r="G38">
        <v>1000</v>
      </c>
    </row>
    <row r="39" spans="1:12" x14ac:dyDescent="0.35">
      <c r="A39">
        <f t="shared" si="10"/>
        <v>5</v>
      </c>
      <c r="B39" s="7">
        <f t="shared" si="11"/>
        <v>0.42307692307692307</v>
      </c>
      <c r="C39" s="9">
        <f t="shared" si="12"/>
        <v>56</v>
      </c>
      <c r="D39" s="7">
        <f t="shared" si="13"/>
        <v>5.0909090909090908</v>
      </c>
      <c r="E39" s="7">
        <f t="shared" si="13"/>
        <v>3.2079446832682592</v>
      </c>
      <c r="F39">
        <f t="shared" si="9"/>
        <v>2.1538461538461537</v>
      </c>
      <c r="G39">
        <v>1000</v>
      </c>
    </row>
    <row r="40" spans="1:12" x14ac:dyDescent="0.35">
      <c r="A40">
        <f t="shared" si="10"/>
        <v>6</v>
      </c>
      <c r="B40" s="7">
        <f t="shared" si="11"/>
        <v>0.55555555555555558</v>
      </c>
      <c r="C40" s="9">
        <f t="shared" si="12"/>
        <v>47</v>
      </c>
      <c r="D40" s="7">
        <f t="shared" si="13"/>
        <v>4.7</v>
      </c>
      <c r="E40" s="7">
        <f t="shared" si="13"/>
        <v>2.6267851073127395</v>
      </c>
      <c r="F40">
        <f t="shared" si="9"/>
        <v>2.6111111111111112</v>
      </c>
      <c r="G40">
        <v>1000</v>
      </c>
    </row>
    <row r="41" spans="1:12" x14ac:dyDescent="0.35">
      <c r="A41">
        <f t="shared" si="10"/>
        <v>7</v>
      </c>
      <c r="B41" s="7">
        <f t="shared" si="11"/>
        <v>0.44827586206896552</v>
      </c>
      <c r="C41" s="9">
        <f t="shared" si="12"/>
        <v>69</v>
      </c>
      <c r="D41" s="7">
        <f t="shared" si="13"/>
        <v>5.3076923076923075</v>
      </c>
      <c r="E41" s="7">
        <f t="shared" si="13"/>
        <v>3.3011264588676239</v>
      </c>
      <c r="F41">
        <f t="shared" si="9"/>
        <v>2.3793103448275863</v>
      </c>
      <c r="G41">
        <v>1000</v>
      </c>
    </row>
    <row r="42" spans="1:12" x14ac:dyDescent="0.35">
      <c r="A42">
        <f t="shared" si="10"/>
        <v>8</v>
      </c>
      <c r="B42" s="7">
        <f t="shared" si="11"/>
        <v>0.32</v>
      </c>
      <c r="C42" s="9">
        <f t="shared" si="12"/>
        <v>53</v>
      </c>
      <c r="D42" s="7">
        <f t="shared" si="13"/>
        <v>6.625</v>
      </c>
      <c r="E42" s="7">
        <f t="shared" si="13"/>
        <v>3.1139088893910452</v>
      </c>
      <c r="F42">
        <f t="shared" si="9"/>
        <v>2.12</v>
      </c>
      <c r="G42">
        <v>1000</v>
      </c>
    </row>
    <row r="43" spans="1:12" x14ac:dyDescent="0.35">
      <c r="A43">
        <f t="shared" si="10"/>
        <v>9</v>
      </c>
      <c r="B43" s="7">
        <f t="shared" si="11"/>
        <v>0.4</v>
      </c>
      <c r="C43" s="9">
        <f t="shared" si="12"/>
        <v>48</v>
      </c>
      <c r="D43" s="7">
        <f t="shared" si="13"/>
        <v>4.8</v>
      </c>
      <c r="E43" s="7">
        <f t="shared" si="13"/>
        <v>3.011090610836324</v>
      </c>
      <c r="F43">
        <f t="shared" si="9"/>
        <v>1.92</v>
      </c>
      <c r="G43">
        <v>1000</v>
      </c>
    </row>
    <row r="44" spans="1:12" x14ac:dyDescent="0.35">
      <c r="B44" s="7"/>
      <c r="C44" s="9"/>
      <c r="D44" s="7"/>
      <c r="E44" s="7"/>
    </row>
    <row r="46" spans="1:12" x14ac:dyDescent="0.35">
      <c r="A46" t="str">
        <f t="shared" ref="A46:A55" si="14">A33</f>
        <v>OAM</v>
      </c>
      <c r="B46" t="str">
        <f t="shared" ref="B46:F46" si="15">B33</f>
        <v>naiv</v>
      </c>
      <c r="C46" t="str">
        <f t="shared" si="15"/>
        <v>sum_avg</v>
      </c>
      <c r="D46" t="str">
        <f t="shared" si="15"/>
        <v>avg_avg</v>
      </c>
      <c r="E46" t="str">
        <f t="shared" si="15"/>
        <v>stddev</v>
      </c>
      <c r="F46" t="str">
        <f t="shared" si="15"/>
        <v>avg_avg2</v>
      </c>
      <c r="G46" t="str">
        <f t="shared" ref="G46:G56" si="16">G33</f>
        <v>Y0</v>
      </c>
      <c r="H46" t="s">
        <v>127</v>
      </c>
      <c r="I46" t="s">
        <v>140</v>
      </c>
      <c r="J46" t="s">
        <v>20</v>
      </c>
      <c r="L46" t="s">
        <v>92</v>
      </c>
    </row>
    <row r="47" spans="1:12" x14ac:dyDescent="0.35">
      <c r="A47">
        <f t="shared" si="14"/>
        <v>0</v>
      </c>
      <c r="B47">
        <f>RANK(B34,B$34:B$43,B$32)</f>
        <v>3</v>
      </c>
      <c r="C47">
        <f t="shared" ref="C47:F56" si="17">RANK(C34,C$34:C$43,C$32)</f>
        <v>2</v>
      </c>
      <c r="D47">
        <f t="shared" si="17"/>
        <v>2</v>
      </c>
      <c r="E47">
        <f t="shared" si="17"/>
        <v>3</v>
      </c>
      <c r="F47">
        <f t="shared" si="17"/>
        <v>2</v>
      </c>
      <c r="G47">
        <f t="shared" si="16"/>
        <v>1000</v>
      </c>
      <c r="H47">
        <f>F102</f>
        <v>1011.5</v>
      </c>
      <c r="I47">
        <f>RANK(H47,H$47:H$56,0)</f>
        <v>1</v>
      </c>
      <c r="J47">
        <f>B47</f>
        <v>3</v>
      </c>
      <c r="K47" s="7"/>
      <c r="L47">
        <f>naive_stat!I47</f>
        <v>1</v>
      </c>
    </row>
    <row r="48" spans="1:12" x14ac:dyDescent="0.35">
      <c r="A48">
        <f t="shared" si="14"/>
        <v>1</v>
      </c>
      <c r="B48">
        <f t="shared" ref="B48:E56" si="18">RANK(B35,B$34:B$43,B$32)</f>
        <v>1</v>
      </c>
      <c r="C48">
        <f t="shared" si="18"/>
        <v>1</v>
      </c>
      <c r="D48">
        <f t="shared" si="18"/>
        <v>5</v>
      </c>
      <c r="E48">
        <f t="shared" si="18"/>
        <v>7</v>
      </c>
      <c r="F48">
        <f t="shared" si="17"/>
        <v>1</v>
      </c>
      <c r="G48">
        <f t="shared" si="16"/>
        <v>1000</v>
      </c>
      <c r="H48">
        <f t="shared" ref="H48:H56" si="19">F103</f>
        <v>1009</v>
      </c>
      <c r="I48">
        <f t="shared" ref="I48:I56" si="20">RANK(H48,H$47:H$56,0)</f>
        <v>2</v>
      </c>
      <c r="J48">
        <f t="shared" ref="J48:J56" si="21">B48</f>
        <v>1</v>
      </c>
      <c r="K48" s="7"/>
      <c r="L48">
        <f>naive_stat!I48</f>
        <v>2</v>
      </c>
    </row>
    <row r="49" spans="1:12" x14ac:dyDescent="0.35">
      <c r="A49">
        <f t="shared" si="14"/>
        <v>2</v>
      </c>
      <c r="B49">
        <f t="shared" si="18"/>
        <v>5</v>
      </c>
      <c r="C49">
        <f t="shared" si="18"/>
        <v>4</v>
      </c>
      <c r="D49">
        <f t="shared" si="18"/>
        <v>10</v>
      </c>
      <c r="E49">
        <f t="shared" si="18"/>
        <v>10</v>
      </c>
      <c r="F49">
        <f t="shared" si="17"/>
        <v>7</v>
      </c>
      <c r="G49">
        <f t="shared" si="16"/>
        <v>1000</v>
      </c>
      <c r="H49">
        <f t="shared" si="19"/>
        <v>989.5</v>
      </c>
      <c r="I49">
        <f t="shared" si="20"/>
        <v>8</v>
      </c>
      <c r="J49">
        <f t="shared" si="21"/>
        <v>5</v>
      </c>
      <c r="K49" s="7"/>
      <c r="L49">
        <f>naive_stat!I49</f>
        <v>10</v>
      </c>
    </row>
    <row r="50" spans="1:12" x14ac:dyDescent="0.35">
      <c r="A50">
        <f t="shared" si="14"/>
        <v>3</v>
      </c>
      <c r="B50">
        <f t="shared" si="18"/>
        <v>6</v>
      </c>
      <c r="C50">
        <f t="shared" si="18"/>
        <v>6</v>
      </c>
      <c r="D50">
        <f t="shared" si="18"/>
        <v>8</v>
      </c>
      <c r="E50">
        <f t="shared" si="18"/>
        <v>9</v>
      </c>
      <c r="F50">
        <f t="shared" si="17"/>
        <v>6</v>
      </c>
      <c r="G50">
        <f t="shared" si="16"/>
        <v>1000</v>
      </c>
      <c r="H50">
        <f t="shared" si="19"/>
        <v>991.5</v>
      </c>
      <c r="I50">
        <f t="shared" si="20"/>
        <v>7</v>
      </c>
      <c r="J50">
        <f t="shared" si="21"/>
        <v>6</v>
      </c>
      <c r="K50" s="7"/>
      <c r="L50">
        <f>naive_stat!I50</f>
        <v>9</v>
      </c>
    </row>
    <row r="51" spans="1:12" x14ac:dyDescent="0.35">
      <c r="A51">
        <f t="shared" si="14"/>
        <v>4</v>
      </c>
      <c r="B51">
        <f t="shared" si="18"/>
        <v>3</v>
      </c>
      <c r="C51">
        <f t="shared" si="18"/>
        <v>3</v>
      </c>
      <c r="D51">
        <f t="shared" si="18"/>
        <v>3</v>
      </c>
      <c r="E51">
        <f t="shared" si="18"/>
        <v>6</v>
      </c>
      <c r="F51">
        <f t="shared" si="17"/>
        <v>3</v>
      </c>
      <c r="G51">
        <f t="shared" si="16"/>
        <v>1000</v>
      </c>
      <c r="H51">
        <f t="shared" si="19"/>
        <v>1005.5</v>
      </c>
      <c r="I51">
        <f t="shared" si="20"/>
        <v>4</v>
      </c>
      <c r="J51">
        <f t="shared" si="21"/>
        <v>3</v>
      </c>
      <c r="K51" s="7"/>
      <c r="L51">
        <f>naive_stat!I51</f>
        <v>5</v>
      </c>
    </row>
    <row r="52" spans="1:12" x14ac:dyDescent="0.35">
      <c r="A52">
        <f t="shared" si="14"/>
        <v>5</v>
      </c>
      <c r="B52">
        <f t="shared" si="18"/>
        <v>8</v>
      </c>
      <c r="C52">
        <f t="shared" si="18"/>
        <v>7</v>
      </c>
      <c r="D52">
        <f t="shared" si="18"/>
        <v>6</v>
      </c>
      <c r="E52">
        <f t="shared" si="18"/>
        <v>2</v>
      </c>
      <c r="F52">
        <f t="shared" si="17"/>
        <v>8</v>
      </c>
      <c r="G52">
        <f t="shared" si="16"/>
        <v>1000</v>
      </c>
      <c r="H52">
        <f t="shared" si="19"/>
        <v>1000.5</v>
      </c>
      <c r="I52">
        <f t="shared" si="20"/>
        <v>6</v>
      </c>
      <c r="J52">
        <f t="shared" si="21"/>
        <v>8</v>
      </c>
      <c r="K52" s="7"/>
      <c r="L52">
        <f>naive_stat!I52</f>
        <v>6</v>
      </c>
    </row>
    <row r="53" spans="1:12" x14ac:dyDescent="0.35">
      <c r="A53">
        <f t="shared" si="14"/>
        <v>6</v>
      </c>
      <c r="B53">
        <f t="shared" si="18"/>
        <v>2</v>
      </c>
      <c r="C53">
        <f t="shared" si="18"/>
        <v>10</v>
      </c>
      <c r="D53">
        <f t="shared" si="18"/>
        <v>9</v>
      </c>
      <c r="E53">
        <f t="shared" si="18"/>
        <v>8</v>
      </c>
      <c r="F53">
        <f t="shared" si="17"/>
        <v>4</v>
      </c>
      <c r="G53">
        <f t="shared" si="16"/>
        <v>1000</v>
      </c>
      <c r="H53">
        <f t="shared" si="19"/>
        <v>989.5</v>
      </c>
      <c r="I53">
        <f t="shared" si="20"/>
        <v>8</v>
      </c>
      <c r="J53">
        <f t="shared" si="21"/>
        <v>2</v>
      </c>
      <c r="K53" s="7"/>
      <c r="L53">
        <f>naive_stat!I53</f>
        <v>7</v>
      </c>
    </row>
    <row r="54" spans="1:12" x14ac:dyDescent="0.35">
      <c r="A54">
        <f t="shared" si="14"/>
        <v>7</v>
      </c>
      <c r="B54">
        <f t="shared" si="18"/>
        <v>7</v>
      </c>
      <c r="C54">
        <f t="shared" si="18"/>
        <v>5</v>
      </c>
      <c r="D54">
        <f t="shared" si="18"/>
        <v>4</v>
      </c>
      <c r="E54">
        <f t="shared" si="18"/>
        <v>1</v>
      </c>
      <c r="F54">
        <f t="shared" si="17"/>
        <v>5</v>
      </c>
      <c r="G54">
        <f t="shared" si="16"/>
        <v>1000</v>
      </c>
      <c r="H54">
        <f t="shared" si="19"/>
        <v>1008.5</v>
      </c>
      <c r="I54">
        <f t="shared" si="20"/>
        <v>3</v>
      </c>
      <c r="J54">
        <f t="shared" si="21"/>
        <v>7</v>
      </c>
      <c r="K54" s="7"/>
      <c r="L54">
        <f>naive_stat!I54</f>
        <v>3</v>
      </c>
    </row>
    <row r="55" spans="1:12" x14ac:dyDescent="0.35">
      <c r="A55">
        <f t="shared" si="14"/>
        <v>8</v>
      </c>
      <c r="B55">
        <f t="shared" si="18"/>
        <v>10</v>
      </c>
      <c r="C55">
        <f t="shared" si="18"/>
        <v>8</v>
      </c>
      <c r="D55">
        <f t="shared" si="18"/>
        <v>1</v>
      </c>
      <c r="E55">
        <f t="shared" si="18"/>
        <v>4</v>
      </c>
      <c r="F55">
        <f t="shared" si="17"/>
        <v>9</v>
      </c>
      <c r="G55">
        <f t="shared" si="16"/>
        <v>1000</v>
      </c>
      <c r="H55">
        <f t="shared" si="19"/>
        <v>1005</v>
      </c>
      <c r="I55">
        <f t="shared" si="20"/>
        <v>5</v>
      </c>
      <c r="J55">
        <f t="shared" si="21"/>
        <v>10</v>
      </c>
      <c r="K55" s="7"/>
      <c r="L55">
        <f>naive_stat!I55</f>
        <v>4</v>
      </c>
    </row>
    <row r="56" spans="1:12" x14ac:dyDescent="0.35">
      <c r="A56">
        <f t="shared" ref="A56" si="22">A43</f>
        <v>9</v>
      </c>
      <c r="B56">
        <f t="shared" si="18"/>
        <v>9</v>
      </c>
      <c r="C56">
        <f t="shared" si="18"/>
        <v>9</v>
      </c>
      <c r="D56">
        <f t="shared" si="18"/>
        <v>7</v>
      </c>
      <c r="E56">
        <f t="shared" si="18"/>
        <v>5</v>
      </c>
      <c r="F56">
        <f t="shared" si="17"/>
        <v>10</v>
      </c>
      <c r="G56">
        <f t="shared" si="16"/>
        <v>1000</v>
      </c>
      <c r="H56">
        <f t="shared" si="19"/>
        <v>989.5</v>
      </c>
      <c r="I56">
        <f t="shared" si="20"/>
        <v>8</v>
      </c>
      <c r="J56">
        <f t="shared" si="21"/>
        <v>9</v>
      </c>
      <c r="K56" s="7"/>
      <c r="L56">
        <f>naive_stat!I56</f>
        <v>8</v>
      </c>
    </row>
    <row r="59" spans="1:12" ht="18" x14ac:dyDescent="0.35">
      <c r="A59" s="17"/>
    </row>
    <row r="60" spans="1:12" x14ac:dyDescent="0.35">
      <c r="A60" s="18"/>
    </row>
    <row r="63" spans="1:12" ht="15" x14ac:dyDescent="0.35">
      <c r="A63" s="19" t="s">
        <v>33</v>
      </c>
      <c r="B63" s="20">
        <v>2704157</v>
      </c>
      <c r="C63" s="19" t="s">
        <v>34</v>
      </c>
      <c r="D63" s="20">
        <v>10</v>
      </c>
      <c r="E63" s="19" t="s">
        <v>35</v>
      </c>
      <c r="F63" s="20">
        <v>4</v>
      </c>
      <c r="G63" s="19" t="s">
        <v>36</v>
      </c>
      <c r="H63" s="20">
        <v>10</v>
      </c>
      <c r="I63" s="19" t="s">
        <v>37</v>
      </c>
      <c r="J63" s="20">
        <v>0</v>
      </c>
      <c r="K63" s="19" t="s">
        <v>38</v>
      </c>
      <c r="L63" s="20" t="s">
        <v>183</v>
      </c>
    </row>
    <row r="64" spans="1:12" ht="18.5" thickBot="1" x14ac:dyDescent="0.4">
      <c r="A64" s="17"/>
    </row>
    <row r="65" spans="1:6" ht="15" thickBot="1" x14ac:dyDescent="0.4">
      <c r="A65" s="21" t="s">
        <v>39</v>
      </c>
      <c r="B65" s="21" t="s">
        <v>40</v>
      </c>
      <c r="C65" s="21" t="s">
        <v>41</v>
      </c>
      <c r="D65" s="21" t="s">
        <v>42</v>
      </c>
      <c r="E65" s="21" t="s">
        <v>43</v>
      </c>
      <c r="F65" s="21" t="s">
        <v>184</v>
      </c>
    </row>
    <row r="66" spans="1:6" ht="15" thickBot="1" x14ac:dyDescent="0.4">
      <c r="A66" s="21" t="s">
        <v>44</v>
      </c>
      <c r="B66" s="22">
        <v>2</v>
      </c>
      <c r="C66" s="22">
        <v>2</v>
      </c>
      <c r="D66" s="22">
        <v>3</v>
      </c>
      <c r="E66" s="22">
        <v>2</v>
      </c>
      <c r="F66" s="22">
        <v>1000</v>
      </c>
    </row>
    <row r="67" spans="1:6" ht="15" thickBot="1" x14ac:dyDescent="0.4">
      <c r="A67" s="21" t="s">
        <v>45</v>
      </c>
      <c r="B67" s="22">
        <v>1</v>
      </c>
      <c r="C67" s="22">
        <v>5</v>
      </c>
      <c r="D67" s="22">
        <v>7</v>
      </c>
      <c r="E67" s="22">
        <v>1</v>
      </c>
      <c r="F67" s="22">
        <v>1000</v>
      </c>
    </row>
    <row r="68" spans="1:6" ht="15" thickBot="1" x14ac:dyDescent="0.4">
      <c r="A68" s="21" t="s">
        <v>46</v>
      </c>
      <c r="B68" s="22">
        <v>4</v>
      </c>
      <c r="C68" s="22">
        <v>10</v>
      </c>
      <c r="D68" s="22">
        <v>10</v>
      </c>
      <c r="E68" s="22">
        <v>7</v>
      </c>
      <c r="F68" s="22">
        <v>1000</v>
      </c>
    </row>
    <row r="69" spans="1:6" ht="15" thickBot="1" x14ac:dyDescent="0.4">
      <c r="A69" s="21" t="s">
        <v>47</v>
      </c>
      <c r="B69" s="22">
        <v>6</v>
      </c>
      <c r="C69" s="22">
        <v>8</v>
      </c>
      <c r="D69" s="22">
        <v>9</v>
      </c>
      <c r="E69" s="22">
        <v>6</v>
      </c>
      <c r="F69" s="22">
        <v>1000</v>
      </c>
    </row>
    <row r="70" spans="1:6" ht="15" thickBot="1" x14ac:dyDescent="0.4">
      <c r="A70" s="21" t="s">
        <v>48</v>
      </c>
      <c r="B70" s="22">
        <v>3</v>
      </c>
      <c r="C70" s="22">
        <v>3</v>
      </c>
      <c r="D70" s="22">
        <v>6</v>
      </c>
      <c r="E70" s="22">
        <v>3</v>
      </c>
      <c r="F70" s="22">
        <v>1000</v>
      </c>
    </row>
    <row r="71" spans="1:6" ht="15" thickBot="1" x14ac:dyDescent="0.4">
      <c r="A71" s="21" t="s">
        <v>49</v>
      </c>
      <c r="B71" s="22">
        <v>7</v>
      </c>
      <c r="C71" s="22">
        <v>6</v>
      </c>
      <c r="D71" s="22">
        <v>2</v>
      </c>
      <c r="E71" s="22">
        <v>8</v>
      </c>
      <c r="F71" s="22">
        <v>1000</v>
      </c>
    </row>
    <row r="72" spans="1:6" ht="15" thickBot="1" x14ac:dyDescent="0.4">
      <c r="A72" s="21" t="s">
        <v>50</v>
      </c>
      <c r="B72" s="22">
        <v>10</v>
      </c>
      <c r="C72" s="22">
        <v>9</v>
      </c>
      <c r="D72" s="22">
        <v>8</v>
      </c>
      <c r="E72" s="22">
        <v>4</v>
      </c>
      <c r="F72" s="22">
        <v>1000</v>
      </c>
    </row>
    <row r="73" spans="1:6" ht="15" thickBot="1" x14ac:dyDescent="0.4">
      <c r="A73" s="21" t="s">
        <v>51</v>
      </c>
      <c r="B73" s="22">
        <v>5</v>
      </c>
      <c r="C73" s="22">
        <v>4</v>
      </c>
      <c r="D73" s="22">
        <v>1</v>
      </c>
      <c r="E73" s="22">
        <v>5</v>
      </c>
      <c r="F73" s="22">
        <v>1000</v>
      </c>
    </row>
    <row r="74" spans="1:6" ht="15" thickBot="1" x14ac:dyDescent="0.4">
      <c r="A74" s="21" t="s">
        <v>52</v>
      </c>
      <c r="B74" s="22">
        <v>8</v>
      </c>
      <c r="C74" s="22">
        <v>1</v>
      </c>
      <c r="D74" s="22">
        <v>4</v>
      </c>
      <c r="E74" s="22">
        <v>9</v>
      </c>
      <c r="F74" s="22">
        <v>1000</v>
      </c>
    </row>
    <row r="75" spans="1:6" ht="15" thickBot="1" x14ac:dyDescent="0.4">
      <c r="A75" s="21" t="s">
        <v>87</v>
      </c>
      <c r="B75" s="22">
        <v>9</v>
      </c>
      <c r="C75" s="22">
        <v>7</v>
      </c>
      <c r="D75" s="22">
        <v>5</v>
      </c>
      <c r="E75" s="22">
        <v>10</v>
      </c>
      <c r="F75" s="22">
        <v>1000</v>
      </c>
    </row>
    <row r="76" spans="1:6" ht="18.5" thickBot="1" x14ac:dyDescent="0.4">
      <c r="A76" s="17"/>
    </row>
    <row r="77" spans="1:6" ht="15" thickBot="1" x14ac:dyDescent="0.4">
      <c r="A77" s="21" t="s">
        <v>53</v>
      </c>
      <c r="B77" s="21" t="s">
        <v>40</v>
      </c>
      <c r="C77" s="21" t="s">
        <v>41</v>
      </c>
      <c r="D77" s="21" t="s">
        <v>42</v>
      </c>
      <c r="E77" s="21" t="s">
        <v>43</v>
      </c>
    </row>
    <row r="78" spans="1:6" ht="15" thickBot="1" x14ac:dyDescent="0.4">
      <c r="A78" s="21" t="s">
        <v>54</v>
      </c>
      <c r="B78" s="22" t="s">
        <v>185</v>
      </c>
      <c r="C78" s="22" t="s">
        <v>186</v>
      </c>
      <c r="D78" s="22" t="s">
        <v>187</v>
      </c>
      <c r="E78" s="22" t="s">
        <v>88</v>
      </c>
    </row>
    <row r="79" spans="1:6" ht="15" thickBot="1" x14ac:dyDescent="0.4">
      <c r="A79" s="21" t="s">
        <v>56</v>
      </c>
      <c r="B79" s="22" t="s">
        <v>188</v>
      </c>
      <c r="C79" s="22" t="s">
        <v>189</v>
      </c>
      <c r="D79" s="22" t="s">
        <v>190</v>
      </c>
      <c r="E79" s="22" t="s">
        <v>55</v>
      </c>
    </row>
    <row r="80" spans="1:6" ht="15" thickBot="1" x14ac:dyDescent="0.4">
      <c r="A80" s="21" t="s">
        <v>58</v>
      </c>
      <c r="B80" s="22" t="s">
        <v>191</v>
      </c>
      <c r="C80" s="22" t="s">
        <v>192</v>
      </c>
      <c r="D80" s="22" t="s">
        <v>57</v>
      </c>
      <c r="E80" s="22" t="s">
        <v>57</v>
      </c>
    </row>
    <row r="81" spans="1:5" ht="15" thickBot="1" x14ac:dyDescent="0.4">
      <c r="A81" s="21" t="s">
        <v>60</v>
      </c>
      <c r="B81" s="22" t="s">
        <v>193</v>
      </c>
      <c r="C81" s="22" t="s">
        <v>194</v>
      </c>
      <c r="D81" s="22" t="s">
        <v>59</v>
      </c>
      <c r="E81" s="22" t="s">
        <v>59</v>
      </c>
    </row>
    <row r="82" spans="1:5" ht="15" thickBot="1" x14ac:dyDescent="0.4">
      <c r="A82" s="21" t="s">
        <v>62</v>
      </c>
      <c r="B82" s="22" t="s">
        <v>195</v>
      </c>
      <c r="C82" s="22" t="s">
        <v>196</v>
      </c>
      <c r="D82" s="22" t="s">
        <v>61</v>
      </c>
      <c r="E82" s="22" t="s">
        <v>61</v>
      </c>
    </row>
    <row r="83" spans="1:5" ht="15" thickBot="1" x14ac:dyDescent="0.4">
      <c r="A83" s="21" t="s">
        <v>64</v>
      </c>
      <c r="B83" s="22" t="s">
        <v>197</v>
      </c>
      <c r="C83" s="22" t="s">
        <v>198</v>
      </c>
      <c r="D83" s="22" t="s">
        <v>63</v>
      </c>
      <c r="E83" s="22" t="s">
        <v>63</v>
      </c>
    </row>
    <row r="84" spans="1:5" ht="15" thickBot="1" x14ac:dyDescent="0.4">
      <c r="A84" s="21" t="s">
        <v>66</v>
      </c>
      <c r="B84" s="22" t="s">
        <v>199</v>
      </c>
      <c r="C84" s="22" t="s">
        <v>200</v>
      </c>
      <c r="D84" s="22" t="s">
        <v>65</v>
      </c>
      <c r="E84" s="22" t="s">
        <v>65</v>
      </c>
    </row>
    <row r="85" spans="1:5" ht="15" thickBot="1" x14ac:dyDescent="0.4">
      <c r="A85" s="21" t="s">
        <v>68</v>
      </c>
      <c r="B85" s="22" t="s">
        <v>201</v>
      </c>
      <c r="C85" s="22" t="s">
        <v>202</v>
      </c>
      <c r="D85" s="22" t="s">
        <v>67</v>
      </c>
      <c r="E85" s="22" t="s">
        <v>67</v>
      </c>
    </row>
    <row r="86" spans="1:5" ht="15" thickBot="1" x14ac:dyDescent="0.4">
      <c r="A86" s="21" t="s">
        <v>70</v>
      </c>
      <c r="B86" s="22" t="s">
        <v>203</v>
      </c>
      <c r="C86" s="22" t="s">
        <v>204</v>
      </c>
      <c r="D86" s="22" t="s">
        <v>69</v>
      </c>
      <c r="E86" s="22" t="s">
        <v>69</v>
      </c>
    </row>
    <row r="87" spans="1:5" ht="15" thickBot="1" x14ac:dyDescent="0.4">
      <c r="A87" s="21" t="s">
        <v>89</v>
      </c>
      <c r="B87" s="22" t="s">
        <v>205</v>
      </c>
      <c r="C87" s="22" t="s">
        <v>206</v>
      </c>
      <c r="D87" s="22" t="s">
        <v>71</v>
      </c>
      <c r="E87" s="22" t="s">
        <v>71</v>
      </c>
    </row>
    <row r="88" spans="1:5" ht="18.5" thickBot="1" x14ac:dyDescent="0.4">
      <c r="A88" s="17"/>
    </row>
    <row r="89" spans="1:5" ht="15" thickBot="1" x14ac:dyDescent="0.4">
      <c r="A89" s="21" t="s">
        <v>72</v>
      </c>
      <c r="B89" s="21" t="s">
        <v>40</v>
      </c>
      <c r="C89" s="21" t="s">
        <v>41</v>
      </c>
      <c r="D89" s="21" t="s">
        <v>42</v>
      </c>
      <c r="E89" s="21" t="s">
        <v>43</v>
      </c>
    </row>
    <row r="90" spans="1:5" ht="15" thickBot="1" x14ac:dyDescent="0.4">
      <c r="A90" s="21" t="s">
        <v>54</v>
      </c>
      <c r="B90" s="22">
        <v>496.2</v>
      </c>
      <c r="C90" s="22">
        <v>511.3</v>
      </c>
      <c r="D90" s="22">
        <v>12</v>
      </c>
      <c r="E90" s="22">
        <v>9</v>
      </c>
    </row>
    <row r="91" spans="1:5" ht="15" thickBot="1" x14ac:dyDescent="0.4">
      <c r="A91" s="21" t="s">
        <v>56</v>
      </c>
      <c r="B91" s="22">
        <v>492.7</v>
      </c>
      <c r="C91" s="22">
        <v>503.8</v>
      </c>
      <c r="D91" s="22">
        <v>11</v>
      </c>
      <c r="E91" s="22">
        <v>8</v>
      </c>
    </row>
    <row r="92" spans="1:5" ht="15" thickBot="1" x14ac:dyDescent="0.4">
      <c r="A92" s="21" t="s">
        <v>58</v>
      </c>
      <c r="B92" s="22">
        <v>491.7</v>
      </c>
      <c r="C92" s="22">
        <v>502.8</v>
      </c>
      <c r="D92" s="22">
        <v>7</v>
      </c>
      <c r="E92" s="22">
        <v>7</v>
      </c>
    </row>
    <row r="93" spans="1:5" ht="15" thickBot="1" x14ac:dyDescent="0.4">
      <c r="A93" s="21" t="s">
        <v>60</v>
      </c>
      <c r="B93" s="22">
        <v>490.7</v>
      </c>
      <c r="C93" s="22">
        <v>501.8</v>
      </c>
      <c r="D93" s="22">
        <v>6</v>
      </c>
      <c r="E93" s="22">
        <v>6</v>
      </c>
    </row>
    <row r="94" spans="1:5" ht="15" thickBot="1" x14ac:dyDescent="0.4">
      <c r="A94" s="21" t="s">
        <v>62</v>
      </c>
      <c r="B94" s="22">
        <v>489.7</v>
      </c>
      <c r="C94" s="22">
        <v>500.8</v>
      </c>
      <c r="D94" s="22">
        <v>5</v>
      </c>
      <c r="E94" s="22">
        <v>5</v>
      </c>
    </row>
    <row r="95" spans="1:5" ht="15" thickBot="1" x14ac:dyDescent="0.4">
      <c r="A95" s="21" t="s">
        <v>64</v>
      </c>
      <c r="B95" s="22">
        <v>488.7</v>
      </c>
      <c r="C95" s="22">
        <v>499.7</v>
      </c>
      <c r="D95" s="22">
        <v>4</v>
      </c>
      <c r="E95" s="22">
        <v>4</v>
      </c>
    </row>
    <row r="96" spans="1:5" ht="15" thickBot="1" x14ac:dyDescent="0.4">
      <c r="A96" s="21" t="s">
        <v>66</v>
      </c>
      <c r="B96" s="22">
        <v>487.7</v>
      </c>
      <c r="C96" s="22">
        <v>498.7</v>
      </c>
      <c r="D96" s="22">
        <v>3</v>
      </c>
      <c r="E96" s="22">
        <v>3</v>
      </c>
    </row>
    <row r="97" spans="1:9" ht="15" thickBot="1" x14ac:dyDescent="0.4">
      <c r="A97" s="21" t="s">
        <v>68</v>
      </c>
      <c r="B97" s="22">
        <v>486.7</v>
      </c>
      <c r="C97" s="22">
        <v>497.7</v>
      </c>
      <c r="D97" s="22">
        <v>2</v>
      </c>
      <c r="E97" s="22">
        <v>2</v>
      </c>
    </row>
    <row r="98" spans="1:9" ht="15" thickBot="1" x14ac:dyDescent="0.4">
      <c r="A98" s="21" t="s">
        <v>70</v>
      </c>
      <c r="B98" s="22">
        <v>485.7</v>
      </c>
      <c r="C98" s="22">
        <v>496.7</v>
      </c>
      <c r="D98" s="22">
        <v>1</v>
      </c>
      <c r="E98" s="22">
        <v>1</v>
      </c>
    </row>
    <row r="99" spans="1:9" ht="15" thickBot="1" x14ac:dyDescent="0.4">
      <c r="A99" s="21" t="s">
        <v>89</v>
      </c>
      <c r="B99" s="22">
        <v>484.7</v>
      </c>
      <c r="C99" s="22">
        <v>495.7</v>
      </c>
      <c r="D99" s="22">
        <v>0</v>
      </c>
      <c r="E99" s="22">
        <v>0</v>
      </c>
    </row>
    <row r="100" spans="1:9" ht="18.5" thickBot="1" x14ac:dyDescent="0.4">
      <c r="A100" s="17"/>
    </row>
    <row r="101" spans="1:9" ht="15" thickBot="1" x14ac:dyDescent="0.4">
      <c r="A101" s="21" t="s">
        <v>73</v>
      </c>
      <c r="B101" s="21" t="s">
        <v>40</v>
      </c>
      <c r="C101" s="21" t="s">
        <v>41</v>
      </c>
      <c r="D101" s="21" t="s">
        <v>42</v>
      </c>
      <c r="E101" s="21" t="s">
        <v>43</v>
      </c>
      <c r="F101" s="21" t="s">
        <v>74</v>
      </c>
      <c r="G101" s="21" t="s">
        <v>75</v>
      </c>
      <c r="H101" s="21" t="s">
        <v>76</v>
      </c>
      <c r="I101" s="21" t="s">
        <v>77</v>
      </c>
    </row>
    <row r="102" spans="1:9" ht="15" thickBot="1" x14ac:dyDescent="0.4">
      <c r="A102" s="21" t="s">
        <v>44</v>
      </c>
      <c r="B102" s="22">
        <v>492.7</v>
      </c>
      <c r="C102" s="22">
        <v>503.8</v>
      </c>
      <c r="D102" s="22">
        <v>7</v>
      </c>
      <c r="E102" s="22">
        <v>8</v>
      </c>
      <c r="F102" s="22">
        <v>1011.5</v>
      </c>
      <c r="G102" s="22">
        <v>1000</v>
      </c>
      <c r="H102" s="22">
        <v>-11.5</v>
      </c>
      <c r="I102" s="22">
        <v>-1.1499999999999999</v>
      </c>
    </row>
    <row r="103" spans="1:9" ht="15" thickBot="1" x14ac:dyDescent="0.4">
      <c r="A103" s="21" t="s">
        <v>45</v>
      </c>
      <c r="B103" s="22">
        <v>496.2</v>
      </c>
      <c r="C103" s="22">
        <v>500.8</v>
      </c>
      <c r="D103" s="22">
        <v>3</v>
      </c>
      <c r="E103" s="22">
        <v>9</v>
      </c>
      <c r="F103" s="22">
        <v>1009</v>
      </c>
      <c r="G103" s="22">
        <v>1000</v>
      </c>
      <c r="H103" s="22">
        <v>-9</v>
      </c>
      <c r="I103" s="22">
        <v>-0.9</v>
      </c>
    </row>
    <row r="104" spans="1:9" ht="15" thickBot="1" x14ac:dyDescent="0.4">
      <c r="A104" s="21" t="s">
        <v>46</v>
      </c>
      <c r="B104" s="22">
        <v>490.7</v>
      </c>
      <c r="C104" s="22">
        <v>495.7</v>
      </c>
      <c r="D104" s="22">
        <v>0</v>
      </c>
      <c r="E104" s="22">
        <v>3</v>
      </c>
      <c r="F104" s="22">
        <v>989.5</v>
      </c>
      <c r="G104" s="22">
        <v>1000</v>
      </c>
      <c r="H104" s="22">
        <v>10.5</v>
      </c>
      <c r="I104" s="22">
        <v>1.05</v>
      </c>
    </row>
    <row r="105" spans="1:9" ht="15" thickBot="1" x14ac:dyDescent="0.4">
      <c r="A105" s="21" t="s">
        <v>47</v>
      </c>
      <c r="B105" s="22">
        <v>488.7</v>
      </c>
      <c r="C105" s="22">
        <v>497.7</v>
      </c>
      <c r="D105" s="22">
        <v>1</v>
      </c>
      <c r="E105" s="22">
        <v>4</v>
      </c>
      <c r="F105" s="22">
        <v>991.5</v>
      </c>
      <c r="G105" s="22">
        <v>1000</v>
      </c>
      <c r="H105" s="22">
        <v>8.5</v>
      </c>
      <c r="I105" s="22">
        <v>0.85</v>
      </c>
    </row>
    <row r="106" spans="1:9" ht="15" thickBot="1" x14ac:dyDescent="0.4">
      <c r="A106" s="21" t="s">
        <v>48</v>
      </c>
      <c r="B106" s="22">
        <v>491.7</v>
      </c>
      <c r="C106" s="22">
        <v>502.8</v>
      </c>
      <c r="D106" s="22">
        <v>4</v>
      </c>
      <c r="E106" s="22">
        <v>7</v>
      </c>
      <c r="F106" s="22">
        <v>1005.5</v>
      </c>
      <c r="G106" s="22">
        <v>1000</v>
      </c>
      <c r="H106" s="22">
        <v>-5.5</v>
      </c>
      <c r="I106" s="22">
        <v>-0.55000000000000004</v>
      </c>
    </row>
    <row r="107" spans="1:9" ht="15" thickBot="1" x14ac:dyDescent="0.4">
      <c r="A107" s="21" t="s">
        <v>49</v>
      </c>
      <c r="B107" s="22">
        <v>487.7</v>
      </c>
      <c r="C107" s="22">
        <v>499.7</v>
      </c>
      <c r="D107" s="22">
        <v>11</v>
      </c>
      <c r="E107" s="22">
        <v>2</v>
      </c>
      <c r="F107" s="22">
        <v>1000.5</v>
      </c>
      <c r="G107" s="22">
        <v>1000</v>
      </c>
      <c r="H107" s="22">
        <v>-0.5</v>
      </c>
      <c r="I107" s="22">
        <v>-0.05</v>
      </c>
    </row>
    <row r="108" spans="1:9" ht="15" thickBot="1" x14ac:dyDescent="0.4">
      <c r="A108" s="21" t="s">
        <v>50</v>
      </c>
      <c r="B108" s="22">
        <v>484.7</v>
      </c>
      <c r="C108" s="22">
        <v>496.7</v>
      </c>
      <c r="D108" s="22">
        <v>2</v>
      </c>
      <c r="E108" s="22">
        <v>6</v>
      </c>
      <c r="F108" s="22">
        <v>989.5</v>
      </c>
      <c r="G108" s="22">
        <v>1000</v>
      </c>
      <c r="H108" s="22">
        <v>10.5</v>
      </c>
      <c r="I108" s="22">
        <v>1.05</v>
      </c>
    </row>
    <row r="109" spans="1:9" ht="15" thickBot="1" x14ac:dyDescent="0.4">
      <c r="A109" s="21" t="s">
        <v>51</v>
      </c>
      <c r="B109" s="22">
        <v>489.7</v>
      </c>
      <c r="C109" s="22">
        <v>501.8</v>
      </c>
      <c r="D109" s="22">
        <v>12</v>
      </c>
      <c r="E109" s="22">
        <v>5</v>
      </c>
      <c r="F109" s="22">
        <v>1008.5</v>
      </c>
      <c r="G109" s="22">
        <v>1000</v>
      </c>
      <c r="H109" s="22">
        <v>-8.5</v>
      </c>
      <c r="I109" s="22">
        <v>-0.85</v>
      </c>
    </row>
    <row r="110" spans="1:9" ht="15" thickBot="1" x14ac:dyDescent="0.4">
      <c r="A110" s="21" t="s">
        <v>52</v>
      </c>
      <c r="B110" s="22">
        <v>486.7</v>
      </c>
      <c r="C110" s="22">
        <v>511.3</v>
      </c>
      <c r="D110" s="22">
        <v>6</v>
      </c>
      <c r="E110" s="22">
        <v>1</v>
      </c>
      <c r="F110" s="22">
        <v>1005</v>
      </c>
      <c r="G110" s="22">
        <v>1000</v>
      </c>
      <c r="H110" s="22">
        <v>-5</v>
      </c>
      <c r="I110" s="22">
        <v>-0.5</v>
      </c>
    </row>
    <row r="111" spans="1:9" ht="15" thickBot="1" x14ac:dyDescent="0.4">
      <c r="A111" s="21" t="s">
        <v>87</v>
      </c>
      <c r="B111" s="22">
        <v>485.7</v>
      </c>
      <c r="C111" s="22">
        <v>498.7</v>
      </c>
      <c r="D111" s="22">
        <v>5</v>
      </c>
      <c r="E111" s="22">
        <v>0</v>
      </c>
      <c r="F111" s="22">
        <v>989.5</v>
      </c>
      <c r="G111" s="22">
        <v>1000</v>
      </c>
      <c r="H111" s="22">
        <v>10.5</v>
      </c>
      <c r="I111" s="22">
        <v>1.05</v>
      </c>
    </row>
    <row r="112" spans="1:9" ht="15" thickBot="1" x14ac:dyDescent="0.4"/>
    <row r="113" spans="1:2" ht="15" thickBot="1" x14ac:dyDescent="0.4">
      <c r="A113" s="23" t="s">
        <v>78</v>
      </c>
      <c r="B113" s="24">
        <v>1028.5</v>
      </c>
    </row>
    <row r="114" spans="1:2" ht="15" thickBot="1" x14ac:dyDescent="0.4">
      <c r="A114" s="23" t="s">
        <v>90</v>
      </c>
      <c r="B114" s="24">
        <v>980.4</v>
      </c>
    </row>
    <row r="115" spans="1:2" ht="15" thickBot="1" x14ac:dyDescent="0.4">
      <c r="A115" s="23" t="s">
        <v>79</v>
      </c>
      <c r="B115" s="24">
        <v>10000</v>
      </c>
    </row>
    <row r="116" spans="1:2" ht="15" thickBot="1" x14ac:dyDescent="0.4">
      <c r="A116" s="23" t="s">
        <v>80</v>
      </c>
      <c r="B116" s="24">
        <v>10000</v>
      </c>
    </row>
    <row r="117" spans="1:2" ht="15" thickBot="1" x14ac:dyDescent="0.4">
      <c r="A117" s="23" t="s">
        <v>81</v>
      </c>
      <c r="B117" s="24">
        <v>0</v>
      </c>
    </row>
    <row r="118" spans="1:2" ht="15" thickBot="1" x14ac:dyDescent="0.4">
      <c r="A118" s="23" t="s">
        <v>82</v>
      </c>
      <c r="B118" s="24"/>
    </row>
    <row r="119" spans="1:2" ht="15" thickBot="1" x14ac:dyDescent="0.4">
      <c r="A119" s="23" t="s">
        <v>83</v>
      </c>
      <c r="B119" s="24"/>
    </row>
    <row r="120" spans="1:2" ht="15" thickBot="1" x14ac:dyDescent="0.4">
      <c r="A120" s="23" t="s">
        <v>84</v>
      </c>
      <c r="B120" s="24">
        <v>0</v>
      </c>
    </row>
    <row r="122" spans="1:2" x14ac:dyDescent="0.35">
      <c r="A122" s="26" t="s">
        <v>85</v>
      </c>
    </row>
    <row r="124" spans="1:2" x14ac:dyDescent="0.35">
      <c r="A124" s="25" t="s">
        <v>86</v>
      </c>
    </row>
    <row r="125" spans="1:2" x14ac:dyDescent="0.35">
      <c r="A125" s="25" t="s">
        <v>207</v>
      </c>
    </row>
  </sheetData>
  <conditionalFormatting sqref="J47:J5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7:I5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22" r:id="rId3" display="https://miau.my-x.hu/myx-free/coco/test/270415720200525094353.html" xr:uid="{5CD68425-8542-417C-BC61-DA931E235EB4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20894-CE32-446D-8AD2-58F9A6CFC57F}">
  <sheetPr>
    <tabColor rgb="FFFF0000"/>
  </sheetPr>
  <dimension ref="A1:G40"/>
  <sheetViews>
    <sheetView tabSelected="1" zoomScale="53" workbookViewId="0"/>
  </sheetViews>
  <sheetFormatPr defaultRowHeight="14.5" x14ac:dyDescent="0.35"/>
  <cols>
    <col min="1" max="1" width="12.453125" bestFit="1" customWidth="1"/>
    <col min="2" max="2" width="105.08984375" bestFit="1" customWidth="1"/>
    <col min="3" max="3" width="103.7265625" bestFit="1" customWidth="1"/>
    <col min="4" max="4" width="16.7265625" bestFit="1" customWidth="1"/>
    <col min="5" max="5" width="32.36328125" bestFit="1" customWidth="1"/>
    <col min="6" max="6" width="28.7265625" bestFit="1" customWidth="1"/>
    <col min="7" max="7" width="44.81640625" bestFit="1" customWidth="1"/>
  </cols>
  <sheetData>
    <row r="1" spans="1:7" x14ac:dyDescent="0.35">
      <c r="A1" t="s">
        <v>129</v>
      </c>
    </row>
    <row r="2" spans="1:7" x14ac:dyDescent="0.35">
      <c r="B2" t="s">
        <v>130</v>
      </c>
    </row>
    <row r="3" spans="1:7" ht="29" x14ac:dyDescent="0.35">
      <c r="B3" s="29" t="s">
        <v>131</v>
      </c>
    </row>
    <row r="5" spans="1:7" x14ac:dyDescent="0.35">
      <c r="A5" t="s">
        <v>162</v>
      </c>
      <c r="B5" t="s">
        <v>163</v>
      </c>
    </row>
    <row r="6" spans="1:7" x14ac:dyDescent="0.35">
      <c r="C6" t="s">
        <v>170</v>
      </c>
    </row>
    <row r="7" spans="1:7" x14ac:dyDescent="0.35">
      <c r="C7" t="s">
        <v>171</v>
      </c>
    </row>
    <row r="8" spans="1:7" x14ac:dyDescent="0.35">
      <c r="C8" t="s">
        <v>172</v>
      </c>
    </row>
    <row r="9" spans="1:7" x14ac:dyDescent="0.35">
      <c r="B9" t="s">
        <v>164</v>
      </c>
    </row>
    <row r="10" spans="1:7" x14ac:dyDescent="0.35">
      <c r="C10" t="s">
        <v>165</v>
      </c>
      <c r="D10" s="6">
        <f>matches_win!Q147</f>
        <v>0.5</v>
      </c>
      <c r="E10" t="s">
        <v>167</v>
      </c>
      <c r="F10" t="s">
        <v>168</v>
      </c>
      <c r="G10" t="s">
        <v>169</v>
      </c>
    </row>
    <row r="11" spans="1:7" x14ac:dyDescent="0.35">
      <c r="C11" t="s">
        <v>166</v>
      </c>
      <c r="D11" s="6">
        <f>matches_win!M147</f>
        <v>0.67500000000000004</v>
      </c>
      <c r="E11" t="s">
        <v>167</v>
      </c>
      <c r="F11" t="s">
        <v>168</v>
      </c>
      <c r="G11" t="s">
        <v>169</v>
      </c>
    </row>
    <row r="12" spans="1:7" x14ac:dyDescent="0.35">
      <c r="B12" t="s">
        <v>177</v>
      </c>
    </row>
    <row r="13" spans="1:7" x14ac:dyDescent="0.35">
      <c r="C13" t="s">
        <v>176</v>
      </c>
      <c r="D13" s="6">
        <f>'matches_win (2)'!M155</f>
        <v>-5.0000000000000044E-2</v>
      </c>
    </row>
    <row r="14" spans="1:7" x14ac:dyDescent="0.35">
      <c r="C14" t="s">
        <v>178</v>
      </c>
      <c r="D14" s="6">
        <f>'matches_win (2)'!O155</f>
        <v>9.9999999999999978E-2</v>
      </c>
    </row>
    <row r="15" spans="1:7" x14ac:dyDescent="0.35">
      <c r="B15" t="s">
        <v>179</v>
      </c>
    </row>
    <row r="16" spans="1:7" x14ac:dyDescent="0.35">
      <c r="B16" t="s">
        <v>180</v>
      </c>
    </row>
    <row r="17" spans="1:4" x14ac:dyDescent="0.35">
      <c r="C17" t="s">
        <v>181</v>
      </c>
    </row>
    <row r="18" spans="1:4" x14ac:dyDescent="0.35">
      <c r="C18" t="s">
        <v>182</v>
      </c>
    </row>
    <row r="19" spans="1:4" ht="29" x14ac:dyDescent="0.35">
      <c r="A19" t="s">
        <v>344</v>
      </c>
      <c r="B19" s="49" t="s">
        <v>345</v>
      </c>
    </row>
    <row r="20" spans="1:4" x14ac:dyDescent="0.35">
      <c r="B20" s="26" t="s">
        <v>400</v>
      </c>
    </row>
    <row r="24" spans="1:4" x14ac:dyDescent="0.35">
      <c r="A24" t="s">
        <v>208</v>
      </c>
    </row>
    <row r="25" spans="1:4" x14ac:dyDescent="0.35">
      <c r="B25" t="s">
        <v>411</v>
      </c>
      <c r="C25" t="s">
        <v>416</v>
      </c>
      <c r="D25" t="s">
        <v>419</v>
      </c>
    </row>
    <row r="26" spans="1:4" x14ac:dyDescent="0.35">
      <c r="B26" t="s">
        <v>412</v>
      </c>
      <c r="C26" t="s">
        <v>417</v>
      </c>
      <c r="D26" t="s">
        <v>419</v>
      </c>
    </row>
    <row r="27" spans="1:4" x14ac:dyDescent="0.35">
      <c r="B27" t="s">
        <v>143</v>
      </c>
      <c r="C27" t="s">
        <v>209</v>
      </c>
    </row>
    <row r="28" spans="1:4" x14ac:dyDescent="0.35">
      <c r="B28" t="s">
        <v>210</v>
      </c>
      <c r="C28" t="s">
        <v>211</v>
      </c>
    </row>
    <row r="29" spans="1:4" x14ac:dyDescent="0.35">
      <c r="B29" t="s">
        <v>212</v>
      </c>
      <c r="C29" t="s">
        <v>213</v>
      </c>
    </row>
    <row r="30" spans="1:4" x14ac:dyDescent="0.35">
      <c r="B30" t="s">
        <v>25</v>
      </c>
      <c r="C30" t="s">
        <v>341</v>
      </c>
    </row>
    <row r="31" spans="1:4" x14ac:dyDescent="0.35">
      <c r="B31" t="s">
        <v>342</v>
      </c>
      <c r="C31" t="s">
        <v>343</v>
      </c>
    </row>
    <row r="32" spans="1:4" x14ac:dyDescent="0.35">
      <c r="B32" t="s">
        <v>413</v>
      </c>
      <c r="C32" t="s">
        <v>415</v>
      </c>
      <c r="D32" t="s">
        <v>419</v>
      </c>
    </row>
    <row r="33" spans="1:5" x14ac:dyDescent="0.35">
      <c r="B33" t="s">
        <v>414</v>
      </c>
      <c r="C33" t="s">
        <v>418</v>
      </c>
      <c r="D33" t="s">
        <v>419</v>
      </c>
    </row>
    <row r="34" spans="1:5" x14ac:dyDescent="0.35">
      <c r="B34" t="s">
        <v>425</v>
      </c>
      <c r="C34" t="s">
        <v>426</v>
      </c>
      <c r="D34" t="s">
        <v>419</v>
      </c>
    </row>
    <row r="35" spans="1:5" x14ac:dyDescent="0.35">
      <c r="B35" t="s">
        <v>428</v>
      </c>
      <c r="C35" t="s">
        <v>429</v>
      </c>
      <c r="D35" t="s">
        <v>430</v>
      </c>
    </row>
    <row r="36" spans="1:5" x14ac:dyDescent="0.35">
      <c r="B36" t="s">
        <v>447</v>
      </c>
      <c r="C36" t="s">
        <v>448</v>
      </c>
      <c r="D36" s="4">
        <f>'OAM2'!BJ2/100</f>
        <v>0.82</v>
      </c>
      <c r="E36" t="s">
        <v>144</v>
      </c>
    </row>
    <row r="37" spans="1:5" x14ac:dyDescent="0.35">
      <c r="D37" s="4">
        <f>'OAM2'!BK104/40</f>
        <v>0.75</v>
      </c>
      <c r="E37" t="s">
        <v>449</v>
      </c>
    </row>
    <row r="40" spans="1:5" x14ac:dyDescent="0.35">
      <c r="A40" t="s">
        <v>451</v>
      </c>
      <c r="B40" s="26" t="s">
        <v>450</v>
      </c>
    </row>
  </sheetData>
  <hyperlinks>
    <hyperlink ref="B19" location="OAM!AA21" display="The antidiscriminative model based on all (till now explored) attributes has a NEW WINNER and a lot of objects have the same evaluation value!" xr:uid="{D4342BA4-2FBB-42B4-9D2B-BB8FE8C95568}"/>
    <hyperlink ref="B20" location="OAM!Z21" display="The none=system-answer could be involved into the modelling based on function symmetry." xr:uid="{BEDA2377-EE30-4117-B73D-49AF901EB0D4}"/>
    <hyperlink ref="B40" r:id="rId1" xr:uid="{C55D58AF-48DF-4B00-92F9-95FAC98DAED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AD3A-744B-43F6-A9AC-709B35A276BB}">
  <dimension ref="A1:AD41"/>
  <sheetViews>
    <sheetView zoomScale="35" workbookViewId="0">
      <selection activeCell="Z21" sqref="Z21"/>
    </sheetView>
  </sheetViews>
  <sheetFormatPr defaultRowHeight="14.5" x14ac:dyDescent="0.35"/>
  <cols>
    <col min="1" max="1" width="5.08984375" bestFit="1" customWidth="1"/>
    <col min="2" max="2" width="4.90625" customWidth="1"/>
    <col min="3" max="6" width="13.453125" bestFit="1" customWidth="1"/>
    <col min="7" max="7" width="12.90625" bestFit="1" customWidth="1"/>
    <col min="8" max="9" width="13.453125" bestFit="1" customWidth="1"/>
    <col min="10" max="10" width="12.90625" bestFit="1" customWidth="1"/>
    <col min="11" max="11" width="13.453125" bestFit="1" customWidth="1"/>
    <col min="12" max="12" width="11.81640625" bestFit="1" customWidth="1"/>
    <col min="13" max="14" width="12.90625" bestFit="1" customWidth="1"/>
    <col min="15" max="15" width="15.6328125" bestFit="1" customWidth="1"/>
    <col min="16" max="16" width="15.26953125" bestFit="1" customWidth="1"/>
    <col min="17" max="17" width="15.6328125" bestFit="1" customWidth="1"/>
    <col min="18" max="18" width="15.26953125" bestFit="1" customWidth="1"/>
    <col min="19" max="19" width="27.90625" bestFit="1" customWidth="1"/>
    <col min="20" max="20" width="6.90625" bestFit="1" customWidth="1"/>
    <col min="21" max="21" width="12.90625" bestFit="1" customWidth="1"/>
    <col min="22" max="22" width="12" bestFit="1" customWidth="1"/>
    <col min="23" max="23" width="12.54296875" bestFit="1" customWidth="1"/>
  </cols>
  <sheetData>
    <row r="1" spans="1:30" x14ac:dyDescent="0.35">
      <c r="B1" s="16">
        <f>naive_stat!B32</f>
        <v>0</v>
      </c>
      <c r="C1" s="16">
        <f>naive_stat!C32</f>
        <v>0</v>
      </c>
      <c r="D1" s="16">
        <f>naive_stat!D32</f>
        <v>0</v>
      </c>
      <c r="E1" s="16">
        <f>naive_stat!E32</f>
        <v>0</v>
      </c>
      <c r="F1" s="16">
        <f>naive_stat!F32</f>
        <v>0</v>
      </c>
      <c r="G1" s="16">
        <f>'naive_stat (2)'!C32</f>
        <v>0</v>
      </c>
      <c r="H1" s="16">
        <f>'naive_stat (2)'!D32</f>
        <v>0</v>
      </c>
      <c r="I1" s="16">
        <f>'naive_stat (2)'!E32</f>
        <v>0</v>
      </c>
      <c r="J1" s="16">
        <f>'naive_stat (2)'!F32</f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30" x14ac:dyDescent="0.35">
      <c r="C2" t="str">
        <f>naive_stat!C31</f>
        <v>percent-based</v>
      </c>
      <c r="D2" t="str">
        <f>naive_stat!D31</f>
        <v>percent-based</v>
      </c>
      <c r="E2" t="str">
        <f>naive_stat!E31</f>
        <v>percent-based</v>
      </c>
      <c r="F2" t="str">
        <f>naive_stat!F31</f>
        <v>percent-based</v>
      </c>
      <c r="G2" t="str">
        <f>'naive_stat (2)'!C31</f>
        <v>rank-based</v>
      </c>
      <c r="H2" t="str">
        <f>'naive_stat (2)'!D31</f>
        <v>rank-based</v>
      </c>
      <c r="I2" t="str">
        <f>'naive_stat (2)'!E31</f>
        <v>rank-based</v>
      </c>
      <c r="J2" t="str">
        <f>'naive_stat (2)'!F31</f>
        <v>rank-based</v>
      </c>
      <c r="K2" t="str">
        <f>F2</f>
        <v>percent-based</v>
      </c>
      <c r="L2" t="str">
        <f>J2</f>
        <v>rank-based</v>
      </c>
      <c r="O2">
        <v>100</v>
      </c>
      <c r="P2">
        <v>100</v>
      </c>
      <c r="Q2">
        <v>120</v>
      </c>
      <c r="R2">
        <v>120</v>
      </c>
    </row>
    <row r="3" spans="1:30" x14ac:dyDescent="0.35">
      <c r="A3" t="s">
        <v>25</v>
      </c>
      <c r="B3" t="str">
        <f>naive_stat!B33</f>
        <v>naiv</v>
      </c>
      <c r="C3" t="str">
        <f>naive_stat!C33</f>
        <v>sum_avg</v>
      </c>
      <c r="D3" t="str">
        <f>naive_stat!D33</f>
        <v>avg_avg</v>
      </c>
      <c r="E3" t="str">
        <f>naive_stat!E33</f>
        <v>stddev</v>
      </c>
      <c r="F3" t="str">
        <f>naive_stat!F33</f>
        <v>avg_avg2</v>
      </c>
      <c r="G3" t="str">
        <f>'naive_stat (2)'!C33</f>
        <v>sum_avg</v>
      </c>
      <c r="H3" t="str">
        <f>'naive_stat (2)'!D33</f>
        <v>avg_avg</v>
      </c>
      <c r="I3" t="str">
        <f>'naive_stat (2)'!E33</f>
        <v>stddev</v>
      </c>
      <c r="J3" t="str">
        <f>'naive_stat (2)'!F33</f>
        <v>avg_avg2</v>
      </c>
      <c r="K3" t="s">
        <v>149</v>
      </c>
      <c r="L3" t="str">
        <f>K3</f>
        <v>estimation</v>
      </c>
      <c r="M3" t="s">
        <v>219</v>
      </c>
      <c r="N3" t="s">
        <v>220</v>
      </c>
      <c r="O3" t="str">
        <f>dynamic!B3</f>
        <v>Összeg / dynamic</v>
      </c>
      <c r="P3" t="str">
        <f>dynamic!D3</f>
        <v>Átlag / dynamic2</v>
      </c>
      <c r="Q3" t="str">
        <f>dynamic!B18</f>
        <v>Összeg / dynamic</v>
      </c>
      <c r="R3" t="str">
        <f>dynamic!D18</f>
        <v>Átlag / dynamic2</v>
      </c>
      <c r="S3" t="s">
        <v>221</v>
      </c>
    </row>
    <row r="4" spans="1:30" x14ac:dyDescent="0.35">
      <c r="A4">
        <v>0</v>
      </c>
      <c r="B4" s="8">
        <f>naive_stat!B34</f>
        <v>0.5161290322580645</v>
      </c>
      <c r="C4" s="8">
        <f>naive_stat!C34</f>
        <v>7.8801617361350411</v>
      </c>
      <c r="D4" s="8">
        <f>naive_stat!D34</f>
        <v>0.49251010850844007</v>
      </c>
      <c r="E4" s="8">
        <f>naive_stat!E34</f>
        <v>0.11970038408867648</v>
      </c>
      <c r="F4" s="8">
        <f>naive_stat!F34</f>
        <v>0.25419876568177552</v>
      </c>
      <c r="G4" s="8">
        <f>'naive_stat (2)'!C34</f>
        <v>88</v>
      </c>
      <c r="H4" s="8">
        <f>'naive_stat (2)'!D34</f>
        <v>5.5</v>
      </c>
      <c r="I4" s="8">
        <f>'naive_stat (2)'!E34</f>
        <v>3.1832897030168859</v>
      </c>
      <c r="J4" s="8">
        <f>'naive_stat (2)'!F34</f>
        <v>2.838709677419355</v>
      </c>
      <c r="K4" s="8">
        <f>naive_stat!H47</f>
        <v>1011.5</v>
      </c>
      <c r="L4" s="8">
        <f>'naive_stat (2)'!H47</f>
        <v>1011.5</v>
      </c>
      <c r="M4" s="8">
        <f>dynamic!M4</f>
        <v>-4.3997136388728559E-4</v>
      </c>
      <c r="N4" s="8">
        <f>dynamic!M19</f>
        <v>7.4382527613148382E-5</v>
      </c>
      <c r="O4" s="8">
        <f>dynamic!B4</f>
        <v>3.9439640768588138</v>
      </c>
      <c r="P4" s="8">
        <f>dynamic!D4</f>
        <v>0.39439640768588136</v>
      </c>
      <c r="Q4" s="8">
        <f>dynamic!B19</f>
        <v>5.142297410192147</v>
      </c>
      <c r="R4" s="8">
        <f>dynamic!D19</f>
        <v>0.39556133924554976</v>
      </c>
      <c r="S4">
        <v>1000</v>
      </c>
    </row>
    <row r="5" spans="1:30" x14ac:dyDescent="0.35">
      <c r="A5">
        <v>1</v>
      </c>
      <c r="B5" s="8">
        <f>naive_stat!B35</f>
        <v>0.7567567567567568</v>
      </c>
      <c r="C5" s="8">
        <f>naive_stat!C35</f>
        <v>12.865854177956516</v>
      </c>
      <c r="D5" s="8">
        <f>naive_stat!D35</f>
        <v>0.45949479206987559</v>
      </c>
      <c r="E5" s="8">
        <f>naive_stat!E35</f>
        <v>7.1255106146836791E-2</v>
      </c>
      <c r="F5" s="8">
        <f>naive_stat!F35</f>
        <v>0.34772578859341935</v>
      </c>
      <c r="G5" s="8">
        <f>'naive_stat (2)'!C35</f>
        <v>146</v>
      </c>
      <c r="H5" s="8">
        <f>'naive_stat (2)'!D35</f>
        <v>5.2142857142857144</v>
      </c>
      <c r="I5" s="8">
        <f>'naive_stat (2)'!E35</f>
        <v>2.7400614058696759</v>
      </c>
      <c r="J5" s="8">
        <f>'naive_stat (2)'!F35</f>
        <v>3.9459459459459461</v>
      </c>
      <c r="K5" s="8">
        <f>naive_stat!H48</f>
        <v>1008.5</v>
      </c>
      <c r="L5" s="8">
        <f>'naive_stat (2)'!H48</f>
        <v>1009</v>
      </c>
      <c r="M5" s="8">
        <f>dynamic!M5</f>
        <v>4.2885023371245735E-3</v>
      </c>
      <c r="N5" s="8">
        <f>dynamic!M20</f>
        <v>3.1336975913447834E-3</v>
      </c>
      <c r="O5" s="8">
        <f>dynamic!B5</f>
        <v>8.9267857142857121</v>
      </c>
      <c r="P5" s="8">
        <f>dynamic!D5</f>
        <v>0.42508503401360531</v>
      </c>
      <c r="Q5" s="8">
        <f>dynamic!B20</f>
        <v>10.066751012145748</v>
      </c>
      <c r="R5" s="8">
        <f>dynamic!D20</f>
        <v>0.41944795883940617</v>
      </c>
      <c r="S5">
        <v>1000</v>
      </c>
    </row>
    <row r="6" spans="1:30" x14ac:dyDescent="0.35">
      <c r="A6">
        <v>2</v>
      </c>
      <c r="B6" s="8">
        <f>naive_stat!B36</f>
        <v>0.4838709677419355</v>
      </c>
      <c r="C6" s="8">
        <f>naive_stat!C36</f>
        <v>6.7692398327993439</v>
      </c>
      <c r="D6" s="8">
        <f>naive_stat!D36</f>
        <v>0.45128265551995628</v>
      </c>
      <c r="E6" s="8">
        <f>naive_stat!E36</f>
        <v>6.6657470980399661E-2</v>
      </c>
      <c r="F6" s="8">
        <f>naive_stat!F36</f>
        <v>0.21836257525159175</v>
      </c>
      <c r="G6" s="8">
        <f>'naive_stat (2)'!C36</f>
        <v>70</v>
      </c>
      <c r="H6" s="8">
        <f>'naive_stat (2)'!D36</f>
        <v>4.666666666666667</v>
      </c>
      <c r="I6" s="8">
        <f>'naive_stat (2)'!E36</f>
        <v>2.5260547066428272</v>
      </c>
      <c r="J6" s="8">
        <f>'naive_stat (2)'!F36</f>
        <v>2.2580645161290325</v>
      </c>
      <c r="K6" s="8">
        <f>naive_stat!H49</f>
        <v>990.4</v>
      </c>
      <c r="L6" s="8">
        <f>'naive_stat (2)'!H49</f>
        <v>989.5</v>
      </c>
      <c r="M6" s="8">
        <f>dynamic!M6</f>
        <v>-5.7736451577390614E-3</v>
      </c>
      <c r="N6" s="8">
        <f>dynamic!M21</f>
        <v>-4.8014954889297563E-3</v>
      </c>
      <c r="O6" s="8">
        <f>dynamic!B6</f>
        <v>4.0985569985569992</v>
      </c>
      <c r="P6" s="8">
        <f>dynamic!D6</f>
        <v>0.40985569985569992</v>
      </c>
      <c r="Q6" s="8">
        <f>dynamic!B21</f>
        <v>5.5225517680895262</v>
      </c>
      <c r="R6" s="8">
        <f>dynamic!D21</f>
        <v>0.4248116744684251</v>
      </c>
      <c r="S6">
        <v>1000</v>
      </c>
    </row>
    <row r="7" spans="1:30" x14ac:dyDescent="0.35">
      <c r="A7">
        <v>3</v>
      </c>
      <c r="B7" s="8">
        <f>naive_stat!B37</f>
        <v>0.48148148148148145</v>
      </c>
      <c r="C7" s="8">
        <f>naive_stat!C37</f>
        <v>6.1456161732023791</v>
      </c>
      <c r="D7" s="8">
        <f>naive_stat!D37</f>
        <v>0.47273970563095224</v>
      </c>
      <c r="E7" s="8">
        <f>naive_stat!E37</f>
        <v>9.412908661828702E-2</v>
      </c>
      <c r="F7" s="8">
        <f>naive_stat!F37</f>
        <v>0.22761541382231035</v>
      </c>
      <c r="G7" s="8">
        <f>'naive_stat (2)'!C37</f>
        <v>62</v>
      </c>
      <c r="H7" s="8">
        <f>'naive_stat (2)'!D37</f>
        <v>4.7692307692307692</v>
      </c>
      <c r="I7" s="8">
        <f>'naive_stat (2)'!E37</f>
        <v>2.5869494955077288</v>
      </c>
      <c r="J7" s="8">
        <f>'naive_stat (2)'!F37</f>
        <v>2.2962962962962963</v>
      </c>
      <c r="K7" s="8">
        <f>naive_stat!H50</f>
        <v>994.4</v>
      </c>
      <c r="L7" s="8">
        <f>'naive_stat (2)'!H50</f>
        <v>991.5</v>
      </c>
      <c r="M7" s="8">
        <f>dynamic!M7</f>
        <v>-1.4183787036103998E-3</v>
      </c>
      <c r="N7" s="8">
        <f>dynamic!M22</f>
        <v>-1.2574013882578508E-3</v>
      </c>
      <c r="O7" s="8">
        <f>dynamic!B7</f>
        <v>3.8051481198540018</v>
      </c>
      <c r="P7" s="8">
        <f>dynamic!D7</f>
        <v>0.38051481198540016</v>
      </c>
      <c r="Q7" s="8">
        <f>dynamic!B22</f>
        <v>4.6951481198540019</v>
      </c>
      <c r="R7" s="8">
        <f>dynamic!D22</f>
        <v>0.39126234332116683</v>
      </c>
      <c r="S7">
        <v>1000</v>
      </c>
    </row>
    <row r="8" spans="1:30" x14ac:dyDescent="0.35">
      <c r="A8">
        <v>4</v>
      </c>
      <c r="B8" s="8">
        <f>naive_stat!B38</f>
        <v>0.5161290322580645</v>
      </c>
      <c r="C8" s="8">
        <f>naive_stat!C38</f>
        <v>7.4404943764676794</v>
      </c>
      <c r="D8" s="8">
        <f>naive_stat!D38</f>
        <v>0.46503089852922996</v>
      </c>
      <c r="E8" s="8">
        <f>naive_stat!E38</f>
        <v>7.2612091952187444E-2</v>
      </c>
      <c r="F8" s="8">
        <f>naive_stat!F38</f>
        <v>0.24001594762798967</v>
      </c>
      <c r="G8" s="8">
        <f>'naive_stat (2)'!C38</f>
        <v>85</v>
      </c>
      <c r="H8" s="8">
        <f>'naive_stat (2)'!D38</f>
        <v>5.3125</v>
      </c>
      <c r="I8" s="8">
        <f>'naive_stat (2)'!E38</f>
        <v>2.8217902119044926</v>
      </c>
      <c r="J8" s="8">
        <f>'naive_stat (2)'!F38</f>
        <v>2.7419354838709675</v>
      </c>
      <c r="K8" s="8">
        <f>naive_stat!H51</f>
        <v>1000.5</v>
      </c>
      <c r="L8" s="8">
        <f>'naive_stat (2)'!H51</f>
        <v>1005.5</v>
      </c>
      <c r="M8" s="8">
        <f>dynamic!M8</f>
        <v>3.1947264940235063E-3</v>
      </c>
      <c r="N8" s="8">
        <f>dynamic!M23</f>
        <v>2.7435341970680886E-3</v>
      </c>
      <c r="O8" s="8">
        <f>dynamic!B8</f>
        <v>4.5379117915108624</v>
      </c>
      <c r="P8" s="8">
        <f>dynamic!D8</f>
        <v>0.4125374355918966</v>
      </c>
      <c r="Q8" s="8">
        <f>dynamic!B23</f>
        <v>6.1347949083939799</v>
      </c>
      <c r="R8" s="8">
        <f>dynamic!D23</f>
        <v>0.43819963631385572</v>
      </c>
      <c r="S8">
        <v>1000</v>
      </c>
    </row>
    <row r="9" spans="1:30" x14ac:dyDescent="0.35">
      <c r="A9">
        <v>5</v>
      </c>
      <c r="B9" s="8">
        <f>naive_stat!B39</f>
        <v>0.42307692307692307</v>
      </c>
      <c r="C9" s="8">
        <f>naive_stat!C39</f>
        <v>5.1919777842358492</v>
      </c>
      <c r="D9" s="8">
        <f>naive_stat!D39</f>
        <v>0.47199798038507718</v>
      </c>
      <c r="E9" s="8">
        <f>naive_stat!E39</f>
        <v>0.11992716197557433</v>
      </c>
      <c r="F9" s="8">
        <f>naive_stat!F39</f>
        <v>0.19969145323984036</v>
      </c>
      <c r="G9" s="8">
        <f>'naive_stat (2)'!C39</f>
        <v>56</v>
      </c>
      <c r="H9" s="8">
        <f>'naive_stat (2)'!D39</f>
        <v>5.0909090909090908</v>
      </c>
      <c r="I9" s="8">
        <f>'naive_stat (2)'!E39</f>
        <v>3.2079446832682592</v>
      </c>
      <c r="J9" s="8">
        <f>'naive_stat (2)'!F39</f>
        <v>2.1538461538461537</v>
      </c>
      <c r="K9" s="8">
        <f>naive_stat!H52</f>
        <v>996.4</v>
      </c>
      <c r="L9" s="8">
        <f>'naive_stat (2)'!H52</f>
        <v>1000.5</v>
      </c>
      <c r="M9" s="8">
        <f>dynamic!M9</f>
        <v>2.39807129720827E-3</v>
      </c>
      <c r="N9" s="8">
        <f>dynamic!M24</f>
        <v>1.8021818512199141E-3</v>
      </c>
      <c r="O9" s="8">
        <f>dynamic!B9</f>
        <v>3.3214285714285712</v>
      </c>
      <c r="P9" s="8">
        <f>dynamic!D9</f>
        <v>0.36904761904761901</v>
      </c>
      <c r="Q9" s="8">
        <f>dynamic!B24</f>
        <v>3.3214285714285712</v>
      </c>
      <c r="R9" s="8">
        <f>dynamic!D24</f>
        <v>0.36904761904761901</v>
      </c>
      <c r="S9">
        <v>1000</v>
      </c>
    </row>
    <row r="10" spans="1:30" x14ac:dyDescent="0.35">
      <c r="A10">
        <v>6</v>
      </c>
      <c r="B10" s="8">
        <f>naive_stat!B40</f>
        <v>0.55555555555555558</v>
      </c>
      <c r="C10" s="8">
        <f>naive_stat!C40</f>
        <v>4.4536283112923831</v>
      </c>
      <c r="D10" s="8">
        <f>naive_stat!D40</f>
        <v>0.4453628311292383</v>
      </c>
      <c r="E10" s="8">
        <f>naive_stat!E40</f>
        <v>7.3987122121665042E-2</v>
      </c>
      <c r="F10" s="8">
        <f>naive_stat!F40</f>
        <v>0.24742379507179907</v>
      </c>
      <c r="G10" s="8">
        <f>'naive_stat (2)'!C40</f>
        <v>47</v>
      </c>
      <c r="H10" s="8">
        <f>'naive_stat (2)'!D40</f>
        <v>4.7</v>
      </c>
      <c r="I10" s="8">
        <f>'naive_stat (2)'!E40</f>
        <v>2.6267851073127395</v>
      </c>
      <c r="J10" s="8">
        <f>'naive_stat (2)'!F40</f>
        <v>2.6111111111111112</v>
      </c>
      <c r="K10" s="8">
        <f>naive_stat!H53</f>
        <v>995.4</v>
      </c>
      <c r="L10" s="8">
        <f>'naive_stat (2)'!H53</f>
        <v>989.5</v>
      </c>
      <c r="M10" s="8">
        <f>dynamic!M10</f>
        <v>2.9036994608551765E-3</v>
      </c>
      <c r="N10" s="8">
        <f>dynamic!M25</f>
        <v>1.7455365856296472E-3</v>
      </c>
      <c r="O10" s="8">
        <f>dynamic!B10</f>
        <v>2.7360558258391077</v>
      </c>
      <c r="P10" s="8">
        <f>dynamic!D10</f>
        <v>0.3908651179770154</v>
      </c>
      <c r="Q10" s="8">
        <f>dynamic!B25</f>
        <v>2.7360558258391077</v>
      </c>
      <c r="R10" s="8">
        <f>dynamic!D25</f>
        <v>0.3908651179770154</v>
      </c>
      <c r="S10">
        <v>1000</v>
      </c>
    </row>
    <row r="11" spans="1:30" x14ac:dyDescent="0.35">
      <c r="A11">
        <v>7</v>
      </c>
      <c r="B11" s="8">
        <f>naive_stat!B41</f>
        <v>0.44827586206896552</v>
      </c>
      <c r="C11" s="8">
        <f>naive_stat!C41</f>
        <v>6.3813694091113451</v>
      </c>
      <c r="D11" s="8">
        <f>naive_stat!D41</f>
        <v>0.49087456993164191</v>
      </c>
      <c r="E11" s="8">
        <f>naive_stat!E41</f>
        <v>0.13722020225724224</v>
      </c>
      <c r="F11" s="8">
        <f>naive_stat!F41</f>
        <v>0.2200472210038395</v>
      </c>
      <c r="G11" s="8">
        <f>'naive_stat (2)'!C41</f>
        <v>69</v>
      </c>
      <c r="H11" s="8">
        <f>'naive_stat (2)'!D41</f>
        <v>5.3076923076923075</v>
      </c>
      <c r="I11" s="8">
        <f>'naive_stat (2)'!E41</f>
        <v>3.3011264588676239</v>
      </c>
      <c r="J11" s="8">
        <f>'naive_stat (2)'!F41</f>
        <v>2.3793103448275863</v>
      </c>
      <c r="K11" s="8">
        <f>naive_stat!H54</f>
        <v>1007</v>
      </c>
      <c r="L11" s="8">
        <f>'naive_stat (2)'!H54</f>
        <v>1008.5</v>
      </c>
      <c r="M11" s="8">
        <f>dynamic!M11</f>
        <v>-1.6708072916534324E-3</v>
      </c>
      <c r="N11" s="8">
        <f>dynamic!M26</f>
        <v>-1.5304758788752819E-3</v>
      </c>
      <c r="O11" s="8">
        <f>dynamic!B11</f>
        <v>4.379266077060195</v>
      </c>
      <c r="P11" s="8">
        <f>dynamic!D11</f>
        <v>0.39811509791456318</v>
      </c>
      <c r="Q11" s="8">
        <f>dynamic!B26</f>
        <v>4.920932743726862</v>
      </c>
      <c r="R11" s="8">
        <f>dynamic!D26</f>
        <v>0.41007772864390518</v>
      </c>
      <c r="S11">
        <v>1000</v>
      </c>
    </row>
    <row r="12" spans="1:30" x14ac:dyDescent="0.35">
      <c r="A12">
        <v>8</v>
      </c>
      <c r="B12" s="8">
        <f>naive_stat!B42</f>
        <v>0.32</v>
      </c>
      <c r="C12" s="8">
        <f>naive_stat!C42</f>
        <v>4.3736274736274732</v>
      </c>
      <c r="D12" s="8">
        <f>naive_stat!D42</f>
        <v>0.54670343420343415</v>
      </c>
      <c r="E12" s="8">
        <f>naive_stat!E42</f>
        <v>0.13849455097946517</v>
      </c>
      <c r="F12" s="8">
        <f>naive_stat!F42</f>
        <v>0.17494509894509894</v>
      </c>
      <c r="G12" s="8">
        <f>'naive_stat (2)'!C42</f>
        <v>53</v>
      </c>
      <c r="H12" s="8">
        <f>'naive_stat (2)'!D42</f>
        <v>6.625</v>
      </c>
      <c r="I12" s="8">
        <f>'naive_stat (2)'!E42</f>
        <v>3.1139088893910452</v>
      </c>
      <c r="J12" s="8">
        <f>'naive_stat (2)'!F42</f>
        <v>2.12</v>
      </c>
      <c r="K12" s="8">
        <f>naive_stat!H55</f>
        <v>1001</v>
      </c>
      <c r="L12" s="8">
        <f>'naive_stat (2)'!H55</f>
        <v>1005</v>
      </c>
      <c r="M12" s="8">
        <f>dynamic!M12</f>
        <v>-1.8399287368551936E-3</v>
      </c>
      <c r="N12" s="8">
        <f>dynamic!M27</f>
        <v>-1.7335677274637441E-3</v>
      </c>
      <c r="O12" s="8">
        <f>dynamic!B12</f>
        <v>1.3506493506493504</v>
      </c>
      <c r="P12" s="8">
        <f>dynamic!D12</f>
        <v>0.27012987012987011</v>
      </c>
      <c r="Q12" s="8">
        <f>dynamic!B27</f>
        <v>1.8089826839826837</v>
      </c>
      <c r="R12" s="8">
        <f>dynamic!D27</f>
        <v>0.30149711399711393</v>
      </c>
      <c r="S12">
        <v>1000</v>
      </c>
    </row>
    <row r="13" spans="1:30" x14ac:dyDescent="0.35">
      <c r="A13">
        <v>9</v>
      </c>
      <c r="B13" s="8">
        <f>naive_stat!B43</f>
        <v>0.4</v>
      </c>
      <c r="C13" s="8">
        <f>naive_stat!C43</f>
        <v>4.6784008120381868</v>
      </c>
      <c r="D13" s="8">
        <f>naive_stat!D43</f>
        <v>0.4678400812038187</v>
      </c>
      <c r="E13" s="8">
        <f>naive_stat!E43</f>
        <v>0.1225597243792243</v>
      </c>
      <c r="F13" s="8">
        <f>naive_stat!F43</f>
        <v>0.18713603248152746</v>
      </c>
      <c r="G13" s="8">
        <f>'naive_stat (2)'!C43</f>
        <v>48</v>
      </c>
      <c r="H13" s="8">
        <f>'naive_stat (2)'!D43</f>
        <v>4.8</v>
      </c>
      <c r="I13" s="8">
        <f>'naive_stat (2)'!E43</f>
        <v>3.011090610836324</v>
      </c>
      <c r="J13" s="8">
        <f>'naive_stat (2)'!F43</f>
        <v>1.92</v>
      </c>
      <c r="K13" s="8">
        <f>naive_stat!H56</f>
        <v>994.9</v>
      </c>
      <c r="L13" s="8">
        <f>'naive_stat (2)'!H56</f>
        <v>989.5</v>
      </c>
      <c r="M13" s="8">
        <f>dynamic!M13</f>
        <v>3.7390405797455462E-3</v>
      </c>
      <c r="N13" s="8">
        <f>dynamic!M28</f>
        <v>3.5724659661442153E-3</v>
      </c>
      <c r="O13" s="8">
        <f>dynamic!B13</f>
        <v>2.7336565939507116</v>
      </c>
      <c r="P13" s="8">
        <f>dynamic!D13</f>
        <v>0.45560943232511858</v>
      </c>
      <c r="Q13" s="8">
        <f>dynamic!B28</f>
        <v>4.6934559250543906</v>
      </c>
      <c r="R13" s="8">
        <f>dynamic!D28</f>
        <v>0.46934559250543906</v>
      </c>
      <c r="S13">
        <v>1000</v>
      </c>
      <c r="AA13">
        <f>CORREL(AA17:AA26,OAM!P17:P26)</f>
        <v>0.34462011296674605</v>
      </c>
    </row>
    <row r="14" spans="1:30" x14ac:dyDescent="0.35">
      <c r="AA14">
        <f>CORREL(AA17:AA26,R17:R26)</f>
        <v>0.247884642660291</v>
      </c>
    </row>
    <row r="15" spans="1:30" x14ac:dyDescent="0.35">
      <c r="A15" s="8"/>
      <c r="B15" s="8">
        <f t="shared" ref="B15:R15" si="0">CORREL($B$17:$B$26,B17:B26)</f>
        <v>1</v>
      </c>
      <c r="C15" s="8">
        <f t="shared" si="0"/>
        <v>0.66329111755078807</v>
      </c>
      <c r="D15" s="8">
        <f t="shared" si="0"/>
        <v>-0.56853524361496122</v>
      </c>
      <c r="E15" s="8">
        <f t="shared" si="0"/>
        <v>-0.78173595997057155</v>
      </c>
      <c r="F15" s="8">
        <f t="shared" si="0"/>
        <v>0.9475587393582684</v>
      </c>
      <c r="G15" s="8">
        <f t="shared" si="0"/>
        <v>0.55669075937298285</v>
      </c>
      <c r="H15" s="8">
        <f t="shared" si="0"/>
        <v>-0.1421338109037403</v>
      </c>
      <c r="I15" s="8">
        <f t="shared" si="0"/>
        <v>-0.41455694846924251</v>
      </c>
      <c r="J15" s="8">
        <f t="shared" si="0"/>
        <v>0.91202528663233373</v>
      </c>
      <c r="K15" s="8">
        <f t="shared" si="0"/>
        <v>0.26057865332352392</v>
      </c>
      <c r="L15" s="8">
        <f t="shared" si="0"/>
        <v>0.34542463985387878</v>
      </c>
      <c r="M15" s="8">
        <f t="shared" si="0"/>
        <v>0.41455694846924251</v>
      </c>
      <c r="N15" s="8">
        <f t="shared" si="0"/>
        <v>0.24873416908154558</v>
      </c>
      <c r="O15" s="8">
        <f t="shared" si="0"/>
        <v>0.6514466333088097</v>
      </c>
      <c r="P15" s="8">
        <f t="shared" si="0"/>
        <v>0.35533452725935077</v>
      </c>
      <c r="Q15" s="8">
        <f t="shared" si="0"/>
        <v>0.62775766482485307</v>
      </c>
      <c r="R15" s="8">
        <f t="shared" si="0"/>
        <v>0.23688968483956721</v>
      </c>
      <c r="S15" s="8" t="s">
        <v>224</v>
      </c>
      <c r="T15" s="8" t="s">
        <v>13</v>
      </c>
      <c r="U15" s="8">
        <f>CORREL($B$17:$B$26,U17:U26)</f>
        <v>0.53417822293759953</v>
      </c>
      <c r="V15" s="8" t="s">
        <v>227</v>
      </c>
      <c r="W15" s="48">
        <f>CORREL($B$17:$B$26,W17:W26)</f>
        <v>0.71066905451870155</v>
      </c>
      <c r="X15" s="8" t="s">
        <v>13</v>
      </c>
      <c r="Y15" s="8" t="s">
        <v>13</v>
      </c>
      <c r="Z15" s="8" t="s">
        <v>13</v>
      </c>
      <c r="AA15" s="48">
        <f>CORREL($B$17:$B$26,AA17:AA26)</f>
        <v>0.26467558510127476</v>
      </c>
      <c r="AB15" s="8" t="s">
        <v>287</v>
      </c>
      <c r="AC15" s="48">
        <f>CORREL($B$17:$B$26,AC17:AC26)</f>
        <v>0.63960214906683144</v>
      </c>
      <c r="AD15" s="48">
        <f>CORREL($B$17:$B$26,AD17:AD26)</f>
        <v>1</v>
      </c>
    </row>
    <row r="16" spans="1:30" x14ac:dyDescent="0.35">
      <c r="A16" t="str">
        <f>A3</f>
        <v>OAM</v>
      </c>
      <c r="B16" t="str">
        <f t="shared" ref="B16:S16" si="1">B3</f>
        <v>naiv</v>
      </c>
      <c r="C16" t="str">
        <f t="shared" si="1"/>
        <v>sum_avg</v>
      </c>
      <c r="D16" t="str">
        <f t="shared" si="1"/>
        <v>avg_avg</v>
      </c>
      <c r="E16" t="str">
        <f t="shared" si="1"/>
        <v>stddev</v>
      </c>
      <c r="F16" t="str">
        <f t="shared" si="1"/>
        <v>avg_avg2</v>
      </c>
      <c r="G16" t="str">
        <f t="shared" si="1"/>
        <v>sum_avg</v>
      </c>
      <c r="H16" t="str">
        <f t="shared" si="1"/>
        <v>avg_avg</v>
      </c>
      <c r="I16" t="str">
        <f t="shared" si="1"/>
        <v>stddev</v>
      </c>
      <c r="J16" t="str">
        <f t="shared" si="1"/>
        <v>avg_avg2</v>
      </c>
      <c r="K16" t="str">
        <f t="shared" si="1"/>
        <v>estimation</v>
      </c>
      <c r="L16" t="str">
        <f t="shared" si="1"/>
        <v>estimation</v>
      </c>
      <c r="M16" t="str">
        <f t="shared" si="1"/>
        <v>trend100</v>
      </c>
      <c r="N16" t="str">
        <f t="shared" si="1"/>
        <v>trend120</v>
      </c>
      <c r="O16" t="str">
        <f>O3</f>
        <v>Összeg / dynamic</v>
      </c>
      <c r="P16" t="str">
        <f t="shared" ref="P16:R16" si="2">P3</f>
        <v>Átlag / dynamic2</v>
      </c>
      <c r="Q16" t="str">
        <f t="shared" si="2"/>
        <v>Összeg / dynamic</v>
      </c>
      <c r="R16" t="str">
        <f t="shared" si="2"/>
        <v>Átlag / dynamic2</v>
      </c>
      <c r="S16" t="str">
        <f t="shared" si="1"/>
        <v>Y0_similarity-based ELO-scores</v>
      </c>
      <c r="T16" t="s">
        <v>222</v>
      </c>
      <c r="U16" t="s">
        <v>223</v>
      </c>
      <c r="V16" t="s">
        <v>225</v>
      </c>
      <c r="W16" s="27" t="s">
        <v>226</v>
      </c>
      <c r="X16" t="s">
        <v>285</v>
      </c>
      <c r="Y16" t="s">
        <v>346</v>
      </c>
      <c r="Z16" t="s">
        <v>399</v>
      </c>
      <c r="AA16" s="27" t="s">
        <v>286</v>
      </c>
      <c r="AB16" t="s">
        <v>285</v>
      </c>
      <c r="AC16" s="27" t="s">
        <v>340</v>
      </c>
      <c r="AD16" s="27" t="s">
        <v>28</v>
      </c>
    </row>
    <row r="17" spans="1:30" x14ac:dyDescent="0.35">
      <c r="A17">
        <f t="shared" ref="A17:A26" si="3">A4</f>
        <v>0</v>
      </c>
      <c r="B17">
        <f>RANK(B4,B$4:B$13,B$1)</f>
        <v>3</v>
      </c>
      <c r="C17">
        <f t="shared" ref="C17:N17" si="4">RANK(C4,C$4:C$13,C$1)</f>
        <v>2</v>
      </c>
      <c r="D17">
        <f t="shared" si="4"/>
        <v>2</v>
      </c>
      <c r="E17">
        <f t="shared" si="4"/>
        <v>5</v>
      </c>
      <c r="F17">
        <f t="shared" si="4"/>
        <v>2</v>
      </c>
      <c r="G17">
        <f t="shared" si="4"/>
        <v>2</v>
      </c>
      <c r="H17">
        <f t="shared" si="4"/>
        <v>2</v>
      </c>
      <c r="I17">
        <f t="shared" si="4"/>
        <v>3</v>
      </c>
      <c r="J17">
        <f t="shared" si="4"/>
        <v>2</v>
      </c>
      <c r="K17">
        <f t="shared" si="4"/>
        <v>1</v>
      </c>
      <c r="L17">
        <f t="shared" si="4"/>
        <v>1</v>
      </c>
      <c r="M17">
        <f t="shared" si="4"/>
        <v>6</v>
      </c>
      <c r="N17">
        <f t="shared" si="4"/>
        <v>6</v>
      </c>
      <c r="O17">
        <f t="shared" ref="O17:R17" si="5">RANK(O4,O$4:O$13,O$1)</f>
        <v>5</v>
      </c>
      <c r="P17">
        <f t="shared" si="5"/>
        <v>6</v>
      </c>
      <c r="Q17">
        <f t="shared" si="5"/>
        <v>4</v>
      </c>
      <c r="R17">
        <f t="shared" si="5"/>
        <v>6</v>
      </c>
      <c r="S17">
        <f t="shared" ref="S17" si="6">S4</f>
        <v>1000</v>
      </c>
      <c r="T17">
        <f>SUM(B17:R17)</f>
        <v>58</v>
      </c>
      <c r="U17">
        <f>RANK(T17,T$17:T$26,1)</f>
        <v>2</v>
      </c>
      <c r="V17">
        <f>SUM(B17:R17)-D17-E17-H17-I17</f>
        <v>46</v>
      </c>
      <c r="W17" s="27">
        <f>RANK(V17,V$17:V$26,1)</f>
        <v>3</v>
      </c>
      <c r="X17">
        <f>models!S44</f>
        <v>1027.5</v>
      </c>
      <c r="Y17">
        <f>models!S127</f>
        <v>972.6</v>
      </c>
      <c r="Z17" t="str">
        <f>IF(models!U44*models!U127&lt;=0,"valid","invalid")</f>
        <v>valid</v>
      </c>
      <c r="AA17" s="27">
        <f t="shared" ref="AA17:AA26" si="7">RANK(X17,X$17:X$26,0)</f>
        <v>2</v>
      </c>
      <c r="AB17">
        <f>models!AL44</f>
        <v>1040.4000000000001</v>
      </c>
      <c r="AC17" s="27">
        <f>RANK(AB17,AB$17:AB$26,0)</f>
        <v>2</v>
      </c>
      <c r="AD17" s="27">
        <f>B17</f>
        <v>3</v>
      </c>
    </row>
    <row r="18" spans="1:30" x14ac:dyDescent="0.35">
      <c r="A18">
        <f t="shared" si="3"/>
        <v>1</v>
      </c>
      <c r="B18">
        <f t="shared" ref="B18:N18" si="8">RANK(B5,B$4:B$13,B$1)</f>
        <v>1</v>
      </c>
      <c r="C18">
        <f t="shared" si="8"/>
        <v>1</v>
      </c>
      <c r="D18">
        <f t="shared" si="8"/>
        <v>8</v>
      </c>
      <c r="E18">
        <f t="shared" si="8"/>
        <v>9</v>
      </c>
      <c r="F18">
        <f t="shared" si="8"/>
        <v>1</v>
      </c>
      <c r="G18">
        <f t="shared" si="8"/>
        <v>1</v>
      </c>
      <c r="H18">
        <f t="shared" si="8"/>
        <v>5</v>
      </c>
      <c r="I18">
        <f t="shared" si="8"/>
        <v>7</v>
      </c>
      <c r="J18">
        <f t="shared" si="8"/>
        <v>1</v>
      </c>
      <c r="K18">
        <f t="shared" si="8"/>
        <v>2</v>
      </c>
      <c r="L18">
        <f t="shared" si="8"/>
        <v>2</v>
      </c>
      <c r="M18">
        <f t="shared" si="8"/>
        <v>1</v>
      </c>
      <c r="N18">
        <f t="shared" si="8"/>
        <v>2</v>
      </c>
      <c r="O18">
        <f t="shared" ref="O18:R18" si="9">RANK(O5,O$4:O$13,O$1)</f>
        <v>1</v>
      </c>
      <c r="P18">
        <f t="shared" si="9"/>
        <v>2</v>
      </c>
      <c r="Q18">
        <f t="shared" si="9"/>
        <v>1</v>
      </c>
      <c r="R18">
        <f t="shared" si="9"/>
        <v>4</v>
      </c>
      <c r="S18">
        <f t="shared" ref="S18" si="10">S5</f>
        <v>1000</v>
      </c>
      <c r="T18">
        <f t="shared" ref="T18:T26" si="11">SUM(B18:R18)</f>
        <v>49</v>
      </c>
      <c r="U18">
        <f t="shared" ref="U18:W26" si="12">RANK(T18,T$17:T$26,1)</f>
        <v>1</v>
      </c>
      <c r="V18">
        <f t="shared" ref="V18:V26" si="13">SUM(B18:R18)-D18-E18-H18-I18</f>
        <v>20</v>
      </c>
      <c r="W18" s="27">
        <f t="shared" si="12"/>
        <v>1</v>
      </c>
      <c r="X18">
        <f>models!S45</f>
        <v>1000</v>
      </c>
      <c r="Y18">
        <f>models!S128</f>
        <v>1000.1</v>
      </c>
      <c r="Z18" t="str">
        <f>IF(models!U45*models!U128&lt;=0,"valid","invalid")</f>
        <v>valid</v>
      </c>
      <c r="AA18" s="27">
        <f t="shared" si="7"/>
        <v>4</v>
      </c>
      <c r="AB18">
        <f>models!AL45</f>
        <v>1053.5</v>
      </c>
      <c r="AC18" s="27">
        <f t="shared" ref="AC18:AC26" si="14">RANK(AB18,AB$17:AB$26,0)</f>
        <v>1</v>
      </c>
      <c r="AD18" s="27">
        <f t="shared" ref="AD18:AD26" si="15">B18</f>
        <v>1</v>
      </c>
    </row>
    <row r="19" spans="1:30" x14ac:dyDescent="0.35">
      <c r="A19">
        <f t="shared" si="3"/>
        <v>2</v>
      </c>
      <c r="B19">
        <f t="shared" ref="B19:N19" si="16">RANK(B6,B$4:B$13,B$1)</f>
        <v>5</v>
      </c>
      <c r="C19">
        <f t="shared" si="16"/>
        <v>4</v>
      </c>
      <c r="D19">
        <f t="shared" si="16"/>
        <v>9</v>
      </c>
      <c r="E19">
        <f t="shared" si="16"/>
        <v>10</v>
      </c>
      <c r="F19">
        <f t="shared" si="16"/>
        <v>7</v>
      </c>
      <c r="G19">
        <f t="shared" si="16"/>
        <v>4</v>
      </c>
      <c r="H19">
        <f t="shared" si="16"/>
        <v>10</v>
      </c>
      <c r="I19">
        <f t="shared" si="16"/>
        <v>10</v>
      </c>
      <c r="J19">
        <f t="shared" si="16"/>
        <v>7</v>
      </c>
      <c r="K19">
        <f t="shared" si="16"/>
        <v>10</v>
      </c>
      <c r="L19">
        <f t="shared" si="16"/>
        <v>8</v>
      </c>
      <c r="M19">
        <f t="shared" si="16"/>
        <v>10</v>
      </c>
      <c r="N19">
        <f t="shared" si="16"/>
        <v>10</v>
      </c>
      <c r="O19">
        <f t="shared" ref="O19:R19" si="17">RANK(O6,O$4:O$13,O$1)</f>
        <v>4</v>
      </c>
      <c r="P19">
        <f t="shared" si="17"/>
        <v>4</v>
      </c>
      <c r="Q19">
        <f t="shared" si="17"/>
        <v>3</v>
      </c>
      <c r="R19">
        <f t="shared" si="17"/>
        <v>3</v>
      </c>
      <c r="S19">
        <f t="shared" ref="S19" si="18">S6</f>
        <v>1000</v>
      </c>
      <c r="T19">
        <f t="shared" si="11"/>
        <v>118</v>
      </c>
      <c r="U19">
        <f t="shared" si="12"/>
        <v>8</v>
      </c>
      <c r="V19">
        <f t="shared" si="13"/>
        <v>79</v>
      </c>
      <c r="W19" s="27">
        <f t="shared" si="12"/>
        <v>5</v>
      </c>
      <c r="X19">
        <f>models!S46</f>
        <v>973</v>
      </c>
      <c r="Y19">
        <f>models!S129</f>
        <v>1027</v>
      </c>
      <c r="Z19" t="str">
        <f>IF(models!U46*models!U129&lt;=0,"valid","invalid")</f>
        <v>valid</v>
      </c>
      <c r="AA19" s="27">
        <f t="shared" si="7"/>
        <v>9</v>
      </c>
      <c r="AB19">
        <f>models!AL46</f>
        <v>986.6</v>
      </c>
      <c r="AC19" s="27">
        <f t="shared" si="14"/>
        <v>6</v>
      </c>
      <c r="AD19" s="27">
        <f t="shared" si="15"/>
        <v>5</v>
      </c>
    </row>
    <row r="20" spans="1:30" x14ac:dyDescent="0.35">
      <c r="A20">
        <f t="shared" si="3"/>
        <v>3</v>
      </c>
      <c r="B20">
        <f t="shared" ref="B20:N20" si="19">RANK(B7,B$4:B$13,B$1)</f>
        <v>6</v>
      </c>
      <c r="C20">
        <f t="shared" si="19"/>
        <v>6</v>
      </c>
      <c r="D20">
        <f t="shared" si="19"/>
        <v>4</v>
      </c>
      <c r="E20">
        <f t="shared" si="19"/>
        <v>6</v>
      </c>
      <c r="F20">
        <f t="shared" si="19"/>
        <v>5</v>
      </c>
      <c r="G20">
        <f t="shared" si="19"/>
        <v>6</v>
      </c>
      <c r="H20">
        <f t="shared" si="19"/>
        <v>8</v>
      </c>
      <c r="I20">
        <f t="shared" si="19"/>
        <v>9</v>
      </c>
      <c r="J20">
        <f t="shared" si="19"/>
        <v>6</v>
      </c>
      <c r="K20">
        <f t="shared" si="19"/>
        <v>9</v>
      </c>
      <c r="L20">
        <f t="shared" si="19"/>
        <v>7</v>
      </c>
      <c r="M20">
        <f t="shared" si="19"/>
        <v>7</v>
      </c>
      <c r="N20">
        <f t="shared" si="19"/>
        <v>7</v>
      </c>
      <c r="O20">
        <f t="shared" ref="O20:R20" si="20">RANK(O7,O$4:O$13,O$1)</f>
        <v>6</v>
      </c>
      <c r="P20">
        <f t="shared" si="20"/>
        <v>8</v>
      </c>
      <c r="Q20">
        <f t="shared" si="20"/>
        <v>6</v>
      </c>
      <c r="R20">
        <f t="shared" si="20"/>
        <v>7</v>
      </c>
      <c r="S20">
        <f t="shared" ref="S20" si="21">S7</f>
        <v>1000</v>
      </c>
      <c r="T20">
        <f t="shared" si="11"/>
        <v>113</v>
      </c>
      <c r="U20">
        <f t="shared" si="12"/>
        <v>7</v>
      </c>
      <c r="V20">
        <f t="shared" si="13"/>
        <v>86</v>
      </c>
      <c r="W20" s="27">
        <f t="shared" si="12"/>
        <v>8</v>
      </c>
      <c r="X20">
        <f>models!S47</f>
        <v>972.5</v>
      </c>
      <c r="Y20">
        <f>models!S130</f>
        <v>1027.5</v>
      </c>
      <c r="Z20" t="str">
        <f>IF(models!U47*models!U130&lt;=0,"valid","invalid")</f>
        <v>valid</v>
      </c>
      <c r="AA20" s="27">
        <f t="shared" si="7"/>
        <v>10</v>
      </c>
      <c r="AB20">
        <f>models!AL47</f>
        <v>973</v>
      </c>
      <c r="AC20" s="27">
        <f t="shared" si="14"/>
        <v>8</v>
      </c>
      <c r="AD20" s="27">
        <f t="shared" si="15"/>
        <v>6</v>
      </c>
    </row>
    <row r="21" spans="1:30" x14ac:dyDescent="0.35">
      <c r="A21">
        <f t="shared" si="3"/>
        <v>4</v>
      </c>
      <c r="B21">
        <f t="shared" ref="B21:N21" si="22">RANK(B8,B$4:B$13,B$1)</f>
        <v>3</v>
      </c>
      <c r="C21">
        <f t="shared" si="22"/>
        <v>3</v>
      </c>
      <c r="D21">
        <f t="shared" si="22"/>
        <v>7</v>
      </c>
      <c r="E21">
        <f t="shared" si="22"/>
        <v>8</v>
      </c>
      <c r="F21">
        <f t="shared" si="22"/>
        <v>4</v>
      </c>
      <c r="G21">
        <f t="shared" si="22"/>
        <v>3</v>
      </c>
      <c r="H21">
        <f t="shared" si="22"/>
        <v>3</v>
      </c>
      <c r="I21">
        <f t="shared" si="22"/>
        <v>6</v>
      </c>
      <c r="J21">
        <f t="shared" si="22"/>
        <v>3</v>
      </c>
      <c r="K21">
        <f t="shared" si="22"/>
        <v>5</v>
      </c>
      <c r="L21">
        <f t="shared" si="22"/>
        <v>4</v>
      </c>
      <c r="M21">
        <f t="shared" si="22"/>
        <v>3</v>
      </c>
      <c r="N21">
        <f t="shared" si="22"/>
        <v>3</v>
      </c>
      <c r="O21">
        <f t="shared" ref="O21:R21" si="23">RANK(O8,O$4:O$13,O$1)</f>
        <v>2</v>
      </c>
      <c r="P21">
        <f t="shared" si="23"/>
        <v>3</v>
      </c>
      <c r="Q21">
        <f t="shared" si="23"/>
        <v>2</v>
      </c>
      <c r="R21">
        <f t="shared" si="23"/>
        <v>2</v>
      </c>
      <c r="S21">
        <f t="shared" ref="S21" si="24">S8</f>
        <v>1000</v>
      </c>
      <c r="T21">
        <f t="shared" si="11"/>
        <v>64</v>
      </c>
      <c r="U21">
        <f t="shared" si="12"/>
        <v>3</v>
      </c>
      <c r="V21">
        <f t="shared" si="13"/>
        <v>40</v>
      </c>
      <c r="W21" s="27">
        <f t="shared" si="12"/>
        <v>2</v>
      </c>
      <c r="X21">
        <f>models!S48</f>
        <v>1029.5</v>
      </c>
      <c r="Y21">
        <f>models!S131</f>
        <v>973.1</v>
      </c>
      <c r="Z21" t="str">
        <f>IF(models!U48*models!U131&lt;=0,"valid","invalid")</f>
        <v>valid</v>
      </c>
      <c r="AA21" s="27">
        <f t="shared" si="7"/>
        <v>1</v>
      </c>
      <c r="AB21">
        <f>models!AL48</f>
        <v>1032.3</v>
      </c>
      <c r="AC21" s="27">
        <f t="shared" si="14"/>
        <v>3</v>
      </c>
      <c r="AD21" s="27">
        <f t="shared" si="15"/>
        <v>3</v>
      </c>
    </row>
    <row r="22" spans="1:30" x14ac:dyDescent="0.35">
      <c r="A22">
        <f t="shared" si="3"/>
        <v>5</v>
      </c>
      <c r="B22">
        <f t="shared" ref="B22:N22" si="25">RANK(B9,B$4:B$13,B$1)</f>
        <v>8</v>
      </c>
      <c r="C22">
        <f t="shared" si="25"/>
        <v>7</v>
      </c>
      <c r="D22">
        <f t="shared" si="25"/>
        <v>5</v>
      </c>
      <c r="E22">
        <f t="shared" si="25"/>
        <v>4</v>
      </c>
      <c r="F22">
        <f t="shared" si="25"/>
        <v>8</v>
      </c>
      <c r="G22">
        <f t="shared" si="25"/>
        <v>7</v>
      </c>
      <c r="H22">
        <f t="shared" si="25"/>
        <v>6</v>
      </c>
      <c r="I22">
        <f t="shared" si="25"/>
        <v>2</v>
      </c>
      <c r="J22">
        <f t="shared" si="25"/>
        <v>8</v>
      </c>
      <c r="K22">
        <f t="shared" si="25"/>
        <v>6</v>
      </c>
      <c r="L22">
        <f t="shared" si="25"/>
        <v>6</v>
      </c>
      <c r="M22">
        <f t="shared" si="25"/>
        <v>5</v>
      </c>
      <c r="N22">
        <f t="shared" si="25"/>
        <v>4</v>
      </c>
      <c r="O22">
        <f t="shared" ref="O22:R22" si="26">RANK(O9,O$4:O$13,O$1)</f>
        <v>7</v>
      </c>
      <c r="P22">
        <f t="shared" si="26"/>
        <v>9</v>
      </c>
      <c r="Q22">
        <f t="shared" si="26"/>
        <v>8</v>
      </c>
      <c r="R22">
        <f t="shared" si="26"/>
        <v>9</v>
      </c>
      <c r="S22">
        <f t="shared" ref="S22" si="27">S9</f>
        <v>1000</v>
      </c>
      <c r="T22">
        <f t="shared" si="11"/>
        <v>109</v>
      </c>
      <c r="U22">
        <f t="shared" si="12"/>
        <v>6</v>
      </c>
      <c r="V22">
        <f t="shared" si="13"/>
        <v>92</v>
      </c>
      <c r="W22" s="27">
        <f t="shared" si="12"/>
        <v>9</v>
      </c>
      <c r="X22">
        <f>models!S49</f>
        <v>984.5</v>
      </c>
      <c r="Y22">
        <f>models!S132</f>
        <v>1015.5</v>
      </c>
      <c r="Z22" t="str">
        <f>IF(models!U49*models!U132&lt;=0,"valid","invalid")</f>
        <v>valid</v>
      </c>
      <c r="AA22" s="27">
        <f t="shared" si="7"/>
        <v>8</v>
      </c>
      <c r="AB22">
        <f>models!AL49</f>
        <v>970</v>
      </c>
      <c r="AC22" s="27">
        <f t="shared" si="14"/>
        <v>9</v>
      </c>
      <c r="AD22" s="27">
        <f t="shared" si="15"/>
        <v>8</v>
      </c>
    </row>
    <row r="23" spans="1:30" x14ac:dyDescent="0.35">
      <c r="A23">
        <f t="shared" si="3"/>
        <v>6</v>
      </c>
      <c r="B23">
        <f t="shared" ref="B23:N23" si="28">RANK(B10,B$4:B$13,B$1)</f>
        <v>2</v>
      </c>
      <c r="C23">
        <f t="shared" si="28"/>
        <v>9</v>
      </c>
      <c r="D23">
        <f t="shared" si="28"/>
        <v>10</v>
      </c>
      <c r="E23">
        <f t="shared" si="28"/>
        <v>7</v>
      </c>
      <c r="F23">
        <f t="shared" si="28"/>
        <v>3</v>
      </c>
      <c r="G23">
        <f t="shared" si="28"/>
        <v>10</v>
      </c>
      <c r="H23">
        <f t="shared" si="28"/>
        <v>9</v>
      </c>
      <c r="I23">
        <f t="shared" si="28"/>
        <v>8</v>
      </c>
      <c r="J23">
        <f t="shared" si="28"/>
        <v>4</v>
      </c>
      <c r="K23">
        <f t="shared" si="28"/>
        <v>7</v>
      </c>
      <c r="L23">
        <f t="shared" si="28"/>
        <v>8</v>
      </c>
      <c r="M23">
        <f t="shared" si="28"/>
        <v>4</v>
      </c>
      <c r="N23">
        <f t="shared" si="28"/>
        <v>5</v>
      </c>
      <c r="O23">
        <f t="shared" ref="O23:R23" si="29">RANK(O10,O$4:O$13,O$1)</f>
        <v>8</v>
      </c>
      <c r="P23">
        <f t="shared" si="29"/>
        <v>7</v>
      </c>
      <c r="Q23">
        <f t="shared" si="29"/>
        <v>9</v>
      </c>
      <c r="R23">
        <f t="shared" si="29"/>
        <v>8</v>
      </c>
      <c r="S23">
        <f t="shared" ref="S23" si="30">S10</f>
        <v>1000</v>
      </c>
      <c r="T23">
        <f t="shared" si="11"/>
        <v>118</v>
      </c>
      <c r="U23">
        <f t="shared" si="12"/>
        <v>8</v>
      </c>
      <c r="V23">
        <f t="shared" si="13"/>
        <v>84</v>
      </c>
      <c r="W23" s="27">
        <f t="shared" si="12"/>
        <v>7</v>
      </c>
      <c r="X23">
        <f>models!S50</f>
        <v>1000</v>
      </c>
      <c r="Y23">
        <f>models!S133</f>
        <v>1000.1</v>
      </c>
      <c r="Z23" t="str">
        <f>IF(models!U50*models!U133&lt;=0,"valid","invalid")</f>
        <v>valid</v>
      </c>
      <c r="AA23" s="27">
        <f t="shared" si="7"/>
        <v>4</v>
      </c>
      <c r="AB23">
        <f>models!AL50</f>
        <v>974</v>
      </c>
      <c r="AC23" s="27">
        <f t="shared" si="14"/>
        <v>7</v>
      </c>
      <c r="AD23" s="27">
        <f t="shared" si="15"/>
        <v>2</v>
      </c>
    </row>
    <row r="24" spans="1:30" x14ac:dyDescent="0.35">
      <c r="A24">
        <f t="shared" si="3"/>
        <v>7</v>
      </c>
      <c r="B24">
        <f t="shared" ref="B24:N24" si="31">RANK(B11,B$4:B$13,B$1)</f>
        <v>7</v>
      </c>
      <c r="C24">
        <f t="shared" si="31"/>
        <v>5</v>
      </c>
      <c r="D24">
        <f t="shared" si="31"/>
        <v>3</v>
      </c>
      <c r="E24">
        <f t="shared" si="31"/>
        <v>2</v>
      </c>
      <c r="F24">
        <f t="shared" si="31"/>
        <v>6</v>
      </c>
      <c r="G24">
        <f t="shared" si="31"/>
        <v>5</v>
      </c>
      <c r="H24">
        <f t="shared" si="31"/>
        <v>4</v>
      </c>
      <c r="I24">
        <f t="shared" si="31"/>
        <v>1</v>
      </c>
      <c r="J24">
        <f t="shared" si="31"/>
        <v>5</v>
      </c>
      <c r="K24">
        <f t="shared" si="31"/>
        <v>3</v>
      </c>
      <c r="L24">
        <f t="shared" si="31"/>
        <v>3</v>
      </c>
      <c r="M24">
        <f t="shared" si="31"/>
        <v>8</v>
      </c>
      <c r="N24">
        <f t="shared" si="31"/>
        <v>8</v>
      </c>
      <c r="O24">
        <f t="shared" ref="O24:R24" si="32">RANK(O11,O$4:O$13,O$1)</f>
        <v>3</v>
      </c>
      <c r="P24">
        <f t="shared" si="32"/>
        <v>5</v>
      </c>
      <c r="Q24">
        <f t="shared" si="32"/>
        <v>5</v>
      </c>
      <c r="R24">
        <f t="shared" si="32"/>
        <v>5</v>
      </c>
      <c r="S24">
        <f t="shared" ref="S24" si="33">S11</f>
        <v>1000</v>
      </c>
      <c r="T24">
        <f t="shared" si="11"/>
        <v>78</v>
      </c>
      <c r="U24">
        <f t="shared" si="12"/>
        <v>4</v>
      </c>
      <c r="V24">
        <f t="shared" si="13"/>
        <v>68</v>
      </c>
      <c r="W24" s="27">
        <f t="shared" si="12"/>
        <v>4</v>
      </c>
      <c r="X24">
        <f>models!S51</f>
        <v>1013</v>
      </c>
      <c r="Y24">
        <f>models!S134</f>
        <v>984.6</v>
      </c>
      <c r="Z24" t="str">
        <f>IF(models!U51*models!U134&lt;=0,"valid","invalid")</f>
        <v>valid</v>
      </c>
      <c r="AA24" s="27">
        <f t="shared" si="7"/>
        <v>3</v>
      </c>
      <c r="AB24">
        <f>models!AL51</f>
        <v>1005.2</v>
      </c>
      <c r="AC24" s="27">
        <f t="shared" si="14"/>
        <v>5</v>
      </c>
      <c r="AD24" s="27">
        <f t="shared" si="15"/>
        <v>7</v>
      </c>
    </row>
    <row r="25" spans="1:30" x14ac:dyDescent="0.35">
      <c r="A25">
        <f t="shared" si="3"/>
        <v>8</v>
      </c>
      <c r="B25">
        <f t="shared" ref="B25:N25" si="34">RANK(B12,B$4:B$13,B$1)</f>
        <v>10</v>
      </c>
      <c r="C25">
        <f t="shared" si="34"/>
        <v>10</v>
      </c>
      <c r="D25">
        <f t="shared" si="34"/>
        <v>1</v>
      </c>
      <c r="E25">
        <f t="shared" si="34"/>
        <v>1</v>
      </c>
      <c r="F25">
        <f t="shared" si="34"/>
        <v>10</v>
      </c>
      <c r="G25">
        <f t="shared" si="34"/>
        <v>8</v>
      </c>
      <c r="H25">
        <f t="shared" si="34"/>
        <v>1</v>
      </c>
      <c r="I25">
        <f t="shared" si="34"/>
        <v>4</v>
      </c>
      <c r="J25">
        <f t="shared" si="34"/>
        <v>9</v>
      </c>
      <c r="K25">
        <f t="shared" si="34"/>
        <v>4</v>
      </c>
      <c r="L25">
        <f t="shared" si="34"/>
        <v>5</v>
      </c>
      <c r="M25">
        <f t="shared" si="34"/>
        <v>9</v>
      </c>
      <c r="N25">
        <f t="shared" si="34"/>
        <v>9</v>
      </c>
      <c r="O25">
        <f t="shared" ref="O25:R25" si="35">RANK(O12,O$4:O$13,O$1)</f>
        <v>10</v>
      </c>
      <c r="P25">
        <f t="shared" si="35"/>
        <v>10</v>
      </c>
      <c r="Q25">
        <f t="shared" si="35"/>
        <v>10</v>
      </c>
      <c r="R25">
        <f t="shared" si="35"/>
        <v>10</v>
      </c>
      <c r="S25">
        <f t="shared" ref="S25" si="36">S12</f>
        <v>1000</v>
      </c>
      <c r="T25">
        <f t="shared" si="11"/>
        <v>121</v>
      </c>
      <c r="U25">
        <f t="shared" si="12"/>
        <v>10</v>
      </c>
      <c r="V25">
        <f t="shared" si="13"/>
        <v>114</v>
      </c>
      <c r="W25" s="27">
        <f t="shared" si="12"/>
        <v>10</v>
      </c>
      <c r="X25">
        <f>models!S52</f>
        <v>1000</v>
      </c>
      <c r="Y25">
        <f>models!S135</f>
        <v>1000.1</v>
      </c>
      <c r="Z25" t="str">
        <f>IF(models!U52*models!U135&lt;=0,"valid","invalid")</f>
        <v>valid</v>
      </c>
      <c r="AA25" s="27">
        <f t="shared" si="7"/>
        <v>4</v>
      </c>
      <c r="AB25">
        <f>models!AL52</f>
        <v>958.9</v>
      </c>
      <c r="AC25" s="27">
        <f t="shared" si="14"/>
        <v>10</v>
      </c>
      <c r="AD25" s="27">
        <f t="shared" si="15"/>
        <v>10</v>
      </c>
    </row>
    <row r="26" spans="1:30" x14ac:dyDescent="0.35">
      <c r="A26">
        <f t="shared" si="3"/>
        <v>9</v>
      </c>
      <c r="B26">
        <f t="shared" ref="B26:N26" si="37">RANK(B13,B$4:B$13,B$1)</f>
        <v>9</v>
      </c>
      <c r="C26">
        <f t="shared" si="37"/>
        <v>8</v>
      </c>
      <c r="D26">
        <f t="shared" si="37"/>
        <v>6</v>
      </c>
      <c r="E26">
        <f t="shared" si="37"/>
        <v>3</v>
      </c>
      <c r="F26">
        <f t="shared" si="37"/>
        <v>9</v>
      </c>
      <c r="G26">
        <f t="shared" si="37"/>
        <v>9</v>
      </c>
      <c r="H26">
        <f t="shared" si="37"/>
        <v>7</v>
      </c>
      <c r="I26">
        <f t="shared" si="37"/>
        <v>5</v>
      </c>
      <c r="J26">
        <f t="shared" si="37"/>
        <v>10</v>
      </c>
      <c r="K26">
        <f t="shared" si="37"/>
        <v>8</v>
      </c>
      <c r="L26">
        <f t="shared" si="37"/>
        <v>8</v>
      </c>
      <c r="M26">
        <f t="shared" si="37"/>
        <v>2</v>
      </c>
      <c r="N26">
        <f t="shared" si="37"/>
        <v>1</v>
      </c>
      <c r="O26">
        <f t="shared" ref="O26:R26" si="38">RANK(O13,O$4:O$13,O$1)</f>
        <v>9</v>
      </c>
      <c r="P26">
        <f t="shared" si="38"/>
        <v>1</v>
      </c>
      <c r="Q26">
        <f t="shared" si="38"/>
        <v>7</v>
      </c>
      <c r="R26">
        <f t="shared" si="38"/>
        <v>1</v>
      </c>
      <c r="S26">
        <f t="shared" ref="S26" si="39">S13</f>
        <v>1000</v>
      </c>
      <c r="T26">
        <f t="shared" si="11"/>
        <v>103</v>
      </c>
      <c r="U26">
        <f t="shared" si="12"/>
        <v>5</v>
      </c>
      <c r="V26">
        <f t="shared" si="13"/>
        <v>82</v>
      </c>
      <c r="W26" s="27">
        <f t="shared" si="12"/>
        <v>6</v>
      </c>
      <c r="X26">
        <f>models!S53</f>
        <v>1000</v>
      </c>
      <c r="Y26">
        <f>models!S136</f>
        <v>999.6</v>
      </c>
      <c r="Z26" t="str">
        <f>IF(models!U53*models!U136&lt;=0,"valid","invalid")</f>
        <v>valid</v>
      </c>
      <c r="AA26" s="27">
        <f t="shared" si="7"/>
        <v>4</v>
      </c>
      <c r="AB26">
        <f>models!AL53</f>
        <v>1006.2</v>
      </c>
      <c r="AC26" s="27">
        <f t="shared" si="14"/>
        <v>4</v>
      </c>
      <c r="AD26" s="27">
        <f t="shared" si="15"/>
        <v>9</v>
      </c>
    </row>
    <row r="31" spans="1:30" x14ac:dyDescent="0.35">
      <c r="A31" t="s">
        <v>25</v>
      </c>
      <c r="B31" t="s">
        <v>26</v>
      </c>
      <c r="C31" t="s">
        <v>29</v>
      </c>
      <c r="D31" t="s">
        <v>91</v>
      </c>
      <c r="E31" t="s">
        <v>29</v>
      </c>
      <c r="F31" t="s">
        <v>91</v>
      </c>
      <c r="G31" t="s">
        <v>149</v>
      </c>
      <c r="H31" t="s">
        <v>149</v>
      </c>
      <c r="I31" t="s">
        <v>219</v>
      </c>
      <c r="J31" t="s">
        <v>220</v>
      </c>
      <c r="K31" t="s">
        <v>146</v>
      </c>
      <c r="L31" t="s">
        <v>148</v>
      </c>
      <c r="M31" t="s">
        <v>146</v>
      </c>
      <c r="N31" t="s">
        <v>148</v>
      </c>
      <c r="O31" t="s">
        <v>221</v>
      </c>
    </row>
    <row r="32" spans="1:30" x14ac:dyDescent="0.35">
      <c r="A32">
        <v>0</v>
      </c>
      <c r="B32">
        <v>3</v>
      </c>
      <c r="C32">
        <v>2</v>
      </c>
      <c r="D32">
        <v>2</v>
      </c>
      <c r="E32">
        <v>2</v>
      </c>
      <c r="F32">
        <v>2</v>
      </c>
      <c r="G32">
        <v>1</v>
      </c>
      <c r="H32">
        <v>1</v>
      </c>
      <c r="I32">
        <v>6</v>
      </c>
      <c r="J32">
        <v>6</v>
      </c>
      <c r="K32">
        <v>5</v>
      </c>
      <c r="L32">
        <v>6</v>
      </c>
      <c r="M32">
        <v>4</v>
      </c>
      <c r="N32">
        <v>6</v>
      </c>
      <c r="O32">
        <v>1000</v>
      </c>
    </row>
    <row r="33" spans="1:15" x14ac:dyDescent="0.3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2</v>
      </c>
      <c r="H33">
        <v>2</v>
      </c>
      <c r="I33">
        <v>1</v>
      </c>
      <c r="J33">
        <v>2</v>
      </c>
      <c r="K33">
        <v>1</v>
      </c>
      <c r="L33">
        <v>2</v>
      </c>
      <c r="M33">
        <v>1</v>
      </c>
      <c r="N33">
        <v>4</v>
      </c>
      <c r="O33">
        <v>1000</v>
      </c>
    </row>
    <row r="34" spans="1:15" x14ac:dyDescent="0.35">
      <c r="A34">
        <v>2</v>
      </c>
      <c r="B34">
        <v>5</v>
      </c>
      <c r="C34">
        <v>4</v>
      </c>
      <c r="D34">
        <v>7</v>
      </c>
      <c r="E34">
        <v>4</v>
      </c>
      <c r="F34">
        <v>7</v>
      </c>
      <c r="G34">
        <v>10</v>
      </c>
      <c r="H34">
        <v>8</v>
      </c>
      <c r="I34">
        <v>10</v>
      </c>
      <c r="J34">
        <v>10</v>
      </c>
      <c r="K34">
        <v>4</v>
      </c>
      <c r="L34">
        <v>4</v>
      </c>
      <c r="M34">
        <v>3</v>
      </c>
      <c r="N34">
        <v>3</v>
      </c>
      <c r="O34">
        <v>1000</v>
      </c>
    </row>
    <row r="35" spans="1:15" x14ac:dyDescent="0.35">
      <c r="A35">
        <v>3</v>
      </c>
      <c r="B35">
        <v>6</v>
      </c>
      <c r="C35">
        <v>6</v>
      </c>
      <c r="D35">
        <v>5</v>
      </c>
      <c r="E35">
        <v>6</v>
      </c>
      <c r="F35">
        <v>6</v>
      </c>
      <c r="G35">
        <v>9</v>
      </c>
      <c r="H35">
        <v>7</v>
      </c>
      <c r="I35">
        <v>7</v>
      </c>
      <c r="J35">
        <v>7</v>
      </c>
      <c r="K35">
        <v>6</v>
      </c>
      <c r="L35">
        <v>8</v>
      </c>
      <c r="M35">
        <v>6</v>
      </c>
      <c r="N35">
        <v>7</v>
      </c>
      <c r="O35">
        <v>1000</v>
      </c>
    </row>
    <row r="36" spans="1:15" x14ac:dyDescent="0.35">
      <c r="A36">
        <v>4</v>
      </c>
      <c r="B36">
        <v>3</v>
      </c>
      <c r="C36">
        <v>3</v>
      </c>
      <c r="D36">
        <v>4</v>
      </c>
      <c r="E36">
        <v>3</v>
      </c>
      <c r="F36">
        <v>3</v>
      </c>
      <c r="G36">
        <v>5</v>
      </c>
      <c r="H36">
        <v>4</v>
      </c>
      <c r="I36">
        <v>3</v>
      </c>
      <c r="J36">
        <v>3</v>
      </c>
      <c r="K36">
        <v>2</v>
      </c>
      <c r="L36">
        <v>3</v>
      </c>
      <c r="M36">
        <v>2</v>
      </c>
      <c r="N36">
        <v>2</v>
      </c>
      <c r="O36">
        <v>1000</v>
      </c>
    </row>
    <row r="37" spans="1:15" x14ac:dyDescent="0.35">
      <c r="A37">
        <v>5</v>
      </c>
      <c r="B37">
        <v>8</v>
      </c>
      <c r="C37">
        <v>7</v>
      </c>
      <c r="D37">
        <v>8</v>
      </c>
      <c r="E37">
        <v>7</v>
      </c>
      <c r="F37">
        <v>8</v>
      </c>
      <c r="G37">
        <v>6</v>
      </c>
      <c r="H37">
        <v>6</v>
      </c>
      <c r="I37">
        <v>5</v>
      </c>
      <c r="J37">
        <v>4</v>
      </c>
      <c r="K37">
        <v>7</v>
      </c>
      <c r="L37">
        <v>9</v>
      </c>
      <c r="M37">
        <v>8</v>
      </c>
      <c r="N37">
        <v>9</v>
      </c>
      <c r="O37">
        <v>1000</v>
      </c>
    </row>
    <row r="38" spans="1:15" x14ac:dyDescent="0.35">
      <c r="A38">
        <v>6</v>
      </c>
      <c r="B38">
        <v>2</v>
      </c>
      <c r="C38">
        <v>9</v>
      </c>
      <c r="D38">
        <v>3</v>
      </c>
      <c r="E38">
        <v>10</v>
      </c>
      <c r="F38">
        <v>4</v>
      </c>
      <c r="G38">
        <v>7</v>
      </c>
      <c r="H38">
        <v>8</v>
      </c>
      <c r="I38">
        <v>4</v>
      </c>
      <c r="J38">
        <v>5</v>
      </c>
      <c r="K38">
        <v>8</v>
      </c>
      <c r="L38">
        <v>7</v>
      </c>
      <c r="M38">
        <v>9</v>
      </c>
      <c r="N38">
        <v>8</v>
      </c>
      <c r="O38">
        <v>1000</v>
      </c>
    </row>
    <row r="39" spans="1:15" x14ac:dyDescent="0.35">
      <c r="A39">
        <v>7</v>
      </c>
      <c r="B39">
        <v>7</v>
      </c>
      <c r="C39">
        <v>5</v>
      </c>
      <c r="D39">
        <v>6</v>
      </c>
      <c r="E39">
        <v>5</v>
      </c>
      <c r="F39">
        <v>5</v>
      </c>
      <c r="G39">
        <v>3</v>
      </c>
      <c r="H39">
        <v>3</v>
      </c>
      <c r="I39">
        <v>8</v>
      </c>
      <c r="J39">
        <v>8</v>
      </c>
      <c r="K39">
        <v>3</v>
      </c>
      <c r="L39">
        <v>5</v>
      </c>
      <c r="M39">
        <v>5</v>
      </c>
      <c r="N39">
        <v>5</v>
      </c>
      <c r="O39">
        <v>1000</v>
      </c>
    </row>
    <row r="40" spans="1:15" x14ac:dyDescent="0.35">
      <c r="A40">
        <v>8</v>
      </c>
      <c r="B40">
        <v>10</v>
      </c>
      <c r="C40">
        <v>10</v>
      </c>
      <c r="D40">
        <v>10</v>
      </c>
      <c r="E40">
        <v>8</v>
      </c>
      <c r="F40">
        <v>9</v>
      </c>
      <c r="G40">
        <v>4</v>
      </c>
      <c r="H40">
        <v>5</v>
      </c>
      <c r="I40">
        <v>9</v>
      </c>
      <c r="J40">
        <v>9</v>
      </c>
      <c r="K40">
        <v>10</v>
      </c>
      <c r="L40">
        <v>10</v>
      </c>
      <c r="M40">
        <v>10</v>
      </c>
      <c r="N40">
        <v>10</v>
      </c>
      <c r="O40">
        <v>1000</v>
      </c>
    </row>
    <row r="41" spans="1:15" x14ac:dyDescent="0.35">
      <c r="A41">
        <v>9</v>
      </c>
      <c r="B41">
        <v>9</v>
      </c>
      <c r="C41">
        <v>8</v>
      </c>
      <c r="D41">
        <v>9</v>
      </c>
      <c r="E41">
        <v>9</v>
      </c>
      <c r="F41">
        <v>10</v>
      </c>
      <c r="G41">
        <v>8</v>
      </c>
      <c r="H41">
        <v>8</v>
      </c>
      <c r="I41">
        <v>2</v>
      </c>
      <c r="J41">
        <v>1</v>
      </c>
      <c r="K41">
        <v>9</v>
      </c>
      <c r="L41">
        <v>1</v>
      </c>
      <c r="M41">
        <v>7</v>
      </c>
      <c r="N41">
        <v>1</v>
      </c>
      <c r="O41">
        <v>1000</v>
      </c>
    </row>
  </sheetData>
  <conditionalFormatting sqref="C15:U15 X15:Z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DF62-80CD-4908-9ED6-BCDE08CF7C55}">
  <dimension ref="A1:AO150"/>
  <sheetViews>
    <sheetView topLeftCell="A123" zoomScale="62" workbookViewId="0"/>
  </sheetViews>
  <sheetFormatPr defaultRowHeight="14.5" x14ac:dyDescent="0.35"/>
  <sheetData>
    <row r="1" spans="1:38" ht="18" x14ac:dyDescent="0.35">
      <c r="A1" s="17"/>
      <c r="X1" s="17"/>
    </row>
    <row r="2" spans="1:38" x14ac:dyDescent="0.35">
      <c r="A2" s="18"/>
      <c r="X2" s="18"/>
    </row>
    <row r="5" spans="1:38" ht="15" x14ac:dyDescent="0.35">
      <c r="A5" s="19" t="s">
        <v>33</v>
      </c>
      <c r="B5" s="20">
        <v>2961532</v>
      </c>
      <c r="C5" s="19" t="s">
        <v>34</v>
      </c>
      <c r="D5" s="20">
        <v>10</v>
      </c>
      <c r="E5" s="19" t="s">
        <v>35</v>
      </c>
      <c r="F5" s="20">
        <v>17</v>
      </c>
      <c r="G5" s="19" t="s">
        <v>36</v>
      </c>
      <c r="H5" s="20">
        <v>10</v>
      </c>
      <c r="I5" s="19" t="s">
        <v>37</v>
      </c>
      <c r="J5" s="20">
        <v>0</v>
      </c>
      <c r="K5" s="19" t="s">
        <v>38</v>
      </c>
      <c r="L5" s="20" t="s">
        <v>228</v>
      </c>
      <c r="X5" s="19" t="s">
        <v>33</v>
      </c>
      <c r="Y5" s="20">
        <v>4175443</v>
      </c>
      <c r="Z5" s="19" t="s">
        <v>34</v>
      </c>
      <c r="AA5" s="20">
        <v>10</v>
      </c>
      <c r="AB5" s="19" t="s">
        <v>35</v>
      </c>
      <c r="AC5" s="20">
        <v>13</v>
      </c>
      <c r="AD5" s="19" t="s">
        <v>36</v>
      </c>
      <c r="AE5" s="20">
        <v>10</v>
      </c>
      <c r="AF5" s="19" t="s">
        <v>37</v>
      </c>
      <c r="AG5" s="20">
        <v>0</v>
      </c>
      <c r="AH5" s="19" t="s">
        <v>38</v>
      </c>
      <c r="AI5" s="20" t="s">
        <v>288</v>
      </c>
    </row>
    <row r="6" spans="1:38" ht="18.5" thickBot="1" x14ac:dyDescent="0.4">
      <c r="A6" s="17"/>
      <c r="X6" s="17"/>
    </row>
    <row r="7" spans="1:38" ht="15" thickBot="1" x14ac:dyDescent="0.4">
      <c r="A7" s="21" t="s">
        <v>39</v>
      </c>
      <c r="B7" s="21" t="s">
        <v>40</v>
      </c>
      <c r="C7" s="21" t="s">
        <v>41</v>
      </c>
      <c r="D7" s="21" t="s">
        <v>42</v>
      </c>
      <c r="E7" s="21" t="s">
        <v>43</v>
      </c>
      <c r="F7" s="21" t="s">
        <v>95</v>
      </c>
      <c r="G7" s="21" t="s">
        <v>229</v>
      </c>
      <c r="H7" s="21" t="s">
        <v>230</v>
      </c>
      <c r="I7" s="21" t="s">
        <v>231</v>
      </c>
      <c r="J7" s="21" t="s">
        <v>232</v>
      </c>
      <c r="K7" s="21" t="s">
        <v>233</v>
      </c>
      <c r="L7" s="21" t="s">
        <v>234</v>
      </c>
      <c r="M7" s="21" t="s">
        <v>235</v>
      </c>
      <c r="N7" s="21" t="s">
        <v>236</v>
      </c>
      <c r="O7" s="21" t="s">
        <v>237</v>
      </c>
      <c r="P7" s="21" t="s">
        <v>238</v>
      </c>
      <c r="Q7" s="21" t="s">
        <v>239</v>
      </c>
      <c r="R7" s="21" t="s">
        <v>240</v>
      </c>
      <c r="S7" s="21" t="s">
        <v>241</v>
      </c>
      <c r="X7" s="21" t="s">
        <v>39</v>
      </c>
      <c r="Y7" s="21" t="s">
        <v>40</v>
      </c>
      <c r="Z7" s="21" t="s">
        <v>41</v>
      </c>
      <c r="AA7" s="21" t="s">
        <v>42</v>
      </c>
      <c r="AB7" s="21" t="s">
        <v>43</v>
      </c>
      <c r="AC7" s="21" t="s">
        <v>95</v>
      </c>
      <c r="AD7" s="21" t="s">
        <v>229</v>
      </c>
      <c r="AE7" s="21" t="s">
        <v>230</v>
      </c>
      <c r="AF7" s="21" t="s">
        <v>231</v>
      </c>
      <c r="AG7" s="21" t="s">
        <v>232</v>
      </c>
      <c r="AH7" s="21" t="s">
        <v>233</v>
      </c>
      <c r="AI7" s="21" t="s">
        <v>234</v>
      </c>
      <c r="AJ7" s="21" t="s">
        <v>235</v>
      </c>
      <c r="AK7" s="21" t="s">
        <v>236</v>
      </c>
      <c r="AL7" s="21" t="s">
        <v>289</v>
      </c>
    </row>
    <row r="8" spans="1:38" ht="15" thickBot="1" x14ac:dyDescent="0.4">
      <c r="A8" s="21" t="s">
        <v>44</v>
      </c>
      <c r="B8" s="22">
        <v>3</v>
      </c>
      <c r="C8" s="22">
        <v>2</v>
      </c>
      <c r="D8" s="22">
        <v>2</v>
      </c>
      <c r="E8" s="22">
        <v>5</v>
      </c>
      <c r="F8" s="22">
        <v>2</v>
      </c>
      <c r="G8" s="22">
        <v>2</v>
      </c>
      <c r="H8" s="22">
        <v>2</v>
      </c>
      <c r="I8" s="22">
        <v>3</v>
      </c>
      <c r="J8" s="22">
        <v>2</v>
      </c>
      <c r="K8" s="22">
        <v>1</v>
      </c>
      <c r="L8" s="22">
        <v>1</v>
      </c>
      <c r="M8" s="22">
        <v>6</v>
      </c>
      <c r="N8" s="22">
        <v>6</v>
      </c>
      <c r="O8" s="22">
        <v>5</v>
      </c>
      <c r="P8" s="22">
        <v>6</v>
      </c>
      <c r="Q8" s="22">
        <v>4</v>
      </c>
      <c r="R8" s="22">
        <v>6</v>
      </c>
      <c r="S8" s="22">
        <v>1000</v>
      </c>
      <c r="X8" s="21" t="s">
        <v>44</v>
      </c>
      <c r="Y8" s="22">
        <v>3</v>
      </c>
      <c r="Z8" s="22">
        <v>2</v>
      </c>
      <c r="AA8" s="22">
        <v>2</v>
      </c>
      <c r="AB8" s="22">
        <v>2</v>
      </c>
      <c r="AC8" s="22">
        <v>2</v>
      </c>
      <c r="AD8" s="22">
        <v>1</v>
      </c>
      <c r="AE8" s="22">
        <v>1</v>
      </c>
      <c r="AF8" s="22">
        <v>6</v>
      </c>
      <c r="AG8" s="22">
        <v>6</v>
      </c>
      <c r="AH8" s="22">
        <v>5</v>
      </c>
      <c r="AI8" s="22">
        <v>6</v>
      </c>
      <c r="AJ8" s="22">
        <v>4</v>
      </c>
      <c r="AK8" s="22">
        <v>6</v>
      </c>
      <c r="AL8" s="22">
        <v>1000</v>
      </c>
    </row>
    <row r="9" spans="1:38" ht="15" thickBot="1" x14ac:dyDescent="0.4">
      <c r="A9" s="21" t="s">
        <v>45</v>
      </c>
      <c r="B9" s="22">
        <v>1</v>
      </c>
      <c r="C9" s="22">
        <v>1</v>
      </c>
      <c r="D9" s="22">
        <v>8</v>
      </c>
      <c r="E9" s="22">
        <v>9</v>
      </c>
      <c r="F9" s="22">
        <v>1</v>
      </c>
      <c r="G9" s="22">
        <v>1</v>
      </c>
      <c r="H9" s="22">
        <v>5</v>
      </c>
      <c r="I9" s="22">
        <v>7</v>
      </c>
      <c r="J9" s="22">
        <v>1</v>
      </c>
      <c r="K9" s="22">
        <v>2</v>
      </c>
      <c r="L9" s="22">
        <v>2</v>
      </c>
      <c r="M9" s="22">
        <v>1</v>
      </c>
      <c r="N9" s="22">
        <v>2</v>
      </c>
      <c r="O9" s="22">
        <v>1</v>
      </c>
      <c r="P9" s="22">
        <v>2</v>
      </c>
      <c r="Q9" s="22">
        <v>1</v>
      </c>
      <c r="R9" s="22">
        <v>4</v>
      </c>
      <c r="S9" s="22">
        <v>1000</v>
      </c>
      <c r="X9" s="21" t="s">
        <v>45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  <c r="AD9" s="22">
        <v>2</v>
      </c>
      <c r="AE9" s="22">
        <v>2</v>
      </c>
      <c r="AF9" s="22">
        <v>1</v>
      </c>
      <c r="AG9" s="22">
        <v>2</v>
      </c>
      <c r="AH9" s="22">
        <v>1</v>
      </c>
      <c r="AI9" s="22">
        <v>2</v>
      </c>
      <c r="AJ9" s="22">
        <v>1</v>
      </c>
      <c r="AK9" s="22">
        <v>4</v>
      </c>
      <c r="AL9" s="22">
        <v>1000</v>
      </c>
    </row>
    <row r="10" spans="1:38" ht="15" thickBot="1" x14ac:dyDescent="0.4">
      <c r="A10" s="21" t="s">
        <v>46</v>
      </c>
      <c r="B10" s="22">
        <v>5</v>
      </c>
      <c r="C10" s="22">
        <v>4</v>
      </c>
      <c r="D10" s="22">
        <v>9</v>
      </c>
      <c r="E10" s="22">
        <v>10</v>
      </c>
      <c r="F10" s="22">
        <v>7</v>
      </c>
      <c r="G10" s="22">
        <v>4</v>
      </c>
      <c r="H10" s="22">
        <v>10</v>
      </c>
      <c r="I10" s="22">
        <v>10</v>
      </c>
      <c r="J10" s="22">
        <v>7</v>
      </c>
      <c r="K10" s="22">
        <v>10</v>
      </c>
      <c r="L10" s="22">
        <v>8</v>
      </c>
      <c r="M10" s="22">
        <v>10</v>
      </c>
      <c r="N10" s="22">
        <v>10</v>
      </c>
      <c r="O10" s="22">
        <v>4</v>
      </c>
      <c r="P10" s="22">
        <v>4</v>
      </c>
      <c r="Q10" s="22">
        <v>3</v>
      </c>
      <c r="R10" s="22">
        <v>3</v>
      </c>
      <c r="S10" s="22">
        <v>1000</v>
      </c>
      <c r="X10" s="21" t="s">
        <v>46</v>
      </c>
      <c r="Y10" s="22">
        <v>5</v>
      </c>
      <c r="Z10" s="22">
        <v>4</v>
      </c>
      <c r="AA10" s="22">
        <v>7</v>
      </c>
      <c r="AB10" s="22">
        <v>4</v>
      </c>
      <c r="AC10" s="22">
        <v>7</v>
      </c>
      <c r="AD10" s="22">
        <v>10</v>
      </c>
      <c r="AE10" s="22">
        <v>8</v>
      </c>
      <c r="AF10" s="22">
        <v>10</v>
      </c>
      <c r="AG10" s="22">
        <v>10</v>
      </c>
      <c r="AH10" s="22">
        <v>4</v>
      </c>
      <c r="AI10" s="22">
        <v>4</v>
      </c>
      <c r="AJ10" s="22">
        <v>3</v>
      </c>
      <c r="AK10" s="22">
        <v>3</v>
      </c>
      <c r="AL10" s="22">
        <v>1000</v>
      </c>
    </row>
    <row r="11" spans="1:38" ht="15" thickBot="1" x14ac:dyDescent="0.4">
      <c r="A11" s="21" t="s">
        <v>47</v>
      </c>
      <c r="B11" s="22">
        <v>6</v>
      </c>
      <c r="C11" s="22">
        <v>6</v>
      </c>
      <c r="D11" s="22">
        <v>4</v>
      </c>
      <c r="E11" s="22">
        <v>6</v>
      </c>
      <c r="F11" s="22">
        <v>5</v>
      </c>
      <c r="G11" s="22">
        <v>6</v>
      </c>
      <c r="H11" s="22">
        <v>8</v>
      </c>
      <c r="I11" s="22">
        <v>9</v>
      </c>
      <c r="J11" s="22">
        <v>6</v>
      </c>
      <c r="K11" s="22">
        <v>9</v>
      </c>
      <c r="L11" s="22">
        <v>7</v>
      </c>
      <c r="M11" s="22">
        <v>7</v>
      </c>
      <c r="N11" s="22">
        <v>7</v>
      </c>
      <c r="O11" s="22">
        <v>6</v>
      </c>
      <c r="P11" s="22">
        <v>8</v>
      </c>
      <c r="Q11" s="22">
        <v>6</v>
      </c>
      <c r="R11" s="22">
        <v>7</v>
      </c>
      <c r="S11" s="22">
        <v>1000</v>
      </c>
      <c r="X11" s="21" t="s">
        <v>47</v>
      </c>
      <c r="Y11" s="22">
        <v>6</v>
      </c>
      <c r="Z11" s="22">
        <v>6</v>
      </c>
      <c r="AA11" s="22">
        <v>5</v>
      </c>
      <c r="AB11" s="22">
        <v>6</v>
      </c>
      <c r="AC11" s="22">
        <v>6</v>
      </c>
      <c r="AD11" s="22">
        <v>9</v>
      </c>
      <c r="AE11" s="22">
        <v>7</v>
      </c>
      <c r="AF11" s="22">
        <v>7</v>
      </c>
      <c r="AG11" s="22">
        <v>7</v>
      </c>
      <c r="AH11" s="22">
        <v>6</v>
      </c>
      <c r="AI11" s="22">
        <v>8</v>
      </c>
      <c r="AJ11" s="22">
        <v>6</v>
      </c>
      <c r="AK11" s="22">
        <v>7</v>
      </c>
      <c r="AL11" s="22">
        <v>1000</v>
      </c>
    </row>
    <row r="12" spans="1:38" ht="15" thickBot="1" x14ac:dyDescent="0.4">
      <c r="A12" s="21" t="s">
        <v>48</v>
      </c>
      <c r="B12" s="22">
        <v>3</v>
      </c>
      <c r="C12" s="22">
        <v>3</v>
      </c>
      <c r="D12" s="22">
        <v>7</v>
      </c>
      <c r="E12" s="22">
        <v>8</v>
      </c>
      <c r="F12" s="22">
        <v>4</v>
      </c>
      <c r="G12" s="22">
        <v>3</v>
      </c>
      <c r="H12" s="22">
        <v>3</v>
      </c>
      <c r="I12" s="22">
        <v>6</v>
      </c>
      <c r="J12" s="22">
        <v>3</v>
      </c>
      <c r="K12" s="22">
        <v>5</v>
      </c>
      <c r="L12" s="22">
        <v>4</v>
      </c>
      <c r="M12" s="22">
        <v>3</v>
      </c>
      <c r="N12" s="22">
        <v>3</v>
      </c>
      <c r="O12" s="22">
        <v>2</v>
      </c>
      <c r="P12" s="22">
        <v>3</v>
      </c>
      <c r="Q12" s="22">
        <v>2</v>
      </c>
      <c r="R12" s="22">
        <v>2</v>
      </c>
      <c r="S12" s="22">
        <v>1000</v>
      </c>
      <c r="X12" s="21" t="s">
        <v>48</v>
      </c>
      <c r="Y12" s="22">
        <v>3</v>
      </c>
      <c r="Z12" s="22">
        <v>3</v>
      </c>
      <c r="AA12" s="22">
        <v>4</v>
      </c>
      <c r="AB12" s="22">
        <v>3</v>
      </c>
      <c r="AC12" s="22">
        <v>3</v>
      </c>
      <c r="AD12" s="22">
        <v>5</v>
      </c>
      <c r="AE12" s="22">
        <v>4</v>
      </c>
      <c r="AF12" s="22">
        <v>3</v>
      </c>
      <c r="AG12" s="22">
        <v>3</v>
      </c>
      <c r="AH12" s="22">
        <v>2</v>
      </c>
      <c r="AI12" s="22">
        <v>3</v>
      </c>
      <c r="AJ12" s="22">
        <v>2</v>
      </c>
      <c r="AK12" s="22">
        <v>2</v>
      </c>
      <c r="AL12" s="22">
        <v>1000</v>
      </c>
    </row>
    <row r="13" spans="1:38" ht="15" thickBot="1" x14ac:dyDescent="0.4">
      <c r="A13" s="21" t="s">
        <v>49</v>
      </c>
      <c r="B13" s="22">
        <v>8</v>
      </c>
      <c r="C13" s="22">
        <v>7</v>
      </c>
      <c r="D13" s="22">
        <v>5</v>
      </c>
      <c r="E13" s="22">
        <v>4</v>
      </c>
      <c r="F13" s="22">
        <v>8</v>
      </c>
      <c r="G13" s="22">
        <v>7</v>
      </c>
      <c r="H13" s="22">
        <v>6</v>
      </c>
      <c r="I13" s="22">
        <v>2</v>
      </c>
      <c r="J13" s="22">
        <v>8</v>
      </c>
      <c r="K13" s="22">
        <v>6</v>
      </c>
      <c r="L13" s="22">
        <v>6</v>
      </c>
      <c r="M13" s="22">
        <v>5</v>
      </c>
      <c r="N13" s="22">
        <v>4</v>
      </c>
      <c r="O13" s="22">
        <v>7</v>
      </c>
      <c r="P13" s="22">
        <v>9</v>
      </c>
      <c r="Q13" s="22">
        <v>8</v>
      </c>
      <c r="R13" s="22">
        <v>9</v>
      </c>
      <c r="S13" s="22">
        <v>1000</v>
      </c>
      <c r="X13" s="21" t="s">
        <v>49</v>
      </c>
      <c r="Y13" s="22">
        <v>8</v>
      </c>
      <c r="Z13" s="22">
        <v>7</v>
      </c>
      <c r="AA13" s="22">
        <v>8</v>
      </c>
      <c r="AB13" s="22">
        <v>7</v>
      </c>
      <c r="AC13" s="22">
        <v>8</v>
      </c>
      <c r="AD13" s="22">
        <v>6</v>
      </c>
      <c r="AE13" s="22">
        <v>6</v>
      </c>
      <c r="AF13" s="22">
        <v>5</v>
      </c>
      <c r="AG13" s="22">
        <v>4</v>
      </c>
      <c r="AH13" s="22">
        <v>7</v>
      </c>
      <c r="AI13" s="22">
        <v>9</v>
      </c>
      <c r="AJ13" s="22">
        <v>8</v>
      </c>
      <c r="AK13" s="22">
        <v>9</v>
      </c>
      <c r="AL13" s="22">
        <v>1000</v>
      </c>
    </row>
    <row r="14" spans="1:38" ht="15" thickBot="1" x14ac:dyDescent="0.4">
      <c r="A14" s="21" t="s">
        <v>50</v>
      </c>
      <c r="B14" s="22">
        <v>2</v>
      </c>
      <c r="C14" s="22">
        <v>9</v>
      </c>
      <c r="D14" s="22">
        <v>10</v>
      </c>
      <c r="E14" s="22">
        <v>7</v>
      </c>
      <c r="F14" s="22">
        <v>3</v>
      </c>
      <c r="G14" s="22">
        <v>10</v>
      </c>
      <c r="H14" s="22">
        <v>9</v>
      </c>
      <c r="I14" s="22">
        <v>8</v>
      </c>
      <c r="J14" s="22">
        <v>4</v>
      </c>
      <c r="K14" s="22">
        <v>7</v>
      </c>
      <c r="L14" s="22">
        <v>8</v>
      </c>
      <c r="M14" s="22">
        <v>4</v>
      </c>
      <c r="N14" s="22">
        <v>5</v>
      </c>
      <c r="O14" s="22">
        <v>8</v>
      </c>
      <c r="P14" s="22">
        <v>7</v>
      </c>
      <c r="Q14" s="22">
        <v>9</v>
      </c>
      <c r="R14" s="22">
        <v>8</v>
      </c>
      <c r="S14" s="22">
        <v>1000</v>
      </c>
      <c r="X14" s="21" t="s">
        <v>50</v>
      </c>
      <c r="Y14" s="22">
        <v>2</v>
      </c>
      <c r="Z14" s="22">
        <v>9</v>
      </c>
      <c r="AA14" s="22">
        <v>3</v>
      </c>
      <c r="AB14" s="22">
        <v>10</v>
      </c>
      <c r="AC14" s="22">
        <v>4</v>
      </c>
      <c r="AD14" s="22">
        <v>7</v>
      </c>
      <c r="AE14" s="22">
        <v>8</v>
      </c>
      <c r="AF14" s="22">
        <v>4</v>
      </c>
      <c r="AG14" s="22">
        <v>5</v>
      </c>
      <c r="AH14" s="22">
        <v>8</v>
      </c>
      <c r="AI14" s="22">
        <v>7</v>
      </c>
      <c r="AJ14" s="22">
        <v>9</v>
      </c>
      <c r="AK14" s="22">
        <v>8</v>
      </c>
      <c r="AL14" s="22">
        <v>1000</v>
      </c>
    </row>
    <row r="15" spans="1:38" ht="15" thickBot="1" x14ac:dyDescent="0.4">
      <c r="A15" s="21" t="s">
        <v>51</v>
      </c>
      <c r="B15" s="22">
        <v>7</v>
      </c>
      <c r="C15" s="22">
        <v>5</v>
      </c>
      <c r="D15" s="22">
        <v>3</v>
      </c>
      <c r="E15" s="22">
        <v>2</v>
      </c>
      <c r="F15" s="22">
        <v>6</v>
      </c>
      <c r="G15" s="22">
        <v>5</v>
      </c>
      <c r="H15" s="22">
        <v>4</v>
      </c>
      <c r="I15" s="22">
        <v>1</v>
      </c>
      <c r="J15" s="22">
        <v>5</v>
      </c>
      <c r="K15" s="22">
        <v>3</v>
      </c>
      <c r="L15" s="22">
        <v>3</v>
      </c>
      <c r="M15" s="22">
        <v>8</v>
      </c>
      <c r="N15" s="22">
        <v>8</v>
      </c>
      <c r="O15" s="22">
        <v>3</v>
      </c>
      <c r="P15" s="22">
        <v>5</v>
      </c>
      <c r="Q15" s="22">
        <v>5</v>
      </c>
      <c r="R15" s="22">
        <v>5</v>
      </c>
      <c r="S15" s="22">
        <v>1000</v>
      </c>
      <c r="X15" s="21" t="s">
        <v>51</v>
      </c>
      <c r="Y15" s="22">
        <v>7</v>
      </c>
      <c r="Z15" s="22">
        <v>5</v>
      </c>
      <c r="AA15" s="22">
        <v>6</v>
      </c>
      <c r="AB15" s="22">
        <v>5</v>
      </c>
      <c r="AC15" s="22">
        <v>5</v>
      </c>
      <c r="AD15" s="22">
        <v>3</v>
      </c>
      <c r="AE15" s="22">
        <v>3</v>
      </c>
      <c r="AF15" s="22">
        <v>8</v>
      </c>
      <c r="AG15" s="22">
        <v>8</v>
      </c>
      <c r="AH15" s="22">
        <v>3</v>
      </c>
      <c r="AI15" s="22">
        <v>5</v>
      </c>
      <c r="AJ15" s="22">
        <v>5</v>
      </c>
      <c r="AK15" s="22">
        <v>5</v>
      </c>
      <c r="AL15" s="22">
        <v>1000</v>
      </c>
    </row>
    <row r="16" spans="1:38" ht="15" thickBot="1" x14ac:dyDescent="0.4">
      <c r="A16" s="21" t="s">
        <v>52</v>
      </c>
      <c r="B16" s="22">
        <v>10</v>
      </c>
      <c r="C16" s="22">
        <v>10</v>
      </c>
      <c r="D16" s="22">
        <v>1</v>
      </c>
      <c r="E16" s="22">
        <v>1</v>
      </c>
      <c r="F16" s="22">
        <v>10</v>
      </c>
      <c r="G16" s="22">
        <v>8</v>
      </c>
      <c r="H16" s="22">
        <v>1</v>
      </c>
      <c r="I16" s="22">
        <v>4</v>
      </c>
      <c r="J16" s="22">
        <v>9</v>
      </c>
      <c r="K16" s="22">
        <v>4</v>
      </c>
      <c r="L16" s="22">
        <v>5</v>
      </c>
      <c r="M16" s="22">
        <v>9</v>
      </c>
      <c r="N16" s="22">
        <v>9</v>
      </c>
      <c r="O16" s="22">
        <v>10</v>
      </c>
      <c r="P16" s="22">
        <v>10</v>
      </c>
      <c r="Q16" s="22">
        <v>10</v>
      </c>
      <c r="R16" s="22">
        <v>10</v>
      </c>
      <c r="S16" s="22">
        <v>1000</v>
      </c>
      <c r="X16" s="21" t="s">
        <v>52</v>
      </c>
      <c r="Y16" s="22">
        <v>10</v>
      </c>
      <c r="Z16" s="22">
        <v>10</v>
      </c>
      <c r="AA16" s="22">
        <v>10</v>
      </c>
      <c r="AB16" s="22">
        <v>8</v>
      </c>
      <c r="AC16" s="22">
        <v>9</v>
      </c>
      <c r="AD16" s="22">
        <v>4</v>
      </c>
      <c r="AE16" s="22">
        <v>5</v>
      </c>
      <c r="AF16" s="22">
        <v>9</v>
      </c>
      <c r="AG16" s="22">
        <v>9</v>
      </c>
      <c r="AH16" s="22">
        <v>10</v>
      </c>
      <c r="AI16" s="22">
        <v>10</v>
      </c>
      <c r="AJ16" s="22">
        <v>10</v>
      </c>
      <c r="AK16" s="22">
        <v>10</v>
      </c>
      <c r="AL16" s="22">
        <v>1000</v>
      </c>
    </row>
    <row r="17" spans="1:38" ht="15" thickBot="1" x14ac:dyDescent="0.4">
      <c r="A17" s="21" t="s">
        <v>87</v>
      </c>
      <c r="B17" s="22">
        <v>9</v>
      </c>
      <c r="C17" s="22">
        <v>8</v>
      </c>
      <c r="D17" s="22">
        <v>6</v>
      </c>
      <c r="E17" s="22">
        <v>3</v>
      </c>
      <c r="F17" s="22">
        <v>9</v>
      </c>
      <c r="G17" s="22">
        <v>9</v>
      </c>
      <c r="H17" s="22">
        <v>7</v>
      </c>
      <c r="I17" s="22">
        <v>5</v>
      </c>
      <c r="J17" s="22">
        <v>10</v>
      </c>
      <c r="K17" s="22">
        <v>8</v>
      </c>
      <c r="L17" s="22">
        <v>8</v>
      </c>
      <c r="M17" s="22">
        <v>2</v>
      </c>
      <c r="N17" s="22">
        <v>1</v>
      </c>
      <c r="O17" s="22">
        <v>9</v>
      </c>
      <c r="P17" s="22">
        <v>1</v>
      </c>
      <c r="Q17" s="22">
        <v>7</v>
      </c>
      <c r="R17" s="22">
        <v>1</v>
      </c>
      <c r="S17" s="22">
        <v>1000</v>
      </c>
      <c r="X17" s="21" t="s">
        <v>87</v>
      </c>
      <c r="Y17" s="22">
        <v>9</v>
      </c>
      <c r="Z17" s="22">
        <v>8</v>
      </c>
      <c r="AA17" s="22">
        <v>9</v>
      </c>
      <c r="AB17" s="22">
        <v>9</v>
      </c>
      <c r="AC17" s="22">
        <v>10</v>
      </c>
      <c r="AD17" s="22">
        <v>8</v>
      </c>
      <c r="AE17" s="22">
        <v>8</v>
      </c>
      <c r="AF17" s="22">
        <v>2</v>
      </c>
      <c r="AG17" s="22">
        <v>1</v>
      </c>
      <c r="AH17" s="22">
        <v>9</v>
      </c>
      <c r="AI17" s="22">
        <v>1</v>
      </c>
      <c r="AJ17" s="22">
        <v>7</v>
      </c>
      <c r="AK17" s="22">
        <v>1</v>
      </c>
      <c r="AL17" s="22">
        <v>1000</v>
      </c>
    </row>
    <row r="18" spans="1:38" ht="18.5" thickBot="1" x14ac:dyDescent="0.4">
      <c r="A18" s="17"/>
      <c r="X18" s="17"/>
    </row>
    <row r="19" spans="1:38" ht="15" thickBot="1" x14ac:dyDescent="0.4">
      <c r="A19" s="21" t="s">
        <v>53</v>
      </c>
      <c r="B19" s="21" t="s">
        <v>40</v>
      </c>
      <c r="C19" s="21" t="s">
        <v>41</v>
      </c>
      <c r="D19" s="21" t="s">
        <v>42</v>
      </c>
      <c r="E19" s="21" t="s">
        <v>43</v>
      </c>
      <c r="F19" s="21" t="s">
        <v>95</v>
      </c>
      <c r="G19" s="21" t="s">
        <v>229</v>
      </c>
      <c r="H19" s="21" t="s">
        <v>230</v>
      </c>
      <c r="I19" s="21" t="s">
        <v>231</v>
      </c>
      <c r="J19" s="21" t="s">
        <v>232</v>
      </c>
      <c r="K19" s="21" t="s">
        <v>233</v>
      </c>
      <c r="L19" s="21" t="s">
        <v>234</v>
      </c>
      <c r="M19" s="21" t="s">
        <v>235</v>
      </c>
      <c r="N19" s="21" t="s">
        <v>236</v>
      </c>
      <c r="O19" s="21" t="s">
        <v>237</v>
      </c>
      <c r="P19" s="21" t="s">
        <v>238</v>
      </c>
      <c r="Q19" s="21" t="s">
        <v>239</v>
      </c>
      <c r="R19" s="21" t="s">
        <v>240</v>
      </c>
      <c r="X19" s="21" t="s">
        <v>53</v>
      </c>
      <c r="Y19" s="21" t="s">
        <v>40</v>
      </c>
      <c r="Z19" s="21" t="s">
        <v>41</v>
      </c>
      <c r="AA19" s="21" t="s">
        <v>42</v>
      </c>
      <c r="AB19" s="21" t="s">
        <v>43</v>
      </c>
      <c r="AC19" s="21" t="s">
        <v>95</v>
      </c>
      <c r="AD19" s="21" t="s">
        <v>229</v>
      </c>
      <c r="AE19" s="21" t="s">
        <v>230</v>
      </c>
      <c r="AF19" s="21" t="s">
        <v>231</v>
      </c>
      <c r="AG19" s="21" t="s">
        <v>232</v>
      </c>
      <c r="AH19" s="21" t="s">
        <v>233</v>
      </c>
      <c r="AI19" s="21" t="s">
        <v>234</v>
      </c>
      <c r="AJ19" s="21" t="s">
        <v>235</v>
      </c>
      <c r="AK19" s="21" t="s">
        <v>236</v>
      </c>
    </row>
    <row r="20" spans="1:38" ht="15" thickBot="1" x14ac:dyDescent="0.4">
      <c r="A20" s="21" t="s">
        <v>54</v>
      </c>
      <c r="B20" s="22" t="s">
        <v>242</v>
      </c>
      <c r="C20" s="22" t="s">
        <v>88</v>
      </c>
      <c r="D20" s="22" t="s">
        <v>88</v>
      </c>
      <c r="E20" s="22" t="s">
        <v>243</v>
      </c>
      <c r="F20" s="22" t="s">
        <v>88</v>
      </c>
      <c r="G20" s="22" t="s">
        <v>88</v>
      </c>
      <c r="H20" s="22" t="s">
        <v>88</v>
      </c>
      <c r="I20" s="22" t="s">
        <v>88</v>
      </c>
      <c r="J20" s="22" t="s">
        <v>244</v>
      </c>
      <c r="K20" s="22" t="s">
        <v>88</v>
      </c>
      <c r="L20" s="22" t="s">
        <v>245</v>
      </c>
      <c r="M20" s="22" t="s">
        <v>246</v>
      </c>
      <c r="N20" s="22" t="s">
        <v>88</v>
      </c>
      <c r="O20" s="22" t="s">
        <v>88</v>
      </c>
      <c r="P20" s="22" t="s">
        <v>88</v>
      </c>
      <c r="Q20" s="22" t="s">
        <v>88</v>
      </c>
      <c r="R20" s="22" t="s">
        <v>247</v>
      </c>
      <c r="X20" s="21" t="s">
        <v>54</v>
      </c>
      <c r="Y20" s="22" t="s">
        <v>290</v>
      </c>
      <c r="Z20" s="22" t="s">
        <v>290</v>
      </c>
      <c r="AA20" s="22" t="s">
        <v>290</v>
      </c>
      <c r="AB20" s="22" t="s">
        <v>291</v>
      </c>
      <c r="AC20" s="22" t="s">
        <v>292</v>
      </c>
      <c r="AD20" s="22" t="s">
        <v>293</v>
      </c>
      <c r="AE20" s="22" t="s">
        <v>290</v>
      </c>
      <c r="AF20" s="22" t="s">
        <v>294</v>
      </c>
      <c r="AG20" s="22" t="s">
        <v>295</v>
      </c>
      <c r="AH20" s="22" t="s">
        <v>290</v>
      </c>
      <c r="AI20" s="22" t="s">
        <v>290</v>
      </c>
      <c r="AJ20" s="22" t="s">
        <v>290</v>
      </c>
      <c r="AK20" s="22" t="s">
        <v>296</v>
      </c>
    </row>
    <row r="21" spans="1:38" ht="15" thickBot="1" x14ac:dyDescent="0.4">
      <c r="A21" s="21" t="s">
        <v>56</v>
      </c>
      <c r="B21" s="22" t="s">
        <v>248</v>
      </c>
      <c r="C21" s="22" t="s">
        <v>55</v>
      </c>
      <c r="D21" s="22" t="s">
        <v>55</v>
      </c>
      <c r="E21" s="22" t="s">
        <v>249</v>
      </c>
      <c r="F21" s="22" t="s">
        <v>55</v>
      </c>
      <c r="G21" s="22" t="s">
        <v>55</v>
      </c>
      <c r="H21" s="22" t="s">
        <v>55</v>
      </c>
      <c r="I21" s="22" t="s">
        <v>55</v>
      </c>
      <c r="J21" s="22" t="s">
        <v>250</v>
      </c>
      <c r="K21" s="22" t="s">
        <v>55</v>
      </c>
      <c r="L21" s="22" t="s">
        <v>251</v>
      </c>
      <c r="M21" s="22" t="s">
        <v>252</v>
      </c>
      <c r="N21" s="22" t="s">
        <v>55</v>
      </c>
      <c r="O21" s="22" t="s">
        <v>55</v>
      </c>
      <c r="P21" s="22" t="s">
        <v>55</v>
      </c>
      <c r="Q21" s="22" t="s">
        <v>55</v>
      </c>
      <c r="R21" s="22" t="s">
        <v>253</v>
      </c>
      <c r="X21" s="21" t="s">
        <v>56</v>
      </c>
      <c r="Y21" s="22" t="s">
        <v>297</v>
      </c>
      <c r="Z21" s="22" t="s">
        <v>297</v>
      </c>
      <c r="AA21" s="22" t="s">
        <v>297</v>
      </c>
      <c r="AB21" s="22" t="s">
        <v>298</v>
      </c>
      <c r="AC21" s="22" t="s">
        <v>299</v>
      </c>
      <c r="AD21" s="22" t="s">
        <v>300</v>
      </c>
      <c r="AE21" s="22" t="s">
        <v>297</v>
      </c>
      <c r="AF21" s="22" t="s">
        <v>301</v>
      </c>
      <c r="AG21" s="22" t="s">
        <v>297</v>
      </c>
      <c r="AH21" s="22" t="s">
        <v>297</v>
      </c>
      <c r="AI21" s="22" t="s">
        <v>297</v>
      </c>
      <c r="AJ21" s="22" t="s">
        <v>297</v>
      </c>
      <c r="AK21" s="22" t="s">
        <v>302</v>
      </c>
    </row>
    <row r="22" spans="1:38" ht="15" thickBot="1" x14ac:dyDescent="0.4">
      <c r="A22" s="21" t="s">
        <v>58</v>
      </c>
      <c r="B22" s="22" t="s">
        <v>254</v>
      </c>
      <c r="C22" s="22" t="s">
        <v>57</v>
      </c>
      <c r="D22" s="22" t="s">
        <v>57</v>
      </c>
      <c r="E22" s="22" t="s">
        <v>255</v>
      </c>
      <c r="F22" s="22" t="s">
        <v>57</v>
      </c>
      <c r="G22" s="22" t="s">
        <v>57</v>
      </c>
      <c r="H22" s="22" t="s">
        <v>57</v>
      </c>
      <c r="I22" s="22" t="s">
        <v>57</v>
      </c>
      <c r="J22" s="22" t="s">
        <v>256</v>
      </c>
      <c r="K22" s="22" t="s">
        <v>57</v>
      </c>
      <c r="L22" s="22" t="s">
        <v>257</v>
      </c>
      <c r="M22" s="22" t="s">
        <v>137</v>
      </c>
      <c r="N22" s="22" t="s">
        <v>57</v>
      </c>
      <c r="O22" s="22" t="s">
        <v>57</v>
      </c>
      <c r="P22" s="22" t="s">
        <v>57</v>
      </c>
      <c r="Q22" s="22" t="s">
        <v>57</v>
      </c>
      <c r="R22" s="22" t="s">
        <v>258</v>
      </c>
      <c r="X22" s="21" t="s">
        <v>58</v>
      </c>
      <c r="Y22" s="22" t="s">
        <v>303</v>
      </c>
      <c r="Z22" s="22" t="s">
        <v>303</v>
      </c>
      <c r="AA22" s="22" t="s">
        <v>303</v>
      </c>
      <c r="AB22" s="22" t="s">
        <v>304</v>
      </c>
      <c r="AC22" s="22" t="s">
        <v>305</v>
      </c>
      <c r="AD22" s="22" t="s">
        <v>306</v>
      </c>
      <c r="AE22" s="22" t="s">
        <v>303</v>
      </c>
      <c r="AF22" s="22" t="s">
        <v>307</v>
      </c>
      <c r="AG22" s="22" t="s">
        <v>303</v>
      </c>
      <c r="AH22" s="22" t="s">
        <v>303</v>
      </c>
      <c r="AI22" s="22" t="s">
        <v>303</v>
      </c>
      <c r="AJ22" s="22" t="s">
        <v>303</v>
      </c>
      <c r="AK22" s="22" t="s">
        <v>308</v>
      </c>
    </row>
    <row r="23" spans="1:38" ht="15" thickBot="1" x14ac:dyDescent="0.4">
      <c r="A23" s="21" t="s">
        <v>60</v>
      </c>
      <c r="B23" s="22" t="s">
        <v>259</v>
      </c>
      <c r="C23" s="22" t="s">
        <v>59</v>
      </c>
      <c r="D23" s="22" t="s">
        <v>59</v>
      </c>
      <c r="E23" s="22" t="s">
        <v>260</v>
      </c>
      <c r="F23" s="22" t="s">
        <v>59</v>
      </c>
      <c r="G23" s="22" t="s">
        <v>59</v>
      </c>
      <c r="H23" s="22" t="s">
        <v>59</v>
      </c>
      <c r="I23" s="22" t="s">
        <v>59</v>
      </c>
      <c r="J23" s="22" t="s">
        <v>261</v>
      </c>
      <c r="K23" s="22" t="s">
        <v>59</v>
      </c>
      <c r="L23" s="22" t="s">
        <v>262</v>
      </c>
      <c r="M23" s="22" t="s">
        <v>138</v>
      </c>
      <c r="N23" s="22" t="s">
        <v>59</v>
      </c>
      <c r="O23" s="22" t="s">
        <v>59</v>
      </c>
      <c r="P23" s="22" t="s">
        <v>59</v>
      </c>
      <c r="Q23" s="22" t="s">
        <v>59</v>
      </c>
      <c r="R23" s="22" t="s">
        <v>263</v>
      </c>
      <c r="X23" s="21" t="s">
        <v>60</v>
      </c>
      <c r="Y23" s="22" t="s">
        <v>309</v>
      </c>
      <c r="Z23" s="22" t="s">
        <v>309</v>
      </c>
      <c r="AA23" s="22" t="s">
        <v>309</v>
      </c>
      <c r="AB23" s="22" t="s">
        <v>310</v>
      </c>
      <c r="AC23" s="22" t="s">
        <v>311</v>
      </c>
      <c r="AD23" s="22" t="s">
        <v>312</v>
      </c>
      <c r="AE23" s="22" t="s">
        <v>309</v>
      </c>
      <c r="AF23" s="22" t="s">
        <v>313</v>
      </c>
      <c r="AG23" s="22" t="s">
        <v>309</v>
      </c>
      <c r="AH23" s="22" t="s">
        <v>309</v>
      </c>
      <c r="AI23" s="22" t="s">
        <v>309</v>
      </c>
      <c r="AJ23" s="22" t="s">
        <v>309</v>
      </c>
      <c r="AK23" s="22" t="s">
        <v>314</v>
      </c>
    </row>
    <row r="24" spans="1:38" ht="15" thickBot="1" x14ac:dyDescent="0.4">
      <c r="A24" s="21" t="s">
        <v>62</v>
      </c>
      <c r="B24" s="22" t="s">
        <v>264</v>
      </c>
      <c r="C24" s="22" t="s">
        <v>61</v>
      </c>
      <c r="D24" s="22" t="s">
        <v>61</v>
      </c>
      <c r="E24" s="22" t="s">
        <v>265</v>
      </c>
      <c r="F24" s="22" t="s">
        <v>61</v>
      </c>
      <c r="G24" s="22" t="s">
        <v>61</v>
      </c>
      <c r="H24" s="22" t="s">
        <v>61</v>
      </c>
      <c r="I24" s="22" t="s">
        <v>61</v>
      </c>
      <c r="J24" s="22" t="s">
        <v>266</v>
      </c>
      <c r="K24" s="22" t="s">
        <v>61</v>
      </c>
      <c r="L24" s="22" t="s">
        <v>267</v>
      </c>
      <c r="M24" s="22" t="s">
        <v>139</v>
      </c>
      <c r="N24" s="22" t="s">
        <v>61</v>
      </c>
      <c r="O24" s="22" t="s">
        <v>61</v>
      </c>
      <c r="P24" s="22" t="s">
        <v>61</v>
      </c>
      <c r="Q24" s="22" t="s">
        <v>61</v>
      </c>
      <c r="R24" s="22" t="s">
        <v>268</v>
      </c>
      <c r="X24" s="21" t="s">
        <v>62</v>
      </c>
      <c r="Y24" s="22" t="s">
        <v>315</v>
      </c>
      <c r="Z24" s="22" t="s">
        <v>315</v>
      </c>
      <c r="AA24" s="22" t="s">
        <v>315</v>
      </c>
      <c r="AB24" s="22" t="s">
        <v>316</v>
      </c>
      <c r="AC24" s="22" t="s">
        <v>317</v>
      </c>
      <c r="AD24" s="22" t="s">
        <v>318</v>
      </c>
      <c r="AE24" s="22" t="s">
        <v>315</v>
      </c>
      <c r="AF24" s="22" t="s">
        <v>319</v>
      </c>
      <c r="AG24" s="22" t="s">
        <v>315</v>
      </c>
      <c r="AH24" s="22" t="s">
        <v>315</v>
      </c>
      <c r="AI24" s="22" t="s">
        <v>315</v>
      </c>
      <c r="AJ24" s="22" t="s">
        <v>315</v>
      </c>
      <c r="AK24" s="22" t="s">
        <v>320</v>
      </c>
    </row>
    <row r="25" spans="1:38" ht="15" thickBot="1" x14ac:dyDescent="0.4">
      <c r="A25" s="21" t="s">
        <v>64</v>
      </c>
      <c r="B25" s="22" t="s">
        <v>269</v>
      </c>
      <c r="C25" s="22" t="s">
        <v>63</v>
      </c>
      <c r="D25" s="22" t="s">
        <v>63</v>
      </c>
      <c r="E25" s="22" t="s">
        <v>270</v>
      </c>
      <c r="F25" s="22" t="s">
        <v>63</v>
      </c>
      <c r="G25" s="22" t="s">
        <v>63</v>
      </c>
      <c r="H25" s="22" t="s">
        <v>63</v>
      </c>
      <c r="I25" s="22" t="s">
        <v>63</v>
      </c>
      <c r="J25" s="22" t="s">
        <v>271</v>
      </c>
      <c r="K25" s="22" t="s">
        <v>63</v>
      </c>
      <c r="L25" s="22" t="s">
        <v>272</v>
      </c>
      <c r="M25" s="22" t="s">
        <v>63</v>
      </c>
      <c r="N25" s="22" t="s">
        <v>63</v>
      </c>
      <c r="O25" s="22" t="s">
        <v>63</v>
      </c>
      <c r="P25" s="22" t="s">
        <v>63</v>
      </c>
      <c r="Q25" s="22" t="s">
        <v>63</v>
      </c>
      <c r="R25" s="22" t="s">
        <v>273</v>
      </c>
      <c r="X25" s="21" t="s">
        <v>64</v>
      </c>
      <c r="Y25" s="22" t="s">
        <v>63</v>
      </c>
      <c r="Z25" s="22" t="s">
        <v>63</v>
      </c>
      <c r="AA25" s="22" t="s">
        <v>63</v>
      </c>
      <c r="AB25" s="22" t="s">
        <v>321</v>
      </c>
      <c r="AC25" s="22" t="s">
        <v>322</v>
      </c>
      <c r="AD25" s="22" t="s">
        <v>323</v>
      </c>
      <c r="AE25" s="22" t="s">
        <v>63</v>
      </c>
      <c r="AF25" s="22" t="s">
        <v>324</v>
      </c>
      <c r="AG25" s="22" t="s">
        <v>63</v>
      </c>
      <c r="AH25" s="22" t="s">
        <v>63</v>
      </c>
      <c r="AI25" s="22" t="s">
        <v>63</v>
      </c>
      <c r="AJ25" s="22" t="s">
        <v>63</v>
      </c>
      <c r="AK25" s="22" t="s">
        <v>325</v>
      </c>
    </row>
    <row r="26" spans="1:38" ht="15" thickBot="1" x14ac:dyDescent="0.4">
      <c r="A26" s="21" t="s">
        <v>66</v>
      </c>
      <c r="B26" s="22" t="s">
        <v>65</v>
      </c>
      <c r="C26" s="22" t="s">
        <v>65</v>
      </c>
      <c r="D26" s="22" t="s">
        <v>65</v>
      </c>
      <c r="E26" s="22" t="s">
        <v>274</v>
      </c>
      <c r="F26" s="22" t="s">
        <v>65</v>
      </c>
      <c r="G26" s="22" t="s">
        <v>65</v>
      </c>
      <c r="H26" s="22" t="s">
        <v>65</v>
      </c>
      <c r="I26" s="22" t="s">
        <v>65</v>
      </c>
      <c r="J26" s="22" t="s">
        <v>275</v>
      </c>
      <c r="K26" s="22" t="s">
        <v>65</v>
      </c>
      <c r="L26" s="22" t="s">
        <v>276</v>
      </c>
      <c r="M26" s="22" t="s">
        <v>65</v>
      </c>
      <c r="N26" s="22" t="s">
        <v>65</v>
      </c>
      <c r="O26" s="22" t="s">
        <v>65</v>
      </c>
      <c r="P26" s="22" t="s">
        <v>65</v>
      </c>
      <c r="Q26" s="22" t="s">
        <v>65</v>
      </c>
      <c r="R26" s="22" t="s">
        <v>277</v>
      </c>
      <c r="X26" s="21" t="s">
        <v>66</v>
      </c>
      <c r="Y26" s="22" t="s">
        <v>65</v>
      </c>
      <c r="Z26" s="22" t="s">
        <v>65</v>
      </c>
      <c r="AA26" s="22" t="s">
        <v>65</v>
      </c>
      <c r="AB26" s="22" t="s">
        <v>326</v>
      </c>
      <c r="AC26" s="22" t="s">
        <v>327</v>
      </c>
      <c r="AD26" s="22" t="s">
        <v>65</v>
      </c>
      <c r="AE26" s="22" t="s">
        <v>65</v>
      </c>
      <c r="AF26" s="22" t="s">
        <v>328</v>
      </c>
      <c r="AG26" s="22" t="s">
        <v>65</v>
      </c>
      <c r="AH26" s="22" t="s">
        <v>65</v>
      </c>
      <c r="AI26" s="22" t="s">
        <v>65</v>
      </c>
      <c r="AJ26" s="22" t="s">
        <v>65</v>
      </c>
      <c r="AK26" s="22" t="s">
        <v>329</v>
      </c>
    </row>
    <row r="27" spans="1:38" ht="15" thickBot="1" x14ac:dyDescent="0.4">
      <c r="A27" s="21" t="s">
        <v>68</v>
      </c>
      <c r="B27" s="22" t="s">
        <v>67</v>
      </c>
      <c r="C27" s="22" t="s">
        <v>67</v>
      </c>
      <c r="D27" s="22" t="s">
        <v>67</v>
      </c>
      <c r="E27" s="22" t="s">
        <v>67</v>
      </c>
      <c r="F27" s="22" t="s">
        <v>67</v>
      </c>
      <c r="G27" s="22" t="s">
        <v>67</v>
      </c>
      <c r="H27" s="22" t="s">
        <v>67</v>
      </c>
      <c r="I27" s="22" t="s">
        <v>67</v>
      </c>
      <c r="J27" s="22" t="s">
        <v>278</v>
      </c>
      <c r="K27" s="22" t="s">
        <v>67</v>
      </c>
      <c r="L27" s="22" t="s">
        <v>279</v>
      </c>
      <c r="M27" s="22" t="s">
        <v>67</v>
      </c>
      <c r="N27" s="22" t="s">
        <v>67</v>
      </c>
      <c r="O27" s="22" t="s">
        <v>67</v>
      </c>
      <c r="P27" s="22" t="s">
        <v>67</v>
      </c>
      <c r="Q27" s="22" t="s">
        <v>67</v>
      </c>
      <c r="R27" s="22" t="s">
        <v>280</v>
      </c>
      <c r="X27" s="21" t="s">
        <v>68</v>
      </c>
      <c r="Y27" s="22" t="s">
        <v>67</v>
      </c>
      <c r="Z27" s="22" t="s">
        <v>67</v>
      </c>
      <c r="AA27" s="22" t="s">
        <v>67</v>
      </c>
      <c r="AB27" s="22" t="s">
        <v>330</v>
      </c>
      <c r="AC27" s="22" t="s">
        <v>331</v>
      </c>
      <c r="AD27" s="22" t="s">
        <v>67</v>
      </c>
      <c r="AE27" s="22" t="s">
        <v>67</v>
      </c>
      <c r="AF27" s="22" t="s">
        <v>332</v>
      </c>
      <c r="AG27" s="22" t="s">
        <v>67</v>
      </c>
      <c r="AH27" s="22" t="s">
        <v>67</v>
      </c>
      <c r="AI27" s="22" t="s">
        <v>67</v>
      </c>
      <c r="AJ27" s="22" t="s">
        <v>67</v>
      </c>
      <c r="AK27" s="22" t="s">
        <v>333</v>
      </c>
    </row>
    <row r="28" spans="1:38" ht="15" thickBot="1" x14ac:dyDescent="0.4">
      <c r="A28" s="21" t="s">
        <v>70</v>
      </c>
      <c r="B28" s="22" t="s">
        <v>69</v>
      </c>
      <c r="C28" s="22" t="s">
        <v>69</v>
      </c>
      <c r="D28" s="22" t="s">
        <v>69</v>
      </c>
      <c r="E28" s="22" t="s">
        <v>69</v>
      </c>
      <c r="F28" s="22" t="s">
        <v>69</v>
      </c>
      <c r="G28" s="22" t="s">
        <v>69</v>
      </c>
      <c r="H28" s="22" t="s">
        <v>69</v>
      </c>
      <c r="I28" s="22" t="s">
        <v>69</v>
      </c>
      <c r="J28" s="22" t="s">
        <v>281</v>
      </c>
      <c r="K28" s="22" t="s">
        <v>69</v>
      </c>
      <c r="L28" s="22" t="s">
        <v>69</v>
      </c>
      <c r="M28" s="22" t="s">
        <v>69</v>
      </c>
      <c r="N28" s="22" t="s">
        <v>69</v>
      </c>
      <c r="O28" s="22" t="s">
        <v>69</v>
      </c>
      <c r="P28" s="22" t="s">
        <v>69</v>
      </c>
      <c r="Q28" s="22" t="s">
        <v>69</v>
      </c>
      <c r="R28" s="22" t="s">
        <v>282</v>
      </c>
      <c r="X28" s="21" t="s">
        <v>70</v>
      </c>
      <c r="Y28" s="22" t="s">
        <v>69</v>
      </c>
      <c r="Z28" s="22" t="s">
        <v>69</v>
      </c>
      <c r="AA28" s="22" t="s">
        <v>69</v>
      </c>
      <c r="AB28" s="22" t="s">
        <v>69</v>
      </c>
      <c r="AC28" s="22" t="s">
        <v>334</v>
      </c>
      <c r="AD28" s="22" t="s">
        <v>69</v>
      </c>
      <c r="AE28" s="22" t="s">
        <v>69</v>
      </c>
      <c r="AF28" s="22" t="s">
        <v>335</v>
      </c>
      <c r="AG28" s="22" t="s">
        <v>69</v>
      </c>
      <c r="AH28" s="22" t="s">
        <v>69</v>
      </c>
      <c r="AI28" s="22" t="s">
        <v>69</v>
      </c>
      <c r="AJ28" s="22" t="s">
        <v>69</v>
      </c>
      <c r="AK28" s="22" t="s">
        <v>336</v>
      </c>
    </row>
    <row r="29" spans="1:38" ht="15" thickBot="1" x14ac:dyDescent="0.4">
      <c r="A29" s="21" t="s">
        <v>89</v>
      </c>
      <c r="B29" s="22" t="s">
        <v>71</v>
      </c>
      <c r="C29" s="22" t="s">
        <v>71</v>
      </c>
      <c r="D29" s="22" t="s">
        <v>71</v>
      </c>
      <c r="E29" s="22" t="s">
        <v>71</v>
      </c>
      <c r="F29" s="22" t="s">
        <v>71</v>
      </c>
      <c r="G29" s="22" t="s">
        <v>71</v>
      </c>
      <c r="H29" s="22" t="s">
        <v>71</v>
      </c>
      <c r="I29" s="22" t="s">
        <v>71</v>
      </c>
      <c r="J29" s="22" t="s">
        <v>71</v>
      </c>
      <c r="K29" s="22" t="s">
        <v>71</v>
      </c>
      <c r="L29" s="22" t="s">
        <v>71</v>
      </c>
      <c r="M29" s="22" t="s">
        <v>71</v>
      </c>
      <c r="N29" s="22" t="s">
        <v>71</v>
      </c>
      <c r="O29" s="22" t="s">
        <v>71</v>
      </c>
      <c r="P29" s="22" t="s">
        <v>71</v>
      </c>
      <c r="Q29" s="22" t="s">
        <v>71</v>
      </c>
      <c r="R29" s="22" t="s">
        <v>283</v>
      </c>
      <c r="X29" s="21" t="s">
        <v>89</v>
      </c>
      <c r="Y29" s="22" t="s">
        <v>71</v>
      </c>
      <c r="Z29" s="22" t="s">
        <v>71</v>
      </c>
      <c r="AA29" s="22" t="s">
        <v>71</v>
      </c>
      <c r="AB29" s="22" t="s">
        <v>71</v>
      </c>
      <c r="AC29" s="22" t="s">
        <v>71</v>
      </c>
      <c r="AD29" s="22" t="s">
        <v>71</v>
      </c>
      <c r="AE29" s="22" t="s">
        <v>71</v>
      </c>
      <c r="AF29" s="22" t="s">
        <v>71</v>
      </c>
      <c r="AG29" s="22" t="s">
        <v>71</v>
      </c>
      <c r="AH29" s="22" t="s">
        <v>71</v>
      </c>
      <c r="AI29" s="22" t="s">
        <v>71</v>
      </c>
      <c r="AJ29" s="22" t="s">
        <v>71</v>
      </c>
      <c r="AK29" s="22" t="s">
        <v>337</v>
      </c>
    </row>
    <row r="30" spans="1:38" ht="18.5" thickBot="1" x14ac:dyDescent="0.4">
      <c r="A30" s="17"/>
      <c r="X30" s="17"/>
    </row>
    <row r="31" spans="1:38" ht="15" thickBot="1" x14ac:dyDescent="0.4">
      <c r="A31" s="21" t="s">
        <v>72</v>
      </c>
      <c r="B31" s="21" t="s">
        <v>40</v>
      </c>
      <c r="C31" s="21" t="s">
        <v>41</v>
      </c>
      <c r="D31" s="21" t="s">
        <v>42</v>
      </c>
      <c r="E31" s="21" t="s">
        <v>43</v>
      </c>
      <c r="F31" s="21" t="s">
        <v>95</v>
      </c>
      <c r="G31" s="21" t="s">
        <v>229</v>
      </c>
      <c r="H31" s="21" t="s">
        <v>230</v>
      </c>
      <c r="I31" s="21" t="s">
        <v>231</v>
      </c>
      <c r="J31" s="21" t="s">
        <v>232</v>
      </c>
      <c r="K31" s="21" t="s">
        <v>233</v>
      </c>
      <c r="L31" s="21" t="s">
        <v>234</v>
      </c>
      <c r="M31" s="21" t="s">
        <v>235</v>
      </c>
      <c r="N31" s="21" t="s">
        <v>236</v>
      </c>
      <c r="O31" s="21" t="s">
        <v>237</v>
      </c>
      <c r="P31" s="21" t="s">
        <v>238</v>
      </c>
      <c r="Q31" s="21" t="s">
        <v>239</v>
      </c>
      <c r="R31" s="21" t="s">
        <v>240</v>
      </c>
      <c r="X31" s="21" t="s">
        <v>72</v>
      </c>
      <c r="Y31" s="21" t="s">
        <v>40</v>
      </c>
      <c r="Z31" s="21" t="s">
        <v>41</v>
      </c>
      <c r="AA31" s="21" t="s">
        <v>42</v>
      </c>
      <c r="AB31" s="21" t="s">
        <v>43</v>
      </c>
      <c r="AC31" s="21" t="s">
        <v>95</v>
      </c>
      <c r="AD31" s="21" t="s">
        <v>229</v>
      </c>
      <c r="AE31" s="21" t="s">
        <v>230</v>
      </c>
      <c r="AF31" s="21" t="s">
        <v>231</v>
      </c>
      <c r="AG31" s="21" t="s">
        <v>232</v>
      </c>
      <c r="AH31" s="21" t="s">
        <v>233</v>
      </c>
      <c r="AI31" s="21" t="s">
        <v>234</v>
      </c>
      <c r="AJ31" s="21" t="s">
        <v>235</v>
      </c>
      <c r="AK31" s="21" t="s">
        <v>236</v>
      </c>
    </row>
    <row r="32" spans="1:38" ht="15" thickBot="1" x14ac:dyDescent="0.4">
      <c r="A32" s="21" t="s">
        <v>54</v>
      </c>
      <c r="B32" s="22">
        <v>43.5</v>
      </c>
      <c r="C32" s="22">
        <v>9</v>
      </c>
      <c r="D32" s="22">
        <v>9</v>
      </c>
      <c r="E32" s="22">
        <v>158</v>
      </c>
      <c r="F32" s="22">
        <v>9</v>
      </c>
      <c r="G32" s="22">
        <v>9</v>
      </c>
      <c r="H32" s="22">
        <v>9</v>
      </c>
      <c r="I32" s="22">
        <v>9</v>
      </c>
      <c r="J32" s="22">
        <v>74</v>
      </c>
      <c r="K32" s="22">
        <v>9</v>
      </c>
      <c r="L32" s="22">
        <v>401.5</v>
      </c>
      <c r="M32" s="22">
        <v>11.5</v>
      </c>
      <c r="N32" s="22">
        <v>9</v>
      </c>
      <c r="O32" s="22">
        <v>9</v>
      </c>
      <c r="P32" s="22">
        <v>9</v>
      </c>
      <c r="Q32" s="22">
        <v>9</v>
      </c>
      <c r="R32" s="22">
        <v>468</v>
      </c>
      <c r="X32" s="21" t="s">
        <v>54</v>
      </c>
      <c r="Y32" s="22">
        <v>9.1</v>
      </c>
      <c r="Z32" s="22">
        <v>9.1</v>
      </c>
      <c r="AA32" s="22">
        <v>9.1</v>
      </c>
      <c r="AB32" s="22">
        <v>10.1</v>
      </c>
      <c r="AC32" s="22">
        <v>485.5</v>
      </c>
      <c r="AD32" s="22">
        <v>36.200000000000003</v>
      </c>
      <c r="AE32" s="22">
        <v>9.1</v>
      </c>
      <c r="AF32" s="22">
        <v>12.6</v>
      </c>
      <c r="AG32" s="22">
        <v>505.6</v>
      </c>
      <c r="AH32" s="22">
        <v>9.1</v>
      </c>
      <c r="AI32" s="22">
        <v>9.1</v>
      </c>
      <c r="AJ32" s="22">
        <v>9.1</v>
      </c>
      <c r="AK32" s="22">
        <v>466.9</v>
      </c>
    </row>
    <row r="33" spans="1:41" ht="15" thickBot="1" x14ac:dyDescent="0.4">
      <c r="A33" s="21" t="s">
        <v>56</v>
      </c>
      <c r="B33" s="22">
        <v>42.5</v>
      </c>
      <c r="C33" s="22">
        <v>8</v>
      </c>
      <c r="D33" s="22">
        <v>8</v>
      </c>
      <c r="E33" s="22">
        <v>87</v>
      </c>
      <c r="F33" s="22">
        <v>8</v>
      </c>
      <c r="G33" s="22">
        <v>8</v>
      </c>
      <c r="H33" s="22">
        <v>8</v>
      </c>
      <c r="I33" s="22">
        <v>8</v>
      </c>
      <c r="J33" s="22">
        <v>73</v>
      </c>
      <c r="K33" s="22">
        <v>8</v>
      </c>
      <c r="L33" s="22">
        <v>400.5</v>
      </c>
      <c r="M33" s="22">
        <v>10.5</v>
      </c>
      <c r="N33" s="22">
        <v>8</v>
      </c>
      <c r="O33" s="22">
        <v>8</v>
      </c>
      <c r="P33" s="22">
        <v>8</v>
      </c>
      <c r="Q33" s="22">
        <v>8</v>
      </c>
      <c r="R33" s="22">
        <v>467</v>
      </c>
      <c r="X33" s="21" t="s">
        <v>56</v>
      </c>
      <c r="Y33" s="22">
        <v>8</v>
      </c>
      <c r="Z33" s="22">
        <v>8</v>
      </c>
      <c r="AA33" s="22">
        <v>8</v>
      </c>
      <c r="AB33" s="22">
        <v>9.1</v>
      </c>
      <c r="AC33" s="22">
        <v>484.5</v>
      </c>
      <c r="AD33" s="22">
        <v>22.1</v>
      </c>
      <c r="AE33" s="22">
        <v>8</v>
      </c>
      <c r="AF33" s="22">
        <v>11.6</v>
      </c>
      <c r="AG33" s="22">
        <v>8</v>
      </c>
      <c r="AH33" s="22">
        <v>8</v>
      </c>
      <c r="AI33" s="22">
        <v>8</v>
      </c>
      <c r="AJ33" s="22">
        <v>8</v>
      </c>
      <c r="AK33" s="22">
        <v>465.9</v>
      </c>
    </row>
    <row r="34" spans="1:41" ht="15" thickBot="1" x14ac:dyDescent="0.4">
      <c r="A34" s="21" t="s">
        <v>58</v>
      </c>
      <c r="B34" s="22">
        <v>11.5</v>
      </c>
      <c r="C34" s="22">
        <v>7</v>
      </c>
      <c r="D34" s="22">
        <v>7</v>
      </c>
      <c r="E34" s="22">
        <v>86</v>
      </c>
      <c r="F34" s="22">
        <v>7</v>
      </c>
      <c r="G34" s="22">
        <v>7</v>
      </c>
      <c r="H34" s="22">
        <v>7</v>
      </c>
      <c r="I34" s="22">
        <v>7</v>
      </c>
      <c r="J34" s="22">
        <v>72</v>
      </c>
      <c r="K34" s="22">
        <v>7</v>
      </c>
      <c r="L34" s="22">
        <v>399.5</v>
      </c>
      <c r="M34" s="22">
        <v>9.5</v>
      </c>
      <c r="N34" s="22">
        <v>7</v>
      </c>
      <c r="O34" s="22">
        <v>7</v>
      </c>
      <c r="P34" s="22">
        <v>7</v>
      </c>
      <c r="Q34" s="22">
        <v>7</v>
      </c>
      <c r="R34" s="22">
        <v>466</v>
      </c>
      <c r="X34" s="21" t="s">
        <v>58</v>
      </c>
      <c r="Y34" s="22">
        <v>7</v>
      </c>
      <c r="Z34" s="22">
        <v>7</v>
      </c>
      <c r="AA34" s="22">
        <v>7</v>
      </c>
      <c r="AB34" s="22">
        <v>8</v>
      </c>
      <c r="AC34" s="22">
        <v>483.5</v>
      </c>
      <c r="AD34" s="22">
        <v>21.1</v>
      </c>
      <c r="AE34" s="22">
        <v>7</v>
      </c>
      <c r="AF34" s="22">
        <v>10.6</v>
      </c>
      <c r="AG34" s="22">
        <v>7</v>
      </c>
      <c r="AH34" s="22">
        <v>7</v>
      </c>
      <c r="AI34" s="22">
        <v>7</v>
      </c>
      <c r="AJ34" s="22">
        <v>7</v>
      </c>
      <c r="AK34" s="22">
        <v>464.9</v>
      </c>
    </row>
    <row r="35" spans="1:41" ht="15" thickBot="1" x14ac:dyDescent="0.4">
      <c r="A35" s="21" t="s">
        <v>60</v>
      </c>
      <c r="B35" s="22">
        <v>10.5</v>
      </c>
      <c r="C35" s="22">
        <v>6</v>
      </c>
      <c r="D35" s="22">
        <v>6</v>
      </c>
      <c r="E35" s="22">
        <v>85</v>
      </c>
      <c r="F35" s="22">
        <v>6</v>
      </c>
      <c r="G35" s="22">
        <v>6</v>
      </c>
      <c r="H35" s="22">
        <v>6</v>
      </c>
      <c r="I35" s="22">
        <v>6</v>
      </c>
      <c r="J35" s="22">
        <v>71</v>
      </c>
      <c r="K35" s="22">
        <v>6</v>
      </c>
      <c r="L35" s="22">
        <v>398.5</v>
      </c>
      <c r="M35" s="22">
        <v>8.5</v>
      </c>
      <c r="N35" s="22">
        <v>6</v>
      </c>
      <c r="O35" s="22">
        <v>6</v>
      </c>
      <c r="P35" s="22">
        <v>6</v>
      </c>
      <c r="Q35" s="22">
        <v>6</v>
      </c>
      <c r="R35" s="22">
        <v>390.5</v>
      </c>
      <c r="X35" s="21" t="s">
        <v>60</v>
      </c>
      <c r="Y35" s="22">
        <v>6</v>
      </c>
      <c r="Z35" s="22">
        <v>6</v>
      </c>
      <c r="AA35" s="22">
        <v>6</v>
      </c>
      <c r="AB35" s="22">
        <v>7</v>
      </c>
      <c r="AC35" s="22">
        <v>482.5</v>
      </c>
      <c r="AD35" s="22">
        <v>20.100000000000001</v>
      </c>
      <c r="AE35" s="22">
        <v>6</v>
      </c>
      <c r="AF35" s="22">
        <v>9.6</v>
      </c>
      <c r="AG35" s="22">
        <v>6</v>
      </c>
      <c r="AH35" s="22">
        <v>6</v>
      </c>
      <c r="AI35" s="22">
        <v>6</v>
      </c>
      <c r="AJ35" s="22">
        <v>6</v>
      </c>
      <c r="AK35" s="22">
        <v>453.8</v>
      </c>
    </row>
    <row r="36" spans="1:41" ht="15" thickBot="1" x14ac:dyDescent="0.4">
      <c r="A36" s="21" t="s">
        <v>62</v>
      </c>
      <c r="B36" s="22">
        <v>9.5</v>
      </c>
      <c r="C36" s="22">
        <v>5</v>
      </c>
      <c r="D36" s="22">
        <v>5</v>
      </c>
      <c r="E36" s="22">
        <v>74</v>
      </c>
      <c r="F36" s="22">
        <v>5</v>
      </c>
      <c r="G36" s="22">
        <v>5</v>
      </c>
      <c r="H36" s="22">
        <v>5</v>
      </c>
      <c r="I36" s="22">
        <v>5</v>
      </c>
      <c r="J36" s="22">
        <v>70</v>
      </c>
      <c r="K36" s="22">
        <v>5</v>
      </c>
      <c r="L36" s="22">
        <v>397.5</v>
      </c>
      <c r="M36" s="22">
        <v>7.5</v>
      </c>
      <c r="N36" s="22">
        <v>5</v>
      </c>
      <c r="O36" s="22">
        <v>5</v>
      </c>
      <c r="P36" s="22">
        <v>5</v>
      </c>
      <c r="Q36" s="22">
        <v>5</v>
      </c>
      <c r="R36" s="22">
        <v>389.5</v>
      </c>
      <c r="X36" s="21" t="s">
        <v>62</v>
      </c>
      <c r="Y36" s="22">
        <v>5</v>
      </c>
      <c r="Z36" s="22">
        <v>5</v>
      </c>
      <c r="AA36" s="22">
        <v>5</v>
      </c>
      <c r="AB36" s="22">
        <v>6</v>
      </c>
      <c r="AC36" s="22">
        <v>481.5</v>
      </c>
      <c r="AD36" s="22">
        <v>8</v>
      </c>
      <c r="AE36" s="22">
        <v>5</v>
      </c>
      <c r="AF36" s="22">
        <v>8.6</v>
      </c>
      <c r="AG36" s="22">
        <v>5</v>
      </c>
      <c r="AH36" s="22">
        <v>5</v>
      </c>
      <c r="AI36" s="22">
        <v>5</v>
      </c>
      <c r="AJ36" s="22">
        <v>5</v>
      </c>
      <c r="AK36" s="22">
        <v>452.8</v>
      </c>
    </row>
    <row r="37" spans="1:41" ht="15" thickBot="1" x14ac:dyDescent="0.4">
      <c r="A37" s="21" t="s">
        <v>64</v>
      </c>
      <c r="B37" s="22">
        <v>8.5</v>
      </c>
      <c r="C37" s="22">
        <v>4</v>
      </c>
      <c r="D37" s="22">
        <v>4</v>
      </c>
      <c r="E37" s="22">
        <v>73</v>
      </c>
      <c r="F37" s="22">
        <v>4</v>
      </c>
      <c r="G37" s="22">
        <v>4</v>
      </c>
      <c r="H37" s="22">
        <v>4</v>
      </c>
      <c r="I37" s="22">
        <v>4</v>
      </c>
      <c r="J37" s="22">
        <v>69</v>
      </c>
      <c r="K37" s="22">
        <v>4</v>
      </c>
      <c r="L37" s="22">
        <v>396.5</v>
      </c>
      <c r="M37" s="22">
        <v>4</v>
      </c>
      <c r="N37" s="22">
        <v>4</v>
      </c>
      <c r="O37" s="22">
        <v>4</v>
      </c>
      <c r="P37" s="22">
        <v>4</v>
      </c>
      <c r="Q37" s="22">
        <v>4</v>
      </c>
      <c r="R37" s="22">
        <v>388.5</v>
      </c>
      <c r="X37" s="21" t="s">
        <v>64</v>
      </c>
      <c r="Y37" s="22">
        <v>4</v>
      </c>
      <c r="Z37" s="22">
        <v>4</v>
      </c>
      <c r="AA37" s="22">
        <v>4</v>
      </c>
      <c r="AB37" s="22">
        <v>5</v>
      </c>
      <c r="AC37" s="22">
        <v>480.5</v>
      </c>
      <c r="AD37" s="22">
        <v>7</v>
      </c>
      <c r="AE37" s="22">
        <v>4</v>
      </c>
      <c r="AF37" s="22">
        <v>7.5</v>
      </c>
      <c r="AG37" s="22">
        <v>4</v>
      </c>
      <c r="AH37" s="22">
        <v>4</v>
      </c>
      <c r="AI37" s="22">
        <v>4</v>
      </c>
      <c r="AJ37" s="22">
        <v>4</v>
      </c>
      <c r="AK37" s="22">
        <v>451.8</v>
      </c>
    </row>
    <row r="38" spans="1:41" ht="15" thickBot="1" x14ac:dyDescent="0.4">
      <c r="A38" s="21" t="s">
        <v>66</v>
      </c>
      <c r="B38" s="22">
        <v>3</v>
      </c>
      <c r="C38" s="22">
        <v>3</v>
      </c>
      <c r="D38" s="22">
        <v>3</v>
      </c>
      <c r="E38" s="22">
        <v>72</v>
      </c>
      <c r="F38" s="22">
        <v>3</v>
      </c>
      <c r="G38" s="22">
        <v>3</v>
      </c>
      <c r="H38" s="22">
        <v>3</v>
      </c>
      <c r="I38" s="22">
        <v>3</v>
      </c>
      <c r="J38" s="22">
        <v>68</v>
      </c>
      <c r="K38" s="22">
        <v>3</v>
      </c>
      <c r="L38" s="22">
        <v>395.5</v>
      </c>
      <c r="M38" s="22">
        <v>3</v>
      </c>
      <c r="N38" s="22">
        <v>3</v>
      </c>
      <c r="O38" s="22">
        <v>3</v>
      </c>
      <c r="P38" s="22">
        <v>3</v>
      </c>
      <c r="Q38" s="22">
        <v>3</v>
      </c>
      <c r="R38" s="22">
        <v>387.5</v>
      </c>
      <c r="X38" s="21" t="s">
        <v>66</v>
      </c>
      <c r="Y38" s="22">
        <v>3</v>
      </c>
      <c r="Z38" s="22">
        <v>3</v>
      </c>
      <c r="AA38" s="22">
        <v>3</v>
      </c>
      <c r="AB38" s="22">
        <v>4</v>
      </c>
      <c r="AC38" s="22">
        <v>479.4</v>
      </c>
      <c r="AD38" s="22">
        <v>3</v>
      </c>
      <c r="AE38" s="22">
        <v>3</v>
      </c>
      <c r="AF38" s="22">
        <v>6.5</v>
      </c>
      <c r="AG38" s="22">
        <v>3</v>
      </c>
      <c r="AH38" s="22">
        <v>3</v>
      </c>
      <c r="AI38" s="22">
        <v>3</v>
      </c>
      <c r="AJ38" s="22">
        <v>3</v>
      </c>
      <c r="AK38" s="22">
        <v>450.8</v>
      </c>
    </row>
    <row r="39" spans="1:41" ht="15" thickBot="1" x14ac:dyDescent="0.4">
      <c r="A39" s="21" t="s">
        <v>68</v>
      </c>
      <c r="B39" s="22">
        <v>2</v>
      </c>
      <c r="C39" s="22">
        <v>2</v>
      </c>
      <c r="D39" s="22">
        <v>2</v>
      </c>
      <c r="E39" s="22">
        <v>2</v>
      </c>
      <c r="F39" s="22">
        <v>2</v>
      </c>
      <c r="G39" s="22">
        <v>2</v>
      </c>
      <c r="H39" s="22">
        <v>2</v>
      </c>
      <c r="I39" s="22">
        <v>2</v>
      </c>
      <c r="J39" s="22">
        <v>67</v>
      </c>
      <c r="K39" s="22">
        <v>2</v>
      </c>
      <c r="L39" s="22">
        <v>394.5</v>
      </c>
      <c r="M39" s="22">
        <v>2</v>
      </c>
      <c r="N39" s="22">
        <v>2</v>
      </c>
      <c r="O39" s="22">
        <v>2</v>
      </c>
      <c r="P39" s="22">
        <v>2</v>
      </c>
      <c r="Q39" s="22">
        <v>2</v>
      </c>
      <c r="R39" s="22">
        <v>386.5</v>
      </c>
      <c r="X39" s="21" t="s">
        <v>68</v>
      </c>
      <c r="Y39" s="22">
        <v>2</v>
      </c>
      <c r="Z39" s="22">
        <v>2</v>
      </c>
      <c r="AA39" s="22">
        <v>2</v>
      </c>
      <c r="AB39" s="22">
        <v>3</v>
      </c>
      <c r="AC39" s="22">
        <v>478.4</v>
      </c>
      <c r="AD39" s="22">
        <v>2</v>
      </c>
      <c r="AE39" s="22">
        <v>2</v>
      </c>
      <c r="AF39" s="22">
        <v>5.5</v>
      </c>
      <c r="AG39" s="22">
        <v>2</v>
      </c>
      <c r="AH39" s="22">
        <v>2</v>
      </c>
      <c r="AI39" s="22">
        <v>2</v>
      </c>
      <c r="AJ39" s="22">
        <v>2</v>
      </c>
      <c r="AK39" s="22">
        <v>449.8</v>
      </c>
    </row>
    <row r="40" spans="1:41" ht="15" thickBot="1" x14ac:dyDescent="0.4">
      <c r="A40" s="21" t="s">
        <v>70</v>
      </c>
      <c r="B40" s="22">
        <v>1</v>
      </c>
      <c r="C40" s="22">
        <v>1</v>
      </c>
      <c r="D40" s="22">
        <v>1</v>
      </c>
      <c r="E40" s="22">
        <v>1</v>
      </c>
      <c r="F40" s="22">
        <v>1</v>
      </c>
      <c r="G40" s="22">
        <v>1</v>
      </c>
      <c r="H40" s="22">
        <v>1</v>
      </c>
      <c r="I40" s="22">
        <v>1</v>
      </c>
      <c r="J40" s="22">
        <v>26</v>
      </c>
      <c r="K40" s="22">
        <v>1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1</v>
      </c>
      <c r="R40" s="22">
        <v>385.5</v>
      </c>
      <c r="X40" s="21" t="s">
        <v>70</v>
      </c>
      <c r="Y40" s="22">
        <v>1</v>
      </c>
      <c r="Z40" s="22">
        <v>1</v>
      </c>
      <c r="AA40" s="22">
        <v>1</v>
      </c>
      <c r="AB40" s="22">
        <v>1</v>
      </c>
      <c r="AC40" s="22">
        <v>477.4</v>
      </c>
      <c r="AD40" s="22">
        <v>1</v>
      </c>
      <c r="AE40" s="22">
        <v>1</v>
      </c>
      <c r="AF40" s="22">
        <v>4.5</v>
      </c>
      <c r="AG40" s="22">
        <v>1</v>
      </c>
      <c r="AH40" s="22">
        <v>1</v>
      </c>
      <c r="AI40" s="22">
        <v>1</v>
      </c>
      <c r="AJ40" s="22">
        <v>1</v>
      </c>
      <c r="AK40" s="22">
        <v>448.8</v>
      </c>
    </row>
    <row r="41" spans="1:41" ht="15" thickBot="1" x14ac:dyDescent="0.4">
      <c r="A41" s="21" t="s">
        <v>89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384.5</v>
      </c>
      <c r="X41" s="21" t="s">
        <v>89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447.8</v>
      </c>
    </row>
    <row r="42" spans="1:41" ht="18.5" thickBot="1" x14ac:dyDescent="0.4">
      <c r="A42" s="17"/>
      <c r="X42" s="17"/>
    </row>
    <row r="43" spans="1:41" ht="15" thickBot="1" x14ac:dyDescent="0.4">
      <c r="A43" s="21" t="s">
        <v>73</v>
      </c>
      <c r="B43" s="21" t="s">
        <v>40</v>
      </c>
      <c r="C43" s="21" t="s">
        <v>41</v>
      </c>
      <c r="D43" s="21" t="s">
        <v>42</v>
      </c>
      <c r="E43" s="21" t="s">
        <v>43</v>
      </c>
      <c r="F43" s="21" t="s">
        <v>95</v>
      </c>
      <c r="G43" s="21" t="s">
        <v>229</v>
      </c>
      <c r="H43" s="21" t="s">
        <v>230</v>
      </c>
      <c r="I43" s="21" t="s">
        <v>231</v>
      </c>
      <c r="J43" s="21" t="s">
        <v>232</v>
      </c>
      <c r="K43" s="21" t="s">
        <v>233</v>
      </c>
      <c r="L43" s="21" t="s">
        <v>234</v>
      </c>
      <c r="M43" s="21" t="s">
        <v>235</v>
      </c>
      <c r="N43" s="21" t="s">
        <v>236</v>
      </c>
      <c r="O43" s="21" t="s">
        <v>237</v>
      </c>
      <c r="P43" s="21" t="s">
        <v>238</v>
      </c>
      <c r="Q43" s="21" t="s">
        <v>239</v>
      </c>
      <c r="R43" s="21" t="s">
        <v>240</v>
      </c>
      <c r="S43" s="21" t="s">
        <v>74</v>
      </c>
      <c r="T43" s="21" t="s">
        <v>75</v>
      </c>
      <c r="U43" s="21" t="s">
        <v>76</v>
      </c>
      <c r="V43" s="21" t="s">
        <v>77</v>
      </c>
      <c r="X43" s="21" t="s">
        <v>73</v>
      </c>
      <c r="Y43" s="21" t="s">
        <v>40</v>
      </c>
      <c r="Z43" s="21" t="s">
        <v>41</v>
      </c>
      <c r="AA43" s="21" t="s">
        <v>42</v>
      </c>
      <c r="AB43" s="21" t="s">
        <v>43</v>
      </c>
      <c r="AC43" s="21" t="s">
        <v>95</v>
      </c>
      <c r="AD43" s="21" t="s">
        <v>229</v>
      </c>
      <c r="AE43" s="21" t="s">
        <v>230</v>
      </c>
      <c r="AF43" s="21" t="s">
        <v>231</v>
      </c>
      <c r="AG43" s="21" t="s">
        <v>232</v>
      </c>
      <c r="AH43" s="21" t="s">
        <v>233</v>
      </c>
      <c r="AI43" s="21" t="s">
        <v>234</v>
      </c>
      <c r="AJ43" s="21" t="s">
        <v>235</v>
      </c>
      <c r="AK43" s="21" t="s">
        <v>236</v>
      </c>
      <c r="AL43" s="21" t="s">
        <v>74</v>
      </c>
      <c r="AM43" s="21" t="s">
        <v>75</v>
      </c>
      <c r="AN43" s="21" t="s">
        <v>76</v>
      </c>
      <c r="AO43" s="21" t="s">
        <v>77</v>
      </c>
    </row>
    <row r="44" spans="1:41" ht="15" thickBot="1" x14ac:dyDescent="0.4">
      <c r="A44" s="21" t="s">
        <v>44</v>
      </c>
      <c r="B44" s="22">
        <v>11.5</v>
      </c>
      <c r="C44" s="22">
        <v>8</v>
      </c>
      <c r="D44" s="22">
        <v>8</v>
      </c>
      <c r="E44" s="22">
        <v>74</v>
      </c>
      <c r="F44" s="22">
        <v>8</v>
      </c>
      <c r="G44" s="22">
        <v>8</v>
      </c>
      <c r="H44" s="22">
        <v>8</v>
      </c>
      <c r="I44" s="22">
        <v>7</v>
      </c>
      <c r="J44" s="22">
        <v>73</v>
      </c>
      <c r="K44" s="22">
        <v>9</v>
      </c>
      <c r="L44" s="22">
        <v>401.5</v>
      </c>
      <c r="M44" s="22">
        <v>4</v>
      </c>
      <c r="N44" s="22">
        <v>4</v>
      </c>
      <c r="O44" s="22">
        <v>5</v>
      </c>
      <c r="P44" s="22">
        <v>4</v>
      </c>
      <c r="Q44" s="22">
        <v>6</v>
      </c>
      <c r="R44" s="22">
        <v>388.5</v>
      </c>
      <c r="S44" s="22">
        <v>1027.5</v>
      </c>
      <c r="T44" s="22">
        <v>1000</v>
      </c>
      <c r="U44" s="22">
        <v>-27.5</v>
      </c>
      <c r="V44" s="22">
        <v>-2.75</v>
      </c>
      <c r="X44" s="21" t="s">
        <v>44</v>
      </c>
      <c r="Y44" s="22">
        <v>7</v>
      </c>
      <c r="Z44" s="22">
        <v>8</v>
      </c>
      <c r="AA44" s="22">
        <v>8</v>
      </c>
      <c r="AB44" s="22">
        <v>9.1</v>
      </c>
      <c r="AC44" s="22">
        <v>484.5</v>
      </c>
      <c r="AD44" s="22">
        <v>36.200000000000003</v>
      </c>
      <c r="AE44" s="22">
        <v>9.1</v>
      </c>
      <c r="AF44" s="22">
        <v>7.5</v>
      </c>
      <c r="AG44" s="22">
        <v>4</v>
      </c>
      <c r="AH44" s="22">
        <v>5</v>
      </c>
      <c r="AI44" s="22">
        <v>4</v>
      </c>
      <c r="AJ44" s="22">
        <v>6</v>
      </c>
      <c r="AK44" s="22">
        <v>451.8</v>
      </c>
      <c r="AL44" s="22">
        <v>1040.4000000000001</v>
      </c>
      <c r="AM44" s="22">
        <v>1000</v>
      </c>
      <c r="AN44" s="22">
        <v>-40.4</v>
      </c>
      <c r="AO44" s="22">
        <v>-4.04</v>
      </c>
    </row>
    <row r="45" spans="1:41" ht="15" thickBot="1" x14ac:dyDescent="0.4">
      <c r="A45" s="21" t="s">
        <v>45</v>
      </c>
      <c r="B45" s="22">
        <v>43.5</v>
      </c>
      <c r="C45" s="22">
        <v>9</v>
      </c>
      <c r="D45" s="22">
        <v>2</v>
      </c>
      <c r="E45" s="22">
        <v>1</v>
      </c>
      <c r="F45" s="22">
        <v>9</v>
      </c>
      <c r="G45" s="22">
        <v>9</v>
      </c>
      <c r="H45" s="22">
        <v>5</v>
      </c>
      <c r="I45" s="22">
        <v>3</v>
      </c>
      <c r="J45" s="22">
        <v>74</v>
      </c>
      <c r="K45" s="22">
        <v>8</v>
      </c>
      <c r="L45" s="22">
        <v>400.5</v>
      </c>
      <c r="M45" s="22">
        <v>11.5</v>
      </c>
      <c r="N45" s="22">
        <v>8</v>
      </c>
      <c r="O45" s="22">
        <v>9</v>
      </c>
      <c r="P45" s="22">
        <v>8</v>
      </c>
      <c r="Q45" s="22">
        <v>9</v>
      </c>
      <c r="R45" s="22">
        <v>390.5</v>
      </c>
      <c r="S45" s="22">
        <v>1000</v>
      </c>
      <c r="T45" s="22">
        <v>1000</v>
      </c>
      <c r="U45" s="22">
        <v>0</v>
      </c>
      <c r="V45" s="22">
        <v>0</v>
      </c>
      <c r="X45" s="21" t="s">
        <v>45</v>
      </c>
      <c r="Y45" s="22">
        <v>9.1</v>
      </c>
      <c r="Z45" s="22">
        <v>9.1</v>
      </c>
      <c r="AA45" s="22">
        <v>9.1</v>
      </c>
      <c r="AB45" s="22">
        <v>10.1</v>
      </c>
      <c r="AC45" s="22">
        <v>485.5</v>
      </c>
      <c r="AD45" s="22">
        <v>22.1</v>
      </c>
      <c r="AE45" s="22">
        <v>8</v>
      </c>
      <c r="AF45" s="22">
        <v>12.6</v>
      </c>
      <c r="AG45" s="22">
        <v>8</v>
      </c>
      <c r="AH45" s="22">
        <v>9.1</v>
      </c>
      <c r="AI45" s="22">
        <v>8</v>
      </c>
      <c r="AJ45" s="22">
        <v>9.1</v>
      </c>
      <c r="AK45" s="22">
        <v>453.8</v>
      </c>
      <c r="AL45" s="22">
        <v>1053.5</v>
      </c>
      <c r="AM45" s="22">
        <v>1000</v>
      </c>
      <c r="AN45" s="22">
        <v>-53.5</v>
      </c>
      <c r="AO45" s="22">
        <v>-5.35</v>
      </c>
    </row>
    <row r="46" spans="1:41" ht="15" thickBot="1" x14ac:dyDescent="0.4">
      <c r="A46" s="21" t="s">
        <v>46</v>
      </c>
      <c r="B46" s="22">
        <v>9.5</v>
      </c>
      <c r="C46" s="22">
        <v>6</v>
      </c>
      <c r="D46" s="22">
        <v>1</v>
      </c>
      <c r="E46" s="22">
        <v>0</v>
      </c>
      <c r="F46" s="22">
        <v>3</v>
      </c>
      <c r="G46" s="22">
        <v>6</v>
      </c>
      <c r="H46" s="22">
        <v>0</v>
      </c>
      <c r="I46" s="22">
        <v>0</v>
      </c>
      <c r="J46" s="22">
        <v>68</v>
      </c>
      <c r="K46" s="22">
        <v>0</v>
      </c>
      <c r="L46" s="22">
        <v>394.5</v>
      </c>
      <c r="M46" s="22">
        <v>0</v>
      </c>
      <c r="N46" s="22">
        <v>0</v>
      </c>
      <c r="O46" s="22">
        <v>6</v>
      </c>
      <c r="P46" s="22">
        <v>6</v>
      </c>
      <c r="Q46" s="22">
        <v>7</v>
      </c>
      <c r="R46" s="22">
        <v>466</v>
      </c>
      <c r="S46" s="22">
        <v>973</v>
      </c>
      <c r="T46" s="22">
        <v>1000</v>
      </c>
      <c r="U46" s="22">
        <v>27</v>
      </c>
      <c r="V46" s="22">
        <v>2.7</v>
      </c>
      <c r="X46" s="21" t="s">
        <v>46</v>
      </c>
      <c r="Y46" s="22">
        <v>5</v>
      </c>
      <c r="Z46" s="22">
        <v>6</v>
      </c>
      <c r="AA46" s="22">
        <v>3</v>
      </c>
      <c r="AB46" s="22">
        <v>7</v>
      </c>
      <c r="AC46" s="22">
        <v>479.4</v>
      </c>
      <c r="AD46" s="22">
        <v>0</v>
      </c>
      <c r="AE46" s="22">
        <v>2</v>
      </c>
      <c r="AF46" s="22">
        <v>0</v>
      </c>
      <c r="AG46" s="22">
        <v>0</v>
      </c>
      <c r="AH46" s="22">
        <v>6</v>
      </c>
      <c r="AI46" s="22">
        <v>6</v>
      </c>
      <c r="AJ46" s="22">
        <v>7</v>
      </c>
      <c r="AK46" s="22">
        <v>464.9</v>
      </c>
      <c r="AL46" s="22">
        <v>986.6</v>
      </c>
      <c r="AM46" s="22">
        <v>1000</v>
      </c>
      <c r="AN46" s="22">
        <v>13.4</v>
      </c>
      <c r="AO46" s="22">
        <v>1.34</v>
      </c>
    </row>
    <row r="47" spans="1:41" ht="15" thickBot="1" x14ac:dyDescent="0.4">
      <c r="A47" s="21" t="s">
        <v>47</v>
      </c>
      <c r="B47" s="22">
        <v>8.5</v>
      </c>
      <c r="C47" s="22">
        <v>4</v>
      </c>
      <c r="D47" s="22">
        <v>6</v>
      </c>
      <c r="E47" s="22">
        <v>73</v>
      </c>
      <c r="F47" s="22">
        <v>5</v>
      </c>
      <c r="G47" s="22">
        <v>4</v>
      </c>
      <c r="H47" s="22">
        <v>2</v>
      </c>
      <c r="I47" s="22">
        <v>1</v>
      </c>
      <c r="J47" s="22">
        <v>69</v>
      </c>
      <c r="K47" s="22">
        <v>1</v>
      </c>
      <c r="L47" s="22">
        <v>395.5</v>
      </c>
      <c r="M47" s="22">
        <v>3</v>
      </c>
      <c r="N47" s="22">
        <v>3</v>
      </c>
      <c r="O47" s="22">
        <v>4</v>
      </c>
      <c r="P47" s="22">
        <v>2</v>
      </c>
      <c r="Q47" s="22">
        <v>4</v>
      </c>
      <c r="R47" s="22">
        <v>387.5</v>
      </c>
      <c r="S47" s="22">
        <v>972.5</v>
      </c>
      <c r="T47" s="22">
        <v>1000</v>
      </c>
      <c r="U47" s="22">
        <v>27.5</v>
      </c>
      <c r="V47" s="22">
        <v>2.75</v>
      </c>
      <c r="X47" s="21" t="s">
        <v>47</v>
      </c>
      <c r="Y47" s="22">
        <v>4</v>
      </c>
      <c r="Z47" s="22">
        <v>4</v>
      </c>
      <c r="AA47" s="22">
        <v>5</v>
      </c>
      <c r="AB47" s="22">
        <v>5</v>
      </c>
      <c r="AC47" s="22">
        <v>480.5</v>
      </c>
      <c r="AD47" s="22">
        <v>1</v>
      </c>
      <c r="AE47" s="22">
        <v>3</v>
      </c>
      <c r="AF47" s="22">
        <v>6.5</v>
      </c>
      <c r="AG47" s="22">
        <v>3</v>
      </c>
      <c r="AH47" s="22">
        <v>4</v>
      </c>
      <c r="AI47" s="22">
        <v>2</v>
      </c>
      <c r="AJ47" s="22">
        <v>4</v>
      </c>
      <c r="AK47" s="22">
        <v>450.8</v>
      </c>
      <c r="AL47" s="22">
        <v>973</v>
      </c>
      <c r="AM47" s="22">
        <v>1000</v>
      </c>
      <c r="AN47" s="22">
        <v>27</v>
      </c>
      <c r="AO47" s="22">
        <v>2.7</v>
      </c>
    </row>
    <row r="48" spans="1:41" ht="15" thickBot="1" x14ac:dyDescent="0.4">
      <c r="A48" s="21" t="s">
        <v>48</v>
      </c>
      <c r="B48" s="22">
        <v>11.5</v>
      </c>
      <c r="C48" s="22">
        <v>7</v>
      </c>
      <c r="D48" s="22">
        <v>3</v>
      </c>
      <c r="E48" s="22">
        <v>2</v>
      </c>
      <c r="F48" s="22">
        <v>6</v>
      </c>
      <c r="G48" s="22">
        <v>7</v>
      </c>
      <c r="H48" s="22">
        <v>7</v>
      </c>
      <c r="I48" s="22">
        <v>4</v>
      </c>
      <c r="J48" s="22">
        <v>72</v>
      </c>
      <c r="K48" s="22">
        <v>5</v>
      </c>
      <c r="L48" s="22">
        <v>398.5</v>
      </c>
      <c r="M48" s="22">
        <v>9.5</v>
      </c>
      <c r="N48" s="22">
        <v>7</v>
      </c>
      <c r="O48" s="22">
        <v>8</v>
      </c>
      <c r="P48" s="22">
        <v>7</v>
      </c>
      <c r="Q48" s="22">
        <v>8</v>
      </c>
      <c r="R48" s="22">
        <v>467</v>
      </c>
      <c r="S48" s="22">
        <v>1029.5</v>
      </c>
      <c r="T48" s="22">
        <v>1000</v>
      </c>
      <c r="U48" s="22">
        <v>-29.5</v>
      </c>
      <c r="V48" s="22">
        <v>-2.95</v>
      </c>
      <c r="X48" s="21" t="s">
        <v>48</v>
      </c>
      <c r="Y48" s="22">
        <v>7</v>
      </c>
      <c r="Z48" s="22">
        <v>7</v>
      </c>
      <c r="AA48" s="22">
        <v>6</v>
      </c>
      <c r="AB48" s="22">
        <v>8</v>
      </c>
      <c r="AC48" s="22">
        <v>483.5</v>
      </c>
      <c r="AD48" s="22">
        <v>8</v>
      </c>
      <c r="AE48" s="22">
        <v>6</v>
      </c>
      <c r="AF48" s="22">
        <v>10.6</v>
      </c>
      <c r="AG48" s="22">
        <v>7</v>
      </c>
      <c r="AH48" s="22">
        <v>8</v>
      </c>
      <c r="AI48" s="22">
        <v>7</v>
      </c>
      <c r="AJ48" s="22">
        <v>8</v>
      </c>
      <c r="AK48" s="22">
        <v>465.9</v>
      </c>
      <c r="AL48" s="22">
        <v>1032.3</v>
      </c>
      <c r="AM48" s="22">
        <v>1000</v>
      </c>
      <c r="AN48" s="22">
        <v>-32.299999999999997</v>
      </c>
      <c r="AO48" s="22">
        <v>-3.23</v>
      </c>
    </row>
    <row r="49" spans="1:41" ht="15" thickBot="1" x14ac:dyDescent="0.4">
      <c r="A49" s="21" t="s">
        <v>49</v>
      </c>
      <c r="B49" s="22">
        <v>2</v>
      </c>
      <c r="C49" s="22">
        <v>3</v>
      </c>
      <c r="D49" s="22">
        <v>5</v>
      </c>
      <c r="E49" s="22">
        <v>85</v>
      </c>
      <c r="F49" s="22">
        <v>2</v>
      </c>
      <c r="G49" s="22">
        <v>3</v>
      </c>
      <c r="H49" s="22">
        <v>4</v>
      </c>
      <c r="I49" s="22">
        <v>8</v>
      </c>
      <c r="J49" s="22">
        <v>67</v>
      </c>
      <c r="K49" s="22">
        <v>4</v>
      </c>
      <c r="L49" s="22">
        <v>396.5</v>
      </c>
      <c r="M49" s="22">
        <v>7.5</v>
      </c>
      <c r="N49" s="22">
        <v>6</v>
      </c>
      <c r="O49" s="22">
        <v>3</v>
      </c>
      <c r="P49" s="22">
        <v>1</v>
      </c>
      <c r="Q49" s="22">
        <v>2</v>
      </c>
      <c r="R49" s="22">
        <v>385.5</v>
      </c>
      <c r="S49" s="22">
        <v>984.5</v>
      </c>
      <c r="T49" s="22">
        <v>1000</v>
      </c>
      <c r="U49" s="22">
        <v>15.5</v>
      </c>
      <c r="V49" s="22">
        <v>1.55</v>
      </c>
      <c r="X49" s="21" t="s">
        <v>49</v>
      </c>
      <c r="Y49" s="22">
        <v>2</v>
      </c>
      <c r="Z49" s="22">
        <v>3</v>
      </c>
      <c r="AA49" s="22">
        <v>2</v>
      </c>
      <c r="AB49" s="22">
        <v>4</v>
      </c>
      <c r="AC49" s="22">
        <v>478.4</v>
      </c>
      <c r="AD49" s="22">
        <v>7</v>
      </c>
      <c r="AE49" s="22">
        <v>4</v>
      </c>
      <c r="AF49" s="22">
        <v>8.6</v>
      </c>
      <c r="AG49" s="22">
        <v>6</v>
      </c>
      <c r="AH49" s="22">
        <v>3</v>
      </c>
      <c r="AI49" s="22">
        <v>1</v>
      </c>
      <c r="AJ49" s="22">
        <v>2</v>
      </c>
      <c r="AK49" s="22">
        <v>448.8</v>
      </c>
      <c r="AL49" s="22">
        <v>970</v>
      </c>
      <c r="AM49" s="22">
        <v>1000</v>
      </c>
      <c r="AN49" s="22">
        <v>30</v>
      </c>
      <c r="AO49" s="22">
        <v>3</v>
      </c>
    </row>
    <row r="50" spans="1:41" ht="15" thickBot="1" x14ac:dyDescent="0.4">
      <c r="A50" s="21" t="s">
        <v>50</v>
      </c>
      <c r="B50" s="22">
        <v>42.5</v>
      </c>
      <c r="C50" s="22">
        <v>1</v>
      </c>
      <c r="D50" s="22">
        <v>0</v>
      </c>
      <c r="E50" s="22">
        <v>72</v>
      </c>
      <c r="F50" s="22">
        <v>7</v>
      </c>
      <c r="G50" s="22">
        <v>0</v>
      </c>
      <c r="H50" s="22">
        <v>1</v>
      </c>
      <c r="I50" s="22">
        <v>2</v>
      </c>
      <c r="J50" s="22">
        <v>71</v>
      </c>
      <c r="K50" s="22">
        <v>3</v>
      </c>
      <c r="L50" s="22">
        <v>394.5</v>
      </c>
      <c r="M50" s="22">
        <v>8.5</v>
      </c>
      <c r="N50" s="22">
        <v>5</v>
      </c>
      <c r="O50" s="22">
        <v>2</v>
      </c>
      <c r="P50" s="22">
        <v>3</v>
      </c>
      <c r="Q50" s="22">
        <v>1</v>
      </c>
      <c r="R50" s="22">
        <v>386.5</v>
      </c>
      <c r="S50" s="22">
        <v>1000</v>
      </c>
      <c r="T50" s="22">
        <v>1000</v>
      </c>
      <c r="U50" s="22">
        <v>0</v>
      </c>
      <c r="V50" s="22">
        <v>0</v>
      </c>
      <c r="X50" s="21" t="s">
        <v>50</v>
      </c>
      <c r="Y50" s="22">
        <v>8</v>
      </c>
      <c r="Z50" s="22">
        <v>1</v>
      </c>
      <c r="AA50" s="22">
        <v>7</v>
      </c>
      <c r="AB50" s="22">
        <v>0</v>
      </c>
      <c r="AC50" s="22">
        <v>482.5</v>
      </c>
      <c r="AD50" s="22">
        <v>3</v>
      </c>
      <c r="AE50" s="22">
        <v>2</v>
      </c>
      <c r="AF50" s="22">
        <v>9.6</v>
      </c>
      <c r="AG50" s="22">
        <v>5</v>
      </c>
      <c r="AH50" s="22">
        <v>2</v>
      </c>
      <c r="AI50" s="22">
        <v>3</v>
      </c>
      <c r="AJ50" s="22">
        <v>1</v>
      </c>
      <c r="AK50" s="22">
        <v>449.8</v>
      </c>
      <c r="AL50" s="22">
        <v>974</v>
      </c>
      <c r="AM50" s="22">
        <v>1000</v>
      </c>
      <c r="AN50" s="22">
        <v>26</v>
      </c>
      <c r="AO50" s="22">
        <v>2.6</v>
      </c>
    </row>
    <row r="51" spans="1:41" ht="15" thickBot="1" x14ac:dyDescent="0.4">
      <c r="A51" s="21" t="s">
        <v>51</v>
      </c>
      <c r="B51" s="22">
        <v>3</v>
      </c>
      <c r="C51" s="22">
        <v>5</v>
      </c>
      <c r="D51" s="22">
        <v>7</v>
      </c>
      <c r="E51" s="22">
        <v>87</v>
      </c>
      <c r="F51" s="22">
        <v>4</v>
      </c>
      <c r="G51" s="22">
        <v>5</v>
      </c>
      <c r="H51" s="22">
        <v>6</v>
      </c>
      <c r="I51" s="22">
        <v>9</v>
      </c>
      <c r="J51" s="22">
        <v>70</v>
      </c>
      <c r="K51" s="22">
        <v>7</v>
      </c>
      <c r="L51" s="22">
        <v>399.5</v>
      </c>
      <c r="M51" s="22">
        <v>2</v>
      </c>
      <c r="N51" s="22">
        <v>2</v>
      </c>
      <c r="O51" s="22">
        <v>7</v>
      </c>
      <c r="P51" s="22">
        <v>5</v>
      </c>
      <c r="Q51" s="22">
        <v>5</v>
      </c>
      <c r="R51" s="22">
        <v>389.5</v>
      </c>
      <c r="S51" s="22">
        <v>1013</v>
      </c>
      <c r="T51" s="22">
        <v>1000</v>
      </c>
      <c r="U51" s="22">
        <v>-13</v>
      </c>
      <c r="V51" s="22">
        <v>-1.3</v>
      </c>
      <c r="X51" s="21" t="s">
        <v>51</v>
      </c>
      <c r="Y51" s="22">
        <v>3</v>
      </c>
      <c r="Z51" s="22">
        <v>5</v>
      </c>
      <c r="AA51" s="22">
        <v>4</v>
      </c>
      <c r="AB51" s="22">
        <v>6</v>
      </c>
      <c r="AC51" s="22">
        <v>481.5</v>
      </c>
      <c r="AD51" s="22">
        <v>21.1</v>
      </c>
      <c r="AE51" s="22">
        <v>7</v>
      </c>
      <c r="AF51" s="22">
        <v>5.5</v>
      </c>
      <c r="AG51" s="22">
        <v>2</v>
      </c>
      <c r="AH51" s="22">
        <v>7</v>
      </c>
      <c r="AI51" s="22">
        <v>5</v>
      </c>
      <c r="AJ51" s="22">
        <v>5</v>
      </c>
      <c r="AK51" s="22">
        <v>452.8</v>
      </c>
      <c r="AL51" s="22">
        <v>1005.2</v>
      </c>
      <c r="AM51" s="22">
        <v>1000</v>
      </c>
      <c r="AN51" s="22">
        <v>-5.2</v>
      </c>
      <c r="AO51" s="22">
        <v>-0.52</v>
      </c>
    </row>
    <row r="52" spans="1:41" ht="15" thickBot="1" x14ac:dyDescent="0.4">
      <c r="A52" s="21" t="s">
        <v>52</v>
      </c>
      <c r="B52" s="22">
        <v>0</v>
      </c>
      <c r="C52" s="22">
        <v>0</v>
      </c>
      <c r="D52" s="22">
        <v>9</v>
      </c>
      <c r="E52" s="22">
        <v>158</v>
      </c>
      <c r="F52" s="22">
        <v>0</v>
      </c>
      <c r="G52" s="22">
        <v>2</v>
      </c>
      <c r="H52" s="22">
        <v>9</v>
      </c>
      <c r="I52" s="22">
        <v>6</v>
      </c>
      <c r="J52" s="22">
        <v>26</v>
      </c>
      <c r="K52" s="22">
        <v>6</v>
      </c>
      <c r="L52" s="22">
        <v>397.5</v>
      </c>
      <c r="M52" s="22">
        <v>1</v>
      </c>
      <c r="N52" s="22">
        <v>1</v>
      </c>
      <c r="O52" s="22">
        <v>0</v>
      </c>
      <c r="P52" s="22">
        <v>0</v>
      </c>
      <c r="Q52" s="22">
        <v>0</v>
      </c>
      <c r="R52" s="22">
        <v>384.5</v>
      </c>
      <c r="S52" s="22">
        <v>1000</v>
      </c>
      <c r="T52" s="22">
        <v>1000</v>
      </c>
      <c r="U52" s="22">
        <v>0</v>
      </c>
      <c r="V52" s="22">
        <v>0</v>
      </c>
      <c r="X52" s="21" t="s">
        <v>52</v>
      </c>
      <c r="Y52" s="22">
        <v>0</v>
      </c>
      <c r="Z52" s="22">
        <v>0</v>
      </c>
      <c r="AA52" s="22">
        <v>0</v>
      </c>
      <c r="AB52" s="22">
        <v>3</v>
      </c>
      <c r="AC52" s="22">
        <v>477.4</v>
      </c>
      <c r="AD52" s="22">
        <v>20.100000000000001</v>
      </c>
      <c r="AE52" s="22">
        <v>5</v>
      </c>
      <c r="AF52" s="22">
        <v>4.5</v>
      </c>
      <c r="AG52" s="22">
        <v>1</v>
      </c>
      <c r="AH52" s="22">
        <v>0</v>
      </c>
      <c r="AI52" s="22">
        <v>0</v>
      </c>
      <c r="AJ52" s="22">
        <v>0</v>
      </c>
      <c r="AK52" s="22">
        <v>447.8</v>
      </c>
      <c r="AL52" s="22">
        <v>958.9</v>
      </c>
      <c r="AM52" s="22">
        <v>1000</v>
      </c>
      <c r="AN52" s="22">
        <v>41.1</v>
      </c>
      <c r="AO52" s="22">
        <v>4.1100000000000003</v>
      </c>
    </row>
    <row r="53" spans="1:41" ht="15" thickBot="1" x14ac:dyDescent="0.4">
      <c r="A53" s="21" t="s">
        <v>87</v>
      </c>
      <c r="B53" s="22">
        <v>1</v>
      </c>
      <c r="C53" s="22">
        <v>2</v>
      </c>
      <c r="D53" s="22">
        <v>4</v>
      </c>
      <c r="E53" s="22">
        <v>86</v>
      </c>
      <c r="F53" s="22">
        <v>1</v>
      </c>
      <c r="G53" s="22">
        <v>1</v>
      </c>
      <c r="H53" s="22">
        <v>3</v>
      </c>
      <c r="I53" s="22">
        <v>5</v>
      </c>
      <c r="J53" s="22">
        <v>0</v>
      </c>
      <c r="K53" s="22">
        <v>2</v>
      </c>
      <c r="L53" s="22">
        <v>394.5</v>
      </c>
      <c r="M53" s="22">
        <v>10.5</v>
      </c>
      <c r="N53" s="22">
        <v>9</v>
      </c>
      <c r="O53" s="22">
        <v>1</v>
      </c>
      <c r="P53" s="22">
        <v>9</v>
      </c>
      <c r="Q53" s="22">
        <v>3</v>
      </c>
      <c r="R53" s="22">
        <v>468</v>
      </c>
      <c r="S53" s="22">
        <v>1000</v>
      </c>
      <c r="T53" s="22">
        <v>1000</v>
      </c>
      <c r="U53" s="22">
        <v>0</v>
      </c>
      <c r="V53" s="22">
        <v>0</v>
      </c>
      <c r="X53" s="21" t="s">
        <v>87</v>
      </c>
      <c r="Y53" s="22">
        <v>1</v>
      </c>
      <c r="Z53" s="22">
        <v>2</v>
      </c>
      <c r="AA53" s="22">
        <v>1</v>
      </c>
      <c r="AB53" s="22">
        <v>1</v>
      </c>
      <c r="AC53" s="22">
        <v>0</v>
      </c>
      <c r="AD53" s="22">
        <v>2</v>
      </c>
      <c r="AE53" s="22">
        <v>2</v>
      </c>
      <c r="AF53" s="22">
        <v>11.6</v>
      </c>
      <c r="AG53" s="22">
        <v>505.6</v>
      </c>
      <c r="AH53" s="22">
        <v>1</v>
      </c>
      <c r="AI53" s="22">
        <v>9.1</v>
      </c>
      <c r="AJ53" s="22">
        <v>3</v>
      </c>
      <c r="AK53" s="22">
        <v>466.9</v>
      </c>
      <c r="AL53" s="22">
        <v>1006.2</v>
      </c>
      <c r="AM53" s="22">
        <v>1000</v>
      </c>
      <c r="AN53" s="22">
        <v>-6.2</v>
      </c>
      <c r="AO53" s="22">
        <v>-0.62</v>
      </c>
    </row>
    <row r="54" spans="1:41" ht="15" thickBot="1" x14ac:dyDescent="0.4"/>
    <row r="55" spans="1:41" ht="15" thickBot="1" x14ac:dyDescent="0.4">
      <c r="A55" s="23" t="s">
        <v>78</v>
      </c>
      <c r="B55" s="24">
        <v>1255.5</v>
      </c>
      <c r="X55" s="23" t="s">
        <v>78</v>
      </c>
      <c r="Y55" s="24">
        <v>1580.6</v>
      </c>
    </row>
    <row r="56" spans="1:41" ht="15" thickBot="1" x14ac:dyDescent="0.4">
      <c r="A56" s="23" t="s">
        <v>90</v>
      </c>
      <c r="B56" s="24">
        <v>384.5</v>
      </c>
      <c r="X56" s="23" t="s">
        <v>90</v>
      </c>
      <c r="Y56" s="24">
        <v>447.8</v>
      </c>
    </row>
    <row r="57" spans="1:41" ht="15" thickBot="1" x14ac:dyDescent="0.4">
      <c r="A57" s="23" t="s">
        <v>79</v>
      </c>
      <c r="B57" s="24">
        <v>10000</v>
      </c>
      <c r="X57" s="23" t="s">
        <v>79</v>
      </c>
      <c r="Y57" s="24">
        <v>10000.1</v>
      </c>
    </row>
    <row r="58" spans="1:41" ht="15" thickBot="1" x14ac:dyDescent="0.4">
      <c r="A58" s="23" t="s">
        <v>80</v>
      </c>
      <c r="B58" s="24">
        <v>10000</v>
      </c>
      <c r="X58" s="23" t="s">
        <v>80</v>
      </c>
      <c r="Y58" s="24">
        <v>10000</v>
      </c>
    </row>
    <row r="59" spans="1:41" ht="15" thickBot="1" x14ac:dyDescent="0.4">
      <c r="A59" s="23" t="s">
        <v>81</v>
      </c>
      <c r="B59" s="24">
        <v>0</v>
      </c>
      <c r="X59" s="23" t="s">
        <v>81</v>
      </c>
      <c r="Y59" s="24">
        <v>0.1</v>
      </c>
    </row>
    <row r="60" spans="1:41" ht="20" thickBot="1" x14ac:dyDescent="0.4">
      <c r="A60" s="23" t="s">
        <v>82</v>
      </c>
      <c r="B60" s="24"/>
      <c r="X60" s="23" t="s">
        <v>82</v>
      </c>
      <c r="Y60" s="24"/>
    </row>
    <row r="61" spans="1:41" ht="20" thickBot="1" x14ac:dyDescent="0.4">
      <c r="A61" s="23" t="s">
        <v>83</v>
      </c>
      <c r="B61" s="24"/>
      <c r="X61" s="23" t="s">
        <v>83</v>
      </c>
      <c r="Y61" s="24"/>
    </row>
    <row r="62" spans="1:41" ht="15" thickBot="1" x14ac:dyDescent="0.4">
      <c r="A62" s="23" t="s">
        <v>84</v>
      </c>
      <c r="B62" s="24">
        <v>0</v>
      </c>
      <c r="X62" s="23" t="s">
        <v>84</v>
      </c>
      <c r="Y62" s="24">
        <v>0</v>
      </c>
    </row>
    <row r="64" spans="1:41" x14ac:dyDescent="0.35">
      <c r="A64" s="26" t="s">
        <v>85</v>
      </c>
      <c r="X64" s="26" t="s">
        <v>85</v>
      </c>
    </row>
    <row r="66" spans="1:24" x14ac:dyDescent="0.35">
      <c r="A66" s="25" t="s">
        <v>284</v>
      </c>
      <c r="X66" s="25" t="s">
        <v>338</v>
      </c>
    </row>
    <row r="67" spans="1:24" x14ac:dyDescent="0.35">
      <c r="A67" s="25" t="s">
        <v>125</v>
      </c>
      <c r="X67" s="25" t="s">
        <v>339</v>
      </c>
    </row>
    <row r="70" spans="1:24" x14ac:dyDescent="0.35">
      <c r="A70" t="s">
        <v>346</v>
      </c>
    </row>
    <row r="71" spans="1:24" x14ac:dyDescent="0.35">
      <c r="B71">
        <f>11-B8</f>
        <v>8</v>
      </c>
      <c r="C71">
        <f t="shared" ref="C71:R71" si="0">11-C8</f>
        <v>9</v>
      </c>
      <c r="D71">
        <f t="shared" si="0"/>
        <v>9</v>
      </c>
      <c r="E71">
        <f t="shared" si="0"/>
        <v>6</v>
      </c>
      <c r="F71">
        <f t="shared" si="0"/>
        <v>9</v>
      </c>
      <c r="G71">
        <f t="shared" si="0"/>
        <v>9</v>
      </c>
      <c r="H71">
        <f t="shared" si="0"/>
        <v>9</v>
      </c>
      <c r="I71">
        <f t="shared" si="0"/>
        <v>8</v>
      </c>
      <c r="J71">
        <f t="shared" si="0"/>
        <v>9</v>
      </c>
      <c r="K71">
        <f t="shared" si="0"/>
        <v>10</v>
      </c>
      <c r="L71">
        <f t="shared" si="0"/>
        <v>10</v>
      </c>
      <c r="M71">
        <f t="shared" si="0"/>
        <v>5</v>
      </c>
      <c r="N71">
        <f t="shared" si="0"/>
        <v>5</v>
      </c>
      <c r="O71">
        <f t="shared" si="0"/>
        <v>6</v>
      </c>
      <c r="P71">
        <f t="shared" si="0"/>
        <v>5</v>
      </c>
      <c r="Q71">
        <f t="shared" si="0"/>
        <v>7</v>
      </c>
      <c r="R71">
        <f t="shared" si="0"/>
        <v>5</v>
      </c>
      <c r="S71">
        <f>S8</f>
        <v>1000</v>
      </c>
    </row>
    <row r="72" spans="1:24" x14ac:dyDescent="0.35">
      <c r="B72">
        <f t="shared" ref="B72:R72" si="1">11-B9</f>
        <v>10</v>
      </c>
      <c r="C72">
        <f t="shared" si="1"/>
        <v>10</v>
      </c>
      <c r="D72">
        <f t="shared" si="1"/>
        <v>3</v>
      </c>
      <c r="E72">
        <f t="shared" si="1"/>
        <v>2</v>
      </c>
      <c r="F72">
        <f t="shared" si="1"/>
        <v>10</v>
      </c>
      <c r="G72">
        <f t="shared" si="1"/>
        <v>10</v>
      </c>
      <c r="H72">
        <f t="shared" si="1"/>
        <v>6</v>
      </c>
      <c r="I72">
        <f t="shared" si="1"/>
        <v>4</v>
      </c>
      <c r="J72">
        <f t="shared" si="1"/>
        <v>10</v>
      </c>
      <c r="K72">
        <f t="shared" si="1"/>
        <v>9</v>
      </c>
      <c r="L72">
        <f t="shared" si="1"/>
        <v>9</v>
      </c>
      <c r="M72">
        <f t="shared" si="1"/>
        <v>10</v>
      </c>
      <c r="N72">
        <f t="shared" si="1"/>
        <v>9</v>
      </c>
      <c r="O72">
        <f t="shared" si="1"/>
        <v>10</v>
      </c>
      <c r="P72">
        <f t="shared" si="1"/>
        <v>9</v>
      </c>
      <c r="Q72">
        <f t="shared" si="1"/>
        <v>10</v>
      </c>
      <c r="R72">
        <f t="shared" si="1"/>
        <v>7</v>
      </c>
      <c r="S72">
        <f t="shared" ref="S72:S80" si="2">S9</f>
        <v>1000</v>
      </c>
    </row>
    <row r="73" spans="1:24" x14ac:dyDescent="0.35">
      <c r="B73">
        <f t="shared" ref="B73:R73" si="3">11-B10</f>
        <v>6</v>
      </c>
      <c r="C73">
        <f t="shared" si="3"/>
        <v>7</v>
      </c>
      <c r="D73">
        <f t="shared" si="3"/>
        <v>2</v>
      </c>
      <c r="E73">
        <f t="shared" si="3"/>
        <v>1</v>
      </c>
      <c r="F73">
        <f t="shared" si="3"/>
        <v>4</v>
      </c>
      <c r="G73">
        <f t="shared" si="3"/>
        <v>7</v>
      </c>
      <c r="H73">
        <f t="shared" si="3"/>
        <v>1</v>
      </c>
      <c r="I73">
        <f t="shared" si="3"/>
        <v>1</v>
      </c>
      <c r="J73">
        <f t="shared" si="3"/>
        <v>4</v>
      </c>
      <c r="K73">
        <f t="shared" si="3"/>
        <v>1</v>
      </c>
      <c r="L73">
        <f t="shared" si="3"/>
        <v>3</v>
      </c>
      <c r="M73">
        <f t="shared" si="3"/>
        <v>1</v>
      </c>
      <c r="N73">
        <f t="shared" si="3"/>
        <v>1</v>
      </c>
      <c r="O73">
        <f t="shared" si="3"/>
        <v>7</v>
      </c>
      <c r="P73">
        <f t="shared" si="3"/>
        <v>7</v>
      </c>
      <c r="Q73">
        <f t="shared" si="3"/>
        <v>8</v>
      </c>
      <c r="R73">
        <f t="shared" si="3"/>
        <v>8</v>
      </c>
      <c r="S73">
        <f t="shared" si="2"/>
        <v>1000</v>
      </c>
    </row>
    <row r="74" spans="1:24" x14ac:dyDescent="0.35">
      <c r="B74">
        <f t="shared" ref="B74:R74" si="4">11-B11</f>
        <v>5</v>
      </c>
      <c r="C74">
        <f t="shared" si="4"/>
        <v>5</v>
      </c>
      <c r="D74">
        <f t="shared" si="4"/>
        <v>7</v>
      </c>
      <c r="E74">
        <f t="shared" si="4"/>
        <v>5</v>
      </c>
      <c r="F74">
        <f t="shared" si="4"/>
        <v>6</v>
      </c>
      <c r="G74">
        <f t="shared" si="4"/>
        <v>5</v>
      </c>
      <c r="H74">
        <f t="shared" si="4"/>
        <v>3</v>
      </c>
      <c r="I74">
        <f t="shared" si="4"/>
        <v>2</v>
      </c>
      <c r="J74">
        <f t="shared" si="4"/>
        <v>5</v>
      </c>
      <c r="K74">
        <f t="shared" si="4"/>
        <v>2</v>
      </c>
      <c r="L74">
        <f t="shared" si="4"/>
        <v>4</v>
      </c>
      <c r="M74">
        <f t="shared" si="4"/>
        <v>4</v>
      </c>
      <c r="N74">
        <f t="shared" si="4"/>
        <v>4</v>
      </c>
      <c r="O74">
        <f t="shared" si="4"/>
        <v>5</v>
      </c>
      <c r="P74">
        <f t="shared" si="4"/>
        <v>3</v>
      </c>
      <c r="Q74">
        <f t="shared" si="4"/>
        <v>5</v>
      </c>
      <c r="R74">
        <f t="shared" si="4"/>
        <v>4</v>
      </c>
      <c r="S74">
        <f t="shared" si="2"/>
        <v>1000</v>
      </c>
    </row>
    <row r="75" spans="1:24" x14ac:dyDescent="0.35">
      <c r="B75">
        <f t="shared" ref="B75:R75" si="5">11-B12</f>
        <v>8</v>
      </c>
      <c r="C75">
        <f t="shared" si="5"/>
        <v>8</v>
      </c>
      <c r="D75">
        <f t="shared" si="5"/>
        <v>4</v>
      </c>
      <c r="E75">
        <f t="shared" si="5"/>
        <v>3</v>
      </c>
      <c r="F75">
        <f t="shared" si="5"/>
        <v>7</v>
      </c>
      <c r="G75">
        <f t="shared" si="5"/>
        <v>8</v>
      </c>
      <c r="H75">
        <f t="shared" si="5"/>
        <v>8</v>
      </c>
      <c r="I75">
        <f t="shared" si="5"/>
        <v>5</v>
      </c>
      <c r="J75">
        <f t="shared" si="5"/>
        <v>8</v>
      </c>
      <c r="K75">
        <f t="shared" si="5"/>
        <v>6</v>
      </c>
      <c r="L75">
        <f t="shared" si="5"/>
        <v>7</v>
      </c>
      <c r="M75">
        <f t="shared" si="5"/>
        <v>8</v>
      </c>
      <c r="N75">
        <f t="shared" si="5"/>
        <v>8</v>
      </c>
      <c r="O75">
        <f t="shared" si="5"/>
        <v>9</v>
      </c>
      <c r="P75">
        <f t="shared" si="5"/>
        <v>8</v>
      </c>
      <c r="Q75">
        <f t="shared" si="5"/>
        <v>9</v>
      </c>
      <c r="R75">
        <f t="shared" si="5"/>
        <v>9</v>
      </c>
      <c r="S75">
        <f t="shared" si="2"/>
        <v>1000</v>
      </c>
    </row>
    <row r="76" spans="1:24" x14ac:dyDescent="0.35">
      <c r="B76">
        <f t="shared" ref="B76:R76" si="6">11-B13</f>
        <v>3</v>
      </c>
      <c r="C76">
        <f t="shared" si="6"/>
        <v>4</v>
      </c>
      <c r="D76">
        <f t="shared" si="6"/>
        <v>6</v>
      </c>
      <c r="E76">
        <f t="shared" si="6"/>
        <v>7</v>
      </c>
      <c r="F76">
        <f t="shared" si="6"/>
        <v>3</v>
      </c>
      <c r="G76">
        <f t="shared" si="6"/>
        <v>4</v>
      </c>
      <c r="H76">
        <f t="shared" si="6"/>
        <v>5</v>
      </c>
      <c r="I76">
        <f t="shared" si="6"/>
        <v>9</v>
      </c>
      <c r="J76">
        <f t="shared" si="6"/>
        <v>3</v>
      </c>
      <c r="K76">
        <f t="shared" si="6"/>
        <v>5</v>
      </c>
      <c r="L76">
        <f t="shared" si="6"/>
        <v>5</v>
      </c>
      <c r="M76">
        <f t="shared" si="6"/>
        <v>6</v>
      </c>
      <c r="N76">
        <f t="shared" si="6"/>
        <v>7</v>
      </c>
      <c r="O76">
        <f t="shared" si="6"/>
        <v>4</v>
      </c>
      <c r="P76">
        <f t="shared" si="6"/>
        <v>2</v>
      </c>
      <c r="Q76">
        <f t="shared" si="6"/>
        <v>3</v>
      </c>
      <c r="R76">
        <f t="shared" si="6"/>
        <v>2</v>
      </c>
      <c r="S76">
        <f t="shared" si="2"/>
        <v>1000</v>
      </c>
    </row>
    <row r="77" spans="1:24" x14ac:dyDescent="0.35">
      <c r="B77">
        <f t="shared" ref="B77:R77" si="7">11-B14</f>
        <v>9</v>
      </c>
      <c r="C77">
        <f t="shared" si="7"/>
        <v>2</v>
      </c>
      <c r="D77">
        <f t="shared" si="7"/>
        <v>1</v>
      </c>
      <c r="E77">
        <f t="shared" si="7"/>
        <v>4</v>
      </c>
      <c r="F77">
        <f t="shared" si="7"/>
        <v>8</v>
      </c>
      <c r="G77">
        <f t="shared" si="7"/>
        <v>1</v>
      </c>
      <c r="H77">
        <f t="shared" si="7"/>
        <v>2</v>
      </c>
      <c r="I77">
        <f t="shared" si="7"/>
        <v>3</v>
      </c>
      <c r="J77">
        <f t="shared" si="7"/>
        <v>7</v>
      </c>
      <c r="K77">
        <f t="shared" si="7"/>
        <v>4</v>
      </c>
      <c r="L77">
        <f t="shared" si="7"/>
        <v>3</v>
      </c>
      <c r="M77">
        <f t="shared" si="7"/>
        <v>7</v>
      </c>
      <c r="N77">
        <f t="shared" si="7"/>
        <v>6</v>
      </c>
      <c r="O77">
        <f t="shared" si="7"/>
        <v>3</v>
      </c>
      <c r="P77">
        <f t="shared" si="7"/>
        <v>4</v>
      </c>
      <c r="Q77">
        <f t="shared" si="7"/>
        <v>2</v>
      </c>
      <c r="R77">
        <f t="shared" si="7"/>
        <v>3</v>
      </c>
      <c r="S77">
        <f t="shared" si="2"/>
        <v>1000</v>
      </c>
    </row>
    <row r="78" spans="1:24" x14ac:dyDescent="0.35">
      <c r="B78">
        <f t="shared" ref="B78:R78" si="8">11-B15</f>
        <v>4</v>
      </c>
      <c r="C78">
        <f t="shared" si="8"/>
        <v>6</v>
      </c>
      <c r="D78">
        <f t="shared" si="8"/>
        <v>8</v>
      </c>
      <c r="E78">
        <f t="shared" si="8"/>
        <v>9</v>
      </c>
      <c r="F78">
        <f t="shared" si="8"/>
        <v>5</v>
      </c>
      <c r="G78">
        <f t="shared" si="8"/>
        <v>6</v>
      </c>
      <c r="H78">
        <f t="shared" si="8"/>
        <v>7</v>
      </c>
      <c r="I78">
        <f t="shared" si="8"/>
        <v>10</v>
      </c>
      <c r="J78">
        <f t="shared" si="8"/>
        <v>6</v>
      </c>
      <c r="K78">
        <f t="shared" si="8"/>
        <v>8</v>
      </c>
      <c r="L78">
        <f t="shared" si="8"/>
        <v>8</v>
      </c>
      <c r="M78">
        <f t="shared" si="8"/>
        <v>3</v>
      </c>
      <c r="N78">
        <f t="shared" si="8"/>
        <v>3</v>
      </c>
      <c r="O78">
        <f t="shared" si="8"/>
        <v>8</v>
      </c>
      <c r="P78">
        <f t="shared" si="8"/>
        <v>6</v>
      </c>
      <c r="Q78">
        <f t="shared" si="8"/>
        <v>6</v>
      </c>
      <c r="R78">
        <f t="shared" si="8"/>
        <v>6</v>
      </c>
      <c r="S78">
        <f t="shared" si="2"/>
        <v>1000</v>
      </c>
    </row>
    <row r="79" spans="1:24" x14ac:dyDescent="0.35">
      <c r="B79">
        <f t="shared" ref="B79:R79" si="9">11-B16</f>
        <v>1</v>
      </c>
      <c r="C79">
        <f t="shared" si="9"/>
        <v>1</v>
      </c>
      <c r="D79">
        <f t="shared" si="9"/>
        <v>10</v>
      </c>
      <c r="E79">
        <f t="shared" si="9"/>
        <v>10</v>
      </c>
      <c r="F79">
        <f t="shared" si="9"/>
        <v>1</v>
      </c>
      <c r="G79">
        <f t="shared" si="9"/>
        <v>3</v>
      </c>
      <c r="H79">
        <f t="shared" si="9"/>
        <v>10</v>
      </c>
      <c r="I79">
        <f t="shared" si="9"/>
        <v>7</v>
      </c>
      <c r="J79">
        <f t="shared" si="9"/>
        <v>2</v>
      </c>
      <c r="K79">
        <f t="shared" si="9"/>
        <v>7</v>
      </c>
      <c r="L79">
        <f t="shared" si="9"/>
        <v>6</v>
      </c>
      <c r="M79">
        <f t="shared" si="9"/>
        <v>2</v>
      </c>
      <c r="N79">
        <f t="shared" si="9"/>
        <v>2</v>
      </c>
      <c r="O79">
        <f t="shared" si="9"/>
        <v>1</v>
      </c>
      <c r="P79">
        <f t="shared" si="9"/>
        <v>1</v>
      </c>
      <c r="Q79">
        <f t="shared" si="9"/>
        <v>1</v>
      </c>
      <c r="R79">
        <f t="shared" si="9"/>
        <v>1</v>
      </c>
      <c r="S79">
        <f t="shared" si="2"/>
        <v>1000</v>
      </c>
    </row>
    <row r="80" spans="1:24" x14ac:dyDescent="0.35">
      <c r="B80">
        <f t="shared" ref="B80:R80" si="10">11-B17</f>
        <v>2</v>
      </c>
      <c r="C80">
        <f t="shared" si="10"/>
        <v>3</v>
      </c>
      <c r="D80">
        <f t="shared" si="10"/>
        <v>5</v>
      </c>
      <c r="E80">
        <f t="shared" si="10"/>
        <v>8</v>
      </c>
      <c r="F80">
        <f t="shared" si="10"/>
        <v>2</v>
      </c>
      <c r="G80">
        <f t="shared" si="10"/>
        <v>2</v>
      </c>
      <c r="H80">
        <f t="shared" si="10"/>
        <v>4</v>
      </c>
      <c r="I80">
        <f t="shared" si="10"/>
        <v>6</v>
      </c>
      <c r="J80">
        <f t="shared" si="10"/>
        <v>1</v>
      </c>
      <c r="K80">
        <f t="shared" si="10"/>
        <v>3</v>
      </c>
      <c r="L80">
        <f t="shared" si="10"/>
        <v>3</v>
      </c>
      <c r="M80">
        <f t="shared" si="10"/>
        <v>9</v>
      </c>
      <c r="N80">
        <f t="shared" si="10"/>
        <v>10</v>
      </c>
      <c r="O80">
        <f t="shared" si="10"/>
        <v>2</v>
      </c>
      <c r="P80">
        <f t="shared" si="10"/>
        <v>10</v>
      </c>
      <c r="Q80">
        <f t="shared" si="10"/>
        <v>4</v>
      </c>
      <c r="R80">
        <f t="shared" si="10"/>
        <v>10</v>
      </c>
      <c r="S80">
        <f t="shared" si="2"/>
        <v>1000</v>
      </c>
    </row>
    <row r="84" spans="1:19" ht="18" x14ac:dyDescent="0.35">
      <c r="A84" s="17"/>
    </row>
    <row r="85" spans="1:19" x14ac:dyDescent="0.35">
      <c r="A85" s="18"/>
    </row>
    <row r="88" spans="1:19" ht="15" x14ac:dyDescent="0.35">
      <c r="A88" s="19" t="s">
        <v>33</v>
      </c>
      <c r="B88" s="20">
        <v>3886393</v>
      </c>
      <c r="C88" s="19" t="s">
        <v>34</v>
      </c>
      <c r="D88" s="20">
        <v>10</v>
      </c>
      <c r="E88" s="19" t="s">
        <v>35</v>
      </c>
      <c r="F88" s="20">
        <v>17</v>
      </c>
      <c r="G88" s="19" t="s">
        <v>36</v>
      </c>
      <c r="H88" s="20">
        <v>10</v>
      </c>
      <c r="I88" s="19" t="s">
        <v>37</v>
      </c>
      <c r="J88" s="20">
        <v>0</v>
      </c>
      <c r="K88" s="19" t="s">
        <v>38</v>
      </c>
      <c r="L88" s="20" t="s">
        <v>347</v>
      </c>
    </row>
    <row r="89" spans="1:19" ht="18.5" thickBot="1" x14ac:dyDescent="0.4">
      <c r="A89" s="17"/>
    </row>
    <row r="90" spans="1:19" ht="15" thickBot="1" x14ac:dyDescent="0.4">
      <c r="A90" s="21" t="s">
        <v>39</v>
      </c>
      <c r="B90" s="21" t="s">
        <v>40</v>
      </c>
      <c r="C90" s="21" t="s">
        <v>41</v>
      </c>
      <c r="D90" s="21" t="s">
        <v>42</v>
      </c>
      <c r="E90" s="21" t="s">
        <v>43</v>
      </c>
      <c r="F90" s="21" t="s">
        <v>95</v>
      </c>
      <c r="G90" s="21" t="s">
        <v>229</v>
      </c>
      <c r="H90" s="21" t="s">
        <v>230</v>
      </c>
      <c r="I90" s="21" t="s">
        <v>231</v>
      </c>
      <c r="J90" s="21" t="s">
        <v>232</v>
      </c>
      <c r="K90" s="21" t="s">
        <v>233</v>
      </c>
      <c r="L90" s="21" t="s">
        <v>234</v>
      </c>
      <c r="M90" s="21" t="s">
        <v>235</v>
      </c>
      <c r="N90" s="21" t="s">
        <v>236</v>
      </c>
      <c r="O90" s="21" t="s">
        <v>237</v>
      </c>
      <c r="P90" s="21" t="s">
        <v>238</v>
      </c>
      <c r="Q90" s="21" t="s">
        <v>239</v>
      </c>
      <c r="R90" s="21" t="s">
        <v>240</v>
      </c>
      <c r="S90" s="21" t="s">
        <v>241</v>
      </c>
    </row>
    <row r="91" spans="1:19" ht="15" thickBot="1" x14ac:dyDescent="0.4">
      <c r="A91" s="21" t="s">
        <v>44</v>
      </c>
      <c r="B91" s="22">
        <v>8</v>
      </c>
      <c r="C91" s="22">
        <v>9</v>
      </c>
      <c r="D91" s="22">
        <v>9</v>
      </c>
      <c r="E91" s="22">
        <v>6</v>
      </c>
      <c r="F91" s="22">
        <v>9</v>
      </c>
      <c r="G91" s="22">
        <v>9</v>
      </c>
      <c r="H91" s="22">
        <v>9</v>
      </c>
      <c r="I91" s="22">
        <v>8</v>
      </c>
      <c r="J91" s="22">
        <v>9</v>
      </c>
      <c r="K91" s="22">
        <v>10</v>
      </c>
      <c r="L91" s="22">
        <v>10</v>
      </c>
      <c r="M91" s="22">
        <v>5</v>
      </c>
      <c r="N91" s="22">
        <v>5</v>
      </c>
      <c r="O91" s="22">
        <v>6</v>
      </c>
      <c r="P91" s="22">
        <v>5</v>
      </c>
      <c r="Q91" s="22">
        <v>7</v>
      </c>
      <c r="R91" s="22">
        <v>5</v>
      </c>
      <c r="S91" s="22">
        <v>1000</v>
      </c>
    </row>
    <row r="92" spans="1:19" ht="15" thickBot="1" x14ac:dyDescent="0.4">
      <c r="A92" s="21" t="s">
        <v>45</v>
      </c>
      <c r="B92" s="22">
        <v>10</v>
      </c>
      <c r="C92" s="22">
        <v>10</v>
      </c>
      <c r="D92" s="22">
        <v>3</v>
      </c>
      <c r="E92" s="22">
        <v>2</v>
      </c>
      <c r="F92" s="22">
        <v>10</v>
      </c>
      <c r="G92" s="22">
        <v>10</v>
      </c>
      <c r="H92" s="22">
        <v>6</v>
      </c>
      <c r="I92" s="22">
        <v>4</v>
      </c>
      <c r="J92" s="22">
        <v>10</v>
      </c>
      <c r="K92" s="22">
        <v>9</v>
      </c>
      <c r="L92" s="22">
        <v>9</v>
      </c>
      <c r="M92" s="22">
        <v>10</v>
      </c>
      <c r="N92" s="22">
        <v>9</v>
      </c>
      <c r="O92" s="22">
        <v>10</v>
      </c>
      <c r="P92" s="22">
        <v>9</v>
      </c>
      <c r="Q92" s="22">
        <v>10</v>
      </c>
      <c r="R92" s="22">
        <v>7</v>
      </c>
      <c r="S92" s="22">
        <v>1000</v>
      </c>
    </row>
    <row r="93" spans="1:19" ht="15" thickBot="1" x14ac:dyDescent="0.4">
      <c r="A93" s="21" t="s">
        <v>46</v>
      </c>
      <c r="B93" s="22">
        <v>6</v>
      </c>
      <c r="C93" s="22">
        <v>7</v>
      </c>
      <c r="D93" s="22">
        <v>2</v>
      </c>
      <c r="E93" s="22">
        <v>1</v>
      </c>
      <c r="F93" s="22">
        <v>4</v>
      </c>
      <c r="G93" s="22">
        <v>7</v>
      </c>
      <c r="H93" s="22">
        <v>1</v>
      </c>
      <c r="I93" s="22">
        <v>1</v>
      </c>
      <c r="J93" s="22">
        <v>4</v>
      </c>
      <c r="K93" s="22">
        <v>1</v>
      </c>
      <c r="L93" s="22">
        <v>3</v>
      </c>
      <c r="M93" s="22">
        <v>1</v>
      </c>
      <c r="N93" s="22">
        <v>1</v>
      </c>
      <c r="O93" s="22">
        <v>7</v>
      </c>
      <c r="P93" s="22">
        <v>7</v>
      </c>
      <c r="Q93" s="22">
        <v>8</v>
      </c>
      <c r="R93" s="22">
        <v>8</v>
      </c>
      <c r="S93" s="22">
        <v>1000</v>
      </c>
    </row>
    <row r="94" spans="1:19" ht="15" thickBot="1" x14ac:dyDescent="0.4">
      <c r="A94" s="21" t="s">
        <v>47</v>
      </c>
      <c r="B94" s="22">
        <v>5</v>
      </c>
      <c r="C94" s="22">
        <v>5</v>
      </c>
      <c r="D94" s="22">
        <v>7</v>
      </c>
      <c r="E94" s="22">
        <v>5</v>
      </c>
      <c r="F94" s="22">
        <v>6</v>
      </c>
      <c r="G94" s="22">
        <v>5</v>
      </c>
      <c r="H94" s="22">
        <v>3</v>
      </c>
      <c r="I94" s="22">
        <v>2</v>
      </c>
      <c r="J94" s="22">
        <v>5</v>
      </c>
      <c r="K94" s="22">
        <v>2</v>
      </c>
      <c r="L94" s="22">
        <v>4</v>
      </c>
      <c r="M94" s="22">
        <v>4</v>
      </c>
      <c r="N94" s="22">
        <v>4</v>
      </c>
      <c r="O94" s="22">
        <v>5</v>
      </c>
      <c r="P94" s="22">
        <v>3</v>
      </c>
      <c r="Q94" s="22">
        <v>5</v>
      </c>
      <c r="R94" s="22">
        <v>4</v>
      </c>
      <c r="S94" s="22">
        <v>1000</v>
      </c>
    </row>
    <row r="95" spans="1:19" ht="15" thickBot="1" x14ac:dyDescent="0.4">
      <c r="A95" s="21" t="s">
        <v>48</v>
      </c>
      <c r="B95" s="22">
        <v>8</v>
      </c>
      <c r="C95" s="22">
        <v>8</v>
      </c>
      <c r="D95" s="22">
        <v>4</v>
      </c>
      <c r="E95" s="22">
        <v>3</v>
      </c>
      <c r="F95" s="22">
        <v>7</v>
      </c>
      <c r="G95" s="22">
        <v>8</v>
      </c>
      <c r="H95" s="22">
        <v>8</v>
      </c>
      <c r="I95" s="22">
        <v>5</v>
      </c>
      <c r="J95" s="22">
        <v>8</v>
      </c>
      <c r="K95" s="22">
        <v>6</v>
      </c>
      <c r="L95" s="22">
        <v>7</v>
      </c>
      <c r="M95" s="22">
        <v>8</v>
      </c>
      <c r="N95" s="22">
        <v>8</v>
      </c>
      <c r="O95" s="22">
        <v>9</v>
      </c>
      <c r="P95" s="22">
        <v>8</v>
      </c>
      <c r="Q95" s="22">
        <v>9</v>
      </c>
      <c r="R95" s="22">
        <v>9</v>
      </c>
      <c r="S95" s="22">
        <v>1000</v>
      </c>
    </row>
    <row r="96" spans="1:19" ht="15" thickBot="1" x14ac:dyDescent="0.4">
      <c r="A96" s="21" t="s">
        <v>49</v>
      </c>
      <c r="B96" s="22">
        <v>3</v>
      </c>
      <c r="C96" s="22">
        <v>4</v>
      </c>
      <c r="D96" s="22">
        <v>6</v>
      </c>
      <c r="E96" s="22">
        <v>7</v>
      </c>
      <c r="F96" s="22">
        <v>3</v>
      </c>
      <c r="G96" s="22">
        <v>4</v>
      </c>
      <c r="H96" s="22">
        <v>5</v>
      </c>
      <c r="I96" s="22">
        <v>9</v>
      </c>
      <c r="J96" s="22">
        <v>3</v>
      </c>
      <c r="K96" s="22">
        <v>5</v>
      </c>
      <c r="L96" s="22">
        <v>5</v>
      </c>
      <c r="M96" s="22">
        <v>6</v>
      </c>
      <c r="N96" s="22">
        <v>7</v>
      </c>
      <c r="O96" s="22">
        <v>4</v>
      </c>
      <c r="P96" s="22">
        <v>2</v>
      </c>
      <c r="Q96" s="22">
        <v>3</v>
      </c>
      <c r="R96" s="22">
        <v>2</v>
      </c>
      <c r="S96" s="22">
        <v>1000</v>
      </c>
    </row>
    <row r="97" spans="1:19" ht="15" thickBot="1" x14ac:dyDescent="0.4">
      <c r="A97" s="21" t="s">
        <v>50</v>
      </c>
      <c r="B97" s="22">
        <v>9</v>
      </c>
      <c r="C97" s="22">
        <v>2</v>
      </c>
      <c r="D97" s="22">
        <v>1</v>
      </c>
      <c r="E97" s="22">
        <v>4</v>
      </c>
      <c r="F97" s="22">
        <v>8</v>
      </c>
      <c r="G97" s="22">
        <v>1</v>
      </c>
      <c r="H97" s="22">
        <v>2</v>
      </c>
      <c r="I97" s="22">
        <v>3</v>
      </c>
      <c r="J97" s="22">
        <v>7</v>
      </c>
      <c r="K97" s="22">
        <v>4</v>
      </c>
      <c r="L97" s="22">
        <v>3</v>
      </c>
      <c r="M97" s="22">
        <v>7</v>
      </c>
      <c r="N97" s="22">
        <v>6</v>
      </c>
      <c r="O97" s="22">
        <v>3</v>
      </c>
      <c r="P97" s="22">
        <v>4</v>
      </c>
      <c r="Q97" s="22">
        <v>2</v>
      </c>
      <c r="R97" s="22">
        <v>3</v>
      </c>
      <c r="S97" s="22">
        <v>1000</v>
      </c>
    </row>
    <row r="98" spans="1:19" ht="15" thickBot="1" x14ac:dyDescent="0.4">
      <c r="A98" s="21" t="s">
        <v>51</v>
      </c>
      <c r="B98" s="22">
        <v>4</v>
      </c>
      <c r="C98" s="22">
        <v>6</v>
      </c>
      <c r="D98" s="22">
        <v>8</v>
      </c>
      <c r="E98" s="22">
        <v>9</v>
      </c>
      <c r="F98" s="22">
        <v>5</v>
      </c>
      <c r="G98" s="22">
        <v>6</v>
      </c>
      <c r="H98" s="22">
        <v>7</v>
      </c>
      <c r="I98" s="22">
        <v>10</v>
      </c>
      <c r="J98" s="22">
        <v>6</v>
      </c>
      <c r="K98" s="22">
        <v>8</v>
      </c>
      <c r="L98" s="22">
        <v>8</v>
      </c>
      <c r="M98" s="22">
        <v>3</v>
      </c>
      <c r="N98" s="22">
        <v>3</v>
      </c>
      <c r="O98" s="22">
        <v>8</v>
      </c>
      <c r="P98" s="22">
        <v>6</v>
      </c>
      <c r="Q98" s="22">
        <v>6</v>
      </c>
      <c r="R98" s="22">
        <v>6</v>
      </c>
      <c r="S98" s="22">
        <v>1000</v>
      </c>
    </row>
    <row r="99" spans="1:19" ht="15" thickBot="1" x14ac:dyDescent="0.4">
      <c r="A99" s="21" t="s">
        <v>52</v>
      </c>
      <c r="B99" s="22">
        <v>1</v>
      </c>
      <c r="C99" s="22">
        <v>1</v>
      </c>
      <c r="D99" s="22">
        <v>10</v>
      </c>
      <c r="E99" s="22">
        <v>10</v>
      </c>
      <c r="F99" s="22">
        <v>1</v>
      </c>
      <c r="G99" s="22">
        <v>3</v>
      </c>
      <c r="H99" s="22">
        <v>10</v>
      </c>
      <c r="I99" s="22">
        <v>7</v>
      </c>
      <c r="J99" s="22">
        <v>2</v>
      </c>
      <c r="K99" s="22">
        <v>7</v>
      </c>
      <c r="L99" s="22">
        <v>6</v>
      </c>
      <c r="M99" s="22">
        <v>2</v>
      </c>
      <c r="N99" s="22">
        <v>2</v>
      </c>
      <c r="O99" s="22">
        <v>1</v>
      </c>
      <c r="P99" s="22">
        <v>1</v>
      </c>
      <c r="Q99" s="22">
        <v>1</v>
      </c>
      <c r="R99" s="22">
        <v>1</v>
      </c>
      <c r="S99" s="22">
        <v>1000</v>
      </c>
    </row>
    <row r="100" spans="1:19" ht="15" thickBot="1" x14ac:dyDescent="0.4">
      <c r="A100" s="21" t="s">
        <v>87</v>
      </c>
      <c r="B100" s="22">
        <v>2</v>
      </c>
      <c r="C100" s="22">
        <v>3</v>
      </c>
      <c r="D100" s="22">
        <v>5</v>
      </c>
      <c r="E100" s="22">
        <v>8</v>
      </c>
      <c r="F100" s="22">
        <v>2</v>
      </c>
      <c r="G100" s="22">
        <v>2</v>
      </c>
      <c r="H100" s="22">
        <v>4</v>
      </c>
      <c r="I100" s="22">
        <v>6</v>
      </c>
      <c r="J100" s="22">
        <v>1</v>
      </c>
      <c r="K100" s="22">
        <v>3</v>
      </c>
      <c r="L100" s="22">
        <v>3</v>
      </c>
      <c r="M100" s="22">
        <v>9</v>
      </c>
      <c r="N100" s="22">
        <v>10</v>
      </c>
      <c r="O100" s="22">
        <v>2</v>
      </c>
      <c r="P100" s="22">
        <v>10</v>
      </c>
      <c r="Q100" s="22">
        <v>4</v>
      </c>
      <c r="R100" s="22">
        <v>10</v>
      </c>
      <c r="S100" s="22">
        <v>1000</v>
      </c>
    </row>
    <row r="101" spans="1:19" ht="18.5" thickBot="1" x14ac:dyDescent="0.4">
      <c r="A101" s="17"/>
    </row>
    <row r="102" spans="1:19" ht="15" thickBot="1" x14ac:dyDescent="0.4">
      <c r="A102" s="21" t="s">
        <v>53</v>
      </c>
      <c r="B102" s="21" t="s">
        <v>40</v>
      </c>
      <c r="C102" s="21" t="s">
        <v>41</v>
      </c>
      <c r="D102" s="21" t="s">
        <v>42</v>
      </c>
      <c r="E102" s="21" t="s">
        <v>43</v>
      </c>
      <c r="F102" s="21" t="s">
        <v>95</v>
      </c>
      <c r="G102" s="21" t="s">
        <v>229</v>
      </c>
      <c r="H102" s="21" t="s">
        <v>230</v>
      </c>
      <c r="I102" s="21" t="s">
        <v>231</v>
      </c>
      <c r="J102" s="21" t="s">
        <v>232</v>
      </c>
      <c r="K102" s="21" t="s">
        <v>233</v>
      </c>
      <c r="L102" s="21" t="s">
        <v>234</v>
      </c>
      <c r="M102" s="21" t="s">
        <v>235</v>
      </c>
      <c r="N102" s="21" t="s">
        <v>236</v>
      </c>
      <c r="O102" s="21" t="s">
        <v>237</v>
      </c>
      <c r="P102" s="21" t="s">
        <v>238</v>
      </c>
      <c r="Q102" s="21" t="s">
        <v>239</v>
      </c>
      <c r="R102" s="21" t="s">
        <v>240</v>
      </c>
    </row>
    <row r="103" spans="1:19" ht="15" thickBot="1" x14ac:dyDescent="0.4">
      <c r="A103" s="21" t="s">
        <v>54</v>
      </c>
      <c r="B103" s="22" t="s">
        <v>348</v>
      </c>
      <c r="C103" s="22" t="s">
        <v>88</v>
      </c>
      <c r="D103" s="22" t="s">
        <v>88</v>
      </c>
      <c r="E103" s="22" t="s">
        <v>349</v>
      </c>
      <c r="F103" s="22" t="s">
        <v>88</v>
      </c>
      <c r="G103" s="22" t="s">
        <v>88</v>
      </c>
      <c r="H103" s="22" t="s">
        <v>350</v>
      </c>
      <c r="I103" s="22" t="s">
        <v>351</v>
      </c>
      <c r="J103" s="22" t="s">
        <v>352</v>
      </c>
      <c r="K103" s="22" t="s">
        <v>88</v>
      </c>
      <c r="L103" s="22" t="s">
        <v>88</v>
      </c>
      <c r="M103" s="22" t="s">
        <v>353</v>
      </c>
      <c r="N103" s="22" t="s">
        <v>88</v>
      </c>
      <c r="O103" s="22" t="s">
        <v>88</v>
      </c>
      <c r="P103" s="22" t="s">
        <v>88</v>
      </c>
      <c r="Q103" s="22" t="s">
        <v>88</v>
      </c>
      <c r="R103" s="22" t="s">
        <v>354</v>
      </c>
    </row>
    <row r="104" spans="1:19" ht="15" thickBot="1" x14ac:dyDescent="0.4">
      <c r="A104" s="21" t="s">
        <v>56</v>
      </c>
      <c r="B104" s="22" t="s">
        <v>355</v>
      </c>
      <c r="C104" s="22" t="s">
        <v>55</v>
      </c>
      <c r="D104" s="22" t="s">
        <v>55</v>
      </c>
      <c r="E104" s="22" t="s">
        <v>356</v>
      </c>
      <c r="F104" s="22" t="s">
        <v>55</v>
      </c>
      <c r="G104" s="22" t="s">
        <v>55</v>
      </c>
      <c r="H104" s="22" t="s">
        <v>357</v>
      </c>
      <c r="I104" s="22" t="s">
        <v>358</v>
      </c>
      <c r="J104" s="22" t="s">
        <v>55</v>
      </c>
      <c r="K104" s="22" t="s">
        <v>55</v>
      </c>
      <c r="L104" s="22" t="s">
        <v>55</v>
      </c>
      <c r="M104" s="22" t="s">
        <v>359</v>
      </c>
      <c r="N104" s="22" t="s">
        <v>55</v>
      </c>
      <c r="O104" s="22" t="s">
        <v>55</v>
      </c>
      <c r="P104" s="22" t="s">
        <v>55</v>
      </c>
      <c r="Q104" s="22" t="s">
        <v>55</v>
      </c>
      <c r="R104" s="22" t="s">
        <v>360</v>
      </c>
    </row>
    <row r="105" spans="1:19" ht="15" thickBot="1" x14ac:dyDescent="0.4">
      <c r="A105" s="21" t="s">
        <v>58</v>
      </c>
      <c r="B105" s="22" t="s">
        <v>361</v>
      </c>
      <c r="C105" s="22" t="s">
        <v>57</v>
      </c>
      <c r="D105" s="22" t="s">
        <v>57</v>
      </c>
      <c r="E105" s="22" t="s">
        <v>362</v>
      </c>
      <c r="F105" s="22" t="s">
        <v>57</v>
      </c>
      <c r="G105" s="22" t="s">
        <v>57</v>
      </c>
      <c r="H105" s="22" t="s">
        <v>363</v>
      </c>
      <c r="I105" s="22" t="s">
        <v>364</v>
      </c>
      <c r="J105" s="22" t="s">
        <v>57</v>
      </c>
      <c r="K105" s="22" t="s">
        <v>57</v>
      </c>
      <c r="L105" s="22" t="s">
        <v>57</v>
      </c>
      <c r="M105" s="22" t="s">
        <v>365</v>
      </c>
      <c r="N105" s="22" t="s">
        <v>57</v>
      </c>
      <c r="O105" s="22" t="s">
        <v>57</v>
      </c>
      <c r="P105" s="22" t="s">
        <v>57</v>
      </c>
      <c r="Q105" s="22" t="s">
        <v>57</v>
      </c>
      <c r="R105" s="22" t="s">
        <v>366</v>
      </c>
    </row>
    <row r="106" spans="1:19" ht="15" thickBot="1" x14ac:dyDescent="0.4">
      <c r="A106" s="21" t="s">
        <v>60</v>
      </c>
      <c r="B106" s="22" t="s">
        <v>367</v>
      </c>
      <c r="C106" s="22" t="s">
        <v>59</v>
      </c>
      <c r="D106" s="22" t="s">
        <v>59</v>
      </c>
      <c r="E106" s="22" t="s">
        <v>368</v>
      </c>
      <c r="F106" s="22" t="s">
        <v>59</v>
      </c>
      <c r="G106" s="22" t="s">
        <v>59</v>
      </c>
      <c r="H106" s="22" t="s">
        <v>369</v>
      </c>
      <c r="I106" s="22" t="s">
        <v>370</v>
      </c>
      <c r="J106" s="22" t="s">
        <v>59</v>
      </c>
      <c r="K106" s="22" t="s">
        <v>59</v>
      </c>
      <c r="L106" s="22" t="s">
        <v>59</v>
      </c>
      <c r="M106" s="22" t="s">
        <v>371</v>
      </c>
      <c r="N106" s="22" t="s">
        <v>59</v>
      </c>
      <c r="O106" s="22" t="s">
        <v>59</v>
      </c>
      <c r="P106" s="22" t="s">
        <v>59</v>
      </c>
      <c r="Q106" s="22" t="s">
        <v>59</v>
      </c>
      <c r="R106" s="22" t="s">
        <v>372</v>
      </c>
    </row>
    <row r="107" spans="1:19" ht="15" thickBot="1" x14ac:dyDescent="0.4">
      <c r="A107" s="21" t="s">
        <v>62</v>
      </c>
      <c r="B107" s="22" t="s">
        <v>373</v>
      </c>
      <c r="C107" s="22" t="s">
        <v>61</v>
      </c>
      <c r="D107" s="22" t="s">
        <v>61</v>
      </c>
      <c r="E107" s="22" t="s">
        <v>374</v>
      </c>
      <c r="F107" s="22" t="s">
        <v>61</v>
      </c>
      <c r="G107" s="22" t="s">
        <v>61</v>
      </c>
      <c r="H107" s="22" t="s">
        <v>375</v>
      </c>
      <c r="I107" s="22" t="s">
        <v>376</v>
      </c>
      <c r="J107" s="22" t="s">
        <v>61</v>
      </c>
      <c r="K107" s="22" t="s">
        <v>61</v>
      </c>
      <c r="L107" s="22" t="s">
        <v>61</v>
      </c>
      <c r="M107" s="22" t="s">
        <v>377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378</v>
      </c>
    </row>
    <row r="108" spans="1:19" ht="15" thickBot="1" x14ac:dyDescent="0.4">
      <c r="A108" s="21" t="s">
        <v>64</v>
      </c>
      <c r="B108" s="22" t="s">
        <v>379</v>
      </c>
      <c r="C108" s="22" t="s">
        <v>63</v>
      </c>
      <c r="D108" s="22" t="s">
        <v>63</v>
      </c>
      <c r="E108" s="22" t="s">
        <v>380</v>
      </c>
      <c r="F108" s="22" t="s">
        <v>63</v>
      </c>
      <c r="G108" s="22" t="s">
        <v>63</v>
      </c>
      <c r="H108" s="22" t="s">
        <v>381</v>
      </c>
      <c r="I108" s="22" t="s">
        <v>382</v>
      </c>
      <c r="J108" s="22" t="s">
        <v>63</v>
      </c>
      <c r="K108" s="22" t="s">
        <v>63</v>
      </c>
      <c r="L108" s="22" t="s">
        <v>63</v>
      </c>
      <c r="M108" s="22" t="s">
        <v>383</v>
      </c>
      <c r="N108" s="22" t="s">
        <v>63</v>
      </c>
      <c r="O108" s="22" t="s">
        <v>63</v>
      </c>
      <c r="P108" s="22" t="s">
        <v>63</v>
      </c>
      <c r="Q108" s="22" t="s">
        <v>63</v>
      </c>
      <c r="R108" s="22" t="s">
        <v>384</v>
      </c>
    </row>
    <row r="109" spans="1:19" ht="15" thickBot="1" x14ac:dyDescent="0.4">
      <c r="A109" s="21" t="s">
        <v>66</v>
      </c>
      <c r="B109" s="22" t="s">
        <v>385</v>
      </c>
      <c r="C109" s="22" t="s">
        <v>65</v>
      </c>
      <c r="D109" s="22" t="s">
        <v>65</v>
      </c>
      <c r="E109" s="22" t="s">
        <v>386</v>
      </c>
      <c r="F109" s="22" t="s">
        <v>65</v>
      </c>
      <c r="G109" s="22" t="s">
        <v>65</v>
      </c>
      <c r="H109" s="22" t="s">
        <v>387</v>
      </c>
      <c r="I109" s="22" t="s">
        <v>388</v>
      </c>
      <c r="J109" s="22" t="s">
        <v>65</v>
      </c>
      <c r="K109" s="22" t="s">
        <v>65</v>
      </c>
      <c r="L109" s="22" t="s">
        <v>65</v>
      </c>
      <c r="M109" s="22" t="s">
        <v>389</v>
      </c>
      <c r="N109" s="22" t="s">
        <v>65</v>
      </c>
      <c r="O109" s="22" t="s">
        <v>65</v>
      </c>
      <c r="P109" s="22" t="s">
        <v>65</v>
      </c>
      <c r="Q109" s="22" t="s">
        <v>65</v>
      </c>
      <c r="R109" s="22" t="s">
        <v>390</v>
      </c>
    </row>
    <row r="110" spans="1:19" ht="15" thickBot="1" x14ac:dyDescent="0.4">
      <c r="A110" s="21" t="s">
        <v>68</v>
      </c>
      <c r="B110" s="22" t="s">
        <v>391</v>
      </c>
      <c r="C110" s="22" t="s">
        <v>67</v>
      </c>
      <c r="D110" s="22" t="s">
        <v>67</v>
      </c>
      <c r="E110" s="22" t="s">
        <v>392</v>
      </c>
      <c r="F110" s="22" t="s">
        <v>67</v>
      </c>
      <c r="G110" s="22" t="s">
        <v>67</v>
      </c>
      <c r="H110" s="22" t="s">
        <v>393</v>
      </c>
      <c r="I110" s="22" t="s">
        <v>394</v>
      </c>
      <c r="J110" s="22" t="s">
        <v>67</v>
      </c>
      <c r="K110" s="22" t="s">
        <v>67</v>
      </c>
      <c r="L110" s="22" t="s">
        <v>67</v>
      </c>
      <c r="M110" s="22" t="s">
        <v>395</v>
      </c>
      <c r="N110" s="22" t="s">
        <v>67</v>
      </c>
      <c r="O110" s="22" t="s">
        <v>67</v>
      </c>
      <c r="P110" s="22" t="s">
        <v>67</v>
      </c>
      <c r="Q110" s="22" t="s">
        <v>67</v>
      </c>
      <c r="R110" s="22" t="s">
        <v>67</v>
      </c>
    </row>
    <row r="111" spans="1:19" ht="15" thickBot="1" x14ac:dyDescent="0.4">
      <c r="A111" s="21" t="s">
        <v>70</v>
      </c>
      <c r="B111" s="22" t="s">
        <v>69</v>
      </c>
      <c r="C111" s="22" t="s">
        <v>69</v>
      </c>
      <c r="D111" s="22" t="s">
        <v>69</v>
      </c>
      <c r="E111" s="22" t="s">
        <v>396</v>
      </c>
      <c r="F111" s="22" t="s">
        <v>69</v>
      </c>
      <c r="G111" s="22" t="s">
        <v>69</v>
      </c>
      <c r="H111" s="22" t="s">
        <v>397</v>
      </c>
      <c r="I111" s="22" t="s">
        <v>69</v>
      </c>
      <c r="J111" s="22" t="s">
        <v>69</v>
      </c>
      <c r="K111" s="22" t="s">
        <v>69</v>
      </c>
      <c r="L111" s="22" t="s">
        <v>69</v>
      </c>
      <c r="M111" s="22" t="s">
        <v>69</v>
      </c>
      <c r="N111" s="22" t="s">
        <v>69</v>
      </c>
      <c r="O111" s="22" t="s">
        <v>69</v>
      </c>
      <c r="P111" s="22" t="s">
        <v>69</v>
      </c>
      <c r="Q111" s="22" t="s">
        <v>69</v>
      </c>
      <c r="R111" s="22" t="s">
        <v>69</v>
      </c>
    </row>
    <row r="112" spans="1:19" ht="15" thickBot="1" x14ac:dyDescent="0.4">
      <c r="A112" s="21" t="s">
        <v>89</v>
      </c>
      <c r="B112" s="22" t="s">
        <v>71</v>
      </c>
      <c r="C112" s="22" t="s">
        <v>71</v>
      </c>
      <c r="D112" s="22" t="s">
        <v>71</v>
      </c>
      <c r="E112" s="22" t="s">
        <v>398</v>
      </c>
      <c r="F112" s="22" t="s">
        <v>71</v>
      </c>
      <c r="G112" s="22" t="s">
        <v>71</v>
      </c>
      <c r="H112" s="22" t="s">
        <v>71</v>
      </c>
      <c r="I112" s="22" t="s">
        <v>71</v>
      </c>
      <c r="J112" s="22" t="s">
        <v>71</v>
      </c>
      <c r="K112" s="22" t="s">
        <v>71</v>
      </c>
      <c r="L112" s="22" t="s">
        <v>71</v>
      </c>
      <c r="M112" s="22" t="s">
        <v>71</v>
      </c>
      <c r="N112" s="22" t="s">
        <v>71</v>
      </c>
      <c r="O112" s="22" t="s">
        <v>71</v>
      </c>
      <c r="P112" s="22" t="s">
        <v>71</v>
      </c>
      <c r="Q112" s="22" t="s">
        <v>71</v>
      </c>
      <c r="R112" s="22" t="s">
        <v>71</v>
      </c>
    </row>
    <row r="113" spans="1:22" ht="18.5" thickBot="1" x14ac:dyDescent="0.4">
      <c r="A113" s="17"/>
    </row>
    <row r="114" spans="1:22" ht="15" thickBot="1" x14ac:dyDescent="0.4">
      <c r="A114" s="21" t="s">
        <v>72</v>
      </c>
      <c r="B114" s="21" t="s">
        <v>40</v>
      </c>
      <c r="C114" s="21" t="s">
        <v>41</v>
      </c>
      <c r="D114" s="21" t="s">
        <v>42</v>
      </c>
      <c r="E114" s="21" t="s">
        <v>43</v>
      </c>
      <c r="F114" s="21" t="s">
        <v>95</v>
      </c>
      <c r="G114" s="21" t="s">
        <v>229</v>
      </c>
      <c r="H114" s="21" t="s">
        <v>230</v>
      </c>
      <c r="I114" s="21" t="s">
        <v>231</v>
      </c>
      <c r="J114" s="21" t="s">
        <v>232</v>
      </c>
      <c r="K114" s="21" t="s">
        <v>233</v>
      </c>
      <c r="L114" s="21" t="s">
        <v>234</v>
      </c>
      <c r="M114" s="21" t="s">
        <v>235</v>
      </c>
      <c r="N114" s="21" t="s">
        <v>236</v>
      </c>
      <c r="O114" s="21" t="s">
        <v>237</v>
      </c>
      <c r="P114" s="21" t="s">
        <v>238</v>
      </c>
      <c r="Q114" s="21" t="s">
        <v>239</v>
      </c>
      <c r="R114" s="21" t="s">
        <v>240</v>
      </c>
    </row>
    <row r="115" spans="1:22" ht="15" thickBot="1" x14ac:dyDescent="0.4">
      <c r="A115" s="21" t="s">
        <v>54</v>
      </c>
      <c r="B115" s="22">
        <v>43.5</v>
      </c>
      <c r="C115" s="22">
        <v>9</v>
      </c>
      <c r="D115" s="22">
        <v>9</v>
      </c>
      <c r="E115" s="22">
        <v>675.7</v>
      </c>
      <c r="F115" s="22">
        <v>9</v>
      </c>
      <c r="G115" s="22">
        <v>9</v>
      </c>
      <c r="H115" s="22">
        <v>40.5</v>
      </c>
      <c r="I115" s="22">
        <v>19</v>
      </c>
      <c r="J115" s="22">
        <v>434.3</v>
      </c>
      <c r="K115" s="22">
        <v>9</v>
      </c>
      <c r="L115" s="22">
        <v>9</v>
      </c>
      <c r="M115" s="22">
        <v>194.4</v>
      </c>
      <c r="N115" s="22">
        <v>9</v>
      </c>
      <c r="O115" s="22">
        <v>9</v>
      </c>
      <c r="P115" s="22">
        <v>9</v>
      </c>
      <c r="Q115" s="22">
        <v>9</v>
      </c>
      <c r="R115" s="22">
        <v>268.89999999999998</v>
      </c>
    </row>
    <row r="116" spans="1:22" ht="15" thickBot="1" x14ac:dyDescent="0.4">
      <c r="A116" s="21" t="s">
        <v>56</v>
      </c>
      <c r="B116" s="22">
        <v>42.5</v>
      </c>
      <c r="C116" s="22">
        <v>8</v>
      </c>
      <c r="D116" s="22">
        <v>8</v>
      </c>
      <c r="E116" s="22">
        <v>674.7</v>
      </c>
      <c r="F116" s="22">
        <v>8</v>
      </c>
      <c r="G116" s="22">
        <v>8</v>
      </c>
      <c r="H116" s="22">
        <v>39.5</v>
      </c>
      <c r="I116" s="22">
        <v>18</v>
      </c>
      <c r="J116" s="22">
        <v>8</v>
      </c>
      <c r="K116" s="22">
        <v>8</v>
      </c>
      <c r="L116" s="22">
        <v>8</v>
      </c>
      <c r="M116" s="22">
        <v>193.4</v>
      </c>
      <c r="N116" s="22">
        <v>8</v>
      </c>
      <c r="O116" s="22">
        <v>8</v>
      </c>
      <c r="P116" s="22">
        <v>8</v>
      </c>
      <c r="Q116" s="22">
        <v>8</v>
      </c>
      <c r="R116" s="22">
        <v>267.89999999999998</v>
      </c>
    </row>
    <row r="117" spans="1:22" ht="15" thickBot="1" x14ac:dyDescent="0.4">
      <c r="A117" s="21" t="s">
        <v>58</v>
      </c>
      <c r="B117" s="22">
        <v>41.5</v>
      </c>
      <c r="C117" s="22">
        <v>7</v>
      </c>
      <c r="D117" s="22">
        <v>7</v>
      </c>
      <c r="E117" s="22">
        <v>673.7</v>
      </c>
      <c r="F117" s="22">
        <v>7</v>
      </c>
      <c r="G117" s="22">
        <v>7</v>
      </c>
      <c r="H117" s="22">
        <v>38.5</v>
      </c>
      <c r="I117" s="22">
        <v>17</v>
      </c>
      <c r="J117" s="22">
        <v>7</v>
      </c>
      <c r="K117" s="22">
        <v>7</v>
      </c>
      <c r="L117" s="22">
        <v>7</v>
      </c>
      <c r="M117" s="22">
        <v>192.4</v>
      </c>
      <c r="N117" s="22">
        <v>7</v>
      </c>
      <c r="O117" s="22">
        <v>7</v>
      </c>
      <c r="P117" s="22">
        <v>7</v>
      </c>
      <c r="Q117" s="22">
        <v>7</v>
      </c>
      <c r="R117" s="22">
        <v>266.89999999999998</v>
      </c>
    </row>
    <row r="118" spans="1:22" ht="15" thickBot="1" x14ac:dyDescent="0.4">
      <c r="A118" s="21" t="s">
        <v>60</v>
      </c>
      <c r="B118" s="22">
        <v>40.5</v>
      </c>
      <c r="C118" s="22">
        <v>6</v>
      </c>
      <c r="D118" s="22">
        <v>6</v>
      </c>
      <c r="E118" s="22">
        <v>418.3</v>
      </c>
      <c r="F118" s="22">
        <v>6</v>
      </c>
      <c r="G118" s="22">
        <v>6</v>
      </c>
      <c r="H118" s="22">
        <v>37.5</v>
      </c>
      <c r="I118" s="22">
        <v>16</v>
      </c>
      <c r="J118" s="22">
        <v>6</v>
      </c>
      <c r="K118" s="22">
        <v>6</v>
      </c>
      <c r="L118" s="22">
        <v>6</v>
      </c>
      <c r="M118" s="22">
        <v>191.4</v>
      </c>
      <c r="N118" s="22">
        <v>6</v>
      </c>
      <c r="O118" s="22">
        <v>6</v>
      </c>
      <c r="P118" s="22">
        <v>6</v>
      </c>
      <c r="Q118" s="22">
        <v>6</v>
      </c>
      <c r="R118" s="22">
        <v>265.89999999999998</v>
      </c>
    </row>
    <row r="119" spans="1:22" ht="15" thickBot="1" x14ac:dyDescent="0.4">
      <c r="A119" s="21" t="s">
        <v>62</v>
      </c>
      <c r="B119" s="22">
        <v>37.5</v>
      </c>
      <c r="C119" s="22">
        <v>5</v>
      </c>
      <c r="D119" s="22">
        <v>5</v>
      </c>
      <c r="E119" s="22">
        <v>417.3</v>
      </c>
      <c r="F119" s="22">
        <v>5</v>
      </c>
      <c r="G119" s="22">
        <v>5</v>
      </c>
      <c r="H119" s="22">
        <v>36.5</v>
      </c>
      <c r="I119" s="22">
        <v>15</v>
      </c>
      <c r="J119" s="22">
        <v>5</v>
      </c>
      <c r="K119" s="22">
        <v>5</v>
      </c>
      <c r="L119" s="22">
        <v>5</v>
      </c>
      <c r="M119" s="22">
        <v>190.4</v>
      </c>
      <c r="N119" s="22">
        <v>5</v>
      </c>
      <c r="O119" s="22">
        <v>5</v>
      </c>
      <c r="P119" s="22">
        <v>5</v>
      </c>
      <c r="Q119" s="22">
        <v>5</v>
      </c>
      <c r="R119" s="22">
        <v>264.89999999999998</v>
      </c>
    </row>
    <row r="120" spans="1:22" ht="15" thickBot="1" x14ac:dyDescent="0.4">
      <c r="A120" s="21" t="s">
        <v>64</v>
      </c>
      <c r="B120" s="22">
        <v>36.5</v>
      </c>
      <c r="C120" s="22">
        <v>4</v>
      </c>
      <c r="D120" s="22">
        <v>4</v>
      </c>
      <c r="E120" s="22">
        <v>416.3</v>
      </c>
      <c r="F120" s="22">
        <v>4</v>
      </c>
      <c r="G120" s="22">
        <v>4</v>
      </c>
      <c r="H120" s="22">
        <v>35.5</v>
      </c>
      <c r="I120" s="22">
        <v>14</v>
      </c>
      <c r="J120" s="22">
        <v>4</v>
      </c>
      <c r="K120" s="22">
        <v>4</v>
      </c>
      <c r="L120" s="22">
        <v>4</v>
      </c>
      <c r="M120" s="22">
        <v>189.4</v>
      </c>
      <c r="N120" s="22">
        <v>4</v>
      </c>
      <c r="O120" s="22">
        <v>4</v>
      </c>
      <c r="P120" s="22">
        <v>4</v>
      </c>
      <c r="Q120" s="22">
        <v>4</v>
      </c>
      <c r="R120" s="22">
        <v>263.89999999999998</v>
      </c>
    </row>
    <row r="121" spans="1:22" ht="15" thickBot="1" x14ac:dyDescent="0.4">
      <c r="A121" s="21" t="s">
        <v>66</v>
      </c>
      <c r="B121" s="22">
        <v>35.5</v>
      </c>
      <c r="C121" s="22">
        <v>3</v>
      </c>
      <c r="D121" s="22">
        <v>3</v>
      </c>
      <c r="E121" s="22">
        <v>415.3</v>
      </c>
      <c r="F121" s="22">
        <v>3</v>
      </c>
      <c r="G121" s="22">
        <v>3</v>
      </c>
      <c r="H121" s="22">
        <v>34.5</v>
      </c>
      <c r="I121" s="22">
        <v>13</v>
      </c>
      <c r="J121" s="22">
        <v>3</v>
      </c>
      <c r="K121" s="22">
        <v>3</v>
      </c>
      <c r="L121" s="22">
        <v>3</v>
      </c>
      <c r="M121" s="22">
        <v>188.4</v>
      </c>
      <c r="N121" s="22">
        <v>3</v>
      </c>
      <c r="O121" s="22">
        <v>3</v>
      </c>
      <c r="P121" s="22">
        <v>3</v>
      </c>
      <c r="Q121" s="22">
        <v>3</v>
      </c>
      <c r="R121" s="22">
        <v>262.89999999999998</v>
      </c>
    </row>
    <row r="122" spans="1:22" ht="15" thickBot="1" x14ac:dyDescent="0.4">
      <c r="A122" s="21" t="s">
        <v>68</v>
      </c>
      <c r="B122" s="22">
        <v>34.5</v>
      </c>
      <c r="C122" s="22">
        <v>2</v>
      </c>
      <c r="D122" s="22">
        <v>2</v>
      </c>
      <c r="E122" s="22">
        <v>414.3</v>
      </c>
      <c r="F122" s="22">
        <v>2</v>
      </c>
      <c r="G122" s="22">
        <v>2</v>
      </c>
      <c r="H122" s="22">
        <v>33.5</v>
      </c>
      <c r="I122" s="22">
        <v>12</v>
      </c>
      <c r="J122" s="22">
        <v>2</v>
      </c>
      <c r="K122" s="22">
        <v>2</v>
      </c>
      <c r="L122" s="22">
        <v>2</v>
      </c>
      <c r="M122" s="22">
        <v>187.4</v>
      </c>
      <c r="N122" s="22">
        <v>2</v>
      </c>
      <c r="O122" s="22">
        <v>2</v>
      </c>
      <c r="P122" s="22">
        <v>2</v>
      </c>
      <c r="Q122" s="22">
        <v>2</v>
      </c>
      <c r="R122" s="22">
        <v>2</v>
      </c>
    </row>
    <row r="123" spans="1:22" ht="15" thickBot="1" x14ac:dyDescent="0.4">
      <c r="A123" s="21" t="s">
        <v>70</v>
      </c>
      <c r="B123" s="22">
        <v>1</v>
      </c>
      <c r="C123" s="22">
        <v>1</v>
      </c>
      <c r="D123" s="22">
        <v>1</v>
      </c>
      <c r="E123" s="22">
        <v>413.3</v>
      </c>
      <c r="F123" s="22">
        <v>1</v>
      </c>
      <c r="G123" s="22">
        <v>1</v>
      </c>
      <c r="H123" s="22">
        <v>32.5</v>
      </c>
      <c r="I123" s="22">
        <v>1</v>
      </c>
      <c r="J123" s="22">
        <v>1</v>
      </c>
      <c r="K123" s="22">
        <v>1</v>
      </c>
      <c r="L123" s="22">
        <v>1</v>
      </c>
      <c r="M123" s="22">
        <v>1</v>
      </c>
      <c r="N123" s="22">
        <v>1</v>
      </c>
      <c r="O123" s="22">
        <v>1</v>
      </c>
      <c r="P123" s="22">
        <v>1</v>
      </c>
      <c r="Q123" s="22">
        <v>1</v>
      </c>
      <c r="R123" s="22">
        <v>1</v>
      </c>
    </row>
    <row r="124" spans="1:22" ht="15" thickBot="1" x14ac:dyDescent="0.4">
      <c r="A124" s="21" t="s">
        <v>89</v>
      </c>
      <c r="B124" s="22">
        <v>0</v>
      </c>
      <c r="C124" s="22">
        <v>0</v>
      </c>
      <c r="D124" s="22">
        <v>0</v>
      </c>
      <c r="E124" s="22">
        <v>406.3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</row>
    <row r="125" spans="1:22" ht="18.5" thickBot="1" x14ac:dyDescent="0.4">
      <c r="A125" s="17"/>
    </row>
    <row r="126" spans="1:22" ht="15" thickBot="1" x14ac:dyDescent="0.4">
      <c r="A126" s="21" t="s">
        <v>73</v>
      </c>
      <c r="B126" s="21" t="s">
        <v>40</v>
      </c>
      <c r="C126" s="21" t="s">
        <v>41</v>
      </c>
      <c r="D126" s="21" t="s">
        <v>42</v>
      </c>
      <c r="E126" s="21" t="s">
        <v>43</v>
      </c>
      <c r="F126" s="21" t="s">
        <v>95</v>
      </c>
      <c r="G126" s="21" t="s">
        <v>229</v>
      </c>
      <c r="H126" s="21" t="s">
        <v>230</v>
      </c>
      <c r="I126" s="21" t="s">
        <v>231</v>
      </c>
      <c r="J126" s="21" t="s">
        <v>232</v>
      </c>
      <c r="K126" s="21" t="s">
        <v>233</v>
      </c>
      <c r="L126" s="21" t="s">
        <v>234</v>
      </c>
      <c r="M126" s="21" t="s">
        <v>235</v>
      </c>
      <c r="N126" s="21" t="s">
        <v>236</v>
      </c>
      <c r="O126" s="21" t="s">
        <v>237</v>
      </c>
      <c r="P126" s="21" t="s">
        <v>238</v>
      </c>
      <c r="Q126" s="21" t="s">
        <v>239</v>
      </c>
      <c r="R126" s="21" t="s">
        <v>240</v>
      </c>
      <c r="S126" s="21" t="s">
        <v>74</v>
      </c>
      <c r="T126" s="21" t="s">
        <v>75</v>
      </c>
      <c r="U126" s="21" t="s">
        <v>76</v>
      </c>
      <c r="V126" s="21" t="s">
        <v>77</v>
      </c>
    </row>
    <row r="127" spans="1:22" ht="15" thickBot="1" x14ac:dyDescent="0.4">
      <c r="A127" s="21" t="s">
        <v>44</v>
      </c>
      <c r="B127" s="22">
        <v>34.5</v>
      </c>
      <c r="C127" s="22">
        <v>1</v>
      </c>
      <c r="D127" s="22">
        <v>1</v>
      </c>
      <c r="E127" s="22">
        <v>416.3</v>
      </c>
      <c r="F127" s="22">
        <v>1</v>
      </c>
      <c r="G127" s="22">
        <v>1</v>
      </c>
      <c r="H127" s="22">
        <v>32.5</v>
      </c>
      <c r="I127" s="22">
        <v>12</v>
      </c>
      <c r="J127" s="22">
        <v>1</v>
      </c>
      <c r="K127" s="22">
        <v>0</v>
      </c>
      <c r="L127" s="22">
        <v>0</v>
      </c>
      <c r="M127" s="22">
        <v>190.4</v>
      </c>
      <c r="N127" s="22">
        <v>5</v>
      </c>
      <c r="O127" s="22">
        <v>4</v>
      </c>
      <c r="P127" s="22">
        <v>5</v>
      </c>
      <c r="Q127" s="22">
        <v>3</v>
      </c>
      <c r="R127" s="22">
        <v>264.89999999999998</v>
      </c>
      <c r="S127" s="22">
        <v>972.6</v>
      </c>
      <c r="T127" s="22">
        <v>1000</v>
      </c>
      <c r="U127" s="22">
        <v>27.4</v>
      </c>
      <c r="V127" s="22">
        <v>2.74</v>
      </c>
    </row>
    <row r="128" spans="1:22" ht="15" thickBot="1" x14ac:dyDescent="0.4">
      <c r="A128" s="21" t="s">
        <v>45</v>
      </c>
      <c r="B128" s="22">
        <v>0</v>
      </c>
      <c r="C128" s="22">
        <v>0</v>
      </c>
      <c r="D128" s="22">
        <v>7</v>
      </c>
      <c r="E128" s="22">
        <v>674.7</v>
      </c>
      <c r="F128" s="22">
        <v>0</v>
      </c>
      <c r="G128" s="22">
        <v>0</v>
      </c>
      <c r="H128" s="22">
        <v>35.5</v>
      </c>
      <c r="I128" s="22">
        <v>16</v>
      </c>
      <c r="J128" s="22">
        <v>0</v>
      </c>
      <c r="K128" s="22">
        <v>1</v>
      </c>
      <c r="L128" s="22">
        <v>1</v>
      </c>
      <c r="M128" s="22">
        <v>0</v>
      </c>
      <c r="N128" s="22">
        <v>1</v>
      </c>
      <c r="O128" s="22">
        <v>0</v>
      </c>
      <c r="P128" s="22">
        <v>1</v>
      </c>
      <c r="Q128" s="22">
        <v>0</v>
      </c>
      <c r="R128" s="22">
        <v>262.89999999999998</v>
      </c>
      <c r="S128" s="22">
        <v>1000.1</v>
      </c>
      <c r="T128" s="22">
        <v>1000</v>
      </c>
      <c r="U128" s="22">
        <v>-0.1</v>
      </c>
      <c r="V128" s="22">
        <v>-0.01</v>
      </c>
    </row>
    <row r="129" spans="1:22" ht="15" thickBot="1" x14ac:dyDescent="0.4">
      <c r="A129" s="21" t="s">
        <v>46</v>
      </c>
      <c r="B129" s="22">
        <v>36.5</v>
      </c>
      <c r="C129" s="22">
        <v>3</v>
      </c>
      <c r="D129" s="22">
        <v>8</v>
      </c>
      <c r="E129" s="22">
        <v>675.7</v>
      </c>
      <c r="F129" s="22">
        <v>6</v>
      </c>
      <c r="G129" s="22">
        <v>3</v>
      </c>
      <c r="H129" s="22">
        <v>40.5</v>
      </c>
      <c r="I129" s="22">
        <v>19</v>
      </c>
      <c r="J129" s="22">
        <v>6</v>
      </c>
      <c r="K129" s="22">
        <v>9</v>
      </c>
      <c r="L129" s="22">
        <v>7</v>
      </c>
      <c r="M129" s="22">
        <v>194.4</v>
      </c>
      <c r="N129" s="22">
        <v>9</v>
      </c>
      <c r="O129" s="22">
        <v>3</v>
      </c>
      <c r="P129" s="22">
        <v>3</v>
      </c>
      <c r="Q129" s="22">
        <v>2</v>
      </c>
      <c r="R129" s="22">
        <v>2</v>
      </c>
      <c r="S129" s="22">
        <v>1027</v>
      </c>
      <c r="T129" s="22">
        <v>1000</v>
      </c>
      <c r="U129" s="22">
        <v>-27</v>
      </c>
      <c r="V129" s="22">
        <v>-2.7</v>
      </c>
    </row>
    <row r="130" spans="1:22" ht="15" thickBot="1" x14ac:dyDescent="0.4">
      <c r="A130" s="21" t="s">
        <v>47</v>
      </c>
      <c r="B130" s="22">
        <v>37.5</v>
      </c>
      <c r="C130" s="22">
        <v>5</v>
      </c>
      <c r="D130" s="22">
        <v>3</v>
      </c>
      <c r="E130" s="22">
        <v>417.3</v>
      </c>
      <c r="F130" s="22">
        <v>4</v>
      </c>
      <c r="G130" s="22">
        <v>5</v>
      </c>
      <c r="H130" s="22">
        <v>38.5</v>
      </c>
      <c r="I130" s="22">
        <v>18</v>
      </c>
      <c r="J130" s="22">
        <v>5</v>
      </c>
      <c r="K130" s="22">
        <v>8</v>
      </c>
      <c r="L130" s="22">
        <v>6</v>
      </c>
      <c r="M130" s="22">
        <v>191.4</v>
      </c>
      <c r="N130" s="22">
        <v>6</v>
      </c>
      <c r="O130" s="22">
        <v>5</v>
      </c>
      <c r="P130" s="22">
        <v>7</v>
      </c>
      <c r="Q130" s="22">
        <v>5</v>
      </c>
      <c r="R130" s="22">
        <v>265.89999999999998</v>
      </c>
      <c r="S130" s="22">
        <v>1027.5</v>
      </c>
      <c r="T130" s="22">
        <v>1000</v>
      </c>
      <c r="U130" s="22">
        <v>-27.5</v>
      </c>
      <c r="V130" s="22">
        <v>-2.75</v>
      </c>
    </row>
    <row r="131" spans="1:22" ht="15" thickBot="1" x14ac:dyDescent="0.4">
      <c r="A131" s="21" t="s">
        <v>48</v>
      </c>
      <c r="B131" s="22">
        <v>34.5</v>
      </c>
      <c r="C131" s="22">
        <v>2</v>
      </c>
      <c r="D131" s="22">
        <v>6</v>
      </c>
      <c r="E131" s="22">
        <v>673.7</v>
      </c>
      <c r="F131" s="22">
        <v>3</v>
      </c>
      <c r="G131" s="22">
        <v>2</v>
      </c>
      <c r="H131" s="22">
        <v>33.5</v>
      </c>
      <c r="I131" s="22">
        <v>15</v>
      </c>
      <c r="J131" s="22">
        <v>2</v>
      </c>
      <c r="K131" s="22">
        <v>4</v>
      </c>
      <c r="L131" s="22">
        <v>3</v>
      </c>
      <c r="M131" s="22">
        <v>187.4</v>
      </c>
      <c r="N131" s="22">
        <v>2</v>
      </c>
      <c r="O131" s="22">
        <v>1</v>
      </c>
      <c r="P131" s="22">
        <v>2</v>
      </c>
      <c r="Q131" s="22">
        <v>1</v>
      </c>
      <c r="R131" s="22">
        <v>1</v>
      </c>
      <c r="S131" s="22">
        <v>973.1</v>
      </c>
      <c r="T131" s="22">
        <v>1000</v>
      </c>
      <c r="U131" s="22">
        <v>26.9</v>
      </c>
      <c r="V131" s="22">
        <v>2.69</v>
      </c>
    </row>
    <row r="132" spans="1:22" ht="15" thickBot="1" x14ac:dyDescent="0.4">
      <c r="A132" s="21" t="s">
        <v>49</v>
      </c>
      <c r="B132" s="22">
        <v>41.5</v>
      </c>
      <c r="C132" s="22">
        <v>6</v>
      </c>
      <c r="D132" s="22">
        <v>4</v>
      </c>
      <c r="E132" s="22">
        <v>415.3</v>
      </c>
      <c r="F132" s="22">
        <v>7</v>
      </c>
      <c r="G132" s="22">
        <v>6</v>
      </c>
      <c r="H132" s="22">
        <v>36.5</v>
      </c>
      <c r="I132" s="22">
        <v>1</v>
      </c>
      <c r="J132" s="22">
        <v>7</v>
      </c>
      <c r="K132" s="22">
        <v>5</v>
      </c>
      <c r="L132" s="22">
        <v>5</v>
      </c>
      <c r="M132" s="22">
        <v>189.4</v>
      </c>
      <c r="N132" s="22">
        <v>3</v>
      </c>
      <c r="O132" s="22">
        <v>6</v>
      </c>
      <c r="P132" s="22">
        <v>8</v>
      </c>
      <c r="Q132" s="22">
        <v>7</v>
      </c>
      <c r="R132" s="22">
        <v>267.89999999999998</v>
      </c>
      <c r="S132" s="22">
        <v>1015.5</v>
      </c>
      <c r="T132" s="22">
        <v>1000</v>
      </c>
      <c r="U132" s="22">
        <v>-15.5</v>
      </c>
      <c r="V132" s="22">
        <v>-1.55</v>
      </c>
    </row>
    <row r="133" spans="1:22" ht="15" thickBot="1" x14ac:dyDescent="0.4">
      <c r="A133" s="21" t="s">
        <v>50</v>
      </c>
      <c r="B133" s="22">
        <v>1</v>
      </c>
      <c r="C133" s="22">
        <v>8</v>
      </c>
      <c r="D133" s="22">
        <v>9</v>
      </c>
      <c r="E133" s="22">
        <v>418.3</v>
      </c>
      <c r="F133" s="22">
        <v>2</v>
      </c>
      <c r="G133" s="22">
        <v>9</v>
      </c>
      <c r="H133" s="22">
        <v>39.5</v>
      </c>
      <c r="I133" s="22">
        <v>17</v>
      </c>
      <c r="J133" s="22">
        <v>3</v>
      </c>
      <c r="K133" s="22">
        <v>6</v>
      </c>
      <c r="L133" s="22">
        <v>7</v>
      </c>
      <c r="M133" s="22">
        <v>188.4</v>
      </c>
      <c r="N133" s="22">
        <v>4</v>
      </c>
      <c r="O133" s="22">
        <v>7</v>
      </c>
      <c r="P133" s="22">
        <v>6</v>
      </c>
      <c r="Q133" s="22">
        <v>8</v>
      </c>
      <c r="R133" s="22">
        <v>266.89999999999998</v>
      </c>
      <c r="S133" s="22">
        <v>1000.1</v>
      </c>
      <c r="T133" s="22">
        <v>1000</v>
      </c>
      <c r="U133" s="22">
        <v>-0.1</v>
      </c>
      <c r="V133" s="22">
        <v>-0.01</v>
      </c>
    </row>
    <row r="134" spans="1:22" ht="15" thickBot="1" x14ac:dyDescent="0.4">
      <c r="A134" s="21" t="s">
        <v>51</v>
      </c>
      <c r="B134" s="22">
        <v>40.5</v>
      </c>
      <c r="C134" s="22">
        <v>4</v>
      </c>
      <c r="D134" s="22">
        <v>2</v>
      </c>
      <c r="E134" s="22">
        <v>413.3</v>
      </c>
      <c r="F134" s="22">
        <v>5</v>
      </c>
      <c r="G134" s="22">
        <v>4</v>
      </c>
      <c r="H134" s="22">
        <v>34.5</v>
      </c>
      <c r="I134" s="22">
        <v>0</v>
      </c>
      <c r="J134" s="22">
        <v>4</v>
      </c>
      <c r="K134" s="22">
        <v>2</v>
      </c>
      <c r="L134" s="22">
        <v>2</v>
      </c>
      <c r="M134" s="22">
        <v>192.4</v>
      </c>
      <c r="N134" s="22">
        <v>7</v>
      </c>
      <c r="O134" s="22">
        <v>2</v>
      </c>
      <c r="P134" s="22">
        <v>4</v>
      </c>
      <c r="Q134" s="22">
        <v>4</v>
      </c>
      <c r="R134" s="22">
        <v>263.89999999999998</v>
      </c>
      <c r="S134" s="22">
        <v>984.6</v>
      </c>
      <c r="T134" s="22">
        <v>1000</v>
      </c>
      <c r="U134" s="22">
        <v>15.4</v>
      </c>
      <c r="V134" s="22">
        <v>1.54</v>
      </c>
    </row>
    <row r="135" spans="1:22" ht="15" thickBot="1" x14ac:dyDescent="0.4">
      <c r="A135" s="21" t="s">
        <v>52</v>
      </c>
      <c r="B135" s="22">
        <v>43.5</v>
      </c>
      <c r="C135" s="22">
        <v>9</v>
      </c>
      <c r="D135" s="22">
        <v>0</v>
      </c>
      <c r="E135" s="22">
        <v>406.3</v>
      </c>
      <c r="F135" s="22">
        <v>9</v>
      </c>
      <c r="G135" s="22">
        <v>7</v>
      </c>
      <c r="H135" s="22">
        <v>0</v>
      </c>
      <c r="I135" s="22">
        <v>13</v>
      </c>
      <c r="J135" s="22">
        <v>8</v>
      </c>
      <c r="K135" s="22">
        <v>3</v>
      </c>
      <c r="L135" s="22">
        <v>4</v>
      </c>
      <c r="M135" s="22">
        <v>193.4</v>
      </c>
      <c r="N135" s="22">
        <v>8</v>
      </c>
      <c r="O135" s="22">
        <v>9</v>
      </c>
      <c r="P135" s="22">
        <v>9</v>
      </c>
      <c r="Q135" s="22">
        <v>9</v>
      </c>
      <c r="R135" s="22">
        <v>268.89999999999998</v>
      </c>
      <c r="S135" s="22">
        <v>1000.1</v>
      </c>
      <c r="T135" s="22">
        <v>1000</v>
      </c>
      <c r="U135" s="22">
        <v>-0.1</v>
      </c>
      <c r="V135" s="22">
        <v>-0.01</v>
      </c>
    </row>
    <row r="136" spans="1:22" ht="15" thickBot="1" x14ac:dyDescent="0.4">
      <c r="A136" s="21" t="s">
        <v>87</v>
      </c>
      <c r="B136" s="22">
        <v>42.5</v>
      </c>
      <c r="C136" s="22">
        <v>7</v>
      </c>
      <c r="D136" s="22">
        <v>5</v>
      </c>
      <c r="E136" s="22">
        <v>414.3</v>
      </c>
      <c r="F136" s="22">
        <v>8</v>
      </c>
      <c r="G136" s="22">
        <v>8</v>
      </c>
      <c r="H136" s="22">
        <v>37.5</v>
      </c>
      <c r="I136" s="22">
        <v>14</v>
      </c>
      <c r="J136" s="22">
        <v>434.3</v>
      </c>
      <c r="K136" s="22">
        <v>7</v>
      </c>
      <c r="L136" s="22">
        <v>7</v>
      </c>
      <c r="M136" s="22">
        <v>1</v>
      </c>
      <c r="N136" s="22">
        <v>0</v>
      </c>
      <c r="O136" s="22">
        <v>8</v>
      </c>
      <c r="P136" s="22">
        <v>0</v>
      </c>
      <c r="Q136" s="22">
        <v>6</v>
      </c>
      <c r="R136" s="22">
        <v>0</v>
      </c>
      <c r="S136" s="22">
        <v>999.6</v>
      </c>
      <c r="T136" s="22">
        <v>1000</v>
      </c>
      <c r="U136" s="22">
        <v>0.4</v>
      </c>
      <c r="V136" s="22">
        <v>0.04</v>
      </c>
    </row>
    <row r="137" spans="1:22" ht="15" thickBot="1" x14ac:dyDescent="0.4"/>
    <row r="138" spans="1:22" ht="15" thickBot="1" x14ac:dyDescent="0.4">
      <c r="A138" s="23" t="s">
        <v>78</v>
      </c>
      <c r="B138" s="24">
        <v>1766.3</v>
      </c>
    </row>
    <row r="139" spans="1:22" ht="15" thickBot="1" x14ac:dyDescent="0.4">
      <c r="A139" s="23" t="s">
        <v>90</v>
      </c>
      <c r="B139" s="24">
        <v>406.3</v>
      </c>
    </row>
    <row r="140" spans="1:22" ht="15" thickBot="1" x14ac:dyDescent="0.4">
      <c r="A140" s="23" t="s">
        <v>79</v>
      </c>
      <c r="B140" s="24">
        <v>10000.200000000001</v>
      </c>
    </row>
    <row r="141" spans="1:22" ht="15" thickBot="1" x14ac:dyDescent="0.4">
      <c r="A141" s="23" t="s">
        <v>80</v>
      </c>
      <c r="B141" s="24">
        <v>10000</v>
      </c>
    </row>
    <row r="142" spans="1:22" ht="15" thickBot="1" x14ac:dyDescent="0.4">
      <c r="A142" s="23" t="s">
        <v>81</v>
      </c>
      <c r="B142" s="24">
        <v>0.2</v>
      </c>
    </row>
    <row r="143" spans="1:22" ht="20" thickBot="1" x14ac:dyDescent="0.4">
      <c r="A143" s="23" t="s">
        <v>82</v>
      </c>
      <c r="B143" s="24"/>
    </row>
    <row r="144" spans="1:22" ht="20" thickBot="1" x14ac:dyDescent="0.4">
      <c r="A144" s="23" t="s">
        <v>83</v>
      </c>
      <c r="B144" s="24"/>
    </row>
    <row r="145" spans="1:2" ht="15" thickBot="1" x14ac:dyDescent="0.4">
      <c r="A145" s="23" t="s">
        <v>84</v>
      </c>
      <c r="B145" s="24">
        <v>0</v>
      </c>
    </row>
    <row r="147" spans="1:2" x14ac:dyDescent="0.35">
      <c r="A147" s="26" t="s">
        <v>85</v>
      </c>
    </row>
    <row r="149" spans="1:2" x14ac:dyDescent="0.35">
      <c r="A149" s="25" t="s">
        <v>284</v>
      </c>
    </row>
    <row r="150" spans="1:2" x14ac:dyDescent="0.35">
      <c r="A150" s="25" t="s">
        <v>339</v>
      </c>
    </row>
  </sheetData>
  <hyperlinks>
    <hyperlink ref="A64" r:id="rId1" display="https://miau.my-x.hu/myx-free/coco/test/296153220200525101221.html" xr:uid="{98F70C83-73D1-4E09-B2FC-E0C32C8DABC3}"/>
    <hyperlink ref="X64" r:id="rId2" display="https://miau.my-x.hu/myx-free/coco/test/417544320200525101447.html" xr:uid="{3BCDA423-78A0-4764-B0D6-21162C7C2B1E}"/>
    <hyperlink ref="A147" r:id="rId3" display="https://miau.my-x.hu/myx-free/coco/test/388639320200525102511.html" xr:uid="{39B0C1F7-A440-4F0F-A385-8E4A1D4200CF}"/>
  </hyperlinks>
  <pageMargins left="0.7" right="0.7" top="0.75" bottom="0.75" header="0.3" footer="0.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95C2-154E-42FC-8200-0D481482AD55}">
  <dimension ref="A1:BK143"/>
  <sheetViews>
    <sheetView topLeftCell="AU86" zoomScale="68" workbookViewId="0">
      <selection activeCell="BK104" sqref="BK104"/>
    </sheetView>
  </sheetViews>
  <sheetFormatPr defaultRowHeight="14.5" x14ac:dyDescent="0.35"/>
  <cols>
    <col min="1" max="1" width="3.81640625" bestFit="1" customWidth="1"/>
    <col min="2" max="2" width="9.90625" bestFit="1" customWidth="1"/>
    <col min="3" max="4" width="10.90625" bestFit="1" customWidth="1"/>
    <col min="5" max="7" width="13" bestFit="1" customWidth="1"/>
    <col min="8" max="10" width="8.36328125" bestFit="1" customWidth="1"/>
    <col min="11" max="13" width="10.1796875" bestFit="1" customWidth="1"/>
    <col min="14" max="16" width="13.26953125" bestFit="1" customWidth="1"/>
    <col min="17" max="17" width="1.81640625" bestFit="1" customWidth="1"/>
    <col min="18" max="19" width="3.453125" bestFit="1" customWidth="1"/>
    <col min="20" max="20" width="3.453125" customWidth="1"/>
    <col min="21" max="21" width="6.26953125" bestFit="1" customWidth="1"/>
    <col min="23" max="23" width="1.81640625" bestFit="1" customWidth="1"/>
    <col min="24" max="24" width="11.90625" bestFit="1" customWidth="1"/>
    <col min="25" max="25" width="19.54296875" bestFit="1" customWidth="1"/>
    <col min="26" max="30" width="11.90625" bestFit="1" customWidth="1"/>
    <col min="31" max="31" width="17.54296875" bestFit="1" customWidth="1"/>
    <col min="32" max="34" width="12.36328125" bestFit="1" customWidth="1"/>
    <col min="35" max="38" width="11.90625" bestFit="1" customWidth="1"/>
    <col min="41" max="41" width="11.90625" bestFit="1" customWidth="1"/>
    <col min="42" max="42" width="18.54296875" bestFit="1" customWidth="1"/>
    <col min="43" max="47" width="11.90625" bestFit="1" customWidth="1"/>
    <col min="48" max="48" width="16.453125" bestFit="1" customWidth="1"/>
    <col min="49" max="55" width="11.90625" bestFit="1" customWidth="1"/>
    <col min="56" max="56" width="1.81640625" bestFit="1" customWidth="1"/>
    <col min="57" max="57" width="15.6328125" bestFit="1" customWidth="1"/>
    <col min="58" max="58" width="12.453125" bestFit="1" customWidth="1"/>
    <col min="61" max="61" width="11.54296875" bestFit="1" customWidth="1"/>
  </cols>
  <sheetData>
    <row r="1" spans="1:62" x14ac:dyDescent="0.35">
      <c r="B1" s="8">
        <f>CORREL(B4:B103,$Q$4:$Q$103)</f>
        <v>0.44407779603589942</v>
      </c>
      <c r="C1" s="8">
        <f t="shared" ref="C1:P1" si="0">CORREL(C4:C103,$Q$4:$Q$103)</f>
        <v>0.54453303553298926</v>
      </c>
      <c r="D1" s="8">
        <f t="shared" si="0"/>
        <v>0.55753332367234931</v>
      </c>
      <c r="E1" s="8">
        <f t="shared" si="0"/>
        <v>0.52098057785208629</v>
      </c>
      <c r="F1" s="8">
        <f t="shared" si="0"/>
        <v>0.54733048665236084</v>
      </c>
      <c r="G1" s="8">
        <f t="shared" si="0"/>
        <v>0.50669341766803366</v>
      </c>
      <c r="H1" s="8">
        <f t="shared" si="0"/>
        <v>0.51847520833901128</v>
      </c>
      <c r="I1" s="8">
        <f t="shared" si="0"/>
        <v>0.42912679531930914</v>
      </c>
      <c r="J1" s="8">
        <f t="shared" si="0"/>
        <v>0.53209546721766221</v>
      </c>
      <c r="K1" s="8">
        <f t="shared" si="0"/>
        <v>0.50931094972908353</v>
      </c>
      <c r="L1" s="8">
        <f t="shared" si="0"/>
        <v>0.38626442666712207</v>
      </c>
      <c r="M1" s="8">
        <f t="shared" si="0"/>
        <v>0.36775597848157343</v>
      </c>
      <c r="N1" s="8">
        <f t="shared" si="0"/>
        <v>0.49074082752219866</v>
      </c>
      <c r="O1" s="8">
        <f t="shared" si="0"/>
        <v>0.49350830222894454</v>
      </c>
      <c r="P1" s="8">
        <f t="shared" si="0"/>
        <v>0.49074082752219866</v>
      </c>
      <c r="U1" s="8">
        <f t="shared" ref="U1" si="1">CORREL(U4:U103,$Q$4:$Q$103)</f>
        <v>0.51529048775869246</v>
      </c>
    </row>
    <row r="2" spans="1:62" x14ac:dyDescent="0.35">
      <c r="B2" t="str">
        <f>matches_win!L2</f>
        <v>dyn/all</v>
      </c>
      <c r="C2" t="str">
        <f>matches_win!N2</f>
        <v>dyn</v>
      </c>
      <c r="D2" t="str">
        <f>matches_win!P2</f>
        <v>dyn_naiv</v>
      </c>
      <c r="E2" t="s">
        <v>431</v>
      </c>
      <c r="F2" t="str">
        <f>E2</f>
        <v>win_weighted</v>
      </c>
      <c r="G2" t="str">
        <f>F2</f>
        <v>win_weighted</v>
      </c>
      <c r="H2" t="s">
        <v>15</v>
      </c>
      <c r="I2" t="str">
        <f>H2</f>
        <v>lost</v>
      </c>
      <c r="J2" t="str">
        <f>I2</f>
        <v>lost</v>
      </c>
      <c r="K2" t="s">
        <v>435</v>
      </c>
      <c r="L2" t="str">
        <f>K2</f>
        <v>stepbystep</v>
      </c>
      <c r="M2" t="str">
        <f>L2</f>
        <v>stepbystep</v>
      </c>
      <c r="N2" t="s">
        <v>436</v>
      </c>
      <c r="O2" t="s">
        <v>436</v>
      </c>
      <c r="P2" t="s">
        <v>436</v>
      </c>
      <c r="T2">
        <f>SUM(T4:T103)</f>
        <v>62</v>
      </c>
      <c r="BE2" s="8">
        <f>CORREL(BE4:BE103,BD4:BD103)</f>
        <v>0.68116636921101703</v>
      </c>
      <c r="BF2">
        <f>SUMSQ(BF4:BF103)</f>
        <v>14941.090650554466</v>
      </c>
      <c r="BI2" s="8">
        <f>CORREL(BI4:BI103,BH4:BH103)</f>
        <v>0.79389243348150418</v>
      </c>
      <c r="BJ2">
        <f>SUM(BJ4:BJ103)</f>
        <v>82</v>
      </c>
    </row>
    <row r="3" spans="1:62" x14ac:dyDescent="0.35">
      <c r="A3" t="s">
        <v>0</v>
      </c>
      <c r="B3" t="str">
        <f>matches_win!L3</f>
        <v>estimation</v>
      </c>
      <c r="C3" t="str">
        <f>matches_win!N3</f>
        <v>estimation2</v>
      </c>
      <c r="D3" t="str">
        <f>matches_win!P3</f>
        <v>estimation3</v>
      </c>
      <c r="E3" t="s">
        <v>432</v>
      </c>
      <c r="F3" t="s">
        <v>433</v>
      </c>
      <c r="G3" t="s">
        <v>434</v>
      </c>
      <c r="H3" t="str">
        <f>E3</f>
        <v>e1</v>
      </c>
      <c r="I3" t="str">
        <f t="shared" ref="I3:J3" si="2">F3</f>
        <v>e2</v>
      </c>
      <c r="J3" t="str">
        <f t="shared" si="2"/>
        <v>e3</v>
      </c>
      <c r="K3" t="str">
        <f>H3</f>
        <v>e1</v>
      </c>
      <c r="L3" t="str">
        <f t="shared" ref="L3:M3" si="3">I3</f>
        <v>e2</v>
      </c>
      <c r="M3" t="str">
        <f t="shared" si="3"/>
        <v>e3</v>
      </c>
      <c r="N3" t="str">
        <f>K3</f>
        <v>e1</v>
      </c>
      <c r="O3" t="str">
        <f t="shared" ref="O3:P3" si="4">L3</f>
        <v>e2</v>
      </c>
      <c r="P3" t="str">
        <f t="shared" si="4"/>
        <v>e3</v>
      </c>
      <c r="Q3" t="s">
        <v>437</v>
      </c>
      <c r="R3" t="s">
        <v>439</v>
      </c>
      <c r="S3" t="s">
        <v>440</v>
      </c>
      <c r="T3" t="s">
        <v>441</v>
      </c>
      <c r="U3" t="s">
        <v>442</v>
      </c>
      <c r="X3" t="str">
        <f t="shared" ref="X3:AL3" si="5">B3</f>
        <v>estimation</v>
      </c>
      <c r="Y3" t="str">
        <f t="shared" si="5"/>
        <v>estimation2</v>
      </c>
      <c r="Z3" t="str">
        <f t="shared" si="5"/>
        <v>estimation3</v>
      </c>
      <c r="AA3" t="str">
        <f t="shared" si="5"/>
        <v>e1</v>
      </c>
      <c r="AB3" t="str">
        <f t="shared" si="5"/>
        <v>e2</v>
      </c>
      <c r="AC3" t="str">
        <f t="shared" si="5"/>
        <v>e3</v>
      </c>
      <c r="AD3" t="str">
        <f t="shared" si="5"/>
        <v>e1</v>
      </c>
      <c r="AE3" t="str">
        <f t="shared" si="5"/>
        <v>e2</v>
      </c>
      <c r="AF3" t="str">
        <f t="shared" si="5"/>
        <v>e3</v>
      </c>
      <c r="AG3" t="str">
        <f t="shared" si="5"/>
        <v>e1</v>
      </c>
      <c r="AH3" t="str">
        <f t="shared" si="5"/>
        <v>e2</v>
      </c>
      <c r="AI3" t="str">
        <f t="shared" si="5"/>
        <v>e3</v>
      </c>
      <c r="AJ3" t="str">
        <f t="shared" si="5"/>
        <v>e1</v>
      </c>
      <c r="AK3" t="str">
        <f t="shared" si="5"/>
        <v>e2</v>
      </c>
      <c r="AL3" t="str">
        <f t="shared" si="5"/>
        <v>e3</v>
      </c>
      <c r="AO3" t="str">
        <f>X3</f>
        <v>estimation</v>
      </c>
      <c r="AP3" t="str">
        <f t="shared" ref="AP3:BC3" si="6">Y3</f>
        <v>estimation2</v>
      </c>
      <c r="AQ3" t="str">
        <f t="shared" si="6"/>
        <v>estimation3</v>
      </c>
      <c r="AR3" t="str">
        <f t="shared" si="6"/>
        <v>e1</v>
      </c>
      <c r="AS3" t="str">
        <f t="shared" si="6"/>
        <v>e2</v>
      </c>
      <c r="AT3" t="str">
        <f t="shared" si="6"/>
        <v>e3</v>
      </c>
      <c r="AU3" t="str">
        <f t="shared" si="6"/>
        <v>e1</v>
      </c>
      <c r="AV3" t="str">
        <f t="shared" si="6"/>
        <v>e2</v>
      </c>
      <c r="AW3" t="str">
        <f t="shared" si="6"/>
        <v>e3</v>
      </c>
      <c r="AX3" t="str">
        <f t="shared" si="6"/>
        <v>e1</v>
      </c>
      <c r="AY3" t="str">
        <f t="shared" si="6"/>
        <v>e2</v>
      </c>
      <c r="AZ3" t="str">
        <f t="shared" si="6"/>
        <v>e3</v>
      </c>
      <c r="BA3" t="str">
        <f t="shared" si="6"/>
        <v>e1</v>
      </c>
      <c r="BB3" t="str">
        <f t="shared" si="6"/>
        <v>e2</v>
      </c>
      <c r="BC3" t="str">
        <f t="shared" si="6"/>
        <v>e3</v>
      </c>
      <c r="BD3" t="str">
        <f>Q3</f>
        <v>Y</v>
      </c>
      <c r="BE3" t="s">
        <v>438</v>
      </c>
      <c r="BF3" t="s">
        <v>175</v>
      </c>
      <c r="BG3" t="s">
        <v>443</v>
      </c>
      <c r="BH3" t="s">
        <v>444</v>
      </c>
      <c r="BI3" t="s">
        <v>445</v>
      </c>
      <c r="BJ3" t="s">
        <v>446</v>
      </c>
    </row>
    <row r="4" spans="1:62" x14ac:dyDescent="0.35">
      <c r="A4">
        <v>1</v>
      </c>
      <c r="B4">
        <f>matches_win!L4</f>
        <v>1</v>
      </c>
      <c r="C4">
        <f>matches_win!N4</f>
        <v>1</v>
      </c>
      <c r="D4">
        <f>matches_win!P4</f>
        <v>1</v>
      </c>
      <c r="E4">
        <f>matches_win_weighted!L4</f>
        <v>1</v>
      </c>
      <c r="F4">
        <f>matches_win_weighted!N4</f>
        <v>1</v>
      </c>
      <c r="G4">
        <f>matches_win_weighted!P4</f>
        <v>1</v>
      </c>
      <c r="H4">
        <f>matches_lost!L4</f>
        <v>1</v>
      </c>
      <c r="I4">
        <f>matches_lost!N4</f>
        <v>0</v>
      </c>
      <c r="J4">
        <f>matches_lost!P4</f>
        <v>0</v>
      </c>
      <c r="K4">
        <f>matches_lost_weighted!L4</f>
        <v>1</v>
      </c>
      <c r="L4">
        <f>matches_lost_weighted!N4</f>
        <v>1</v>
      </c>
      <c r="M4">
        <f>matches_lost_weighted!P4</f>
        <v>1</v>
      </c>
      <c r="N4">
        <f>'matches_lost (2)'!L4</f>
        <v>1</v>
      </c>
      <c r="O4">
        <f>'matches_lost (2)'!N4</f>
        <v>1</v>
      </c>
      <c r="P4">
        <f>'matches_lost (2)'!P4</f>
        <v>1</v>
      </c>
      <c r="Q4">
        <f>matches_win!E4</f>
        <v>0</v>
      </c>
      <c r="R4">
        <f>COUNTIF(B4:P4,Q4)</f>
        <v>2</v>
      </c>
      <c r="S4">
        <f>15-R4</f>
        <v>13</v>
      </c>
      <c r="T4">
        <f>IF(R4&gt;S4,1,0)</f>
        <v>0</v>
      </c>
      <c r="U4">
        <f>IF(T4=1,Q4,matches_win!F4)</f>
        <v>1</v>
      </c>
      <c r="W4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0.17846301362336214</v>
      </c>
      <c r="AE4" s="57">
        <v>0</v>
      </c>
      <c r="AF4" s="57">
        <v>3.5136044999965702E-3</v>
      </c>
      <c r="AG4" s="57">
        <v>0</v>
      </c>
      <c r="AH4" s="57">
        <v>0</v>
      </c>
      <c r="AI4" s="57">
        <v>0</v>
      </c>
      <c r="AJ4" s="57">
        <v>1.4842114731453433</v>
      </c>
      <c r="AK4" s="57">
        <v>1.4467054123883965</v>
      </c>
      <c r="AL4" s="57">
        <v>1.4573361396709261</v>
      </c>
      <c r="AO4" s="58">
        <f t="shared" ref="AO4:BC4" si="7">VLOOKUP(B4,$W$4:$AL$13,X$14,0)</f>
        <v>0.46432208970191818</v>
      </c>
      <c r="AP4" s="58">
        <f t="shared" si="7"/>
        <v>4.0863907516566256</v>
      </c>
      <c r="AQ4" s="58">
        <f t="shared" si="7"/>
        <v>0.47581150649045906</v>
      </c>
      <c r="AR4" s="58">
        <f t="shared" si="7"/>
        <v>6.5731912292809136E-3</v>
      </c>
      <c r="AS4" s="58">
        <f t="shared" si="7"/>
        <v>1.0008945844739996</v>
      </c>
      <c r="AT4" s="58">
        <f t="shared" si="7"/>
        <v>3.5057419408583872</v>
      </c>
      <c r="AU4" s="58">
        <f t="shared" si="7"/>
        <v>0.47295216564754144</v>
      </c>
      <c r="AV4" s="58">
        <f t="shared" si="7"/>
        <v>0</v>
      </c>
      <c r="AW4" s="58">
        <f t="shared" si="7"/>
        <v>3.5136044999965702E-3</v>
      </c>
      <c r="AX4" s="58">
        <f t="shared" si="7"/>
        <v>0.72460271193371406</v>
      </c>
      <c r="AY4" s="58">
        <f t="shared" si="7"/>
        <v>0.48564657583096388</v>
      </c>
      <c r="AZ4" s="58">
        <f t="shared" si="7"/>
        <v>0.47742742587967463</v>
      </c>
      <c r="BA4" s="58">
        <f t="shared" si="7"/>
        <v>0.28575080210218012</v>
      </c>
      <c r="BB4" s="58">
        <f t="shared" si="7"/>
        <v>0.28585020335973699</v>
      </c>
      <c r="BC4" s="58">
        <f t="shared" si="7"/>
        <v>0.28501890915481326</v>
      </c>
      <c r="BD4">
        <f t="shared" ref="BD4:BD67" si="8">Q4</f>
        <v>0</v>
      </c>
      <c r="BE4" s="16">
        <f>MEDIAN(AO4:BD4)/AVERAGE(AO4:BC4)*STDEV(AO4:BC4)</f>
        <v>0.69148073765234153</v>
      </c>
      <c r="BF4">
        <f>BD4-BE4</f>
        <v>-0.69148073765234153</v>
      </c>
      <c r="BG4">
        <f>ABS(matches_win!E4-'OAM2'!BE4)</f>
        <v>0.69148073765234153</v>
      </c>
      <c r="BH4">
        <f>ABS(matches_win!F4-'OAM2'!BF4)</f>
        <v>1.6914807376523415</v>
      </c>
      <c r="BI4">
        <f>IF(BG4&lt;BH4,matches_win!E4,matches_win!F4)</f>
        <v>0</v>
      </c>
      <c r="BJ4">
        <f>IF(BI4=BD4,1,0)</f>
        <v>1</v>
      </c>
    </row>
    <row r="5" spans="1:62" x14ac:dyDescent="0.35">
      <c r="A5">
        <v>2</v>
      </c>
      <c r="B5">
        <f>matches_win!L5</f>
        <v>2</v>
      </c>
      <c r="C5">
        <f>matches_win!N5</f>
        <v>2</v>
      </c>
      <c r="D5">
        <f>matches_win!P5</f>
        <v>2</v>
      </c>
      <c r="E5">
        <f>matches_win_weighted!L5</f>
        <v>2</v>
      </c>
      <c r="F5">
        <f>matches_win_weighted!N5</f>
        <v>2</v>
      </c>
      <c r="G5">
        <f>matches_win_weighted!P5</f>
        <v>2</v>
      </c>
      <c r="H5">
        <f>matches_lost!L5</f>
        <v>2</v>
      </c>
      <c r="I5">
        <f>matches_lost!N5</f>
        <v>8</v>
      </c>
      <c r="J5">
        <f>matches_lost!P5</f>
        <v>8</v>
      </c>
      <c r="K5">
        <f>matches_lost_weighted!L5</f>
        <v>8</v>
      </c>
      <c r="L5">
        <f>matches_lost_weighted!N5</f>
        <v>8</v>
      </c>
      <c r="M5">
        <f>matches_lost_weighted!P5</f>
        <v>8</v>
      </c>
      <c r="N5">
        <f>'matches_lost (2)'!L5</f>
        <v>2</v>
      </c>
      <c r="O5">
        <f>'matches_lost (2)'!N5</f>
        <v>2</v>
      </c>
      <c r="P5">
        <f>'matches_lost (2)'!P5</f>
        <v>2</v>
      </c>
      <c r="Q5">
        <f>matches_win!E5</f>
        <v>2</v>
      </c>
      <c r="R5">
        <f t="shared" ref="R5:R68" si="9">COUNTIF(B5:P5,Q5)</f>
        <v>10</v>
      </c>
      <c r="S5">
        <f t="shared" ref="S5:S68" si="10">15-R5</f>
        <v>5</v>
      </c>
      <c r="T5">
        <f t="shared" ref="T5:T68" si="11">IF(R5&gt;S5,1,0)</f>
        <v>1</v>
      </c>
      <c r="U5">
        <f>IF(T5=1,Q5,matches_win!F5)</f>
        <v>2</v>
      </c>
      <c r="W5">
        <v>1</v>
      </c>
      <c r="X5" s="57">
        <v>0.46432208970191818</v>
      </c>
      <c r="Y5" s="57">
        <v>4.0863907516566256</v>
      </c>
      <c r="Z5" s="57">
        <v>0.47581150649045906</v>
      </c>
      <c r="AA5" s="57">
        <v>6.5731912292809136E-3</v>
      </c>
      <c r="AB5" s="57">
        <v>1.0008945844739996</v>
      </c>
      <c r="AC5" s="57">
        <v>3.5057419408583872</v>
      </c>
      <c r="AD5" s="57">
        <v>0.47295216564754144</v>
      </c>
      <c r="AE5" s="57">
        <v>0.94348385882909025</v>
      </c>
      <c r="AF5" s="57">
        <v>0.48548878864283668</v>
      </c>
      <c r="AG5" s="57">
        <v>0.72460271193371406</v>
      </c>
      <c r="AH5" s="57">
        <v>0.48564657583096388</v>
      </c>
      <c r="AI5" s="57">
        <v>0.47742742587967463</v>
      </c>
      <c r="AJ5" s="57">
        <v>0.28575080210218012</v>
      </c>
      <c r="AK5" s="57">
        <v>0.28585020335973699</v>
      </c>
      <c r="AL5" s="57">
        <v>0.28501890915481326</v>
      </c>
      <c r="AO5" s="58">
        <f t="shared" ref="AO5:AO68" si="12">VLOOKUP(B5,$W$4:$AL$13,X$14,0)</f>
        <v>0</v>
      </c>
      <c r="AP5" s="58">
        <f t="shared" ref="AP5:AP68" si="13">VLOOKUP(C5,$W$4:$AL$13,Y$14,0)</f>
        <v>0</v>
      </c>
      <c r="AQ5" s="58">
        <f t="shared" ref="AQ5:AQ68" si="14">VLOOKUP(D5,$W$4:$AL$13,Z$14,0)</f>
        <v>0.99272317890697181</v>
      </c>
      <c r="AR5" s="58">
        <f t="shared" ref="AR5:AR68" si="15">VLOOKUP(E5,$W$4:$AL$13,AA$14,0)</f>
        <v>0</v>
      </c>
      <c r="AS5" s="58">
        <f t="shared" ref="AS5:AS68" si="16">VLOOKUP(F5,$W$4:$AL$13,AB$14,0)</f>
        <v>0</v>
      </c>
      <c r="AT5" s="58">
        <f t="shared" ref="AT5:AT68" si="17">VLOOKUP(G5,$W$4:$AL$13,AC$14,0)</f>
        <v>2.9355862924847855</v>
      </c>
      <c r="AU5" s="58">
        <f t="shared" ref="AU5:AU68" si="18">VLOOKUP(H5,$W$4:$AL$13,AD$14,0)</f>
        <v>0.1786170828241464</v>
      </c>
      <c r="AV5" s="58">
        <f t="shared" ref="AV5:AV68" si="19">VLOOKUP(I5,$W$4:$AL$13,AE$14,0)</f>
        <v>163.60063238767256</v>
      </c>
      <c r="AW5" s="58">
        <f t="shared" ref="AW5:AW68" si="20">VLOOKUP(J5,$W$4:$AL$13,AF$14,0)</f>
        <v>127.83707431939422</v>
      </c>
      <c r="AX5" s="58">
        <f t="shared" ref="AX5:AX68" si="21">VLOOKUP(K5,$W$4:$AL$13,AG$14,0)</f>
        <v>126.14440069102119</v>
      </c>
      <c r="AY5" s="58">
        <f t="shared" ref="AY5:AY68" si="22">VLOOKUP(L5,$W$4:$AL$13,AH$14,0)</f>
        <v>9.0745891008728456</v>
      </c>
      <c r="AZ5" s="58">
        <f t="shared" ref="AZ5:AZ68" si="23">VLOOKUP(M5,$W$4:$AL$13,AI$14,0)</f>
        <v>10.167577615578114</v>
      </c>
      <c r="BA5" s="58">
        <f t="shared" ref="BA5:BA68" si="24">VLOOKUP(N5,$W$4:$AL$13,AJ$14,0)</f>
        <v>7.202462997521943</v>
      </c>
      <c r="BB5" s="58">
        <f t="shared" ref="BB5:BB68" si="25">VLOOKUP(O5,$W$4:$AL$13,AK$14,0)</f>
        <v>0.20958082458470081</v>
      </c>
      <c r="BC5" s="58">
        <f t="shared" ref="BC5:BC68" si="26">VLOOKUP(P5,$W$4:$AL$13,AL$14,0)</f>
        <v>0</v>
      </c>
      <c r="BD5">
        <f t="shared" si="8"/>
        <v>2</v>
      </c>
      <c r="BE5" s="16">
        <f t="shared" ref="BE5:BE68" si="27">MEDIAN(AO5:BD5)/AVERAGE(AO5:BC5)*STDEV(AO5:BC5)</f>
        <v>2.8655004734277529</v>
      </c>
      <c r="BF5">
        <f t="shared" ref="BF5:BF68" si="28">BD5-BE5</f>
        <v>-0.86550047342775294</v>
      </c>
      <c r="BG5">
        <f>ABS(matches_win!E5-'OAM2'!BE5)</f>
        <v>0.86550047342775294</v>
      </c>
      <c r="BH5">
        <f>ABS(matches_win!F5-'OAM2'!BF5)</f>
        <v>8.8655004734277529</v>
      </c>
      <c r="BI5">
        <f>IF(BG5&lt;BH5,matches_win!E5,matches_win!F5)</f>
        <v>2</v>
      </c>
      <c r="BJ5">
        <f t="shared" ref="BJ5:BJ68" si="29">IF(BI5=BD5,1,0)</f>
        <v>1</v>
      </c>
    </row>
    <row r="6" spans="1:62" x14ac:dyDescent="0.35">
      <c r="A6">
        <v>3</v>
      </c>
      <c r="B6">
        <f>matches_win!L6</f>
        <v>3</v>
      </c>
      <c r="C6">
        <f>matches_win!N6</f>
        <v>3</v>
      </c>
      <c r="D6">
        <f>matches_win!P6</f>
        <v>5</v>
      </c>
      <c r="E6">
        <f>matches_win_weighted!L6</f>
        <v>3</v>
      </c>
      <c r="F6">
        <f>matches_win_weighted!N6</f>
        <v>3</v>
      </c>
      <c r="G6">
        <f>matches_win_weighted!P6</f>
        <v>3</v>
      </c>
      <c r="H6">
        <f>matches_lost!L6</f>
        <v>3</v>
      </c>
      <c r="I6">
        <f>matches_lost!N6</f>
        <v>5</v>
      </c>
      <c r="J6">
        <f>matches_lost!P6</f>
        <v>5</v>
      </c>
      <c r="K6">
        <f>matches_lost_weighted!L6</f>
        <v>5</v>
      </c>
      <c r="L6">
        <f>matches_lost_weighted!N6</f>
        <v>5</v>
      </c>
      <c r="M6">
        <f>matches_lost_weighted!P6</f>
        <v>5</v>
      </c>
      <c r="N6">
        <f>'matches_lost (2)'!L6</f>
        <v>3</v>
      </c>
      <c r="O6">
        <f>'matches_lost (2)'!N6</f>
        <v>3</v>
      </c>
      <c r="P6">
        <f>'matches_lost (2)'!P6</f>
        <v>3</v>
      </c>
      <c r="Q6">
        <f>matches_win!E6</f>
        <v>3</v>
      </c>
      <c r="R6">
        <f t="shared" si="9"/>
        <v>9</v>
      </c>
      <c r="S6">
        <f t="shared" si="10"/>
        <v>6</v>
      </c>
      <c r="T6">
        <f t="shared" si="11"/>
        <v>1</v>
      </c>
      <c r="U6">
        <f>IF(T6=1,Q6,matches_win!F6)</f>
        <v>3</v>
      </c>
      <c r="W6">
        <v>2</v>
      </c>
      <c r="X6" s="57">
        <v>0</v>
      </c>
      <c r="Y6" s="57">
        <v>0</v>
      </c>
      <c r="Z6" s="57">
        <v>0.99272317890697181</v>
      </c>
      <c r="AA6" s="57">
        <v>0</v>
      </c>
      <c r="AB6" s="57">
        <v>0</v>
      </c>
      <c r="AC6" s="57">
        <v>2.9355862924847855</v>
      </c>
      <c r="AD6" s="57">
        <v>0.1786170828241464</v>
      </c>
      <c r="AE6" s="57">
        <v>69213881.184044957</v>
      </c>
      <c r="AF6" s="57">
        <v>2.7155591508196411</v>
      </c>
      <c r="AG6" s="57">
        <v>8.4967866859871126</v>
      </c>
      <c r="AH6" s="57">
        <v>12.772414833090641</v>
      </c>
      <c r="AI6" s="57">
        <v>1.0293877592727914</v>
      </c>
      <c r="AJ6" s="57">
        <v>7.202462997521943</v>
      </c>
      <c r="AK6" s="57">
        <v>0.20958082458470081</v>
      </c>
      <c r="AL6" s="57">
        <v>0</v>
      </c>
      <c r="AO6" s="58">
        <f t="shared" si="12"/>
        <v>10.501991115231954</v>
      </c>
      <c r="AP6" s="58">
        <f t="shared" si="13"/>
        <v>11.090849145436191</v>
      </c>
      <c r="AQ6" s="58">
        <f t="shared" si="14"/>
        <v>20.038586211337087</v>
      </c>
      <c r="AR6" s="58">
        <f t="shared" si="15"/>
        <v>0</v>
      </c>
      <c r="AS6" s="58">
        <f t="shared" si="16"/>
        <v>0</v>
      </c>
      <c r="AT6" s="58">
        <f t="shared" si="17"/>
        <v>3.0087355880452371</v>
      </c>
      <c r="AU6" s="58">
        <f t="shared" si="18"/>
        <v>0</v>
      </c>
      <c r="AV6" s="58">
        <f t="shared" si="19"/>
        <v>19.159684972057505</v>
      </c>
      <c r="AW6" s="58">
        <f t="shared" si="20"/>
        <v>36.152284514448581</v>
      </c>
      <c r="AX6" s="58">
        <f t="shared" si="21"/>
        <v>15.639952325477694</v>
      </c>
      <c r="AY6" s="58">
        <f t="shared" si="22"/>
        <v>1.4383573491191044</v>
      </c>
      <c r="AZ6" s="58">
        <f t="shared" si="23"/>
        <v>1.5154702713506683</v>
      </c>
      <c r="BA6" s="58">
        <f t="shared" si="24"/>
        <v>10.481369961956069</v>
      </c>
      <c r="BB6" s="58">
        <f t="shared" si="25"/>
        <v>0.48911858516389323</v>
      </c>
      <c r="BC6" s="58">
        <f t="shared" si="26"/>
        <v>11.486959309807578</v>
      </c>
      <c r="BD6">
        <f t="shared" si="8"/>
        <v>3</v>
      </c>
      <c r="BE6" s="16">
        <f t="shared" si="27"/>
        <v>7.3863901510879844</v>
      </c>
      <c r="BF6">
        <f t="shared" si="28"/>
        <v>-4.3863901510879844</v>
      </c>
      <c r="BG6">
        <f>ABS(matches_win!E6-'OAM2'!BE6)</f>
        <v>4.3863901510879844</v>
      </c>
      <c r="BH6">
        <f>ABS(matches_win!F6-'OAM2'!BF6)</f>
        <v>9.3863901510879835</v>
      </c>
      <c r="BI6">
        <f>IF(BG6&lt;BH6,matches_win!E6,matches_win!F6)</f>
        <v>3</v>
      </c>
      <c r="BJ6">
        <f t="shared" si="29"/>
        <v>1</v>
      </c>
    </row>
    <row r="7" spans="1:62" x14ac:dyDescent="0.35">
      <c r="A7">
        <v>4</v>
      </c>
      <c r="B7">
        <f>matches_win!L7</f>
        <v>7</v>
      </c>
      <c r="C7">
        <f>matches_win!N7</f>
        <v>7</v>
      </c>
      <c r="D7">
        <f>matches_win!P7</f>
        <v>6</v>
      </c>
      <c r="E7">
        <f>matches_win_weighted!L7</f>
        <v>7</v>
      </c>
      <c r="F7">
        <f>matches_win_weighted!N7</f>
        <v>7</v>
      </c>
      <c r="G7">
        <f>matches_win_weighted!P7</f>
        <v>7</v>
      </c>
      <c r="H7">
        <f>matches_lost!L7</f>
        <v>7</v>
      </c>
      <c r="I7">
        <f>matches_lost!N7</f>
        <v>7</v>
      </c>
      <c r="J7">
        <f>matches_lost!P7</f>
        <v>6</v>
      </c>
      <c r="K7">
        <f>matches_lost_weighted!L7</f>
        <v>6</v>
      </c>
      <c r="L7">
        <f>matches_lost_weighted!N7</f>
        <v>6</v>
      </c>
      <c r="M7">
        <f>matches_lost_weighted!P7</f>
        <v>6</v>
      </c>
      <c r="N7">
        <f>'matches_lost (2)'!L7</f>
        <v>7</v>
      </c>
      <c r="O7">
        <f>'matches_lost (2)'!N7</f>
        <v>7</v>
      </c>
      <c r="P7">
        <f>'matches_lost (2)'!P7</f>
        <v>7</v>
      </c>
      <c r="Q7">
        <f>matches_win!E7</f>
        <v>7</v>
      </c>
      <c r="R7">
        <f t="shared" si="9"/>
        <v>10</v>
      </c>
      <c r="S7">
        <f t="shared" si="10"/>
        <v>5</v>
      </c>
      <c r="T7">
        <f t="shared" si="11"/>
        <v>1</v>
      </c>
      <c r="U7">
        <f>IF(T7=1,Q7,matches_win!F7)</f>
        <v>7</v>
      </c>
      <c r="W7">
        <v>3</v>
      </c>
      <c r="X7" s="57">
        <v>10.501991115231954</v>
      </c>
      <c r="Y7" s="57">
        <v>11.090849145436191</v>
      </c>
      <c r="Z7" s="57">
        <v>11.419173055667116</v>
      </c>
      <c r="AA7" s="57">
        <v>0</v>
      </c>
      <c r="AB7" s="57">
        <v>0</v>
      </c>
      <c r="AC7" s="57">
        <v>3.0087355880452371</v>
      </c>
      <c r="AD7" s="57">
        <v>0</v>
      </c>
      <c r="AE7" s="57">
        <v>3.66471829519935</v>
      </c>
      <c r="AF7" s="57">
        <v>3.3652030878266865</v>
      </c>
      <c r="AG7" s="57">
        <v>5.420857673750521</v>
      </c>
      <c r="AH7" s="57">
        <v>0</v>
      </c>
      <c r="AI7" s="57">
        <v>0</v>
      </c>
      <c r="AJ7" s="57">
        <v>10.481369961956069</v>
      </c>
      <c r="AK7" s="57">
        <v>0.48911858516389323</v>
      </c>
      <c r="AL7" s="57">
        <v>11.486959309807578</v>
      </c>
      <c r="AO7" s="58">
        <f t="shared" si="12"/>
        <v>23.974476440804274</v>
      </c>
      <c r="AP7" s="58">
        <f t="shared" si="13"/>
        <v>4883425866.9312429</v>
      </c>
      <c r="AQ7" s="58">
        <f t="shared" si="14"/>
        <v>0.25236444371492306</v>
      </c>
      <c r="AR7" s="58">
        <f t="shared" si="15"/>
        <v>33.090356062252724</v>
      </c>
      <c r="AS7" s="58">
        <f t="shared" si="16"/>
        <v>7.9593287297089148</v>
      </c>
      <c r="AT7" s="58">
        <f t="shared" si="17"/>
        <v>0</v>
      </c>
      <c r="AU7" s="58">
        <f t="shared" si="18"/>
        <v>0</v>
      </c>
      <c r="AV7" s="58">
        <f t="shared" si="19"/>
        <v>14.864360167869656</v>
      </c>
      <c r="AW7" s="58">
        <f t="shared" si="20"/>
        <v>0</v>
      </c>
      <c r="AX7" s="58">
        <f t="shared" si="21"/>
        <v>18.918151824222857</v>
      </c>
      <c r="AY7" s="58">
        <f t="shared" si="22"/>
        <v>184.95313516407245</v>
      </c>
      <c r="AZ7" s="58">
        <f t="shared" si="23"/>
        <v>0</v>
      </c>
      <c r="BA7" s="58">
        <f t="shared" si="24"/>
        <v>0</v>
      </c>
      <c r="BB7" s="58">
        <f t="shared" si="25"/>
        <v>8.5360779258593613</v>
      </c>
      <c r="BC7" s="58">
        <f t="shared" si="26"/>
        <v>0</v>
      </c>
      <c r="BD7">
        <f t="shared" si="8"/>
        <v>7</v>
      </c>
      <c r="BE7" s="16">
        <f t="shared" si="27"/>
        <v>28.968613660940871</v>
      </c>
      <c r="BF7">
        <f t="shared" si="28"/>
        <v>-21.968613660940871</v>
      </c>
      <c r="BG7">
        <f>ABS(matches_win!E7-'OAM2'!BE7)</f>
        <v>21.968613660940871</v>
      </c>
      <c r="BH7">
        <f>ABS(matches_win!F7-'OAM2'!BF7)</f>
        <v>27.968613660940871</v>
      </c>
      <c r="BI7">
        <f>IF(BG7&lt;BH7,matches_win!E7,matches_win!F7)</f>
        <v>7</v>
      </c>
      <c r="BJ7">
        <f t="shared" si="29"/>
        <v>1</v>
      </c>
    </row>
    <row r="8" spans="1:62" x14ac:dyDescent="0.35">
      <c r="A8">
        <v>5</v>
      </c>
      <c r="B8">
        <f>matches_win!L8</f>
        <v>1</v>
      </c>
      <c r="C8">
        <f>matches_win!N8</f>
        <v>1</v>
      </c>
      <c r="D8">
        <f>matches_win!P8</f>
        <v>1</v>
      </c>
      <c r="E8">
        <f>matches_win_weighted!L8</f>
        <v>1</v>
      </c>
      <c r="F8">
        <f>matches_win_weighted!N8</f>
        <v>1</v>
      </c>
      <c r="G8">
        <f>matches_win_weighted!P8</f>
        <v>1</v>
      </c>
      <c r="H8">
        <f>matches_lost!L8</f>
        <v>1</v>
      </c>
      <c r="I8">
        <f>matches_lost!N8</f>
        <v>8</v>
      </c>
      <c r="J8">
        <f>matches_lost!P8</f>
        <v>8</v>
      </c>
      <c r="K8">
        <f>matches_lost_weighted!L8</f>
        <v>1</v>
      </c>
      <c r="L8">
        <f>matches_lost_weighted!N8</f>
        <v>1</v>
      </c>
      <c r="M8">
        <f>matches_lost_weighted!P8</f>
        <v>1</v>
      </c>
      <c r="N8">
        <f>'matches_lost (2)'!L8</f>
        <v>1</v>
      </c>
      <c r="O8">
        <f>'matches_lost (2)'!N8</f>
        <v>1</v>
      </c>
      <c r="P8">
        <f>'matches_lost (2)'!P8</f>
        <v>1</v>
      </c>
      <c r="Q8">
        <f>matches_win!E8</f>
        <v>8</v>
      </c>
      <c r="R8">
        <f t="shared" si="9"/>
        <v>2</v>
      </c>
      <c r="S8">
        <f t="shared" si="10"/>
        <v>13</v>
      </c>
      <c r="T8">
        <f t="shared" si="11"/>
        <v>0</v>
      </c>
      <c r="U8">
        <f>IF(T8=1,Q8,matches_win!F8)</f>
        <v>1</v>
      </c>
      <c r="W8">
        <v>4</v>
      </c>
      <c r="X8" s="57">
        <v>0</v>
      </c>
      <c r="Y8" s="57">
        <v>3.8777198031591578</v>
      </c>
      <c r="Z8" s="57">
        <v>31.840008971983032</v>
      </c>
      <c r="AA8" s="57">
        <v>0</v>
      </c>
      <c r="AB8" s="57">
        <v>0</v>
      </c>
      <c r="AC8" s="57">
        <v>16.490815281498385</v>
      </c>
      <c r="AD8" s="57">
        <v>0</v>
      </c>
      <c r="AE8" s="57">
        <v>3.3085451021499495</v>
      </c>
      <c r="AF8" s="57">
        <v>3.3648181160566502</v>
      </c>
      <c r="AG8" s="57">
        <v>20.421505481883415</v>
      </c>
      <c r="AH8" s="57">
        <v>29.375994030648901</v>
      </c>
      <c r="AI8" s="57">
        <v>28.311114095182909</v>
      </c>
      <c r="AJ8" s="57">
        <v>3.0507328350953151</v>
      </c>
      <c r="AK8" s="57">
        <v>3.2501704684630623</v>
      </c>
      <c r="AL8" s="57">
        <v>3.4919555982354384</v>
      </c>
      <c r="AO8" s="58">
        <f t="shared" si="12"/>
        <v>0.46432208970191818</v>
      </c>
      <c r="AP8" s="58">
        <f t="shared" si="13"/>
        <v>4.0863907516566256</v>
      </c>
      <c r="AQ8" s="58">
        <f t="shared" si="14"/>
        <v>0.47581150649045906</v>
      </c>
      <c r="AR8" s="58">
        <f t="shared" si="15"/>
        <v>6.5731912292809136E-3</v>
      </c>
      <c r="AS8" s="58">
        <f t="shared" si="16"/>
        <v>1.0008945844739996</v>
      </c>
      <c r="AT8" s="58">
        <f t="shared" si="17"/>
        <v>3.5057419408583872</v>
      </c>
      <c r="AU8" s="58">
        <f t="shared" si="18"/>
        <v>0.47295216564754144</v>
      </c>
      <c r="AV8" s="58">
        <f t="shared" si="19"/>
        <v>163.60063238767256</v>
      </c>
      <c r="AW8" s="58">
        <f t="shared" si="20"/>
        <v>127.83707431939422</v>
      </c>
      <c r="AX8" s="58">
        <f t="shared" si="21"/>
        <v>0.72460271193371406</v>
      </c>
      <c r="AY8" s="58">
        <f t="shared" si="22"/>
        <v>0.48564657583096388</v>
      </c>
      <c r="AZ8" s="58">
        <f t="shared" si="23"/>
        <v>0.47742742587967463</v>
      </c>
      <c r="BA8" s="58">
        <f t="shared" si="24"/>
        <v>0.28575080210218012</v>
      </c>
      <c r="BB8" s="58">
        <f t="shared" si="25"/>
        <v>0.28585020335973699</v>
      </c>
      <c r="BC8" s="58">
        <f t="shared" si="26"/>
        <v>0.28501890915481326</v>
      </c>
      <c r="BD8">
        <f t="shared" si="8"/>
        <v>8</v>
      </c>
      <c r="BE8" s="16">
        <f t="shared" si="27"/>
        <v>1.2211406456530514</v>
      </c>
      <c r="BF8">
        <f t="shared" si="28"/>
        <v>6.7788593543469489</v>
      </c>
      <c r="BG8">
        <f>ABS(matches_win!E8-'OAM2'!BE8)</f>
        <v>6.7788593543469489</v>
      </c>
      <c r="BH8">
        <f>ABS(matches_win!F8-'OAM2'!BF8)</f>
        <v>5.7788593543469489</v>
      </c>
      <c r="BI8">
        <f>IF(BG8&lt;BH8,matches_win!E8,matches_win!F8)</f>
        <v>1</v>
      </c>
      <c r="BJ8">
        <f t="shared" si="29"/>
        <v>0</v>
      </c>
    </row>
    <row r="9" spans="1:62" x14ac:dyDescent="0.35">
      <c r="A9">
        <v>6</v>
      </c>
      <c r="B9">
        <f>matches_win!L9</f>
        <v>4</v>
      </c>
      <c r="C9">
        <f>matches_win!N9</f>
        <v>4</v>
      </c>
      <c r="D9">
        <f>matches_win!P9</f>
        <v>4</v>
      </c>
      <c r="E9">
        <f>matches_win_weighted!L9</f>
        <v>4</v>
      </c>
      <c r="F9">
        <f>matches_win_weighted!N9</f>
        <v>4</v>
      </c>
      <c r="G9">
        <f>matches_win_weighted!P9</f>
        <v>8</v>
      </c>
      <c r="H9">
        <f>matches_lost!L9</f>
        <v>4</v>
      </c>
      <c r="I9">
        <f>matches_lost!N9</f>
        <v>4</v>
      </c>
      <c r="J9">
        <f>matches_lost!P9</f>
        <v>4</v>
      </c>
      <c r="K9">
        <f>matches_lost_weighted!L9</f>
        <v>8</v>
      </c>
      <c r="L9">
        <f>matches_lost_weighted!N9</f>
        <v>4</v>
      </c>
      <c r="M9">
        <f>matches_lost_weighted!P9</f>
        <v>4</v>
      </c>
      <c r="N9">
        <f>'matches_lost (2)'!L9</f>
        <v>8</v>
      </c>
      <c r="O9">
        <f>'matches_lost (2)'!N9</f>
        <v>8</v>
      </c>
      <c r="P9">
        <f>'matches_lost (2)'!P9</f>
        <v>8</v>
      </c>
      <c r="Q9">
        <f>matches_win!E9</f>
        <v>8</v>
      </c>
      <c r="R9">
        <f t="shared" si="9"/>
        <v>5</v>
      </c>
      <c r="S9">
        <f t="shared" si="10"/>
        <v>10</v>
      </c>
      <c r="T9">
        <f t="shared" si="11"/>
        <v>0</v>
      </c>
      <c r="U9">
        <f>IF(T9=1,Q9,matches_win!F9)</f>
        <v>4</v>
      </c>
      <c r="W9">
        <v>5</v>
      </c>
      <c r="X9" s="57">
        <v>4.4443357467111664</v>
      </c>
      <c r="Y9" s="57">
        <v>3.0014573369277961</v>
      </c>
      <c r="Z9" s="57">
        <v>20.038586211337087</v>
      </c>
      <c r="AA9" s="57">
        <v>2.8186433458579105</v>
      </c>
      <c r="AB9" s="57">
        <v>3.2129774631528156</v>
      </c>
      <c r="AC9" s="57">
        <v>3.2110412465757463</v>
      </c>
      <c r="AD9" s="57">
        <v>3.1063846974294886</v>
      </c>
      <c r="AE9" s="57">
        <v>19.159684972057505</v>
      </c>
      <c r="AF9" s="57">
        <v>36.152284514448581</v>
      </c>
      <c r="AG9" s="57">
        <v>15.639952325477694</v>
      </c>
      <c r="AH9" s="57">
        <v>1.4383573491191044</v>
      </c>
      <c r="AI9" s="57">
        <v>1.5154702713506683</v>
      </c>
      <c r="AJ9" s="57">
        <v>22.102015504237624</v>
      </c>
      <c r="AK9" s="57">
        <v>24.326876464150118</v>
      </c>
      <c r="AL9" s="57">
        <v>20.2822577200883</v>
      </c>
      <c r="AO9" s="58">
        <f t="shared" si="12"/>
        <v>0</v>
      </c>
      <c r="AP9" s="58">
        <f t="shared" si="13"/>
        <v>3.8777198031591578</v>
      </c>
      <c r="AQ9" s="58">
        <f t="shared" si="14"/>
        <v>31.840008971983032</v>
      </c>
      <c r="AR9" s="58">
        <f t="shared" si="15"/>
        <v>0</v>
      </c>
      <c r="AS9" s="58">
        <f t="shared" si="16"/>
        <v>0</v>
      </c>
      <c r="AT9" s="58">
        <f t="shared" si="17"/>
        <v>25.562929612639326</v>
      </c>
      <c r="AU9" s="58">
        <f t="shared" si="18"/>
        <v>0</v>
      </c>
      <c r="AV9" s="58">
        <f t="shared" si="19"/>
        <v>3.3085451021499495</v>
      </c>
      <c r="AW9" s="58">
        <f t="shared" si="20"/>
        <v>3.3648181160566502</v>
      </c>
      <c r="AX9" s="58">
        <f t="shared" si="21"/>
        <v>126.14440069102119</v>
      </c>
      <c r="AY9" s="58">
        <f t="shared" si="22"/>
        <v>29.375994030648901</v>
      </c>
      <c r="AZ9" s="58">
        <f t="shared" si="23"/>
        <v>28.311114095182909</v>
      </c>
      <c r="BA9" s="58">
        <f t="shared" si="24"/>
        <v>59.544092154841927</v>
      </c>
      <c r="BB9" s="58">
        <f t="shared" si="25"/>
        <v>29.94572503676423</v>
      </c>
      <c r="BC9" s="58">
        <f t="shared" si="26"/>
        <v>27.607828630128786</v>
      </c>
      <c r="BD9">
        <f t="shared" si="8"/>
        <v>8</v>
      </c>
      <c r="BE9" s="16">
        <f t="shared" si="27"/>
        <v>22.642740809602589</v>
      </c>
      <c r="BF9">
        <f t="shared" si="28"/>
        <v>-14.642740809602589</v>
      </c>
      <c r="BG9">
        <f>ABS(matches_win!E9-'OAM2'!BE9)</f>
        <v>14.642740809602589</v>
      </c>
      <c r="BH9">
        <f>ABS(matches_win!F9-'OAM2'!BF9)</f>
        <v>18.642740809602589</v>
      </c>
      <c r="BI9">
        <f>IF(BG9&lt;BH9,matches_win!E9,matches_win!F9)</f>
        <v>8</v>
      </c>
      <c r="BJ9">
        <f t="shared" si="29"/>
        <v>1</v>
      </c>
    </row>
    <row r="10" spans="1:62" x14ac:dyDescent="0.35">
      <c r="A10">
        <v>7</v>
      </c>
      <c r="B10">
        <f>matches_win!L10</f>
        <v>9</v>
      </c>
      <c r="C10">
        <f>matches_win!N10</f>
        <v>6</v>
      </c>
      <c r="D10">
        <f>matches_win!P10</f>
        <v>6</v>
      </c>
      <c r="E10">
        <f>matches_win_weighted!L10</f>
        <v>6</v>
      </c>
      <c r="F10">
        <f>matches_win_weighted!N10</f>
        <v>6</v>
      </c>
      <c r="G10">
        <f>matches_win_weighted!P10</f>
        <v>6</v>
      </c>
      <c r="H10">
        <f>matches_lost!L10</f>
        <v>6</v>
      </c>
      <c r="I10">
        <f>matches_lost!N10</f>
        <v>9</v>
      </c>
      <c r="J10">
        <f>matches_lost!P10</f>
        <v>9</v>
      </c>
      <c r="K10">
        <f>matches_lost_weighted!L10</f>
        <v>6</v>
      </c>
      <c r="L10">
        <f>matches_lost_weighted!N10</f>
        <v>9</v>
      </c>
      <c r="M10">
        <f>matches_lost_weighted!P10</f>
        <v>9</v>
      </c>
      <c r="N10">
        <f>'matches_lost (2)'!L10</f>
        <v>6</v>
      </c>
      <c r="O10">
        <f>'matches_lost (2)'!N10</f>
        <v>6</v>
      </c>
      <c r="P10">
        <f>'matches_lost (2)'!P10</f>
        <v>6</v>
      </c>
      <c r="Q10">
        <f>matches_win!E10</f>
        <v>6</v>
      </c>
      <c r="R10">
        <f t="shared" si="9"/>
        <v>10</v>
      </c>
      <c r="S10">
        <f t="shared" si="10"/>
        <v>5</v>
      </c>
      <c r="T10">
        <f t="shared" si="11"/>
        <v>1</v>
      </c>
      <c r="U10">
        <f>IF(T10=1,Q10,matches_win!F10)</f>
        <v>6</v>
      </c>
      <c r="W10">
        <v>6</v>
      </c>
      <c r="X10" s="57">
        <v>3.5804672096375407</v>
      </c>
      <c r="Y10" s="57">
        <v>3.3042880585020473</v>
      </c>
      <c r="Z10" s="57">
        <v>0.25236444371492306</v>
      </c>
      <c r="AA10" s="57">
        <v>17.87594701346114</v>
      </c>
      <c r="AB10" s="57">
        <v>5.9908088132641995</v>
      </c>
      <c r="AC10" s="57">
        <v>18.965045490213619</v>
      </c>
      <c r="AD10" s="57">
        <v>18.432694850507527</v>
      </c>
      <c r="AE10" s="57">
        <v>6.0274978216569037</v>
      </c>
      <c r="AF10" s="57">
        <v>0</v>
      </c>
      <c r="AG10" s="57">
        <v>18.918151824222857</v>
      </c>
      <c r="AH10" s="57">
        <v>184.95313516407245</v>
      </c>
      <c r="AI10" s="57">
        <v>0</v>
      </c>
      <c r="AJ10" s="57">
        <v>18.599367996969487</v>
      </c>
      <c r="AK10" s="57">
        <v>17.798997274148277</v>
      </c>
      <c r="AL10" s="57">
        <v>16.92275602546778</v>
      </c>
      <c r="AO10" s="58">
        <f t="shared" si="12"/>
        <v>22.865454243914559</v>
      </c>
      <c r="AP10" s="58">
        <f t="shared" si="13"/>
        <v>3.3042880585020473</v>
      </c>
      <c r="AQ10" s="58">
        <f t="shared" si="14"/>
        <v>0.25236444371492306</v>
      </c>
      <c r="AR10" s="58">
        <f t="shared" si="15"/>
        <v>17.87594701346114</v>
      </c>
      <c r="AS10" s="58">
        <f t="shared" si="16"/>
        <v>5.9908088132641995</v>
      </c>
      <c r="AT10" s="58">
        <f t="shared" si="17"/>
        <v>18.965045490213619</v>
      </c>
      <c r="AU10" s="58">
        <f t="shared" si="18"/>
        <v>18.432694850507527</v>
      </c>
      <c r="AV10" s="58">
        <f t="shared" si="19"/>
        <v>15.222317555179698</v>
      </c>
      <c r="AW10" s="58">
        <f t="shared" si="20"/>
        <v>142.95874920390858</v>
      </c>
      <c r="AX10" s="58">
        <f t="shared" si="21"/>
        <v>18.918151824222857</v>
      </c>
      <c r="AY10" s="58">
        <f t="shared" si="22"/>
        <v>19.091213945667214</v>
      </c>
      <c r="AZ10" s="58">
        <f t="shared" si="23"/>
        <v>19.479594677382746</v>
      </c>
      <c r="BA10" s="58">
        <f t="shared" si="24"/>
        <v>18.599367996969487</v>
      </c>
      <c r="BB10" s="58">
        <f t="shared" si="25"/>
        <v>17.798997274148277</v>
      </c>
      <c r="BC10" s="58">
        <f t="shared" si="26"/>
        <v>16.92275602546778</v>
      </c>
      <c r="BD10">
        <f t="shared" si="8"/>
        <v>6</v>
      </c>
      <c r="BE10" s="16">
        <f t="shared" si="27"/>
        <v>25.670509534380049</v>
      </c>
      <c r="BF10">
        <f t="shared" si="28"/>
        <v>-19.670509534380049</v>
      </c>
      <c r="BG10">
        <f>ABS(matches_win!E10-'OAM2'!BE10)</f>
        <v>19.670509534380049</v>
      </c>
      <c r="BH10">
        <f>ABS(matches_win!F10-'OAM2'!BF10)</f>
        <v>28.670509534380049</v>
      </c>
      <c r="BI10">
        <f>IF(BG10&lt;BH10,matches_win!E10,matches_win!F10)</f>
        <v>6</v>
      </c>
      <c r="BJ10">
        <f t="shared" si="29"/>
        <v>1</v>
      </c>
    </row>
    <row r="11" spans="1:62" x14ac:dyDescent="0.35">
      <c r="A11">
        <v>8</v>
      </c>
      <c r="B11">
        <f>matches_win!L11</f>
        <v>4</v>
      </c>
      <c r="C11">
        <f>matches_win!N11</f>
        <v>4</v>
      </c>
      <c r="D11">
        <f>matches_win!P11</f>
        <v>3</v>
      </c>
      <c r="E11">
        <f>matches_win_weighted!L11</f>
        <v>3</v>
      </c>
      <c r="F11">
        <f>matches_win_weighted!N11</f>
        <v>3</v>
      </c>
      <c r="G11">
        <f>matches_win_weighted!P11</f>
        <v>3</v>
      </c>
      <c r="H11">
        <f>matches_lost!L11</f>
        <v>3</v>
      </c>
      <c r="I11">
        <f>matches_lost!N11</f>
        <v>4</v>
      </c>
      <c r="J11">
        <f>matches_lost!P11</f>
        <v>4</v>
      </c>
      <c r="K11">
        <f>matches_lost_weighted!L11</f>
        <v>4</v>
      </c>
      <c r="L11">
        <f>matches_lost_weighted!N11</f>
        <v>3</v>
      </c>
      <c r="M11">
        <f>matches_lost_weighted!P11</f>
        <v>3</v>
      </c>
      <c r="N11">
        <f>'matches_lost (2)'!L11</f>
        <v>3</v>
      </c>
      <c r="O11">
        <f>'matches_lost (2)'!N11</f>
        <v>3</v>
      </c>
      <c r="P11">
        <f>'matches_lost (2)'!P11</f>
        <v>3</v>
      </c>
      <c r="Q11">
        <f>matches_win!E11</f>
        <v>4</v>
      </c>
      <c r="R11">
        <f t="shared" si="9"/>
        <v>5</v>
      </c>
      <c r="S11">
        <f t="shared" si="10"/>
        <v>10</v>
      </c>
      <c r="T11">
        <f t="shared" si="11"/>
        <v>0</v>
      </c>
      <c r="U11">
        <f>IF(T11=1,Q11,matches_win!F11)</f>
        <v>3</v>
      </c>
      <c r="W11">
        <v>7</v>
      </c>
      <c r="X11" s="57">
        <v>23.974476440804274</v>
      </c>
      <c r="Y11" s="57">
        <v>4883425866.9312429</v>
      </c>
      <c r="Z11" s="57">
        <v>25.435591971544465</v>
      </c>
      <c r="AA11" s="57">
        <v>33.090356062252724</v>
      </c>
      <c r="AB11" s="57">
        <v>7.9593287297089148</v>
      </c>
      <c r="AC11" s="57">
        <v>0</v>
      </c>
      <c r="AD11" s="57">
        <v>0</v>
      </c>
      <c r="AE11" s="57">
        <v>14.864360167869656</v>
      </c>
      <c r="AF11" s="57">
        <v>25.801789428975624</v>
      </c>
      <c r="AG11" s="57">
        <v>15.834996353185078</v>
      </c>
      <c r="AH11" s="57">
        <v>0</v>
      </c>
      <c r="AI11" s="57">
        <v>0</v>
      </c>
      <c r="AJ11" s="57">
        <v>0</v>
      </c>
      <c r="AK11" s="57">
        <v>8.5360779258593613</v>
      </c>
      <c r="AL11" s="57">
        <v>0</v>
      </c>
      <c r="AO11" s="58">
        <f t="shared" si="12"/>
        <v>0</v>
      </c>
      <c r="AP11" s="58">
        <f t="shared" si="13"/>
        <v>3.8777198031591578</v>
      </c>
      <c r="AQ11" s="58">
        <f t="shared" si="14"/>
        <v>11.419173055667116</v>
      </c>
      <c r="AR11" s="58">
        <f t="shared" si="15"/>
        <v>0</v>
      </c>
      <c r="AS11" s="58">
        <f t="shared" si="16"/>
        <v>0</v>
      </c>
      <c r="AT11" s="58">
        <f t="shared" si="17"/>
        <v>3.0087355880452371</v>
      </c>
      <c r="AU11" s="58">
        <f t="shared" si="18"/>
        <v>0</v>
      </c>
      <c r="AV11" s="58">
        <f t="shared" si="19"/>
        <v>3.3085451021499495</v>
      </c>
      <c r="AW11" s="58">
        <f t="shared" si="20"/>
        <v>3.3648181160566502</v>
      </c>
      <c r="AX11" s="58">
        <f t="shared" si="21"/>
        <v>20.421505481883415</v>
      </c>
      <c r="AY11" s="58">
        <f t="shared" si="22"/>
        <v>0</v>
      </c>
      <c r="AZ11" s="58">
        <f t="shared" si="23"/>
        <v>0</v>
      </c>
      <c r="BA11" s="58">
        <f t="shared" si="24"/>
        <v>10.481369961956069</v>
      </c>
      <c r="BB11" s="58">
        <f t="shared" si="25"/>
        <v>0.48911858516389323</v>
      </c>
      <c r="BC11" s="58">
        <f t="shared" si="26"/>
        <v>11.486959309807578</v>
      </c>
      <c r="BD11">
        <f t="shared" si="8"/>
        <v>4</v>
      </c>
      <c r="BE11" s="16">
        <f t="shared" si="27"/>
        <v>4.2913875658824061</v>
      </c>
      <c r="BF11">
        <f t="shared" si="28"/>
        <v>-0.29138756588240611</v>
      </c>
      <c r="BG11">
        <f>ABS(matches_win!E11-'OAM2'!BE11)</f>
        <v>0.29138756588240611</v>
      </c>
      <c r="BH11">
        <f>ABS(matches_win!F11-'OAM2'!BF11)</f>
        <v>3.2913875658824061</v>
      </c>
      <c r="BI11">
        <f>IF(BG11&lt;BH11,matches_win!E11,matches_win!F11)</f>
        <v>4</v>
      </c>
      <c r="BJ11">
        <f t="shared" si="29"/>
        <v>1</v>
      </c>
    </row>
    <row r="12" spans="1:62" x14ac:dyDescent="0.35">
      <c r="A12">
        <v>9</v>
      </c>
      <c r="B12">
        <f>matches_win!L12</f>
        <v>9</v>
      </c>
      <c r="C12">
        <f>matches_win!N12</f>
        <v>1</v>
      </c>
      <c r="D12">
        <f>matches_win!P12</f>
        <v>1</v>
      </c>
      <c r="E12">
        <f>matches_win_weighted!L12</f>
        <v>1</v>
      </c>
      <c r="F12">
        <f>matches_win_weighted!N12</f>
        <v>1</v>
      </c>
      <c r="G12">
        <f>matches_win_weighted!P12</f>
        <v>1</v>
      </c>
      <c r="H12">
        <f>matches_lost!L12</f>
        <v>1</v>
      </c>
      <c r="I12">
        <f>matches_lost!N12</f>
        <v>9</v>
      </c>
      <c r="J12">
        <f>matches_lost!P12</f>
        <v>9</v>
      </c>
      <c r="K12">
        <f>matches_lost_weighted!L12</f>
        <v>1</v>
      </c>
      <c r="L12">
        <f>matches_lost_weighted!N12</f>
        <v>9</v>
      </c>
      <c r="M12">
        <f>matches_lost_weighted!P12</f>
        <v>9</v>
      </c>
      <c r="N12">
        <f>'matches_lost (2)'!L12</f>
        <v>1</v>
      </c>
      <c r="O12">
        <f>'matches_lost (2)'!N12</f>
        <v>1</v>
      </c>
      <c r="P12">
        <f>'matches_lost (2)'!P12</f>
        <v>1</v>
      </c>
      <c r="Q12">
        <f>matches_win!E12</f>
        <v>1</v>
      </c>
      <c r="R12">
        <f t="shared" si="9"/>
        <v>10</v>
      </c>
      <c r="S12">
        <f t="shared" si="10"/>
        <v>5</v>
      </c>
      <c r="T12">
        <f t="shared" si="11"/>
        <v>1</v>
      </c>
      <c r="U12">
        <f>IF(T12=1,Q12,matches_win!F12)</f>
        <v>1</v>
      </c>
      <c r="W12">
        <v>8</v>
      </c>
      <c r="X12" s="57">
        <v>8.0000264361285574</v>
      </c>
      <c r="Y12" s="57">
        <v>8.0014907424438402</v>
      </c>
      <c r="Z12" s="57">
        <v>7.844137626523235</v>
      </c>
      <c r="AA12" s="57">
        <v>2.4448511787117519</v>
      </c>
      <c r="AB12" s="57">
        <v>13.448901501699188</v>
      </c>
      <c r="AC12" s="57">
        <v>25.562929612639326</v>
      </c>
      <c r="AD12" s="57">
        <v>2.2916976216811915</v>
      </c>
      <c r="AE12" s="57">
        <v>163.60063238767256</v>
      </c>
      <c r="AF12" s="57">
        <v>127.83707431939422</v>
      </c>
      <c r="AG12" s="57">
        <v>126.14440069102119</v>
      </c>
      <c r="AH12" s="57">
        <v>9.0745891008728456</v>
      </c>
      <c r="AI12" s="57">
        <v>10.167577615578114</v>
      </c>
      <c r="AJ12" s="57">
        <v>59.544092154841927</v>
      </c>
      <c r="AK12" s="57">
        <v>29.94572503676423</v>
      </c>
      <c r="AL12" s="57">
        <v>27.607828630128786</v>
      </c>
      <c r="AO12" s="58">
        <f t="shared" si="12"/>
        <v>22.865454243914559</v>
      </c>
      <c r="AP12" s="58">
        <f t="shared" si="13"/>
        <v>4.0863907516566256</v>
      </c>
      <c r="AQ12" s="58">
        <f t="shared" si="14"/>
        <v>0.47581150649045906</v>
      </c>
      <c r="AR12" s="58">
        <f t="shared" si="15"/>
        <v>6.5731912292809136E-3</v>
      </c>
      <c r="AS12" s="58">
        <f t="shared" si="16"/>
        <v>1.0008945844739996</v>
      </c>
      <c r="AT12" s="58">
        <f t="shared" si="17"/>
        <v>3.5057419408583872</v>
      </c>
      <c r="AU12" s="58">
        <f t="shared" si="18"/>
        <v>0.47295216564754144</v>
      </c>
      <c r="AV12" s="58">
        <f t="shared" si="19"/>
        <v>15.222317555179698</v>
      </c>
      <c r="AW12" s="58">
        <f t="shared" si="20"/>
        <v>142.95874920390858</v>
      </c>
      <c r="AX12" s="58">
        <f t="shared" si="21"/>
        <v>0.72460271193371406</v>
      </c>
      <c r="AY12" s="58">
        <f t="shared" si="22"/>
        <v>19.091213945667214</v>
      </c>
      <c r="AZ12" s="58">
        <f t="shared" si="23"/>
        <v>19.479594677382746</v>
      </c>
      <c r="BA12" s="58">
        <f t="shared" si="24"/>
        <v>0.28575080210218012</v>
      </c>
      <c r="BB12" s="58">
        <f t="shared" si="25"/>
        <v>0.28585020335973699</v>
      </c>
      <c r="BC12" s="58">
        <f t="shared" si="26"/>
        <v>0.28501890915481326</v>
      </c>
      <c r="BD12">
        <f t="shared" si="8"/>
        <v>1</v>
      </c>
      <c r="BE12" s="16">
        <f t="shared" si="27"/>
        <v>2.3588391003430487</v>
      </c>
      <c r="BF12">
        <f t="shared" si="28"/>
        <v>-1.3588391003430487</v>
      </c>
      <c r="BG12">
        <f>ABS(matches_win!E12-'OAM2'!BE12)</f>
        <v>1.3588391003430487</v>
      </c>
      <c r="BH12">
        <f>ABS(matches_win!F12-'OAM2'!BF12)</f>
        <v>10.358839100343049</v>
      </c>
      <c r="BI12">
        <f>IF(BG12&lt;BH12,matches_win!E12,matches_win!F12)</f>
        <v>1</v>
      </c>
      <c r="BJ12">
        <f t="shared" si="29"/>
        <v>1</v>
      </c>
    </row>
    <row r="13" spans="1:62" x14ac:dyDescent="0.35">
      <c r="A13">
        <v>10</v>
      </c>
      <c r="B13">
        <f>matches_win!L13</f>
        <v>2</v>
      </c>
      <c r="C13">
        <f>matches_win!N13</f>
        <v>2</v>
      </c>
      <c r="D13">
        <f>matches_win!P13</f>
        <v>0</v>
      </c>
      <c r="E13">
        <f>matches_win_weighted!L13</f>
        <v>2</v>
      </c>
      <c r="F13">
        <f>matches_win_weighted!N13</f>
        <v>2</v>
      </c>
      <c r="G13">
        <f>matches_win_weighted!P13</f>
        <v>2</v>
      </c>
      <c r="H13">
        <f>matches_lost!L13</f>
        <v>2</v>
      </c>
      <c r="I13">
        <f>matches_lost!N13</f>
        <v>2</v>
      </c>
      <c r="J13">
        <f>matches_lost!P13</f>
        <v>0</v>
      </c>
      <c r="K13">
        <f>matches_lost_weighted!L13</f>
        <v>2</v>
      </c>
      <c r="L13">
        <f>matches_lost_weighted!N13</f>
        <v>2</v>
      </c>
      <c r="M13">
        <f>matches_lost_weighted!P13</f>
        <v>2</v>
      </c>
      <c r="N13">
        <f>'matches_lost (2)'!L13</f>
        <v>2</v>
      </c>
      <c r="O13">
        <f>'matches_lost (2)'!N13</f>
        <v>2</v>
      </c>
      <c r="P13">
        <f>'matches_lost (2)'!P13</f>
        <v>2</v>
      </c>
      <c r="Q13">
        <f>matches_win!E13</f>
        <v>2</v>
      </c>
      <c r="R13">
        <f t="shared" si="9"/>
        <v>13</v>
      </c>
      <c r="S13">
        <f t="shared" si="10"/>
        <v>2</v>
      </c>
      <c r="T13">
        <f t="shared" si="11"/>
        <v>1</v>
      </c>
      <c r="U13">
        <f>IF(T13=1,Q13,matches_win!F13)</f>
        <v>2</v>
      </c>
      <c r="W13">
        <v>9</v>
      </c>
      <c r="X13" s="57">
        <v>22.865454243914559</v>
      </c>
      <c r="Y13" s="57">
        <v>32.685379870440549</v>
      </c>
      <c r="Z13" s="57">
        <v>7.9626638589239622</v>
      </c>
      <c r="AA13" s="57">
        <v>9</v>
      </c>
      <c r="AB13" s="57">
        <v>9</v>
      </c>
      <c r="AC13" s="57">
        <v>9.0000226832035572</v>
      </c>
      <c r="AD13" s="57">
        <v>9.5380676903596751</v>
      </c>
      <c r="AE13" s="57">
        <v>15.222317555179698</v>
      </c>
      <c r="AF13" s="57">
        <v>142.95874920390858</v>
      </c>
      <c r="AG13" s="57">
        <v>593.10926073183794</v>
      </c>
      <c r="AH13" s="57">
        <v>19.091213945667214</v>
      </c>
      <c r="AI13" s="57">
        <v>19.479594677382746</v>
      </c>
      <c r="AJ13" s="57">
        <v>9.003030087233908</v>
      </c>
      <c r="AK13" s="57">
        <v>9.003030087233908</v>
      </c>
      <c r="AL13" s="57">
        <v>9.3379354111923192</v>
      </c>
      <c r="AO13" s="58">
        <f t="shared" si="12"/>
        <v>0</v>
      </c>
      <c r="AP13" s="58">
        <f t="shared" si="13"/>
        <v>0</v>
      </c>
      <c r="AQ13" s="58">
        <f t="shared" si="14"/>
        <v>0</v>
      </c>
      <c r="AR13" s="58">
        <f t="shared" si="15"/>
        <v>0</v>
      </c>
      <c r="AS13" s="58">
        <f t="shared" si="16"/>
        <v>0</v>
      </c>
      <c r="AT13" s="58">
        <f t="shared" si="17"/>
        <v>2.9355862924847855</v>
      </c>
      <c r="AU13" s="58">
        <f t="shared" si="18"/>
        <v>0.1786170828241464</v>
      </c>
      <c r="AV13" s="58">
        <f t="shared" si="19"/>
        <v>69213881.184044957</v>
      </c>
      <c r="AW13" s="58">
        <f t="shared" si="20"/>
        <v>3.5136044999965702E-3</v>
      </c>
      <c r="AX13" s="58">
        <f t="shared" si="21"/>
        <v>8.4967866859871126</v>
      </c>
      <c r="AY13" s="58">
        <f t="shared" si="22"/>
        <v>12.772414833090641</v>
      </c>
      <c r="AZ13" s="58">
        <f t="shared" si="23"/>
        <v>1.0293877592727914</v>
      </c>
      <c r="BA13" s="58">
        <f t="shared" si="24"/>
        <v>7.202462997521943</v>
      </c>
      <c r="BB13" s="58">
        <f t="shared" si="25"/>
        <v>0.20958082458470081</v>
      </c>
      <c r="BC13" s="58">
        <f t="shared" si="26"/>
        <v>0</v>
      </c>
      <c r="BD13">
        <f t="shared" si="8"/>
        <v>2</v>
      </c>
      <c r="BE13" s="16">
        <f t="shared" si="27"/>
        <v>0.75174163319213338</v>
      </c>
      <c r="BF13">
        <f t="shared" si="28"/>
        <v>1.2482583668078666</v>
      </c>
      <c r="BG13">
        <f>ABS(matches_win!E13-'OAM2'!BE13)</f>
        <v>1.2482583668078666</v>
      </c>
      <c r="BH13">
        <f>ABS(matches_win!F13-'OAM2'!BF13)</f>
        <v>1.2482583668078666</v>
      </c>
      <c r="BI13">
        <f>IF(BG13&lt;BH13,matches_win!E13,matches_win!F13)</f>
        <v>0</v>
      </c>
      <c r="BJ13">
        <f t="shared" si="29"/>
        <v>0</v>
      </c>
    </row>
    <row r="14" spans="1:62" x14ac:dyDescent="0.35">
      <c r="A14">
        <v>11</v>
      </c>
      <c r="B14">
        <f>matches_win!L14</f>
        <v>1</v>
      </c>
      <c r="C14">
        <f>matches_win!N14</f>
        <v>1</v>
      </c>
      <c r="D14">
        <f>matches_win!P14</f>
        <v>1</v>
      </c>
      <c r="E14">
        <f>matches_win_weighted!L14</f>
        <v>1</v>
      </c>
      <c r="F14">
        <f>matches_win_weighted!N14</f>
        <v>1</v>
      </c>
      <c r="G14">
        <f>matches_win_weighted!P14</f>
        <v>1</v>
      </c>
      <c r="H14">
        <f>matches_lost!L14</f>
        <v>1</v>
      </c>
      <c r="I14">
        <f>matches_lost!N14</f>
        <v>4</v>
      </c>
      <c r="J14">
        <f>matches_lost!P14</f>
        <v>4</v>
      </c>
      <c r="K14">
        <f>matches_lost_weighted!L14</f>
        <v>1</v>
      </c>
      <c r="L14">
        <f>matches_lost_weighted!N14</f>
        <v>4</v>
      </c>
      <c r="M14">
        <f>matches_lost_weighted!P14</f>
        <v>4</v>
      </c>
      <c r="N14">
        <f>'matches_lost (2)'!L14</f>
        <v>1</v>
      </c>
      <c r="O14">
        <f>'matches_lost (2)'!N14</f>
        <v>1</v>
      </c>
      <c r="P14">
        <f>'matches_lost (2)'!P14</f>
        <v>1</v>
      </c>
      <c r="Q14">
        <f>matches_win!E14</f>
        <v>1</v>
      </c>
      <c r="R14">
        <f t="shared" si="9"/>
        <v>11</v>
      </c>
      <c r="S14">
        <f t="shared" si="10"/>
        <v>4</v>
      </c>
      <c r="T14">
        <f t="shared" si="11"/>
        <v>1</v>
      </c>
      <c r="U14">
        <f>IF(T14=1,Q14,matches_win!F14)</f>
        <v>1</v>
      </c>
      <c r="W14">
        <v>1</v>
      </c>
      <c r="X14">
        <v>2</v>
      </c>
      <c r="Y14">
        <v>3</v>
      </c>
      <c r="Z14">
        <v>4</v>
      </c>
      <c r="AA14">
        <v>5</v>
      </c>
      <c r="AB14">
        <v>6</v>
      </c>
      <c r="AC14">
        <v>7</v>
      </c>
      <c r="AD14">
        <v>8</v>
      </c>
      <c r="AE14">
        <v>9</v>
      </c>
      <c r="AF14">
        <v>10</v>
      </c>
      <c r="AG14">
        <v>11</v>
      </c>
      <c r="AH14">
        <v>12</v>
      </c>
      <c r="AI14">
        <v>13</v>
      </c>
      <c r="AJ14">
        <v>14</v>
      </c>
      <c r="AK14">
        <v>15</v>
      </c>
      <c r="AL14">
        <v>16</v>
      </c>
      <c r="AO14" s="58">
        <f t="shared" si="12"/>
        <v>0.46432208970191818</v>
      </c>
      <c r="AP14" s="58">
        <f t="shared" si="13"/>
        <v>4.0863907516566256</v>
      </c>
      <c r="AQ14" s="58">
        <f t="shared" si="14"/>
        <v>0.47581150649045906</v>
      </c>
      <c r="AR14" s="58">
        <f t="shared" si="15"/>
        <v>6.5731912292809136E-3</v>
      </c>
      <c r="AS14" s="58">
        <f t="shared" si="16"/>
        <v>1.0008945844739996</v>
      </c>
      <c r="AT14" s="58">
        <f t="shared" si="17"/>
        <v>3.5057419408583872</v>
      </c>
      <c r="AU14" s="58">
        <f t="shared" si="18"/>
        <v>0.47295216564754144</v>
      </c>
      <c r="AV14" s="58">
        <f t="shared" si="19"/>
        <v>3.3085451021499495</v>
      </c>
      <c r="AW14" s="58">
        <f t="shared" si="20"/>
        <v>3.3648181160566502</v>
      </c>
      <c r="AX14" s="58">
        <f t="shared" si="21"/>
        <v>0.72460271193371406</v>
      </c>
      <c r="AY14" s="58">
        <f t="shared" si="22"/>
        <v>29.375994030648901</v>
      </c>
      <c r="AZ14" s="58">
        <f t="shared" si="23"/>
        <v>28.311114095182909</v>
      </c>
      <c r="BA14" s="58">
        <f t="shared" si="24"/>
        <v>0.28575080210218012</v>
      </c>
      <c r="BB14" s="58">
        <f t="shared" si="25"/>
        <v>0.28585020335973699</v>
      </c>
      <c r="BC14" s="58">
        <f t="shared" si="26"/>
        <v>0.28501890915481326</v>
      </c>
      <c r="BD14">
        <f t="shared" si="8"/>
        <v>1</v>
      </c>
      <c r="BE14" s="16">
        <f t="shared" si="27"/>
        <v>1.6620323061053646</v>
      </c>
      <c r="BF14">
        <f t="shared" si="28"/>
        <v>-0.66203230610536457</v>
      </c>
      <c r="BG14">
        <f>ABS(matches_win!E14-'OAM2'!BE14)</f>
        <v>0.66203230610536457</v>
      </c>
      <c r="BH14">
        <f>ABS(matches_win!F14-'OAM2'!BF14)</f>
        <v>4.662032306105365</v>
      </c>
      <c r="BI14">
        <f>IF(BG14&lt;BH14,matches_win!E14,matches_win!F14)</f>
        <v>1</v>
      </c>
      <c r="BJ14">
        <f t="shared" si="29"/>
        <v>1</v>
      </c>
    </row>
    <row r="15" spans="1:62" x14ac:dyDescent="0.35">
      <c r="A15">
        <v>12</v>
      </c>
      <c r="B15">
        <f>matches_win!L15</f>
        <v>5</v>
      </c>
      <c r="C15">
        <f>matches_win!N15</f>
        <v>5</v>
      </c>
      <c r="D15">
        <f>matches_win!P15</f>
        <v>5</v>
      </c>
      <c r="E15">
        <f>matches_win_weighted!L15</f>
        <v>5</v>
      </c>
      <c r="F15">
        <f>matches_win_weighted!N15</f>
        <v>8</v>
      </c>
      <c r="G15">
        <f>matches_win_weighted!P15</f>
        <v>8</v>
      </c>
      <c r="H15">
        <f>matches_lost!L15</f>
        <v>5</v>
      </c>
      <c r="I15">
        <f>matches_lost!N15</f>
        <v>8</v>
      </c>
      <c r="J15">
        <f>matches_lost!P15</f>
        <v>8</v>
      </c>
      <c r="K15">
        <f>matches_lost_weighted!L15</f>
        <v>5</v>
      </c>
      <c r="L15">
        <f>matches_lost_weighted!N15</f>
        <v>8</v>
      </c>
      <c r="M15">
        <f>matches_lost_weighted!P15</f>
        <v>8</v>
      </c>
      <c r="N15">
        <f>'matches_lost (2)'!L15</f>
        <v>5</v>
      </c>
      <c r="O15">
        <f>'matches_lost (2)'!N15</f>
        <v>5</v>
      </c>
      <c r="P15">
        <f>'matches_lost (2)'!P15</f>
        <v>5</v>
      </c>
      <c r="Q15">
        <f>matches_win!E15</f>
        <v>5</v>
      </c>
      <c r="R15">
        <f t="shared" si="9"/>
        <v>9</v>
      </c>
      <c r="S15">
        <f t="shared" si="10"/>
        <v>6</v>
      </c>
      <c r="T15">
        <f t="shared" si="11"/>
        <v>1</v>
      </c>
      <c r="U15">
        <f>IF(T15=1,Q15,matches_win!F15)</f>
        <v>5</v>
      </c>
      <c r="AO15" s="58">
        <f t="shared" si="12"/>
        <v>4.4443357467111664</v>
      </c>
      <c r="AP15" s="58">
        <f t="shared" si="13"/>
        <v>3.0014573369277961</v>
      </c>
      <c r="AQ15" s="58">
        <f t="shared" si="14"/>
        <v>20.038586211337087</v>
      </c>
      <c r="AR15" s="58">
        <f t="shared" si="15"/>
        <v>2.8186433458579105</v>
      </c>
      <c r="AS15" s="58">
        <f t="shared" si="16"/>
        <v>13.448901501699188</v>
      </c>
      <c r="AT15" s="58">
        <f t="shared" si="17"/>
        <v>25.562929612639326</v>
      </c>
      <c r="AU15" s="58">
        <f t="shared" si="18"/>
        <v>3.1063846974294886</v>
      </c>
      <c r="AV15" s="58">
        <f t="shared" si="19"/>
        <v>163.60063238767256</v>
      </c>
      <c r="AW15" s="58">
        <f t="shared" si="20"/>
        <v>127.83707431939422</v>
      </c>
      <c r="AX15" s="58">
        <f t="shared" si="21"/>
        <v>15.639952325477694</v>
      </c>
      <c r="AY15" s="58">
        <f t="shared" si="22"/>
        <v>9.0745891008728456</v>
      </c>
      <c r="AZ15" s="58">
        <f t="shared" si="23"/>
        <v>10.167577615578114</v>
      </c>
      <c r="BA15" s="58">
        <f t="shared" si="24"/>
        <v>22.102015504237624</v>
      </c>
      <c r="BB15" s="58">
        <f t="shared" si="25"/>
        <v>24.326876464150118</v>
      </c>
      <c r="BC15" s="58">
        <f t="shared" si="26"/>
        <v>20.2822577200883</v>
      </c>
      <c r="BD15">
        <f t="shared" si="8"/>
        <v>5</v>
      </c>
      <c r="BE15" s="16">
        <f t="shared" si="27"/>
        <v>22.363034698676355</v>
      </c>
      <c r="BF15">
        <f t="shared" si="28"/>
        <v>-17.363034698676355</v>
      </c>
      <c r="BG15">
        <f>ABS(matches_win!E15-'OAM2'!BE15)</f>
        <v>17.363034698676355</v>
      </c>
      <c r="BH15">
        <f>ABS(matches_win!F15-'OAM2'!BF15)</f>
        <v>25.363034698676355</v>
      </c>
      <c r="BI15">
        <f>IF(BG15&lt;BH15,matches_win!E15,matches_win!F15)</f>
        <v>5</v>
      </c>
      <c r="BJ15">
        <f t="shared" si="29"/>
        <v>1</v>
      </c>
    </row>
    <row r="16" spans="1:62" x14ac:dyDescent="0.35">
      <c r="A16">
        <v>13</v>
      </c>
      <c r="B16">
        <f>matches_win!L16</f>
        <v>4</v>
      </c>
      <c r="C16">
        <f>matches_win!N16</f>
        <v>4</v>
      </c>
      <c r="D16">
        <f>matches_win!P16</f>
        <v>3</v>
      </c>
      <c r="E16">
        <f>matches_win_weighted!L16</f>
        <v>3</v>
      </c>
      <c r="F16">
        <f>matches_win_weighted!N16</f>
        <v>3</v>
      </c>
      <c r="G16">
        <f>matches_win_weighted!P16</f>
        <v>3</v>
      </c>
      <c r="H16">
        <f>matches_lost!L16</f>
        <v>3</v>
      </c>
      <c r="I16">
        <f>matches_lost!N16</f>
        <v>4</v>
      </c>
      <c r="J16">
        <f>matches_lost!P16</f>
        <v>4</v>
      </c>
      <c r="K16">
        <f>matches_lost_weighted!L16</f>
        <v>4</v>
      </c>
      <c r="L16">
        <f>matches_lost_weighted!N16</f>
        <v>3</v>
      </c>
      <c r="M16">
        <f>matches_lost_weighted!P16</f>
        <v>3</v>
      </c>
      <c r="N16">
        <f>'matches_lost (2)'!L16</f>
        <v>3</v>
      </c>
      <c r="O16">
        <f>'matches_lost (2)'!N16</f>
        <v>3</v>
      </c>
      <c r="P16">
        <f>'matches_lost (2)'!P16</f>
        <v>3</v>
      </c>
      <c r="Q16">
        <f>matches_win!E16</f>
        <v>3</v>
      </c>
      <c r="R16">
        <f t="shared" si="9"/>
        <v>10</v>
      </c>
      <c r="S16">
        <f t="shared" si="10"/>
        <v>5</v>
      </c>
      <c r="T16">
        <f t="shared" si="11"/>
        <v>1</v>
      </c>
      <c r="U16">
        <f>IF(T16=1,Q16,matches_win!F16)</f>
        <v>3</v>
      </c>
      <c r="AO16" s="58">
        <f t="shared" si="12"/>
        <v>0</v>
      </c>
      <c r="AP16" s="58">
        <f t="shared" si="13"/>
        <v>3.8777198031591578</v>
      </c>
      <c r="AQ16" s="58">
        <f t="shared" si="14"/>
        <v>11.419173055667116</v>
      </c>
      <c r="AR16" s="58">
        <f t="shared" si="15"/>
        <v>0</v>
      </c>
      <c r="AS16" s="58">
        <f t="shared" si="16"/>
        <v>0</v>
      </c>
      <c r="AT16" s="58">
        <f t="shared" si="17"/>
        <v>3.0087355880452371</v>
      </c>
      <c r="AU16" s="58">
        <f t="shared" si="18"/>
        <v>0</v>
      </c>
      <c r="AV16" s="58">
        <f t="shared" si="19"/>
        <v>3.3085451021499495</v>
      </c>
      <c r="AW16" s="58">
        <f t="shared" si="20"/>
        <v>3.3648181160566502</v>
      </c>
      <c r="AX16" s="58">
        <f t="shared" si="21"/>
        <v>20.421505481883415</v>
      </c>
      <c r="AY16" s="58">
        <f t="shared" si="22"/>
        <v>0</v>
      </c>
      <c r="AZ16" s="58">
        <f t="shared" si="23"/>
        <v>0</v>
      </c>
      <c r="BA16" s="58">
        <f t="shared" si="24"/>
        <v>10.481369961956069</v>
      </c>
      <c r="BB16" s="58">
        <f t="shared" si="25"/>
        <v>0.48911858516389323</v>
      </c>
      <c r="BC16" s="58">
        <f t="shared" si="26"/>
        <v>11.486959309807578</v>
      </c>
      <c r="BD16">
        <f t="shared" si="8"/>
        <v>3</v>
      </c>
      <c r="BE16" s="16">
        <f t="shared" si="27"/>
        <v>4.0817900064554085</v>
      </c>
      <c r="BF16">
        <f t="shared" si="28"/>
        <v>-1.0817900064554085</v>
      </c>
      <c r="BG16">
        <f>ABS(matches_win!E16-'OAM2'!BE16)</f>
        <v>1.0817900064554085</v>
      </c>
      <c r="BH16">
        <f>ABS(matches_win!F16-'OAM2'!BF16)</f>
        <v>5.0817900064554085</v>
      </c>
      <c r="BI16">
        <f>IF(BG16&lt;BH16,matches_win!E16,matches_win!F16)</f>
        <v>3</v>
      </c>
      <c r="BJ16">
        <f t="shared" si="29"/>
        <v>1</v>
      </c>
    </row>
    <row r="17" spans="1:62" x14ac:dyDescent="0.35">
      <c r="A17">
        <v>14</v>
      </c>
      <c r="B17">
        <f>matches_win!L17</f>
        <v>1</v>
      </c>
      <c r="C17">
        <f>matches_win!N17</f>
        <v>1</v>
      </c>
      <c r="D17">
        <f>matches_win!P17</f>
        <v>1</v>
      </c>
      <c r="E17">
        <f>matches_win_weighted!L17</f>
        <v>1</v>
      </c>
      <c r="F17">
        <f>matches_win_weighted!N17</f>
        <v>1</v>
      </c>
      <c r="G17">
        <f>matches_win_weighted!P17</f>
        <v>1</v>
      </c>
      <c r="H17">
        <f>matches_lost!L17</f>
        <v>1</v>
      </c>
      <c r="I17">
        <f>matches_lost!N17</f>
        <v>0</v>
      </c>
      <c r="J17">
        <f>matches_lost!P17</f>
        <v>0</v>
      </c>
      <c r="K17">
        <f>matches_lost_weighted!L17</f>
        <v>1</v>
      </c>
      <c r="L17">
        <f>matches_lost_weighted!N17</f>
        <v>1</v>
      </c>
      <c r="M17">
        <f>matches_lost_weighted!P17</f>
        <v>1</v>
      </c>
      <c r="N17">
        <f>'matches_lost (2)'!L17</f>
        <v>1</v>
      </c>
      <c r="O17">
        <f>'matches_lost (2)'!N17</f>
        <v>1</v>
      </c>
      <c r="P17">
        <f>'matches_lost (2)'!P17</f>
        <v>1</v>
      </c>
      <c r="Q17">
        <f>matches_win!E17</f>
        <v>1</v>
      </c>
      <c r="R17">
        <f t="shared" si="9"/>
        <v>13</v>
      </c>
      <c r="S17">
        <f t="shared" si="10"/>
        <v>2</v>
      </c>
      <c r="T17">
        <f t="shared" si="11"/>
        <v>1</v>
      </c>
      <c r="U17">
        <f>IF(T17=1,Q17,matches_win!F17)</f>
        <v>1</v>
      </c>
      <c r="AO17" s="58">
        <f t="shared" si="12"/>
        <v>0.46432208970191818</v>
      </c>
      <c r="AP17" s="58">
        <f t="shared" si="13"/>
        <v>4.0863907516566256</v>
      </c>
      <c r="AQ17" s="58">
        <f t="shared" si="14"/>
        <v>0.47581150649045906</v>
      </c>
      <c r="AR17" s="58">
        <f t="shared" si="15"/>
        <v>6.5731912292809136E-3</v>
      </c>
      <c r="AS17" s="58">
        <f t="shared" si="16"/>
        <v>1.0008945844739996</v>
      </c>
      <c r="AT17" s="58">
        <f t="shared" si="17"/>
        <v>3.5057419408583872</v>
      </c>
      <c r="AU17" s="58">
        <f t="shared" si="18"/>
        <v>0.47295216564754144</v>
      </c>
      <c r="AV17" s="58">
        <f t="shared" si="19"/>
        <v>0</v>
      </c>
      <c r="AW17" s="58">
        <f t="shared" si="20"/>
        <v>3.5136044999965702E-3</v>
      </c>
      <c r="AX17" s="58">
        <f t="shared" si="21"/>
        <v>0.72460271193371406</v>
      </c>
      <c r="AY17" s="58">
        <f t="shared" si="22"/>
        <v>0.48564657583096388</v>
      </c>
      <c r="AZ17" s="58">
        <f t="shared" si="23"/>
        <v>0.47742742587967463</v>
      </c>
      <c r="BA17" s="58">
        <f t="shared" si="24"/>
        <v>0.28575080210218012</v>
      </c>
      <c r="BB17" s="58">
        <f t="shared" si="25"/>
        <v>0.28585020335973699</v>
      </c>
      <c r="BC17" s="58">
        <f t="shared" si="26"/>
        <v>0.28501890915481326</v>
      </c>
      <c r="BD17">
        <f t="shared" si="8"/>
        <v>1</v>
      </c>
      <c r="BE17" s="16">
        <f t="shared" si="27"/>
        <v>0.69995713647668911</v>
      </c>
      <c r="BF17">
        <f t="shared" si="28"/>
        <v>0.30004286352331089</v>
      </c>
      <c r="BG17">
        <f>ABS(matches_win!E17-'OAM2'!BE17)</f>
        <v>0.30004286352331089</v>
      </c>
      <c r="BH17">
        <f>ABS(matches_win!F17-'OAM2'!BF17)</f>
        <v>0.30004286352331089</v>
      </c>
      <c r="BI17">
        <f>IF(BG17&lt;BH17,matches_win!E17,matches_win!F17)</f>
        <v>0</v>
      </c>
      <c r="BJ17">
        <f t="shared" si="29"/>
        <v>0</v>
      </c>
    </row>
    <row r="18" spans="1:62" x14ac:dyDescent="0.35">
      <c r="A18">
        <v>15</v>
      </c>
      <c r="B18">
        <f>matches_win!L18</f>
        <v>2</v>
      </c>
      <c r="C18">
        <f>matches_win!N18</f>
        <v>2</v>
      </c>
      <c r="D18">
        <f>matches_win!P18</f>
        <v>5</v>
      </c>
      <c r="E18">
        <f>matches_win_weighted!L18</f>
        <v>2</v>
      </c>
      <c r="F18">
        <f>matches_win_weighted!N18</f>
        <v>2</v>
      </c>
      <c r="G18">
        <f>matches_win_weighted!P18</f>
        <v>2</v>
      </c>
      <c r="H18">
        <f>matches_lost!L18</f>
        <v>2</v>
      </c>
      <c r="I18">
        <f>matches_lost!N18</f>
        <v>5</v>
      </c>
      <c r="J18">
        <f>matches_lost!P18</f>
        <v>5</v>
      </c>
      <c r="K18">
        <f>matches_lost_weighted!L18</f>
        <v>5</v>
      </c>
      <c r="L18">
        <f>matches_lost_weighted!N18</f>
        <v>2</v>
      </c>
      <c r="M18">
        <f>matches_lost_weighted!P18</f>
        <v>2</v>
      </c>
      <c r="N18">
        <f>'matches_lost (2)'!L18</f>
        <v>2</v>
      </c>
      <c r="O18">
        <f>'matches_lost (2)'!N18</f>
        <v>2</v>
      </c>
      <c r="P18">
        <f>'matches_lost (2)'!P18</f>
        <v>2</v>
      </c>
      <c r="Q18">
        <f>matches_win!E18</f>
        <v>2</v>
      </c>
      <c r="R18">
        <f t="shared" si="9"/>
        <v>11</v>
      </c>
      <c r="S18">
        <f t="shared" si="10"/>
        <v>4</v>
      </c>
      <c r="T18">
        <f t="shared" si="11"/>
        <v>1</v>
      </c>
      <c r="U18">
        <f>IF(T18=1,Q18,matches_win!F18)</f>
        <v>2</v>
      </c>
      <c r="AO18" s="58">
        <f t="shared" si="12"/>
        <v>0</v>
      </c>
      <c r="AP18" s="58">
        <f t="shared" si="13"/>
        <v>0</v>
      </c>
      <c r="AQ18" s="58">
        <f t="shared" si="14"/>
        <v>20.038586211337087</v>
      </c>
      <c r="AR18" s="58">
        <f t="shared" si="15"/>
        <v>0</v>
      </c>
      <c r="AS18" s="58">
        <f t="shared" si="16"/>
        <v>0</v>
      </c>
      <c r="AT18" s="58">
        <f t="shared" si="17"/>
        <v>2.9355862924847855</v>
      </c>
      <c r="AU18" s="58">
        <f t="shared" si="18"/>
        <v>0.1786170828241464</v>
      </c>
      <c r="AV18" s="58">
        <f t="shared" si="19"/>
        <v>19.159684972057505</v>
      </c>
      <c r="AW18" s="58">
        <f t="shared" si="20"/>
        <v>36.152284514448581</v>
      </c>
      <c r="AX18" s="58">
        <f t="shared" si="21"/>
        <v>15.639952325477694</v>
      </c>
      <c r="AY18" s="58">
        <f t="shared" si="22"/>
        <v>12.772414833090641</v>
      </c>
      <c r="AZ18" s="58">
        <f t="shared" si="23"/>
        <v>1.0293877592727914</v>
      </c>
      <c r="BA18" s="58">
        <f t="shared" si="24"/>
        <v>7.202462997521943</v>
      </c>
      <c r="BB18" s="58">
        <f t="shared" si="25"/>
        <v>0.20958082458470081</v>
      </c>
      <c r="BC18" s="58">
        <f t="shared" si="26"/>
        <v>0</v>
      </c>
      <c r="BD18">
        <f t="shared" si="8"/>
        <v>2</v>
      </c>
      <c r="BE18" s="16">
        <f t="shared" si="27"/>
        <v>2.1443847979729544</v>
      </c>
      <c r="BF18">
        <f t="shared" si="28"/>
        <v>-0.14438479797295445</v>
      </c>
      <c r="BG18">
        <f>ABS(matches_win!E18-'OAM2'!BE18)</f>
        <v>0.14438479797295445</v>
      </c>
      <c r="BH18">
        <f>ABS(matches_win!F18-'OAM2'!BF18)</f>
        <v>5.144384797972954</v>
      </c>
      <c r="BI18">
        <f>IF(BG18&lt;BH18,matches_win!E18,matches_win!F18)</f>
        <v>2</v>
      </c>
      <c r="BJ18">
        <f t="shared" si="29"/>
        <v>1</v>
      </c>
    </row>
    <row r="19" spans="1:62" x14ac:dyDescent="0.35">
      <c r="A19">
        <v>16</v>
      </c>
      <c r="B19">
        <f>matches_win!L19</f>
        <v>0</v>
      </c>
      <c r="C19">
        <f>matches_win!N19</f>
        <v>0</v>
      </c>
      <c r="D19">
        <f>matches_win!P19</f>
        <v>0</v>
      </c>
      <c r="E19">
        <f>matches_win_weighted!L19</f>
        <v>0</v>
      </c>
      <c r="F19">
        <f>matches_win_weighted!N19</f>
        <v>0</v>
      </c>
      <c r="G19">
        <f>matches_win_weighted!P19</f>
        <v>0</v>
      </c>
      <c r="H19">
        <f>matches_lost!L19</f>
        <v>0</v>
      </c>
      <c r="I19">
        <f>matches_lost!N19</f>
        <v>5</v>
      </c>
      <c r="J19">
        <f>matches_lost!P19</f>
        <v>5</v>
      </c>
      <c r="K19">
        <f>matches_lost_weighted!L19</f>
        <v>5</v>
      </c>
      <c r="L19">
        <f>matches_lost_weighted!N19</f>
        <v>5</v>
      </c>
      <c r="M19">
        <f>matches_lost_weighted!P19</f>
        <v>5</v>
      </c>
      <c r="N19">
        <f>'matches_lost (2)'!L19</f>
        <v>0</v>
      </c>
      <c r="O19">
        <f>'matches_lost (2)'!N19</f>
        <v>0</v>
      </c>
      <c r="P19">
        <f>'matches_lost (2)'!P19</f>
        <v>0</v>
      </c>
      <c r="Q19">
        <f>matches_win!E19</f>
        <v>5</v>
      </c>
      <c r="R19">
        <f t="shared" si="9"/>
        <v>5</v>
      </c>
      <c r="S19">
        <f t="shared" si="10"/>
        <v>10</v>
      </c>
      <c r="T19">
        <f t="shared" si="11"/>
        <v>0</v>
      </c>
      <c r="U19">
        <f>IF(T19=1,Q19,matches_win!F19)</f>
        <v>0</v>
      </c>
      <c r="AO19" s="58">
        <f t="shared" si="12"/>
        <v>0</v>
      </c>
      <c r="AP19" s="58">
        <f t="shared" si="13"/>
        <v>0</v>
      </c>
      <c r="AQ19" s="58">
        <f t="shared" si="14"/>
        <v>0</v>
      </c>
      <c r="AR19" s="58">
        <f t="shared" si="15"/>
        <v>0</v>
      </c>
      <c r="AS19" s="58">
        <f t="shared" si="16"/>
        <v>0</v>
      </c>
      <c r="AT19" s="58">
        <f t="shared" si="17"/>
        <v>0</v>
      </c>
      <c r="AU19" s="58">
        <f t="shared" si="18"/>
        <v>0.17846301362336214</v>
      </c>
      <c r="AV19" s="58">
        <f t="shared" si="19"/>
        <v>19.159684972057505</v>
      </c>
      <c r="AW19" s="58">
        <f t="shared" si="20"/>
        <v>36.152284514448581</v>
      </c>
      <c r="AX19" s="58">
        <f t="shared" si="21"/>
        <v>15.639952325477694</v>
      </c>
      <c r="AY19" s="58">
        <f t="shared" si="22"/>
        <v>1.4383573491191044</v>
      </c>
      <c r="AZ19" s="58">
        <f t="shared" si="23"/>
        <v>1.5154702713506683</v>
      </c>
      <c r="BA19" s="58">
        <f t="shared" si="24"/>
        <v>1.4842114731453433</v>
      </c>
      <c r="BB19" s="58">
        <f t="shared" si="25"/>
        <v>1.4467054123883965</v>
      </c>
      <c r="BC19" s="58">
        <f t="shared" si="26"/>
        <v>1.4573361396709261</v>
      </c>
      <c r="BD19">
        <f t="shared" si="8"/>
        <v>5</v>
      </c>
      <c r="BE19" s="16">
        <f t="shared" si="27"/>
        <v>2.8721752187565852</v>
      </c>
      <c r="BF19">
        <f t="shared" si="28"/>
        <v>2.1278247812434148</v>
      </c>
      <c r="BG19">
        <f>ABS(matches_win!E19-'OAM2'!BE19)</f>
        <v>2.1278247812434148</v>
      </c>
      <c r="BH19">
        <f>ABS(matches_win!F19-'OAM2'!BF19)</f>
        <v>2.1278247812434148</v>
      </c>
      <c r="BI19">
        <f>IF(BG19&lt;BH19,matches_win!E19,matches_win!F19)</f>
        <v>0</v>
      </c>
      <c r="BJ19">
        <f t="shared" si="29"/>
        <v>0</v>
      </c>
    </row>
    <row r="20" spans="1:62" x14ac:dyDescent="0.35">
      <c r="A20">
        <v>17</v>
      </c>
      <c r="B20">
        <f>matches_win!L20</f>
        <v>1</v>
      </c>
      <c r="C20">
        <f>matches_win!N20</f>
        <v>1</v>
      </c>
      <c r="D20">
        <f>matches_win!P20</f>
        <v>1</v>
      </c>
      <c r="E20">
        <f>matches_win_weighted!L20</f>
        <v>1</v>
      </c>
      <c r="F20">
        <f>matches_win_weighted!N20</f>
        <v>1</v>
      </c>
      <c r="G20">
        <f>matches_win_weighted!P20</f>
        <v>1</v>
      </c>
      <c r="H20">
        <f>matches_lost!L20</f>
        <v>1</v>
      </c>
      <c r="I20">
        <f>matches_lost!N20</f>
        <v>7</v>
      </c>
      <c r="J20">
        <f>matches_lost!P20</f>
        <v>7</v>
      </c>
      <c r="K20">
        <f>matches_lost_weighted!L20</f>
        <v>1</v>
      </c>
      <c r="L20">
        <f>matches_lost_weighted!N20</f>
        <v>7</v>
      </c>
      <c r="M20">
        <f>matches_lost_weighted!P20</f>
        <v>7</v>
      </c>
      <c r="N20">
        <f>'matches_lost (2)'!L20</f>
        <v>1</v>
      </c>
      <c r="O20">
        <f>'matches_lost (2)'!N20</f>
        <v>1</v>
      </c>
      <c r="P20">
        <f>'matches_lost (2)'!P20</f>
        <v>1</v>
      </c>
      <c r="Q20">
        <f>matches_win!E20</f>
        <v>1</v>
      </c>
      <c r="R20">
        <f t="shared" si="9"/>
        <v>11</v>
      </c>
      <c r="S20">
        <f t="shared" si="10"/>
        <v>4</v>
      </c>
      <c r="T20">
        <f t="shared" si="11"/>
        <v>1</v>
      </c>
      <c r="U20">
        <f>IF(T20=1,Q20,matches_win!F20)</f>
        <v>1</v>
      </c>
      <c r="AO20" s="58">
        <f t="shared" si="12"/>
        <v>0.46432208970191818</v>
      </c>
      <c r="AP20" s="58">
        <f t="shared" si="13"/>
        <v>4.0863907516566256</v>
      </c>
      <c r="AQ20" s="58">
        <f t="shared" si="14"/>
        <v>0.47581150649045906</v>
      </c>
      <c r="AR20" s="58">
        <f t="shared" si="15"/>
        <v>6.5731912292809136E-3</v>
      </c>
      <c r="AS20" s="58">
        <f t="shared" si="16"/>
        <v>1.0008945844739996</v>
      </c>
      <c r="AT20" s="58">
        <f t="shared" si="17"/>
        <v>3.5057419408583872</v>
      </c>
      <c r="AU20" s="58">
        <f t="shared" si="18"/>
        <v>0.47295216564754144</v>
      </c>
      <c r="AV20" s="58">
        <f t="shared" si="19"/>
        <v>14.864360167869656</v>
      </c>
      <c r="AW20" s="58">
        <f t="shared" si="20"/>
        <v>25.801789428975624</v>
      </c>
      <c r="AX20" s="58">
        <f t="shared" si="21"/>
        <v>0.72460271193371406</v>
      </c>
      <c r="AY20" s="58">
        <f t="shared" si="22"/>
        <v>0</v>
      </c>
      <c r="AZ20" s="58">
        <f t="shared" si="23"/>
        <v>0</v>
      </c>
      <c r="BA20" s="58">
        <f t="shared" si="24"/>
        <v>0.28575080210218012</v>
      </c>
      <c r="BB20" s="58">
        <f t="shared" si="25"/>
        <v>0.28585020335973699</v>
      </c>
      <c r="BC20" s="58">
        <f t="shared" si="26"/>
        <v>0.28501890915481326</v>
      </c>
      <c r="BD20">
        <f t="shared" si="8"/>
        <v>1</v>
      </c>
      <c r="BE20" s="16">
        <f t="shared" si="27"/>
        <v>0.98726587001922805</v>
      </c>
      <c r="BF20">
        <f t="shared" si="28"/>
        <v>1.2734129980771947E-2</v>
      </c>
      <c r="BG20">
        <f>ABS(matches_win!E20-'OAM2'!BE20)</f>
        <v>1.2734129980771947E-2</v>
      </c>
      <c r="BH20">
        <f>ABS(matches_win!F20-'OAM2'!BF20)</f>
        <v>6.9872658700192281</v>
      </c>
      <c r="BI20">
        <f>IF(BG20&lt;BH20,matches_win!E20,matches_win!F20)</f>
        <v>1</v>
      </c>
      <c r="BJ20">
        <f t="shared" si="29"/>
        <v>1</v>
      </c>
    </row>
    <row r="21" spans="1:62" x14ac:dyDescent="0.35">
      <c r="A21">
        <v>18</v>
      </c>
      <c r="B21">
        <f>matches_win!L21</f>
        <v>2</v>
      </c>
      <c r="C21">
        <f>matches_win!N21</f>
        <v>7</v>
      </c>
      <c r="D21">
        <f>matches_win!P21</f>
        <v>7</v>
      </c>
      <c r="E21">
        <f>matches_win_weighted!L21</f>
        <v>2</v>
      </c>
      <c r="F21">
        <f>matches_win_weighted!N21</f>
        <v>2</v>
      </c>
      <c r="G21">
        <f>matches_win_weighted!P21</f>
        <v>2</v>
      </c>
      <c r="H21">
        <f>matches_lost!L21</f>
        <v>2</v>
      </c>
      <c r="I21">
        <f>matches_lost!N21</f>
        <v>2</v>
      </c>
      <c r="J21">
        <f>matches_lost!P21</f>
        <v>7</v>
      </c>
      <c r="K21">
        <f>matches_lost_weighted!L21</f>
        <v>7</v>
      </c>
      <c r="L21">
        <f>matches_lost_weighted!N21</f>
        <v>2</v>
      </c>
      <c r="M21">
        <f>matches_lost_weighted!P21</f>
        <v>2</v>
      </c>
      <c r="N21">
        <f>'matches_lost (2)'!L21</f>
        <v>2</v>
      </c>
      <c r="O21">
        <f>'matches_lost (2)'!N21</f>
        <v>2</v>
      </c>
      <c r="P21">
        <f>'matches_lost (2)'!P21</f>
        <v>2</v>
      </c>
      <c r="Q21">
        <f>matches_win!E21</f>
        <v>2</v>
      </c>
      <c r="R21">
        <f t="shared" si="9"/>
        <v>11</v>
      </c>
      <c r="S21">
        <f t="shared" si="10"/>
        <v>4</v>
      </c>
      <c r="T21">
        <f t="shared" si="11"/>
        <v>1</v>
      </c>
      <c r="U21">
        <f>IF(T21=1,Q21,matches_win!F21)</f>
        <v>2</v>
      </c>
      <c r="AO21" s="58">
        <f t="shared" si="12"/>
        <v>0</v>
      </c>
      <c r="AP21" s="58">
        <f t="shared" si="13"/>
        <v>4883425866.9312429</v>
      </c>
      <c r="AQ21" s="58">
        <f t="shared" si="14"/>
        <v>25.435591971544465</v>
      </c>
      <c r="AR21" s="58">
        <f t="shared" si="15"/>
        <v>0</v>
      </c>
      <c r="AS21" s="58">
        <f t="shared" si="16"/>
        <v>0</v>
      </c>
      <c r="AT21" s="58">
        <f t="shared" si="17"/>
        <v>2.9355862924847855</v>
      </c>
      <c r="AU21" s="58">
        <f t="shared" si="18"/>
        <v>0.1786170828241464</v>
      </c>
      <c r="AV21" s="58">
        <f t="shared" si="19"/>
        <v>69213881.184044957</v>
      </c>
      <c r="AW21" s="58">
        <f t="shared" si="20"/>
        <v>25.801789428975624</v>
      </c>
      <c r="AX21" s="58">
        <f t="shared" si="21"/>
        <v>15.834996353185078</v>
      </c>
      <c r="AY21" s="58">
        <f t="shared" si="22"/>
        <v>12.772414833090641</v>
      </c>
      <c r="AZ21" s="58">
        <f t="shared" si="23"/>
        <v>1.0293877592727914</v>
      </c>
      <c r="BA21" s="58">
        <f t="shared" si="24"/>
        <v>7.202462997521943</v>
      </c>
      <c r="BB21" s="58">
        <f t="shared" si="25"/>
        <v>0.20958082458470081</v>
      </c>
      <c r="BC21" s="58">
        <f t="shared" si="26"/>
        <v>0</v>
      </c>
      <c r="BD21">
        <f t="shared" si="8"/>
        <v>2</v>
      </c>
      <c r="BE21" s="16">
        <f t="shared" si="27"/>
        <v>9.4155528638523194</v>
      </c>
      <c r="BF21">
        <f t="shared" si="28"/>
        <v>-7.4155528638523194</v>
      </c>
      <c r="BG21">
        <f>ABS(matches_win!E21-'OAM2'!BE21)</f>
        <v>7.4155528638523194</v>
      </c>
      <c r="BH21">
        <f>ABS(matches_win!F21-'OAM2'!BF21)</f>
        <v>14.415552863852319</v>
      </c>
      <c r="BI21">
        <f>IF(BG21&lt;BH21,matches_win!E21,matches_win!F21)</f>
        <v>2</v>
      </c>
      <c r="BJ21">
        <f t="shared" si="29"/>
        <v>1</v>
      </c>
    </row>
    <row r="22" spans="1:62" x14ac:dyDescent="0.35">
      <c r="A22">
        <v>19</v>
      </c>
      <c r="B22">
        <f>matches_win!L22</f>
        <v>3</v>
      </c>
      <c r="C22">
        <f>matches_win!N22</f>
        <v>3</v>
      </c>
      <c r="D22">
        <f>matches_win!P22</f>
        <v>5</v>
      </c>
      <c r="E22">
        <f>matches_win_weighted!L22</f>
        <v>3</v>
      </c>
      <c r="F22">
        <f>matches_win_weighted!N22</f>
        <v>3</v>
      </c>
      <c r="G22">
        <f>matches_win_weighted!P22</f>
        <v>3</v>
      </c>
      <c r="H22">
        <f>matches_lost!L22</f>
        <v>3</v>
      </c>
      <c r="I22">
        <f>matches_lost!N22</f>
        <v>5</v>
      </c>
      <c r="J22">
        <f>matches_lost!P22</f>
        <v>5</v>
      </c>
      <c r="K22">
        <f>matches_lost_weighted!L22</f>
        <v>5</v>
      </c>
      <c r="L22">
        <f>matches_lost_weighted!N22</f>
        <v>3</v>
      </c>
      <c r="M22">
        <f>matches_lost_weighted!P22</f>
        <v>3</v>
      </c>
      <c r="N22">
        <f>'matches_lost (2)'!L22</f>
        <v>3</v>
      </c>
      <c r="O22">
        <f>'matches_lost (2)'!N22</f>
        <v>3</v>
      </c>
      <c r="P22">
        <f>'matches_lost (2)'!P22</f>
        <v>3</v>
      </c>
      <c r="Q22">
        <f>matches_win!E22</f>
        <v>3</v>
      </c>
      <c r="R22">
        <f t="shared" si="9"/>
        <v>11</v>
      </c>
      <c r="S22">
        <f t="shared" si="10"/>
        <v>4</v>
      </c>
      <c r="T22">
        <f t="shared" si="11"/>
        <v>1</v>
      </c>
      <c r="U22">
        <f>IF(T22=1,Q22,matches_win!F22)</f>
        <v>3</v>
      </c>
      <c r="AO22" s="58">
        <f t="shared" si="12"/>
        <v>10.501991115231954</v>
      </c>
      <c r="AP22" s="58">
        <f t="shared" si="13"/>
        <v>11.090849145436191</v>
      </c>
      <c r="AQ22" s="58">
        <f t="shared" si="14"/>
        <v>20.038586211337087</v>
      </c>
      <c r="AR22" s="58">
        <f t="shared" si="15"/>
        <v>0</v>
      </c>
      <c r="AS22" s="58">
        <f t="shared" si="16"/>
        <v>0</v>
      </c>
      <c r="AT22" s="58">
        <f t="shared" si="17"/>
        <v>3.0087355880452371</v>
      </c>
      <c r="AU22" s="58">
        <f t="shared" si="18"/>
        <v>0</v>
      </c>
      <c r="AV22" s="58">
        <f t="shared" si="19"/>
        <v>19.159684972057505</v>
      </c>
      <c r="AW22" s="58">
        <f t="shared" si="20"/>
        <v>36.152284514448581</v>
      </c>
      <c r="AX22" s="58">
        <f t="shared" si="21"/>
        <v>15.639952325477694</v>
      </c>
      <c r="AY22" s="58">
        <f t="shared" si="22"/>
        <v>0</v>
      </c>
      <c r="AZ22" s="58">
        <f t="shared" si="23"/>
        <v>0</v>
      </c>
      <c r="BA22" s="58">
        <f t="shared" si="24"/>
        <v>10.481369961956069</v>
      </c>
      <c r="BB22" s="58">
        <f t="shared" si="25"/>
        <v>0.48911858516389323</v>
      </c>
      <c r="BC22" s="58">
        <f t="shared" si="26"/>
        <v>11.486959309807578</v>
      </c>
      <c r="BD22">
        <f t="shared" si="8"/>
        <v>3</v>
      </c>
      <c r="BE22" s="16">
        <f t="shared" si="27"/>
        <v>7.6719838460005398</v>
      </c>
      <c r="BF22">
        <f t="shared" si="28"/>
        <v>-4.6719838460005398</v>
      </c>
      <c r="BG22">
        <f>ABS(matches_win!E22-'OAM2'!BE22)</f>
        <v>4.6719838460005398</v>
      </c>
      <c r="BH22">
        <f>ABS(matches_win!F22-'OAM2'!BF22)</f>
        <v>9.6719838460005398</v>
      </c>
      <c r="BI22">
        <f>IF(BG22&lt;BH22,matches_win!E22,matches_win!F22)</f>
        <v>3</v>
      </c>
      <c r="BJ22">
        <f t="shared" si="29"/>
        <v>1</v>
      </c>
    </row>
    <row r="23" spans="1:62" x14ac:dyDescent="0.35">
      <c r="A23">
        <v>20</v>
      </c>
      <c r="B23">
        <f>matches_win!L23</f>
        <v>0</v>
      </c>
      <c r="C23">
        <f>matches_win!N23</f>
        <v>0</v>
      </c>
      <c r="D23">
        <f>matches_win!P23</f>
        <v>0</v>
      </c>
      <c r="E23">
        <f>matches_win_weighted!L23</f>
        <v>0</v>
      </c>
      <c r="F23">
        <f>matches_win_weighted!N23</f>
        <v>0</v>
      </c>
      <c r="G23">
        <f>matches_win_weighted!P23</f>
        <v>0</v>
      </c>
      <c r="H23">
        <f>matches_lost!L23</f>
        <v>0</v>
      </c>
      <c r="I23">
        <f>matches_lost!N23</f>
        <v>5</v>
      </c>
      <c r="J23">
        <f>matches_lost!P23</f>
        <v>5</v>
      </c>
      <c r="K23">
        <f>matches_lost_weighted!L23</f>
        <v>0</v>
      </c>
      <c r="L23">
        <f>matches_lost_weighted!N23</f>
        <v>5</v>
      </c>
      <c r="M23">
        <f>matches_lost_weighted!P23</f>
        <v>5</v>
      </c>
      <c r="N23">
        <f>'matches_lost (2)'!L23</f>
        <v>0</v>
      </c>
      <c r="O23">
        <f>'matches_lost (2)'!N23</f>
        <v>0</v>
      </c>
      <c r="P23">
        <f>'matches_lost (2)'!P23</f>
        <v>0</v>
      </c>
      <c r="Q23">
        <f>matches_win!E23</f>
        <v>5</v>
      </c>
      <c r="R23">
        <f t="shared" si="9"/>
        <v>4</v>
      </c>
      <c r="S23">
        <f t="shared" si="10"/>
        <v>11</v>
      </c>
      <c r="T23">
        <f t="shared" si="11"/>
        <v>0</v>
      </c>
      <c r="U23">
        <f>IF(T23=1,Q23,matches_win!F23)</f>
        <v>0</v>
      </c>
      <c r="AO23" s="58">
        <f t="shared" si="12"/>
        <v>0</v>
      </c>
      <c r="AP23" s="58">
        <f t="shared" si="13"/>
        <v>0</v>
      </c>
      <c r="AQ23" s="58">
        <f t="shared" si="14"/>
        <v>0</v>
      </c>
      <c r="AR23" s="58">
        <f t="shared" si="15"/>
        <v>0</v>
      </c>
      <c r="AS23" s="58">
        <f t="shared" si="16"/>
        <v>0</v>
      </c>
      <c r="AT23" s="58">
        <f t="shared" si="17"/>
        <v>0</v>
      </c>
      <c r="AU23" s="58">
        <f t="shared" si="18"/>
        <v>0.17846301362336214</v>
      </c>
      <c r="AV23" s="58">
        <f t="shared" si="19"/>
        <v>19.159684972057505</v>
      </c>
      <c r="AW23" s="58">
        <f t="shared" si="20"/>
        <v>36.152284514448581</v>
      </c>
      <c r="AX23" s="58">
        <f t="shared" si="21"/>
        <v>0</v>
      </c>
      <c r="AY23" s="58">
        <f t="shared" si="22"/>
        <v>1.4383573491191044</v>
      </c>
      <c r="AZ23" s="58">
        <f t="shared" si="23"/>
        <v>1.5154702713506683</v>
      </c>
      <c r="BA23" s="58">
        <f t="shared" si="24"/>
        <v>1.4842114731453433</v>
      </c>
      <c r="BB23" s="58">
        <f t="shared" si="25"/>
        <v>1.4467054123883965</v>
      </c>
      <c r="BC23" s="58">
        <f t="shared" si="26"/>
        <v>1.4573361396709261</v>
      </c>
      <c r="BD23">
        <f t="shared" si="8"/>
        <v>5</v>
      </c>
      <c r="BE23" s="16">
        <f t="shared" si="27"/>
        <v>1.9448184463778402</v>
      </c>
      <c r="BF23">
        <f t="shared" si="28"/>
        <v>3.0551815536221598</v>
      </c>
      <c r="BG23">
        <f>ABS(matches_win!E23-'OAM2'!BE23)</f>
        <v>3.0551815536221598</v>
      </c>
      <c r="BH23">
        <f>ABS(matches_win!F23-'OAM2'!BF23)</f>
        <v>3.0551815536221598</v>
      </c>
      <c r="BI23">
        <f>IF(BG23&lt;BH23,matches_win!E23,matches_win!F23)</f>
        <v>0</v>
      </c>
      <c r="BJ23">
        <f t="shared" si="29"/>
        <v>0</v>
      </c>
    </row>
    <row r="24" spans="1:62" x14ac:dyDescent="0.35">
      <c r="A24">
        <v>21</v>
      </c>
      <c r="B24">
        <f>matches_win!L24</f>
        <v>1</v>
      </c>
      <c r="C24">
        <f>matches_win!N24</f>
        <v>1</v>
      </c>
      <c r="D24">
        <f>matches_win!P24</f>
        <v>1</v>
      </c>
      <c r="E24">
        <f>matches_win_weighted!L24</f>
        <v>1</v>
      </c>
      <c r="F24">
        <f>matches_win_weighted!N24</f>
        <v>1</v>
      </c>
      <c r="G24">
        <f>matches_win_weighted!P24</f>
        <v>1</v>
      </c>
      <c r="H24">
        <f>matches_lost!L24</f>
        <v>1</v>
      </c>
      <c r="I24">
        <f>matches_lost!N24</f>
        <v>8</v>
      </c>
      <c r="J24">
        <f>matches_lost!P24</f>
        <v>8</v>
      </c>
      <c r="K24">
        <f>matches_lost_weighted!L24</f>
        <v>8</v>
      </c>
      <c r="L24">
        <f>matches_lost_weighted!N24</f>
        <v>1</v>
      </c>
      <c r="M24">
        <f>matches_lost_weighted!P24</f>
        <v>1</v>
      </c>
      <c r="N24">
        <f>'matches_lost (2)'!L24</f>
        <v>1</v>
      </c>
      <c r="O24">
        <f>'matches_lost (2)'!N24</f>
        <v>1</v>
      </c>
      <c r="P24">
        <f>'matches_lost (2)'!P24</f>
        <v>1</v>
      </c>
      <c r="Q24">
        <f>matches_win!E24</f>
        <v>1</v>
      </c>
      <c r="R24">
        <f t="shared" si="9"/>
        <v>12</v>
      </c>
      <c r="S24">
        <f t="shared" si="10"/>
        <v>3</v>
      </c>
      <c r="T24">
        <f t="shared" si="11"/>
        <v>1</v>
      </c>
      <c r="U24">
        <f>IF(T24=1,Q24,matches_win!F24)</f>
        <v>1</v>
      </c>
      <c r="AO24" s="58">
        <f t="shared" si="12"/>
        <v>0.46432208970191818</v>
      </c>
      <c r="AP24" s="58">
        <f t="shared" si="13"/>
        <v>4.0863907516566256</v>
      </c>
      <c r="AQ24" s="58">
        <f t="shared" si="14"/>
        <v>0.47581150649045906</v>
      </c>
      <c r="AR24" s="58">
        <f t="shared" si="15"/>
        <v>6.5731912292809136E-3</v>
      </c>
      <c r="AS24" s="58">
        <f t="shared" si="16"/>
        <v>1.0008945844739996</v>
      </c>
      <c r="AT24" s="58">
        <f t="shared" si="17"/>
        <v>3.5057419408583872</v>
      </c>
      <c r="AU24" s="58">
        <f t="shared" si="18"/>
        <v>0.47295216564754144</v>
      </c>
      <c r="AV24" s="58">
        <f t="shared" si="19"/>
        <v>163.60063238767256</v>
      </c>
      <c r="AW24" s="58">
        <f t="shared" si="20"/>
        <v>127.83707431939422</v>
      </c>
      <c r="AX24" s="58">
        <f t="shared" si="21"/>
        <v>126.14440069102119</v>
      </c>
      <c r="AY24" s="58">
        <f t="shared" si="22"/>
        <v>0.48564657583096388</v>
      </c>
      <c r="AZ24" s="58">
        <f t="shared" si="23"/>
        <v>0.47742742587967463</v>
      </c>
      <c r="BA24" s="58">
        <f t="shared" si="24"/>
        <v>0.28575080210218012</v>
      </c>
      <c r="BB24" s="58">
        <f t="shared" si="25"/>
        <v>0.28585020335973699</v>
      </c>
      <c r="BC24" s="58">
        <f t="shared" si="26"/>
        <v>0.28501890915481326</v>
      </c>
      <c r="BD24">
        <f t="shared" si="8"/>
        <v>1</v>
      </c>
      <c r="BE24" s="16">
        <f t="shared" si="27"/>
        <v>0.97209524888160093</v>
      </c>
      <c r="BF24">
        <f t="shared" si="28"/>
        <v>2.7904751118399074E-2</v>
      </c>
      <c r="BG24">
        <f>ABS(matches_win!E24-'OAM2'!BE24)</f>
        <v>2.7904751118399074E-2</v>
      </c>
      <c r="BH24">
        <f>ABS(matches_win!F24-'OAM2'!BF24)</f>
        <v>7.972095248881601</v>
      </c>
      <c r="BI24">
        <f>IF(BG24&lt;BH24,matches_win!E24,matches_win!F24)</f>
        <v>1</v>
      </c>
      <c r="BJ24">
        <f t="shared" si="29"/>
        <v>1</v>
      </c>
    </row>
    <row r="25" spans="1:62" x14ac:dyDescent="0.35">
      <c r="A25">
        <v>22</v>
      </c>
      <c r="B25">
        <f>matches_win!L25</f>
        <v>1</v>
      </c>
      <c r="C25">
        <f>matches_win!N25</f>
        <v>1</v>
      </c>
      <c r="D25">
        <f>matches_win!P25</f>
        <v>1</v>
      </c>
      <c r="E25">
        <f>matches_win_weighted!L25</f>
        <v>1</v>
      </c>
      <c r="F25">
        <f>matches_win_weighted!N25</f>
        <v>1</v>
      </c>
      <c r="G25">
        <f>matches_win_weighted!P25</f>
        <v>1</v>
      </c>
      <c r="H25">
        <f>matches_lost!L25</f>
        <v>1</v>
      </c>
      <c r="I25">
        <f>matches_lost!N25</f>
        <v>3</v>
      </c>
      <c r="J25">
        <f>matches_lost!P25</f>
        <v>1</v>
      </c>
      <c r="K25">
        <f>matches_lost_weighted!L25</f>
        <v>1</v>
      </c>
      <c r="L25">
        <f>matches_lost_weighted!N25</f>
        <v>1</v>
      </c>
      <c r="M25">
        <f>matches_lost_weighted!P25</f>
        <v>3</v>
      </c>
      <c r="N25">
        <f>'matches_lost (2)'!L25</f>
        <v>3</v>
      </c>
      <c r="O25">
        <f>'matches_lost (2)'!N25</f>
        <v>3</v>
      </c>
      <c r="P25">
        <f>'matches_lost (2)'!P25</f>
        <v>3</v>
      </c>
      <c r="Q25">
        <f>matches_win!E25</f>
        <v>1</v>
      </c>
      <c r="R25">
        <f t="shared" si="9"/>
        <v>10</v>
      </c>
      <c r="S25">
        <f t="shared" si="10"/>
        <v>5</v>
      </c>
      <c r="T25">
        <f t="shared" si="11"/>
        <v>1</v>
      </c>
      <c r="U25">
        <f>IF(T25=1,Q25,matches_win!F25)</f>
        <v>1</v>
      </c>
      <c r="AO25" s="58">
        <f t="shared" si="12"/>
        <v>0.46432208970191818</v>
      </c>
      <c r="AP25" s="58">
        <f t="shared" si="13"/>
        <v>4.0863907516566256</v>
      </c>
      <c r="AQ25" s="58">
        <f t="shared" si="14"/>
        <v>0.47581150649045906</v>
      </c>
      <c r="AR25" s="58">
        <f t="shared" si="15"/>
        <v>6.5731912292809136E-3</v>
      </c>
      <c r="AS25" s="58">
        <f t="shared" si="16"/>
        <v>1.0008945844739996</v>
      </c>
      <c r="AT25" s="58">
        <f t="shared" si="17"/>
        <v>3.5057419408583872</v>
      </c>
      <c r="AU25" s="58">
        <f t="shared" si="18"/>
        <v>0.47295216564754144</v>
      </c>
      <c r="AV25" s="58">
        <f t="shared" si="19"/>
        <v>3.66471829519935</v>
      </c>
      <c r="AW25" s="58">
        <f t="shared" si="20"/>
        <v>0.48548878864283668</v>
      </c>
      <c r="AX25" s="58">
        <f t="shared" si="21"/>
        <v>0.72460271193371406</v>
      </c>
      <c r="AY25" s="58">
        <f t="shared" si="22"/>
        <v>0.48564657583096388</v>
      </c>
      <c r="AZ25" s="58">
        <f t="shared" si="23"/>
        <v>0</v>
      </c>
      <c r="BA25" s="58">
        <f t="shared" si="24"/>
        <v>10.481369961956069</v>
      </c>
      <c r="BB25" s="58">
        <f t="shared" si="25"/>
        <v>0.48911858516389323</v>
      </c>
      <c r="BC25" s="58">
        <f t="shared" si="26"/>
        <v>11.486959309807578</v>
      </c>
      <c r="BD25">
        <f t="shared" si="8"/>
        <v>1</v>
      </c>
      <c r="BE25" s="16">
        <f t="shared" si="27"/>
        <v>0.89044773509667985</v>
      </c>
      <c r="BF25">
        <f t="shared" si="28"/>
        <v>0.10955226490332015</v>
      </c>
      <c r="BG25">
        <f>ABS(matches_win!E25-'OAM2'!BE25)</f>
        <v>0.10955226490332015</v>
      </c>
      <c r="BH25">
        <f>ABS(matches_win!F25-'OAM2'!BF25)</f>
        <v>2.89044773509668</v>
      </c>
      <c r="BI25">
        <f>IF(BG25&lt;BH25,matches_win!E25,matches_win!F25)</f>
        <v>1</v>
      </c>
      <c r="BJ25">
        <f t="shared" si="29"/>
        <v>1</v>
      </c>
    </row>
    <row r="26" spans="1:62" x14ac:dyDescent="0.35">
      <c r="A26">
        <v>23</v>
      </c>
      <c r="B26">
        <f>matches_win!L26</f>
        <v>3</v>
      </c>
      <c r="C26">
        <f>matches_win!N26</f>
        <v>3</v>
      </c>
      <c r="D26">
        <f>matches_win!P26</f>
        <v>3</v>
      </c>
      <c r="E26">
        <f>matches_win_weighted!L26</f>
        <v>3</v>
      </c>
      <c r="F26">
        <f>matches_win_weighted!N26</f>
        <v>3</v>
      </c>
      <c r="G26">
        <f>matches_win_weighted!P26</f>
        <v>3</v>
      </c>
      <c r="H26">
        <f>matches_lost!L26</f>
        <v>3</v>
      </c>
      <c r="I26">
        <f>matches_lost!N26</f>
        <v>8</v>
      </c>
      <c r="J26">
        <f>matches_lost!P26</f>
        <v>8</v>
      </c>
      <c r="K26">
        <f>matches_lost_weighted!L26</f>
        <v>8</v>
      </c>
      <c r="L26">
        <f>matches_lost_weighted!N26</f>
        <v>3</v>
      </c>
      <c r="M26">
        <f>matches_lost_weighted!P26</f>
        <v>3</v>
      </c>
      <c r="N26">
        <f>'matches_lost (2)'!L26</f>
        <v>3</v>
      </c>
      <c r="O26">
        <f>'matches_lost (2)'!N26</f>
        <v>3</v>
      </c>
      <c r="P26">
        <f>'matches_lost (2)'!P26</f>
        <v>3</v>
      </c>
      <c r="Q26">
        <f>matches_win!E26</f>
        <v>8</v>
      </c>
      <c r="R26">
        <f t="shared" si="9"/>
        <v>3</v>
      </c>
      <c r="S26">
        <f t="shared" si="10"/>
        <v>12</v>
      </c>
      <c r="T26">
        <f t="shared" si="11"/>
        <v>0</v>
      </c>
      <c r="U26">
        <f>IF(T26=1,Q26,matches_win!F26)</f>
        <v>3</v>
      </c>
      <c r="AO26" s="58">
        <f t="shared" si="12"/>
        <v>10.501991115231954</v>
      </c>
      <c r="AP26" s="58">
        <f t="shared" si="13"/>
        <v>11.090849145436191</v>
      </c>
      <c r="AQ26" s="58">
        <f t="shared" si="14"/>
        <v>11.419173055667116</v>
      </c>
      <c r="AR26" s="58">
        <f t="shared" si="15"/>
        <v>0</v>
      </c>
      <c r="AS26" s="58">
        <f t="shared" si="16"/>
        <v>0</v>
      </c>
      <c r="AT26" s="58">
        <f t="shared" si="17"/>
        <v>3.0087355880452371</v>
      </c>
      <c r="AU26" s="58">
        <f t="shared" si="18"/>
        <v>0</v>
      </c>
      <c r="AV26" s="58">
        <f t="shared" si="19"/>
        <v>163.60063238767256</v>
      </c>
      <c r="AW26" s="58">
        <f t="shared" si="20"/>
        <v>127.83707431939422</v>
      </c>
      <c r="AX26" s="58">
        <f t="shared" si="21"/>
        <v>126.14440069102119</v>
      </c>
      <c r="AY26" s="58">
        <f t="shared" si="22"/>
        <v>0</v>
      </c>
      <c r="AZ26" s="58">
        <f t="shared" si="23"/>
        <v>0</v>
      </c>
      <c r="BA26" s="58">
        <f t="shared" si="24"/>
        <v>10.481369961956069</v>
      </c>
      <c r="BB26" s="58">
        <f t="shared" si="25"/>
        <v>0.48911858516389323</v>
      </c>
      <c r="BC26" s="58">
        <f t="shared" si="26"/>
        <v>11.486959309807578</v>
      </c>
      <c r="BD26">
        <f t="shared" si="8"/>
        <v>8</v>
      </c>
      <c r="BE26" s="16">
        <f t="shared" si="27"/>
        <v>16.420080798200829</v>
      </c>
      <c r="BF26">
        <f t="shared" si="28"/>
        <v>-8.4200807982008286</v>
      </c>
      <c r="BG26">
        <f>ABS(matches_win!E26-'OAM2'!BE26)</f>
        <v>8.4200807982008286</v>
      </c>
      <c r="BH26">
        <f>ABS(matches_win!F26-'OAM2'!BF26)</f>
        <v>11.420080798200829</v>
      </c>
      <c r="BI26">
        <f>IF(BG26&lt;BH26,matches_win!E26,matches_win!F26)</f>
        <v>8</v>
      </c>
      <c r="BJ26">
        <f t="shared" si="29"/>
        <v>1</v>
      </c>
    </row>
    <row r="27" spans="1:62" x14ac:dyDescent="0.35">
      <c r="A27">
        <v>24</v>
      </c>
      <c r="B27">
        <f>matches_win!L27</f>
        <v>9</v>
      </c>
      <c r="C27">
        <f>matches_win!N27</f>
        <v>7</v>
      </c>
      <c r="D27">
        <f>matches_win!P27</f>
        <v>7</v>
      </c>
      <c r="E27">
        <f>matches_win_weighted!L27</f>
        <v>7</v>
      </c>
      <c r="F27">
        <f>matches_win_weighted!N27</f>
        <v>7</v>
      </c>
      <c r="G27">
        <f>matches_win_weighted!P27</f>
        <v>7</v>
      </c>
      <c r="H27">
        <f>matches_lost!L27</f>
        <v>7</v>
      </c>
      <c r="I27">
        <f>matches_lost!N27</f>
        <v>9</v>
      </c>
      <c r="J27">
        <f>matches_lost!P27</f>
        <v>9</v>
      </c>
      <c r="K27">
        <f>matches_lost_weighted!L27</f>
        <v>9</v>
      </c>
      <c r="L27">
        <f>matches_lost_weighted!N27</f>
        <v>7</v>
      </c>
      <c r="M27">
        <f>matches_lost_weighted!P27</f>
        <v>7</v>
      </c>
      <c r="N27">
        <f>'matches_lost (2)'!L27</f>
        <v>7</v>
      </c>
      <c r="O27">
        <f>'matches_lost (2)'!N27</f>
        <v>7</v>
      </c>
      <c r="P27">
        <f>'matches_lost (2)'!P27</f>
        <v>7</v>
      </c>
      <c r="Q27">
        <f>matches_win!E27</f>
        <v>7</v>
      </c>
      <c r="R27">
        <f t="shared" si="9"/>
        <v>11</v>
      </c>
      <c r="S27">
        <f t="shared" si="10"/>
        <v>4</v>
      </c>
      <c r="T27">
        <f t="shared" si="11"/>
        <v>1</v>
      </c>
      <c r="U27">
        <f>IF(T27=1,Q27,matches_win!F27)</f>
        <v>7</v>
      </c>
      <c r="AO27" s="58">
        <f t="shared" si="12"/>
        <v>22.865454243914559</v>
      </c>
      <c r="AP27" s="58">
        <f t="shared" si="13"/>
        <v>4883425866.9312429</v>
      </c>
      <c r="AQ27" s="58">
        <f t="shared" si="14"/>
        <v>25.435591971544465</v>
      </c>
      <c r="AR27" s="58">
        <f t="shared" si="15"/>
        <v>33.090356062252724</v>
      </c>
      <c r="AS27" s="58">
        <f t="shared" si="16"/>
        <v>7.9593287297089148</v>
      </c>
      <c r="AT27" s="58">
        <f t="shared" si="17"/>
        <v>0</v>
      </c>
      <c r="AU27" s="58">
        <f t="shared" si="18"/>
        <v>0</v>
      </c>
      <c r="AV27" s="58">
        <f t="shared" si="19"/>
        <v>15.222317555179698</v>
      </c>
      <c r="AW27" s="58">
        <f t="shared" si="20"/>
        <v>142.95874920390858</v>
      </c>
      <c r="AX27" s="58">
        <f t="shared" si="21"/>
        <v>593.10926073183794</v>
      </c>
      <c r="AY27" s="58">
        <f t="shared" si="22"/>
        <v>0</v>
      </c>
      <c r="AZ27" s="58">
        <f t="shared" si="23"/>
        <v>0</v>
      </c>
      <c r="BA27" s="58">
        <f t="shared" si="24"/>
        <v>0</v>
      </c>
      <c r="BB27" s="58">
        <f t="shared" si="25"/>
        <v>8.5360779258593613</v>
      </c>
      <c r="BC27" s="58">
        <f t="shared" si="26"/>
        <v>0</v>
      </c>
      <c r="BD27">
        <f t="shared" si="8"/>
        <v>7</v>
      </c>
      <c r="BE27" s="16">
        <f t="shared" si="27"/>
        <v>31.943211681617562</v>
      </c>
      <c r="BF27">
        <f t="shared" si="28"/>
        <v>-24.943211681617562</v>
      </c>
      <c r="BG27">
        <f>ABS(matches_win!E27-'OAM2'!BE27)</f>
        <v>24.943211681617562</v>
      </c>
      <c r="BH27">
        <f>ABS(matches_win!F27-'OAM2'!BF27)</f>
        <v>33.943211681617562</v>
      </c>
      <c r="BI27">
        <f>IF(BG27&lt;BH27,matches_win!E27,matches_win!F27)</f>
        <v>7</v>
      </c>
      <c r="BJ27">
        <f t="shared" si="29"/>
        <v>1</v>
      </c>
    </row>
    <row r="28" spans="1:62" x14ac:dyDescent="0.35">
      <c r="A28">
        <v>25</v>
      </c>
      <c r="B28">
        <f>matches_win!L28</f>
        <v>5</v>
      </c>
      <c r="C28">
        <f>matches_win!N28</f>
        <v>5</v>
      </c>
      <c r="D28">
        <f>matches_win!P28</f>
        <v>5</v>
      </c>
      <c r="E28">
        <f>matches_win_weighted!L28</f>
        <v>5</v>
      </c>
      <c r="F28">
        <f>matches_win_weighted!N28</f>
        <v>8</v>
      </c>
      <c r="G28">
        <f>matches_win_weighted!P28</f>
        <v>8</v>
      </c>
      <c r="H28">
        <f>matches_lost!L28</f>
        <v>5</v>
      </c>
      <c r="I28">
        <f>matches_lost!N28</f>
        <v>8</v>
      </c>
      <c r="J28">
        <f>matches_lost!P28</f>
        <v>8</v>
      </c>
      <c r="K28">
        <f>matches_lost_weighted!L28</f>
        <v>5</v>
      </c>
      <c r="L28">
        <f>matches_lost_weighted!N28</f>
        <v>5</v>
      </c>
      <c r="M28">
        <f>matches_lost_weighted!P28</f>
        <v>5</v>
      </c>
      <c r="N28">
        <f>'matches_lost (2)'!L28</f>
        <v>5</v>
      </c>
      <c r="O28">
        <f>'matches_lost (2)'!N28</f>
        <v>5</v>
      </c>
      <c r="P28">
        <f>'matches_lost (2)'!P28</f>
        <v>5</v>
      </c>
      <c r="Q28">
        <f>matches_win!E28</f>
        <v>5</v>
      </c>
      <c r="R28">
        <f t="shared" si="9"/>
        <v>11</v>
      </c>
      <c r="S28">
        <f t="shared" si="10"/>
        <v>4</v>
      </c>
      <c r="T28">
        <f t="shared" si="11"/>
        <v>1</v>
      </c>
      <c r="U28">
        <f>IF(T28=1,Q28,matches_win!F28)</f>
        <v>5</v>
      </c>
      <c r="AO28" s="58">
        <f t="shared" si="12"/>
        <v>4.4443357467111664</v>
      </c>
      <c r="AP28" s="58">
        <f t="shared" si="13"/>
        <v>3.0014573369277961</v>
      </c>
      <c r="AQ28" s="58">
        <f t="shared" si="14"/>
        <v>20.038586211337087</v>
      </c>
      <c r="AR28" s="58">
        <f t="shared" si="15"/>
        <v>2.8186433458579105</v>
      </c>
      <c r="AS28" s="58">
        <f t="shared" si="16"/>
        <v>13.448901501699188</v>
      </c>
      <c r="AT28" s="58">
        <f t="shared" si="17"/>
        <v>25.562929612639326</v>
      </c>
      <c r="AU28" s="58">
        <f t="shared" si="18"/>
        <v>3.1063846974294886</v>
      </c>
      <c r="AV28" s="58">
        <f t="shared" si="19"/>
        <v>163.60063238767256</v>
      </c>
      <c r="AW28" s="58">
        <f t="shared" si="20"/>
        <v>127.83707431939422</v>
      </c>
      <c r="AX28" s="58">
        <f t="shared" si="21"/>
        <v>15.639952325477694</v>
      </c>
      <c r="AY28" s="58">
        <f t="shared" si="22"/>
        <v>1.4383573491191044</v>
      </c>
      <c r="AZ28" s="58">
        <f t="shared" si="23"/>
        <v>1.5154702713506683</v>
      </c>
      <c r="BA28" s="58">
        <f t="shared" si="24"/>
        <v>22.102015504237624</v>
      </c>
      <c r="BB28" s="58">
        <f t="shared" si="25"/>
        <v>24.326876464150118</v>
      </c>
      <c r="BC28" s="58">
        <f t="shared" si="26"/>
        <v>20.2822577200883</v>
      </c>
      <c r="BD28">
        <f t="shared" si="8"/>
        <v>5</v>
      </c>
      <c r="BE28" s="16">
        <f t="shared" si="27"/>
        <v>23.467307201238761</v>
      </c>
      <c r="BF28">
        <f t="shared" si="28"/>
        <v>-18.467307201238761</v>
      </c>
      <c r="BG28">
        <f>ABS(matches_win!E28-'OAM2'!BE28)</f>
        <v>18.467307201238761</v>
      </c>
      <c r="BH28">
        <f>ABS(matches_win!F28-'OAM2'!BF28)</f>
        <v>26.467307201238761</v>
      </c>
      <c r="BI28">
        <f>IF(BG28&lt;BH28,matches_win!E28,matches_win!F28)</f>
        <v>5</v>
      </c>
      <c r="BJ28">
        <f t="shared" si="29"/>
        <v>1</v>
      </c>
    </row>
    <row r="29" spans="1:62" x14ac:dyDescent="0.35">
      <c r="A29">
        <v>26</v>
      </c>
      <c r="B29">
        <f>matches_win!L29</f>
        <v>0</v>
      </c>
      <c r="C29">
        <f>matches_win!N29</f>
        <v>0</v>
      </c>
      <c r="D29">
        <f>matches_win!P29</f>
        <v>0</v>
      </c>
      <c r="E29">
        <f>matches_win_weighted!L29</f>
        <v>0</v>
      </c>
      <c r="F29">
        <f>matches_win_weighted!N29</f>
        <v>0</v>
      </c>
      <c r="G29">
        <f>matches_win_weighted!P29</f>
        <v>0</v>
      </c>
      <c r="H29">
        <f>matches_lost!L29</f>
        <v>0</v>
      </c>
      <c r="I29">
        <f>matches_lost!N29</f>
        <v>5</v>
      </c>
      <c r="J29">
        <f>matches_lost!P29</f>
        <v>5</v>
      </c>
      <c r="K29">
        <f>matches_lost_weighted!L29</f>
        <v>0</v>
      </c>
      <c r="L29">
        <f>matches_lost_weighted!N29</f>
        <v>5</v>
      </c>
      <c r="M29">
        <f>matches_lost_weighted!P29</f>
        <v>5</v>
      </c>
      <c r="N29">
        <f>'matches_lost (2)'!L29</f>
        <v>0</v>
      </c>
      <c r="O29">
        <f>'matches_lost (2)'!N29</f>
        <v>0</v>
      </c>
      <c r="P29">
        <f>'matches_lost (2)'!P29</f>
        <v>0</v>
      </c>
      <c r="Q29">
        <f>matches_win!E29</f>
        <v>0</v>
      </c>
      <c r="R29">
        <f t="shared" si="9"/>
        <v>11</v>
      </c>
      <c r="S29">
        <f t="shared" si="10"/>
        <v>4</v>
      </c>
      <c r="T29">
        <f t="shared" si="11"/>
        <v>1</v>
      </c>
      <c r="U29">
        <f>IF(T29=1,Q29,matches_win!F29)</f>
        <v>0</v>
      </c>
      <c r="AO29" s="58">
        <f t="shared" si="12"/>
        <v>0</v>
      </c>
      <c r="AP29" s="58">
        <f t="shared" si="13"/>
        <v>0</v>
      </c>
      <c r="AQ29" s="58">
        <f t="shared" si="14"/>
        <v>0</v>
      </c>
      <c r="AR29" s="58">
        <f t="shared" si="15"/>
        <v>0</v>
      </c>
      <c r="AS29" s="58">
        <f t="shared" si="16"/>
        <v>0</v>
      </c>
      <c r="AT29" s="58">
        <f t="shared" si="17"/>
        <v>0</v>
      </c>
      <c r="AU29" s="58">
        <f t="shared" si="18"/>
        <v>0.17846301362336214</v>
      </c>
      <c r="AV29" s="58">
        <f t="shared" si="19"/>
        <v>19.159684972057505</v>
      </c>
      <c r="AW29" s="58">
        <f t="shared" si="20"/>
        <v>36.152284514448581</v>
      </c>
      <c r="AX29" s="58">
        <f t="shared" si="21"/>
        <v>0</v>
      </c>
      <c r="AY29" s="58">
        <f t="shared" si="22"/>
        <v>1.4383573491191044</v>
      </c>
      <c r="AZ29" s="58">
        <f t="shared" si="23"/>
        <v>1.5154702713506683</v>
      </c>
      <c r="BA29" s="58">
        <f t="shared" si="24"/>
        <v>1.4842114731453433</v>
      </c>
      <c r="BB29" s="58">
        <f t="shared" si="25"/>
        <v>1.4467054123883965</v>
      </c>
      <c r="BC29" s="58">
        <f t="shared" si="26"/>
        <v>1.4573361396709261</v>
      </c>
      <c r="BD29">
        <f t="shared" si="8"/>
        <v>0</v>
      </c>
      <c r="BE29" s="16">
        <f t="shared" si="27"/>
        <v>0.21466711385436602</v>
      </c>
      <c r="BF29">
        <f t="shared" si="28"/>
        <v>-0.21466711385436602</v>
      </c>
      <c r="BG29">
        <f>ABS(matches_win!E29-'OAM2'!BE29)</f>
        <v>0.21466711385436602</v>
      </c>
      <c r="BH29">
        <f>ABS(matches_win!F29-'OAM2'!BF29)</f>
        <v>5.2146671138543663</v>
      </c>
      <c r="BI29">
        <f>IF(BG29&lt;BH29,matches_win!E29,matches_win!F29)</f>
        <v>0</v>
      </c>
      <c r="BJ29">
        <f t="shared" si="29"/>
        <v>1</v>
      </c>
    </row>
    <row r="30" spans="1:62" x14ac:dyDescent="0.35">
      <c r="A30">
        <v>27</v>
      </c>
      <c r="B30">
        <f>matches_win!L30</f>
        <v>2</v>
      </c>
      <c r="C30">
        <f>matches_win!N30</f>
        <v>2</v>
      </c>
      <c r="D30">
        <f>matches_win!P30</f>
        <v>3</v>
      </c>
      <c r="E30">
        <f>matches_win_weighted!L30</f>
        <v>2</v>
      </c>
      <c r="F30">
        <f>matches_win_weighted!N30</f>
        <v>2</v>
      </c>
      <c r="G30">
        <f>matches_win_weighted!P30</f>
        <v>3</v>
      </c>
      <c r="H30">
        <f>matches_lost!L30</f>
        <v>2</v>
      </c>
      <c r="I30">
        <f>matches_lost!N30</f>
        <v>2</v>
      </c>
      <c r="J30">
        <f>matches_lost!P30</f>
        <v>2</v>
      </c>
      <c r="K30">
        <f>matches_lost_weighted!L30</f>
        <v>3</v>
      </c>
      <c r="L30">
        <f>matches_lost_weighted!N30</f>
        <v>2</v>
      </c>
      <c r="M30">
        <f>matches_lost_weighted!P30</f>
        <v>2</v>
      </c>
      <c r="N30">
        <f>'matches_lost (2)'!L30</f>
        <v>3</v>
      </c>
      <c r="O30">
        <f>'matches_lost (2)'!N30</f>
        <v>2</v>
      </c>
      <c r="P30">
        <f>'matches_lost (2)'!P30</f>
        <v>3</v>
      </c>
      <c r="Q30">
        <f>matches_win!E30</f>
        <v>3</v>
      </c>
      <c r="R30">
        <f t="shared" si="9"/>
        <v>5</v>
      </c>
      <c r="S30">
        <f t="shared" si="10"/>
        <v>10</v>
      </c>
      <c r="T30">
        <f t="shared" si="11"/>
        <v>0</v>
      </c>
      <c r="U30">
        <f>IF(T30=1,Q30,matches_win!F30)</f>
        <v>2</v>
      </c>
      <c r="AO30" s="58">
        <f t="shared" si="12"/>
        <v>0</v>
      </c>
      <c r="AP30" s="58">
        <f t="shared" si="13"/>
        <v>0</v>
      </c>
      <c r="AQ30" s="58">
        <f t="shared" si="14"/>
        <v>11.419173055667116</v>
      </c>
      <c r="AR30" s="58">
        <f t="shared" si="15"/>
        <v>0</v>
      </c>
      <c r="AS30" s="58">
        <f t="shared" si="16"/>
        <v>0</v>
      </c>
      <c r="AT30" s="58">
        <f t="shared" si="17"/>
        <v>3.0087355880452371</v>
      </c>
      <c r="AU30" s="58">
        <f t="shared" si="18"/>
        <v>0.1786170828241464</v>
      </c>
      <c r="AV30" s="58">
        <f t="shared" si="19"/>
        <v>69213881.184044957</v>
      </c>
      <c r="AW30" s="58">
        <f t="shared" si="20"/>
        <v>2.7155591508196411</v>
      </c>
      <c r="AX30" s="58">
        <f t="shared" si="21"/>
        <v>5.420857673750521</v>
      </c>
      <c r="AY30" s="58">
        <f t="shared" si="22"/>
        <v>12.772414833090641</v>
      </c>
      <c r="AZ30" s="58">
        <f t="shared" si="23"/>
        <v>1.0293877592727914</v>
      </c>
      <c r="BA30" s="58">
        <f t="shared" si="24"/>
        <v>10.481369961956069</v>
      </c>
      <c r="BB30" s="58">
        <f t="shared" si="25"/>
        <v>0.20958082458470081</v>
      </c>
      <c r="BC30" s="58">
        <f t="shared" si="26"/>
        <v>11.486959309807578</v>
      </c>
      <c r="BD30">
        <f t="shared" si="8"/>
        <v>3</v>
      </c>
      <c r="BE30" s="16">
        <f t="shared" si="27"/>
        <v>11.068122641496398</v>
      </c>
      <c r="BF30">
        <f t="shared" si="28"/>
        <v>-8.068122641496398</v>
      </c>
      <c r="BG30">
        <f>ABS(matches_win!E30-'OAM2'!BE30)</f>
        <v>8.068122641496398</v>
      </c>
      <c r="BH30">
        <f>ABS(matches_win!F30-'OAM2'!BF30)</f>
        <v>10.068122641496398</v>
      </c>
      <c r="BI30">
        <f>IF(BG30&lt;BH30,matches_win!E30,matches_win!F30)</f>
        <v>3</v>
      </c>
      <c r="BJ30">
        <f t="shared" si="29"/>
        <v>1</v>
      </c>
    </row>
    <row r="31" spans="1:62" x14ac:dyDescent="0.35">
      <c r="A31">
        <v>28</v>
      </c>
      <c r="B31">
        <f>matches_win!L31</f>
        <v>4</v>
      </c>
      <c r="C31">
        <f>matches_win!N31</f>
        <v>4</v>
      </c>
      <c r="D31">
        <f>matches_win!P31</f>
        <v>0</v>
      </c>
      <c r="E31">
        <f>matches_win_weighted!L31</f>
        <v>4</v>
      </c>
      <c r="F31">
        <f>matches_win_weighted!N31</f>
        <v>4</v>
      </c>
      <c r="G31">
        <f>matches_win_weighted!P31</f>
        <v>4</v>
      </c>
      <c r="H31">
        <f>matches_lost!L31</f>
        <v>0</v>
      </c>
      <c r="I31">
        <f>matches_lost!N31</f>
        <v>4</v>
      </c>
      <c r="J31">
        <f>matches_lost!P31</f>
        <v>4</v>
      </c>
      <c r="K31">
        <f>matches_lost_weighted!L31</f>
        <v>0</v>
      </c>
      <c r="L31">
        <f>matches_lost_weighted!N31</f>
        <v>0</v>
      </c>
      <c r="M31">
        <f>matches_lost_weighted!P31</f>
        <v>0</v>
      </c>
      <c r="N31">
        <f>'matches_lost (2)'!L31</f>
        <v>0</v>
      </c>
      <c r="O31">
        <f>'matches_lost (2)'!N31</f>
        <v>0</v>
      </c>
      <c r="P31">
        <f>'matches_lost (2)'!P31</f>
        <v>0</v>
      </c>
      <c r="Q31">
        <f>matches_win!E31</f>
        <v>4</v>
      </c>
      <c r="R31">
        <f t="shared" si="9"/>
        <v>7</v>
      </c>
      <c r="S31">
        <f t="shared" si="10"/>
        <v>8</v>
      </c>
      <c r="T31">
        <f t="shared" si="11"/>
        <v>0</v>
      </c>
      <c r="U31">
        <f>IF(T31=1,Q31,matches_win!F31)</f>
        <v>0</v>
      </c>
      <c r="AO31" s="58">
        <f t="shared" si="12"/>
        <v>0</v>
      </c>
      <c r="AP31" s="58">
        <f t="shared" si="13"/>
        <v>3.8777198031591578</v>
      </c>
      <c r="AQ31" s="58">
        <f t="shared" si="14"/>
        <v>0</v>
      </c>
      <c r="AR31" s="58">
        <f t="shared" si="15"/>
        <v>0</v>
      </c>
      <c r="AS31" s="58">
        <f t="shared" si="16"/>
        <v>0</v>
      </c>
      <c r="AT31" s="58">
        <f t="shared" si="17"/>
        <v>16.490815281498385</v>
      </c>
      <c r="AU31" s="58">
        <f t="shared" si="18"/>
        <v>0.17846301362336214</v>
      </c>
      <c r="AV31" s="58">
        <f t="shared" si="19"/>
        <v>3.3085451021499495</v>
      </c>
      <c r="AW31" s="58">
        <f t="shared" si="20"/>
        <v>3.3648181160566502</v>
      </c>
      <c r="AX31" s="58">
        <f t="shared" si="21"/>
        <v>0</v>
      </c>
      <c r="AY31" s="58">
        <f t="shared" si="22"/>
        <v>0</v>
      </c>
      <c r="AZ31" s="58">
        <f t="shared" si="23"/>
        <v>0</v>
      </c>
      <c r="BA31" s="58">
        <f t="shared" si="24"/>
        <v>1.4842114731453433</v>
      </c>
      <c r="BB31" s="58">
        <f t="shared" si="25"/>
        <v>1.4467054123883965</v>
      </c>
      <c r="BC31" s="58">
        <f t="shared" si="26"/>
        <v>1.4573361396709261</v>
      </c>
      <c r="BD31">
        <f t="shared" si="8"/>
        <v>4</v>
      </c>
      <c r="BE31" s="16">
        <f t="shared" si="27"/>
        <v>1.626575290740885</v>
      </c>
      <c r="BF31">
        <f t="shared" si="28"/>
        <v>2.373424709259115</v>
      </c>
      <c r="BG31">
        <f>ABS(matches_win!E31-'OAM2'!BE31)</f>
        <v>2.373424709259115</v>
      </c>
      <c r="BH31">
        <f>ABS(matches_win!F31-'OAM2'!BF31)</f>
        <v>2.373424709259115</v>
      </c>
      <c r="BI31">
        <f>IF(BG31&lt;BH31,matches_win!E31,matches_win!F31)</f>
        <v>0</v>
      </c>
      <c r="BJ31">
        <f t="shared" si="29"/>
        <v>0</v>
      </c>
    </row>
    <row r="32" spans="1:62" x14ac:dyDescent="0.35">
      <c r="A32">
        <v>29</v>
      </c>
      <c r="B32">
        <f>matches_win!L32</f>
        <v>4</v>
      </c>
      <c r="C32">
        <f>matches_win!N32</f>
        <v>4</v>
      </c>
      <c r="D32">
        <f>matches_win!P32</f>
        <v>0</v>
      </c>
      <c r="E32">
        <f>matches_win_weighted!L32</f>
        <v>4</v>
      </c>
      <c r="F32">
        <f>matches_win_weighted!N32</f>
        <v>4</v>
      </c>
      <c r="G32">
        <f>matches_win_weighted!P32</f>
        <v>4</v>
      </c>
      <c r="H32">
        <f>matches_lost!L32</f>
        <v>0</v>
      </c>
      <c r="I32">
        <f>matches_lost!N32</f>
        <v>4</v>
      </c>
      <c r="J32">
        <f>matches_lost!P32</f>
        <v>4</v>
      </c>
      <c r="K32">
        <f>matches_lost_weighted!L32</f>
        <v>0</v>
      </c>
      <c r="L32">
        <f>matches_lost_weighted!N32</f>
        <v>4</v>
      </c>
      <c r="M32">
        <f>matches_lost_weighted!P32</f>
        <v>4</v>
      </c>
      <c r="N32">
        <f>'matches_lost (2)'!L32</f>
        <v>0</v>
      </c>
      <c r="O32">
        <f>'matches_lost (2)'!N32</f>
        <v>0</v>
      </c>
      <c r="P32">
        <f>'matches_lost (2)'!P32</f>
        <v>0</v>
      </c>
      <c r="Q32">
        <f>matches_win!E32</f>
        <v>0</v>
      </c>
      <c r="R32">
        <f t="shared" si="9"/>
        <v>6</v>
      </c>
      <c r="S32">
        <f t="shared" si="10"/>
        <v>9</v>
      </c>
      <c r="T32">
        <f t="shared" si="11"/>
        <v>0</v>
      </c>
      <c r="U32">
        <f>IF(T32=1,Q32,matches_win!F32)</f>
        <v>4</v>
      </c>
      <c r="AO32" s="58">
        <f t="shared" si="12"/>
        <v>0</v>
      </c>
      <c r="AP32" s="58">
        <f t="shared" si="13"/>
        <v>3.8777198031591578</v>
      </c>
      <c r="AQ32" s="58">
        <f t="shared" si="14"/>
        <v>0</v>
      </c>
      <c r="AR32" s="58">
        <f t="shared" si="15"/>
        <v>0</v>
      </c>
      <c r="AS32" s="58">
        <f t="shared" si="16"/>
        <v>0</v>
      </c>
      <c r="AT32" s="58">
        <f t="shared" si="17"/>
        <v>16.490815281498385</v>
      </c>
      <c r="AU32" s="58">
        <f t="shared" si="18"/>
        <v>0.17846301362336214</v>
      </c>
      <c r="AV32" s="58">
        <f t="shared" si="19"/>
        <v>3.3085451021499495</v>
      </c>
      <c r="AW32" s="58">
        <f t="shared" si="20"/>
        <v>3.3648181160566502</v>
      </c>
      <c r="AX32" s="58">
        <f t="shared" si="21"/>
        <v>0</v>
      </c>
      <c r="AY32" s="58">
        <f t="shared" si="22"/>
        <v>29.375994030648901</v>
      </c>
      <c r="AZ32" s="58">
        <f t="shared" si="23"/>
        <v>28.311114095182909</v>
      </c>
      <c r="BA32" s="58">
        <f t="shared" si="24"/>
        <v>1.4842114731453433</v>
      </c>
      <c r="BB32" s="58">
        <f t="shared" si="25"/>
        <v>1.4467054123883965</v>
      </c>
      <c r="BC32" s="58">
        <f t="shared" si="26"/>
        <v>1.4573361396709261</v>
      </c>
      <c r="BD32">
        <f t="shared" si="8"/>
        <v>0</v>
      </c>
      <c r="BE32" s="16">
        <f t="shared" si="27"/>
        <v>2.4810880759086067</v>
      </c>
      <c r="BF32">
        <f t="shared" si="28"/>
        <v>-2.4810880759086067</v>
      </c>
      <c r="BG32">
        <f>ABS(matches_win!E32-'OAM2'!BE32)</f>
        <v>2.4810880759086067</v>
      </c>
      <c r="BH32">
        <f>ABS(matches_win!F32-'OAM2'!BF32)</f>
        <v>6.4810880759086071</v>
      </c>
      <c r="BI32">
        <f>IF(BG32&lt;BH32,matches_win!E32,matches_win!F32)</f>
        <v>0</v>
      </c>
      <c r="BJ32">
        <f t="shared" si="29"/>
        <v>1</v>
      </c>
    </row>
    <row r="33" spans="1:62" x14ac:dyDescent="0.35">
      <c r="A33">
        <v>30</v>
      </c>
      <c r="B33">
        <f>matches_win!L33</f>
        <v>9</v>
      </c>
      <c r="C33">
        <f>matches_win!N33</f>
        <v>4</v>
      </c>
      <c r="D33">
        <f>matches_win!P33</f>
        <v>4</v>
      </c>
      <c r="E33">
        <f>matches_win_weighted!L33</f>
        <v>4</v>
      </c>
      <c r="F33">
        <f>matches_win_weighted!N33</f>
        <v>4</v>
      </c>
      <c r="G33">
        <f>matches_win_weighted!P33</f>
        <v>4</v>
      </c>
      <c r="H33">
        <f>matches_lost!L33</f>
        <v>4</v>
      </c>
      <c r="I33">
        <f>matches_lost!N33</f>
        <v>9</v>
      </c>
      <c r="J33">
        <f>matches_lost!P33</f>
        <v>9</v>
      </c>
      <c r="K33">
        <f>matches_lost_weighted!L33</f>
        <v>9</v>
      </c>
      <c r="L33">
        <f>matches_lost_weighted!N33</f>
        <v>4</v>
      </c>
      <c r="M33">
        <f>matches_lost_weighted!P33</f>
        <v>4</v>
      </c>
      <c r="N33">
        <f>'matches_lost (2)'!L33</f>
        <v>4</v>
      </c>
      <c r="O33">
        <f>'matches_lost (2)'!N33</f>
        <v>4</v>
      </c>
      <c r="P33">
        <f>'matches_lost (2)'!P33</f>
        <v>4</v>
      </c>
      <c r="Q33">
        <f>matches_win!E33</f>
        <v>4</v>
      </c>
      <c r="R33">
        <f t="shared" si="9"/>
        <v>11</v>
      </c>
      <c r="S33">
        <f t="shared" si="10"/>
        <v>4</v>
      </c>
      <c r="T33">
        <f t="shared" si="11"/>
        <v>1</v>
      </c>
      <c r="U33">
        <f>IF(T33=1,Q33,matches_win!F33)</f>
        <v>4</v>
      </c>
      <c r="AO33" s="58">
        <f t="shared" si="12"/>
        <v>22.865454243914559</v>
      </c>
      <c r="AP33" s="58">
        <f t="shared" si="13"/>
        <v>3.8777198031591578</v>
      </c>
      <c r="AQ33" s="58">
        <f t="shared" si="14"/>
        <v>31.840008971983032</v>
      </c>
      <c r="AR33" s="58">
        <f t="shared" si="15"/>
        <v>0</v>
      </c>
      <c r="AS33" s="58">
        <f t="shared" si="16"/>
        <v>0</v>
      </c>
      <c r="AT33" s="58">
        <f t="shared" si="17"/>
        <v>16.490815281498385</v>
      </c>
      <c r="AU33" s="58">
        <f t="shared" si="18"/>
        <v>0</v>
      </c>
      <c r="AV33" s="58">
        <f t="shared" si="19"/>
        <v>15.222317555179698</v>
      </c>
      <c r="AW33" s="58">
        <f t="shared" si="20"/>
        <v>142.95874920390858</v>
      </c>
      <c r="AX33" s="58">
        <f t="shared" si="21"/>
        <v>593.10926073183794</v>
      </c>
      <c r="AY33" s="58">
        <f t="shared" si="22"/>
        <v>29.375994030648901</v>
      </c>
      <c r="AZ33" s="58">
        <f t="shared" si="23"/>
        <v>28.311114095182909</v>
      </c>
      <c r="BA33" s="58">
        <f t="shared" si="24"/>
        <v>3.0507328350953151</v>
      </c>
      <c r="BB33" s="58">
        <f t="shared" si="25"/>
        <v>3.2501704684630623</v>
      </c>
      <c r="BC33" s="58">
        <f t="shared" si="26"/>
        <v>3.4919555982354384</v>
      </c>
      <c r="BD33">
        <f t="shared" si="8"/>
        <v>4</v>
      </c>
      <c r="BE33" s="16">
        <f t="shared" si="27"/>
        <v>24.487427705977744</v>
      </c>
      <c r="BF33">
        <f t="shared" si="28"/>
        <v>-20.487427705977744</v>
      </c>
      <c r="BG33">
        <f>ABS(matches_win!E33-'OAM2'!BE33)</f>
        <v>20.487427705977744</v>
      </c>
      <c r="BH33">
        <f>ABS(matches_win!F33-'OAM2'!BF33)</f>
        <v>29.487427705977744</v>
      </c>
      <c r="BI33">
        <f>IF(BG33&lt;BH33,matches_win!E33,matches_win!F33)</f>
        <v>4</v>
      </c>
      <c r="BJ33">
        <f t="shared" si="29"/>
        <v>1</v>
      </c>
    </row>
    <row r="34" spans="1:62" x14ac:dyDescent="0.35">
      <c r="A34">
        <v>31</v>
      </c>
      <c r="B34">
        <f>matches_win!L34</f>
        <v>9</v>
      </c>
      <c r="C34">
        <f>matches_win!N34</f>
        <v>4</v>
      </c>
      <c r="D34">
        <f>matches_win!P34</f>
        <v>4</v>
      </c>
      <c r="E34">
        <f>matches_win_weighted!L34</f>
        <v>4</v>
      </c>
      <c r="F34">
        <f>matches_win_weighted!N34</f>
        <v>4</v>
      </c>
      <c r="G34">
        <f>matches_win_weighted!P34</f>
        <v>4</v>
      </c>
      <c r="H34">
        <f>matches_lost!L34</f>
        <v>4</v>
      </c>
      <c r="I34">
        <f>matches_lost!N34</f>
        <v>9</v>
      </c>
      <c r="J34">
        <f>matches_lost!P34</f>
        <v>9</v>
      </c>
      <c r="K34">
        <f>matches_lost_weighted!L34</f>
        <v>9</v>
      </c>
      <c r="L34">
        <f>matches_lost_weighted!N34</f>
        <v>4</v>
      </c>
      <c r="M34">
        <f>matches_lost_weighted!P34</f>
        <v>4</v>
      </c>
      <c r="N34">
        <f>'matches_lost (2)'!L34</f>
        <v>4</v>
      </c>
      <c r="O34">
        <f>'matches_lost (2)'!N34</f>
        <v>4</v>
      </c>
      <c r="P34">
        <f>'matches_lost (2)'!P34</f>
        <v>4</v>
      </c>
      <c r="Q34">
        <f>matches_win!E34</f>
        <v>9</v>
      </c>
      <c r="R34">
        <f t="shared" si="9"/>
        <v>4</v>
      </c>
      <c r="S34">
        <f t="shared" si="10"/>
        <v>11</v>
      </c>
      <c r="T34">
        <f t="shared" si="11"/>
        <v>0</v>
      </c>
      <c r="U34">
        <f>IF(T34=1,Q34,matches_win!F34)</f>
        <v>4</v>
      </c>
      <c r="AO34" s="58">
        <f t="shared" si="12"/>
        <v>22.865454243914559</v>
      </c>
      <c r="AP34" s="58">
        <f t="shared" si="13"/>
        <v>3.8777198031591578</v>
      </c>
      <c r="AQ34" s="58">
        <f t="shared" si="14"/>
        <v>31.840008971983032</v>
      </c>
      <c r="AR34" s="58">
        <f t="shared" si="15"/>
        <v>0</v>
      </c>
      <c r="AS34" s="58">
        <f t="shared" si="16"/>
        <v>0</v>
      </c>
      <c r="AT34" s="58">
        <f t="shared" si="17"/>
        <v>16.490815281498385</v>
      </c>
      <c r="AU34" s="58">
        <f t="shared" si="18"/>
        <v>0</v>
      </c>
      <c r="AV34" s="58">
        <f t="shared" si="19"/>
        <v>15.222317555179698</v>
      </c>
      <c r="AW34" s="58">
        <f t="shared" si="20"/>
        <v>142.95874920390858</v>
      </c>
      <c r="AX34" s="58">
        <f t="shared" si="21"/>
        <v>593.10926073183794</v>
      </c>
      <c r="AY34" s="58">
        <f t="shared" si="22"/>
        <v>29.375994030648901</v>
      </c>
      <c r="AZ34" s="58">
        <f t="shared" si="23"/>
        <v>28.311114095182909</v>
      </c>
      <c r="BA34" s="58">
        <f t="shared" si="24"/>
        <v>3.0507328350953151</v>
      </c>
      <c r="BB34" s="58">
        <f t="shared" si="25"/>
        <v>3.2501704684630623</v>
      </c>
      <c r="BC34" s="58">
        <f t="shared" si="26"/>
        <v>3.4919555982354384</v>
      </c>
      <c r="BD34">
        <f t="shared" si="8"/>
        <v>9</v>
      </c>
      <c r="BE34" s="16">
        <f t="shared" si="27"/>
        <v>30.856958236228319</v>
      </c>
      <c r="BF34">
        <f t="shared" si="28"/>
        <v>-21.856958236228319</v>
      </c>
      <c r="BG34">
        <f>ABS(matches_win!E34-'OAM2'!BE34)</f>
        <v>21.856958236228319</v>
      </c>
      <c r="BH34">
        <f>ABS(matches_win!F34-'OAM2'!BF34)</f>
        <v>25.856958236228319</v>
      </c>
      <c r="BI34">
        <f>IF(BG34&lt;BH34,matches_win!E34,matches_win!F34)</f>
        <v>9</v>
      </c>
      <c r="BJ34">
        <f t="shared" si="29"/>
        <v>1</v>
      </c>
    </row>
    <row r="35" spans="1:62" x14ac:dyDescent="0.35">
      <c r="A35">
        <v>32</v>
      </c>
      <c r="B35">
        <f>matches_win!L35</f>
        <v>1</v>
      </c>
      <c r="C35">
        <f>matches_win!N35</f>
        <v>1</v>
      </c>
      <c r="D35">
        <f>matches_win!P35</f>
        <v>1</v>
      </c>
      <c r="E35">
        <f>matches_win_weighted!L35</f>
        <v>1</v>
      </c>
      <c r="F35">
        <f>matches_win_weighted!N35</f>
        <v>1</v>
      </c>
      <c r="G35">
        <f>matches_win_weighted!P35</f>
        <v>1</v>
      </c>
      <c r="H35">
        <f>matches_lost!L35</f>
        <v>1</v>
      </c>
      <c r="I35">
        <f>matches_lost!N35</f>
        <v>3</v>
      </c>
      <c r="J35">
        <f>matches_lost!P35</f>
        <v>1</v>
      </c>
      <c r="K35">
        <f>matches_lost_weighted!L35</f>
        <v>3</v>
      </c>
      <c r="L35">
        <f>matches_lost_weighted!N35</f>
        <v>1</v>
      </c>
      <c r="M35">
        <f>matches_lost_weighted!P35</f>
        <v>1</v>
      </c>
      <c r="N35">
        <f>'matches_lost (2)'!L35</f>
        <v>3</v>
      </c>
      <c r="O35">
        <f>'matches_lost (2)'!N35</f>
        <v>3</v>
      </c>
      <c r="P35">
        <f>'matches_lost (2)'!P35</f>
        <v>3</v>
      </c>
      <c r="Q35">
        <f>matches_win!E35</f>
        <v>3</v>
      </c>
      <c r="R35">
        <f t="shared" si="9"/>
        <v>5</v>
      </c>
      <c r="S35">
        <f t="shared" si="10"/>
        <v>10</v>
      </c>
      <c r="T35">
        <f t="shared" si="11"/>
        <v>0</v>
      </c>
      <c r="U35">
        <f>IF(T35=1,Q35,matches_win!F35)</f>
        <v>1</v>
      </c>
      <c r="AO35" s="58">
        <f t="shared" si="12"/>
        <v>0.46432208970191818</v>
      </c>
      <c r="AP35" s="58">
        <f t="shared" si="13"/>
        <v>4.0863907516566256</v>
      </c>
      <c r="AQ35" s="58">
        <f t="shared" si="14"/>
        <v>0.47581150649045906</v>
      </c>
      <c r="AR35" s="58">
        <f t="shared" si="15"/>
        <v>6.5731912292809136E-3</v>
      </c>
      <c r="AS35" s="58">
        <f t="shared" si="16"/>
        <v>1.0008945844739996</v>
      </c>
      <c r="AT35" s="58">
        <f t="shared" si="17"/>
        <v>3.5057419408583872</v>
      </c>
      <c r="AU35" s="58">
        <f t="shared" si="18"/>
        <v>0.47295216564754144</v>
      </c>
      <c r="AV35" s="58">
        <f t="shared" si="19"/>
        <v>3.66471829519935</v>
      </c>
      <c r="AW35" s="58">
        <f t="shared" si="20"/>
        <v>0.48548878864283668</v>
      </c>
      <c r="AX35" s="58">
        <f t="shared" si="21"/>
        <v>5.420857673750521</v>
      </c>
      <c r="AY35" s="58">
        <f t="shared" si="22"/>
        <v>0.48564657583096388</v>
      </c>
      <c r="AZ35" s="58">
        <f t="shared" si="23"/>
        <v>0.47742742587967463</v>
      </c>
      <c r="BA35" s="58">
        <f t="shared" si="24"/>
        <v>10.481369961956069</v>
      </c>
      <c r="BB35" s="58">
        <f t="shared" si="25"/>
        <v>0.48911858516389323</v>
      </c>
      <c r="BC35" s="58">
        <f t="shared" si="26"/>
        <v>11.486959309807578</v>
      </c>
      <c r="BD35">
        <f t="shared" si="8"/>
        <v>3</v>
      </c>
      <c r="BE35" s="16">
        <f t="shared" si="27"/>
        <v>0.96466074393255852</v>
      </c>
      <c r="BF35">
        <f t="shared" si="28"/>
        <v>2.0353392560674415</v>
      </c>
      <c r="BG35">
        <f>ABS(matches_win!E35-'OAM2'!BE35)</f>
        <v>2.0353392560674415</v>
      </c>
      <c r="BH35">
        <f>ABS(matches_win!F35-'OAM2'!BF35)</f>
        <v>1.0353392560674415</v>
      </c>
      <c r="BI35">
        <f>IF(BG35&lt;BH35,matches_win!E35,matches_win!F35)</f>
        <v>1</v>
      </c>
      <c r="BJ35">
        <f t="shared" si="29"/>
        <v>0</v>
      </c>
    </row>
    <row r="36" spans="1:62" x14ac:dyDescent="0.35">
      <c r="A36">
        <v>33</v>
      </c>
      <c r="B36">
        <f>matches_win!L36</f>
        <v>3</v>
      </c>
      <c r="C36">
        <f>matches_win!N36</f>
        <v>3</v>
      </c>
      <c r="D36">
        <f>matches_win!P36</f>
        <v>5</v>
      </c>
      <c r="E36">
        <f>matches_win_weighted!L36</f>
        <v>3</v>
      </c>
      <c r="F36">
        <f>matches_win_weighted!N36</f>
        <v>3</v>
      </c>
      <c r="G36">
        <f>matches_win_weighted!P36</f>
        <v>3</v>
      </c>
      <c r="H36">
        <f>matches_lost!L36</f>
        <v>3</v>
      </c>
      <c r="I36">
        <f>matches_lost!N36</f>
        <v>5</v>
      </c>
      <c r="J36">
        <f>matches_lost!P36</f>
        <v>5</v>
      </c>
      <c r="K36">
        <f>matches_lost_weighted!L36</f>
        <v>5</v>
      </c>
      <c r="L36">
        <f>matches_lost_weighted!N36</f>
        <v>3</v>
      </c>
      <c r="M36">
        <f>matches_lost_weighted!P36</f>
        <v>3</v>
      </c>
      <c r="N36">
        <f>'matches_lost (2)'!L36</f>
        <v>3</v>
      </c>
      <c r="O36">
        <f>'matches_lost (2)'!N36</f>
        <v>3</v>
      </c>
      <c r="P36">
        <f>'matches_lost (2)'!P36</f>
        <v>3</v>
      </c>
      <c r="Q36">
        <f>matches_win!E36</f>
        <v>3</v>
      </c>
      <c r="R36">
        <f t="shared" si="9"/>
        <v>11</v>
      </c>
      <c r="S36">
        <f t="shared" si="10"/>
        <v>4</v>
      </c>
      <c r="T36">
        <f t="shared" si="11"/>
        <v>1</v>
      </c>
      <c r="U36">
        <f>IF(T36=1,Q36,matches_win!F36)</f>
        <v>3</v>
      </c>
      <c r="AO36" s="58">
        <f t="shared" si="12"/>
        <v>10.501991115231954</v>
      </c>
      <c r="AP36" s="58">
        <f t="shared" si="13"/>
        <v>11.090849145436191</v>
      </c>
      <c r="AQ36" s="58">
        <f t="shared" si="14"/>
        <v>20.038586211337087</v>
      </c>
      <c r="AR36" s="58">
        <f t="shared" si="15"/>
        <v>0</v>
      </c>
      <c r="AS36" s="58">
        <f t="shared" si="16"/>
        <v>0</v>
      </c>
      <c r="AT36" s="58">
        <f t="shared" si="17"/>
        <v>3.0087355880452371</v>
      </c>
      <c r="AU36" s="58">
        <f t="shared" si="18"/>
        <v>0</v>
      </c>
      <c r="AV36" s="58">
        <f t="shared" si="19"/>
        <v>19.159684972057505</v>
      </c>
      <c r="AW36" s="58">
        <f t="shared" si="20"/>
        <v>36.152284514448581</v>
      </c>
      <c r="AX36" s="58">
        <f t="shared" si="21"/>
        <v>15.639952325477694</v>
      </c>
      <c r="AY36" s="58">
        <f t="shared" si="22"/>
        <v>0</v>
      </c>
      <c r="AZ36" s="58">
        <f t="shared" si="23"/>
        <v>0</v>
      </c>
      <c r="BA36" s="58">
        <f t="shared" si="24"/>
        <v>10.481369961956069</v>
      </c>
      <c r="BB36" s="58">
        <f t="shared" si="25"/>
        <v>0.48911858516389323</v>
      </c>
      <c r="BC36" s="58">
        <f t="shared" si="26"/>
        <v>11.486959309807578</v>
      </c>
      <c r="BD36">
        <f t="shared" si="8"/>
        <v>3</v>
      </c>
      <c r="BE36" s="16">
        <f t="shared" si="27"/>
        <v>7.6719838460005398</v>
      </c>
      <c r="BF36">
        <f t="shared" si="28"/>
        <v>-4.6719838460005398</v>
      </c>
      <c r="BG36">
        <f>ABS(matches_win!E36-'OAM2'!BE36)</f>
        <v>4.6719838460005398</v>
      </c>
      <c r="BH36">
        <f>ABS(matches_win!F36-'OAM2'!BF36)</f>
        <v>9.6719838460005398</v>
      </c>
      <c r="BI36">
        <f>IF(BG36&lt;BH36,matches_win!E36,matches_win!F36)</f>
        <v>3</v>
      </c>
      <c r="BJ36">
        <f t="shared" si="29"/>
        <v>1</v>
      </c>
    </row>
    <row r="37" spans="1:62" x14ac:dyDescent="0.35">
      <c r="A37">
        <v>34</v>
      </c>
      <c r="B37">
        <f>matches_win!L37</f>
        <v>1</v>
      </c>
      <c r="C37">
        <f>matches_win!N37</f>
        <v>1</v>
      </c>
      <c r="D37">
        <f>matches_win!P37</f>
        <v>1</v>
      </c>
      <c r="E37">
        <f>matches_win_weighted!L37</f>
        <v>1</v>
      </c>
      <c r="F37">
        <f>matches_win_weighted!N37</f>
        <v>1</v>
      </c>
      <c r="G37">
        <f>matches_win_weighted!P37</f>
        <v>1</v>
      </c>
      <c r="H37">
        <f>matches_lost!L37</f>
        <v>1</v>
      </c>
      <c r="I37">
        <f>matches_lost!N37</f>
        <v>5</v>
      </c>
      <c r="J37">
        <f>matches_lost!P37</f>
        <v>5</v>
      </c>
      <c r="K37">
        <f>matches_lost_weighted!L37</f>
        <v>5</v>
      </c>
      <c r="L37">
        <f>matches_lost_weighted!N37</f>
        <v>1</v>
      </c>
      <c r="M37">
        <f>matches_lost_weighted!P37</f>
        <v>1</v>
      </c>
      <c r="N37">
        <f>'matches_lost (2)'!L37</f>
        <v>1</v>
      </c>
      <c r="O37">
        <f>'matches_lost (2)'!N37</f>
        <v>1</v>
      </c>
      <c r="P37">
        <f>'matches_lost (2)'!P37</f>
        <v>1</v>
      </c>
      <c r="Q37">
        <f>matches_win!E37</f>
        <v>1</v>
      </c>
      <c r="R37">
        <f t="shared" si="9"/>
        <v>12</v>
      </c>
      <c r="S37">
        <f t="shared" si="10"/>
        <v>3</v>
      </c>
      <c r="T37">
        <f t="shared" si="11"/>
        <v>1</v>
      </c>
      <c r="U37">
        <f>IF(T37=1,Q37,matches_win!F37)</f>
        <v>1</v>
      </c>
      <c r="AO37" s="58">
        <f t="shared" si="12"/>
        <v>0.46432208970191818</v>
      </c>
      <c r="AP37" s="58">
        <f t="shared" si="13"/>
        <v>4.0863907516566256</v>
      </c>
      <c r="AQ37" s="58">
        <f t="shared" si="14"/>
        <v>0.47581150649045906</v>
      </c>
      <c r="AR37" s="58">
        <f t="shared" si="15"/>
        <v>6.5731912292809136E-3</v>
      </c>
      <c r="AS37" s="58">
        <f t="shared" si="16"/>
        <v>1.0008945844739996</v>
      </c>
      <c r="AT37" s="58">
        <f t="shared" si="17"/>
        <v>3.5057419408583872</v>
      </c>
      <c r="AU37" s="58">
        <f t="shared" si="18"/>
        <v>0.47295216564754144</v>
      </c>
      <c r="AV37" s="58">
        <f t="shared" si="19"/>
        <v>19.159684972057505</v>
      </c>
      <c r="AW37" s="58">
        <f t="shared" si="20"/>
        <v>36.152284514448581</v>
      </c>
      <c r="AX37" s="58">
        <f t="shared" si="21"/>
        <v>15.639952325477694</v>
      </c>
      <c r="AY37" s="58">
        <f t="shared" si="22"/>
        <v>0.48564657583096388</v>
      </c>
      <c r="AZ37" s="58">
        <f t="shared" si="23"/>
        <v>0.47742742587967463</v>
      </c>
      <c r="BA37" s="58">
        <f t="shared" si="24"/>
        <v>0.28575080210218012</v>
      </c>
      <c r="BB37" s="58">
        <f t="shared" si="25"/>
        <v>0.28585020335973699</v>
      </c>
      <c r="BC37" s="58">
        <f t="shared" si="26"/>
        <v>0.28501890915481326</v>
      </c>
      <c r="BD37">
        <f t="shared" si="8"/>
        <v>1</v>
      </c>
      <c r="BE37" s="16">
        <f t="shared" si="27"/>
        <v>0.90108079360166748</v>
      </c>
      <c r="BF37">
        <f t="shared" si="28"/>
        <v>9.8919206398332515E-2</v>
      </c>
      <c r="BG37">
        <f>ABS(matches_win!E37-'OAM2'!BE37)</f>
        <v>9.8919206398332515E-2</v>
      </c>
      <c r="BH37">
        <f>ABS(matches_win!F37-'OAM2'!BF37)</f>
        <v>4.9010807936016674</v>
      </c>
      <c r="BI37">
        <f>IF(BG37&lt;BH37,matches_win!E37,matches_win!F37)</f>
        <v>1</v>
      </c>
      <c r="BJ37">
        <f t="shared" si="29"/>
        <v>1</v>
      </c>
    </row>
    <row r="38" spans="1:62" x14ac:dyDescent="0.35">
      <c r="A38">
        <v>35</v>
      </c>
      <c r="B38">
        <f>matches_win!L38</f>
        <v>1</v>
      </c>
      <c r="C38">
        <f>matches_win!N38</f>
        <v>1</v>
      </c>
      <c r="D38">
        <f>matches_win!P38</f>
        <v>1</v>
      </c>
      <c r="E38">
        <f>matches_win_weighted!L38</f>
        <v>1</v>
      </c>
      <c r="F38">
        <f>matches_win_weighted!N38</f>
        <v>1</v>
      </c>
      <c r="G38">
        <f>matches_win_weighted!P38</f>
        <v>1</v>
      </c>
      <c r="H38">
        <f>matches_lost!L38</f>
        <v>1</v>
      </c>
      <c r="I38">
        <f>matches_lost!N38</f>
        <v>8</v>
      </c>
      <c r="J38">
        <f>matches_lost!P38</f>
        <v>8</v>
      </c>
      <c r="K38">
        <f>matches_lost_weighted!L38</f>
        <v>8</v>
      </c>
      <c r="L38">
        <f>matches_lost_weighted!N38</f>
        <v>1</v>
      </c>
      <c r="M38">
        <f>matches_lost_weighted!P38</f>
        <v>1</v>
      </c>
      <c r="N38">
        <f>'matches_lost (2)'!L38</f>
        <v>1</v>
      </c>
      <c r="O38">
        <f>'matches_lost (2)'!N38</f>
        <v>1</v>
      </c>
      <c r="P38">
        <f>'matches_lost (2)'!P38</f>
        <v>1</v>
      </c>
      <c r="Q38">
        <f>matches_win!E38</f>
        <v>8</v>
      </c>
      <c r="R38">
        <f t="shared" si="9"/>
        <v>3</v>
      </c>
      <c r="S38">
        <f t="shared" si="10"/>
        <v>12</v>
      </c>
      <c r="T38">
        <f t="shared" si="11"/>
        <v>0</v>
      </c>
      <c r="U38">
        <f>IF(T38=1,Q38,matches_win!F38)</f>
        <v>1</v>
      </c>
      <c r="AO38" s="58">
        <f t="shared" si="12"/>
        <v>0.46432208970191818</v>
      </c>
      <c r="AP38" s="58">
        <f t="shared" si="13"/>
        <v>4.0863907516566256</v>
      </c>
      <c r="AQ38" s="58">
        <f t="shared" si="14"/>
        <v>0.47581150649045906</v>
      </c>
      <c r="AR38" s="58">
        <f t="shared" si="15"/>
        <v>6.5731912292809136E-3</v>
      </c>
      <c r="AS38" s="58">
        <f t="shared" si="16"/>
        <v>1.0008945844739996</v>
      </c>
      <c r="AT38" s="58">
        <f t="shared" si="17"/>
        <v>3.5057419408583872</v>
      </c>
      <c r="AU38" s="58">
        <f t="shared" si="18"/>
        <v>0.47295216564754144</v>
      </c>
      <c r="AV38" s="58">
        <f t="shared" si="19"/>
        <v>163.60063238767256</v>
      </c>
      <c r="AW38" s="58">
        <f t="shared" si="20"/>
        <v>127.83707431939422</v>
      </c>
      <c r="AX38" s="58">
        <f t="shared" si="21"/>
        <v>126.14440069102119</v>
      </c>
      <c r="AY38" s="58">
        <f t="shared" si="22"/>
        <v>0.48564657583096388</v>
      </c>
      <c r="AZ38" s="58">
        <f t="shared" si="23"/>
        <v>0.47742742587967463</v>
      </c>
      <c r="BA38" s="58">
        <f t="shared" si="24"/>
        <v>0.28575080210218012</v>
      </c>
      <c r="BB38" s="58">
        <f t="shared" si="25"/>
        <v>0.28585020335973699</v>
      </c>
      <c r="BC38" s="58">
        <f t="shared" si="26"/>
        <v>0.28501890915481326</v>
      </c>
      <c r="BD38">
        <f t="shared" si="8"/>
        <v>8</v>
      </c>
      <c r="BE38" s="16">
        <f t="shared" si="27"/>
        <v>0.97209524888160093</v>
      </c>
      <c r="BF38">
        <f t="shared" si="28"/>
        <v>7.027904751118399</v>
      </c>
      <c r="BG38">
        <f>ABS(matches_win!E38-'OAM2'!BE38)</f>
        <v>7.027904751118399</v>
      </c>
      <c r="BH38">
        <f>ABS(matches_win!F38-'OAM2'!BF38)</f>
        <v>6.027904751118399</v>
      </c>
      <c r="BI38">
        <f>IF(BG38&lt;BH38,matches_win!E38,matches_win!F38)</f>
        <v>1</v>
      </c>
      <c r="BJ38">
        <f t="shared" si="29"/>
        <v>0</v>
      </c>
    </row>
    <row r="39" spans="1:62" x14ac:dyDescent="0.35">
      <c r="A39">
        <v>36</v>
      </c>
      <c r="B39">
        <f>matches_win!L39</f>
        <v>2</v>
      </c>
      <c r="C39">
        <f>matches_win!N39</f>
        <v>2</v>
      </c>
      <c r="D39">
        <f>matches_win!P39</f>
        <v>6</v>
      </c>
      <c r="E39">
        <f>matches_win_weighted!L39</f>
        <v>2</v>
      </c>
      <c r="F39">
        <f>matches_win_weighted!N39</f>
        <v>2</v>
      </c>
      <c r="G39">
        <f>matches_win_weighted!P39</f>
        <v>2</v>
      </c>
      <c r="H39">
        <f>matches_lost!L39</f>
        <v>2</v>
      </c>
      <c r="I39">
        <f>matches_lost!N39</f>
        <v>2</v>
      </c>
      <c r="J39">
        <f>matches_lost!P39</f>
        <v>6</v>
      </c>
      <c r="K39">
        <f>matches_lost_weighted!L39</f>
        <v>6</v>
      </c>
      <c r="L39">
        <f>matches_lost_weighted!N39</f>
        <v>2</v>
      </c>
      <c r="M39">
        <f>matches_lost_weighted!P39</f>
        <v>2</v>
      </c>
      <c r="N39">
        <f>'matches_lost (2)'!L39</f>
        <v>2</v>
      </c>
      <c r="O39">
        <f>'matches_lost (2)'!N39</f>
        <v>2</v>
      </c>
      <c r="P39">
        <f>'matches_lost (2)'!P39</f>
        <v>2</v>
      </c>
      <c r="Q39">
        <f>matches_win!E39</f>
        <v>6</v>
      </c>
      <c r="R39">
        <f t="shared" si="9"/>
        <v>3</v>
      </c>
      <c r="S39">
        <f t="shared" si="10"/>
        <v>12</v>
      </c>
      <c r="T39">
        <f t="shared" si="11"/>
        <v>0</v>
      </c>
      <c r="U39">
        <f>IF(T39=1,Q39,matches_win!F39)</f>
        <v>2</v>
      </c>
      <c r="AO39" s="58">
        <f t="shared" si="12"/>
        <v>0</v>
      </c>
      <c r="AP39" s="58">
        <f t="shared" si="13"/>
        <v>0</v>
      </c>
      <c r="AQ39" s="58">
        <f t="shared" si="14"/>
        <v>0.25236444371492306</v>
      </c>
      <c r="AR39" s="58">
        <f t="shared" si="15"/>
        <v>0</v>
      </c>
      <c r="AS39" s="58">
        <f t="shared" si="16"/>
        <v>0</v>
      </c>
      <c r="AT39" s="58">
        <f t="shared" si="17"/>
        <v>2.9355862924847855</v>
      </c>
      <c r="AU39" s="58">
        <f t="shared" si="18"/>
        <v>0.1786170828241464</v>
      </c>
      <c r="AV39" s="58">
        <f t="shared" si="19"/>
        <v>69213881.184044957</v>
      </c>
      <c r="AW39" s="58">
        <f t="shared" si="20"/>
        <v>0</v>
      </c>
      <c r="AX39" s="58">
        <f t="shared" si="21"/>
        <v>18.918151824222857</v>
      </c>
      <c r="AY39" s="58">
        <f t="shared" si="22"/>
        <v>12.772414833090641</v>
      </c>
      <c r="AZ39" s="58">
        <f t="shared" si="23"/>
        <v>1.0293877592727914</v>
      </c>
      <c r="BA39" s="58">
        <f t="shared" si="24"/>
        <v>7.202462997521943</v>
      </c>
      <c r="BB39" s="58">
        <f t="shared" si="25"/>
        <v>0.20958082458470081</v>
      </c>
      <c r="BC39" s="58">
        <f t="shared" si="26"/>
        <v>0</v>
      </c>
      <c r="BD39">
        <f t="shared" si="8"/>
        <v>6</v>
      </c>
      <c r="BE39" s="16">
        <f t="shared" si="27"/>
        <v>0.89455256313924802</v>
      </c>
      <c r="BF39">
        <f t="shared" si="28"/>
        <v>5.1054474368607519</v>
      </c>
      <c r="BG39">
        <f>ABS(matches_win!E39-'OAM2'!BE39)</f>
        <v>5.1054474368607519</v>
      </c>
      <c r="BH39">
        <f>ABS(matches_win!F39-'OAM2'!BF39)</f>
        <v>3.1054474368607519</v>
      </c>
      <c r="BI39">
        <f>IF(BG39&lt;BH39,matches_win!E39,matches_win!F39)</f>
        <v>2</v>
      </c>
      <c r="BJ39">
        <f t="shared" si="29"/>
        <v>0</v>
      </c>
    </row>
    <row r="40" spans="1:62" x14ac:dyDescent="0.35">
      <c r="A40">
        <v>37</v>
      </c>
      <c r="B40">
        <f>matches_win!L40</f>
        <v>2</v>
      </c>
      <c r="C40">
        <f>matches_win!N40</f>
        <v>7</v>
      </c>
      <c r="D40">
        <f>matches_win!P40</f>
        <v>7</v>
      </c>
      <c r="E40">
        <f>matches_win_weighted!L40</f>
        <v>2</v>
      </c>
      <c r="F40">
        <f>matches_win_weighted!N40</f>
        <v>2</v>
      </c>
      <c r="G40">
        <f>matches_win_weighted!P40</f>
        <v>2</v>
      </c>
      <c r="H40">
        <f>matches_lost!L40</f>
        <v>2</v>
      </c>
      <c r="I40">
        <f>matches_lost!N40</f>
        <v>2</v>
      </c>
      <c r="J40">
        <f>matches_lost!P40</f>
        <v>7</v>
      </c>
      <c r="K40">
        <f>matches_lost_weighted!L40</f>
        <v>7</v>
      </c>
      <c r="L40">
        <f>matches_lost_weighted!N40</f>
        <v>2</v>
      </c>
      <c r="M40">
        <f>matches_lost_weighted!P40</f>
        <v>2</v>
      </c>
      <c r="N40">
        <f>'matches_lost (2)'!L40</f>
        <v>2</v>
      </c>
      <c r="O40">
        <f>'matches_lost (2)'!N40</f>
        <v>2</v>
      </c>
      <c r="P40">
        <f>'matches_lost (2)'!P40</f>
        <v>2</v>
      </c>
      <c r="Q40">
        <f>matches_win!E40</f>
        <v>7</v>
      </c>
      <c r="R40">
        <f t="shared" si="9"/>
        <v>4</v>
      </c>
      <c r="S40">
        <f t="shared" si="10"/>
        <v>11</v>
      </c>
      <c r="T40">
        <f t="shared" si="11"/>
        <v>0</v>
      </c>
      <c r="U40">
        <f>IF(T40=1,Q40,matches_win!F40)</f>
        <v>2</v>
      </c>
      <c r="AO40" s="58">
        <f t="shared" si="12"/>
        <v>0</v>
      </c>
      <c r="AP40" s="58">
        <f t="shared" si="13"/>
        <v>4883425866.9312429</v>
      </c>
      <c r="AQ40" s="58">
        <f t="shared" si="14"/>
        <v>25.435591971544465</v>
      </c>
      <c r="AR40" s="58">
        <f t="shared" si="15"/>
        <v>0</v>
      </c>
      <c r="AS40" s="58">
        <f t="shared" si="16"/>
        <v>0</v>
      </c>
      <c r="AT40" s="58">
        <f t="shared" si="17"/>
        <v>2.9355862924847855</v>
      </c>
      <c r="AU40" s="58">
        <f t="shared" si="18"/>
        <v>0.1786170828241464</v>
      </c>
      <c r="AV40" s="58">
        <f t="shared" si="19"/>
        <v>69213881.184044957</v>
      </c>
      <c r="AW40" s="58">
        <f t="shared" si="20"/>
        <v>25.801789428975624</v>
      </c>
      <c r="AX40" s="58">
        <f t="shared" si="21"/>
        <v>15.834996353185078</v>
      </c>
      <c r="AY40" s="58">
        <f t="shared" si="22"/>
        <v>12.772414833090641</v>
      </c>
      <c r="AZ40" s="58">
        <f t="shared" si="23"/>
        <v>1.0293877592727914</v>
      </c>
      <c r="BA40" s="58">
        <f t="shared" si="24"/>
        <v>7.202462997521943</v>
      </c>
      <c r="BB40" s="58">
        <f t="shared" si="25"/>
        <v>0.20958082458470081</v>
      </c>
      <c r="BC40" s="58">
        <f t="shared" si="26"/>
        <v>0</v>
      </c>
      <c r="BD40">
        <f t="shared" si="8"/>
        <v>7</v>
      </c>
      <c r="BE40" s="16">
        <f t="shared" si="27"/>
        <v>18.95398690783712</v>
      </c>
      <c r="BF40">
        <f t="shared" si="28"/>
        <v>-11.95398690783712</v>
      </c>
      <c r="BG40">
        <f>ABS(matches_win!E40-'OAM2'!BE40)</f>
        <v>11.95398690783712</v>
      </c>
      <c r="BH40">
        <f>ABS(matches_win!F40-'OAM2'!BF40)</f>
        <v>13.95398690783712</v>
      </c>
      <c r="BI40">
        <f>IF(BG40&lt;BH40,matches_win!E40,matches_win!F40)</f>
        <v>7</v>
      </c>
      <c r="BJ40">
        <f t="shared" si="29"/>
        <v>1</v>
      </c>
    </row>
    <row r="41" spans="1:62" x14ac:dyDescent="0.35">
      <c r="A41">
        <v>38</v>
      </c>
      <c r="B41">
        <f>matches_win!L41</f>
        <v>1</v>
      </c>
      <c r="C41">
        <f>matches_win!N41</f>
        <v>1</v>
      </c>
      <c r="D41">
        <f>matches_win!P41</f>
        <v>1</v>
      </c>
      <c r="E41">
        <f>matches_win_weighted!L41</f>
        <v>1</v>
      </c>
      <c r="F41">
        <f>matches_win_weighted!N41</f>
        <v>1</v>
      </c>
      <c r="G41">
        <f>matches_win_weighted!P41</f>
        <v>1</v>
      </c>
      <c r="H41">
        <f>matches_lost!L41</f>
        <v>1</v>
      </c>
      <c r="I41">
        <f>matches_lost!N41</f>
        <v>4</v>
      </c>
      <c r="J41">
        <f>matches_lost!P41</f>
        <v>4</v>
      </c>
      <c r="K41">
        <f>matches_lost_weighted!L41</f>
        <v>4</v>
      </c>
      <c r="L41">
        <f>matches_lost_weighted!N41</f>
        <v>1</v>
      </c>
      <c r="M41">
        <f>matches_lost_weighted!P41</f>
        <v>1</v>
      </c>
      <c r="N41">
        <f>'matches_lost (2)'!L41</f>
        <v>1</v>
      </c>
      <c r="O41">
        <f>'matches_lost (2)'!N41</f>
        <v>1</v>
      </c>
      <c r="P41">
        <f>'matches_lost (2)'!P41</f>
        <v>1</v>
      </c>
      <c r="Q41">
        <f>matches_win!E41</f>
        <v>1</v>
      </c>
      <c r="R41">
        <f t="shared" si="9"/>
        <v>12</v>
      </c>
      <c r="S41">
        <f t="shared" si="10"/>
        <v>3</v>
      </c>
      <c r="T41">
        <f t="shared" si="11"/>
        <v>1</v>
      </c>
      <c r="U41">
        <f>IF(T41=1,Q41,matches_win!F41)</f>
        <v>1</v>
      </c>
      <c r="AO41" s="58">
        <f t="shared" si="12"/>
        <v>0.46432208970191818</v>
      </c>
      <c r="AP41" s="58">
        <f t="shared" si="13"/>
        <v>4.0863907516566256</v>
      </c>
      <c r="AQ41" s="58">
        <f t="shared" si="14"/>
        <v>0.47581150649045906</v>
      </c>
      <c r="AR41" s="58">
        <f t="shared" si="15"/>
        <v>6.5731912292809136E-3</v>
      </c>
      <c r="AS41" s="58">
        <f t="shared" si="16"/>
        <v>1.0008945844739996</v>
      </c>
      <c r="AT41" s="58">
        <f t="shared" si="17"/>
        <v>3.5057419408583872</v>
      </c>
      <c r="AU41" s="58">
        <f t="shared" si="18"/>
        <v>0.47295216564754144</v>
      </c>
      <c r="AV41" s="58">
        <f t="shared" si="19"/>
        <v>3.3085451021499495</v>
      </c>
      <c r="AW41" s="58">
        <f t="shared" si="20"/>
        <v>3.3648181160566502</v>
      </c>
      <c r="AX41" s="58">
        <f t="shared" si="21"/>
        <v>20.421505481883415</v>
      </c>
      <c r="AY41" s="58">
        <f t="shared" si="22"/>
        <v>0.48564657583096388</v>
      </c>
      <c r="AZ41" s="58">
        <f t="shared" si="23"/>
        <v>0.47742742587967463</v>
      </c>
      <c r="BA41" s="58">
        <f t="shared" si="24"/>
        <v>0.28575080210218012</v>
      </c>
      <c r="BB41" s="58">
        <f t="shared" si="25"/>
        <v>0.28585020335973699</v>
      </c>
      <c r="BC41" s="58">
        <f t="shared" si="26"/>
        <v>0.28501890915481326</v>
      </c>
      <c r="BD41">
        <f t="shared" si="8"/>
        <v>1</v>
      </c>
      <c r="BE41" s="16">
        <f t="shared" si="27"/>
        <v>0.95345011536820379</v>
      </c>
      <c r="BF41">
        <f t="shared" si="28"/>
        <v>4.6549884631796212E-2</v>
      </c>
      <c r="BG41">
        <f>ABS(matches_win!E41-'OAM2'!BE41)</f>
        <v>4.6549884631796212E-2</v>
      </c>
      <c r="BH41">
        <f>ABS(matches_win!F41-'OAM2'!BF41)</f>
        <v>3.953450115368204</v>
      </c>
      <c r="BI41">
        <f>IF(BG41&lt;BH41,matches_win!E41,matches_win!F41)</f>
        <v>1</v>
      </c>
      <c r="BJ41">
        <f t="shared" si="29"/>
        <v>1</v>
      </c>
    </row>
    <row r="42" spans="1:62" x14ac:dyDescent="0.35">
      <c r="A42">
        <v>39</v>
      </c>
      <c r="B42">
        <f>matches_win!L42</f>
        <v>2</v>
      </c>
      <c r="C42">
        <f>matches_win!N42</f>
        <v>2</v>
      </c>
      <c r="D42">
        <f>matches_win!P42</f>
        <v>0</v>
      </c>
      <c r="E42">
        <f>matches_win_weighted!L42</f>
        <v>2</v>
      </c>
      <c r="F42">
        <f>matches_win_weighted!N42</f>
        <v>2</v>
      </c>
      <c r="G42">
        <f>matches_win_weighted!P42</f>
        <v>2</v>
      </c>
      <c r="H42">
        <f>matches_lost!L42</f>
        <v>2</v>
      </c>
      <c r="I42">
        <f>matches_lost!N42</f>
        <v>2</v>
      </c>
      <c r="J42">
        <f>matches_lost!P42</f>
        <v>0</v>
      </c>
      <c r="K42">
        <f>matches_lost_weighted!L42</f>
        <v>0</v>
      </c>
      <c r="L42">
        <f>matches_lost_weighted!N42</f>
        <v>2</v>
      </c>
      <c r="M42">
        <f>matches_lost_weighted!P42</f>
        <v>2</v>
      </c>
      <c r="N42">
        <f>'matches_lost (2)'!L42</f>
        <v>2</v>
      </c>
      <c r="O42">
        <f>'matches_lost (2)'!N42</f>
        <v>2</v>
      </c>
      <c r="P42">
        <f>'matches_lost (2)'!P42</f>
        <v>2</v>
      </c>
      <c r="Q42">
        <f>matches_win!E42</f>
        <v>0</v>
      </c>
      <c r="R42">
        <f t="shared" si="9"/>
        <v>3</v>
      </c>
      <c r="S42">
        <f t="shared" si="10"/>
        <v>12</v>
      </c>
      <c r="T42">
        <f t="shared" si="11"/>
        <v>0</v>
      </c>
      <c r="U42">
        <f>IF(T42=1,Q42,matches_win!F42)</f>
        <v>2</v>
      </c>
      <c r="AO42" s="58">
        <f t="shared" si="12"/>
        <v>0</v>
      </c>
      <c r="AP42" s="58">
        <f t="shared" si="13"/>
        <v>0</v>
      </c>
      <c r="AQ42" s="58">
        <f t="shared" si="14"/>
        <v>0</v>
      </c>
      <c r="AR42" s="58">
        <f t="shared" si="15"/>
        <v>0</v>
      </c>
      <c r="AS42" s="58">
        <f t="shared" si="16"/>
        <v>0</v>
      </c>
      <c r="AT42" s="58">
        <f t="shared" si="17"/>
        <v>2.9355862924847855</v>
      </c>
      <c r="AU42" s="58">
        <f t="shared" si="18"/>
        <v>0.1786170828241464</v>
      </c>
      <c r="AV42" s="58">
        <f t="shared" si="19"/>
        <v>69213881.184044957</v>
      </c>
      <c r="AW42" s="58">
        <f t="shared" si="20"/>
        <v>3.5136044999965702E-3</v>
      </c>
      <c r="AX42" s="58">
        <f t="shared" si="21"/>
        <v>0</v>
      </c>
      <c r="AY42" s="58">
        <f t="shared" si="22"/>
        <v>12.772414833090641</v>
      </c>
      <c r="AZ42" s="58">
        <f t="shared" si="23"/>
        <v>1.0293877592727914</v>
      </c>
      <c r="BA42" s="58">
        <f t="shared" si="24"/>
        <v>7.202462997521943</v>
      </c>
      <c r="BB42" s="58">
        <f t="shared" si="25"/>
        <v>0.20958082458470081</v>
      </c>
      <c r="BC42" s="58">
        <f t="shared" si="26"/>
        <v>0</v>
      </c>
      <c r="BD42">
        <f t="shared" si="8"/>
        <v>0</v>
      </c>
      <c r="BE42" s="16">
        <f t="shared" si="27"/>
        <v>6.8040632940605372E-3</v>
      </c>
      <c r="BF42">
        <f t="shared" si="28"/>
        <v>-6.8040632940605372E-3</v>
      </c>
      <c r="BG42">
        <f>ABS(matches_win!E42-'OAM2'!BE42)</f>
        <v>6.8040632940605372E-3</v>
      </c>
      <c r="BH42">
        <f>ABS(matches_win!F42-'OAM2'!BF42)</f>
        <v>2.0068040632940605</v>
      </c>
      <c r="BI42">
        <f>IF(BG42&lt;BH42,matches_win!E42,matches_win!F42)</f>
        <v>0</v>
      </c>
      <c r="BJ42">
        <f t="shared" si="29"/>
        <v>1</v>
      </c>
    </row>
    <row r="43" spans="1:62" x14ac:dyDescent="0.35">
      <c r="A43">
        <v>40</v>
      </c>
      <c r="B43">
        <f>matches_win!L43</f>
        <v>2</v>
      </c>
      <c r="C43">
        <f>matches_win!N43</f>
        <v>2</v>
      </c>
      <c r="D43">
        <f>matches_win!P43</f>
        <v>3</v>
      </c>
      <c r="E43">
        <f>matches_win_weighted!L43</f>
        <v>2</v>
      </c>
      <c r="F43">
        <f>matches_win_weighted!N43</f>
        <v>2</v>
      </c>
      <c r="G43">
        <f>matches_win_weighted!P43</f>
        <v>3</v>
      </c>
      <c r="H43">
        <f>matches_lost!L43</f>
        <v>2</v>
      </c>
      <c r="I43">
        <f>matches_lost!N43</f>
        <v>2</v>
      </c>
      <c r="J43">
        <f>matches_lost!P43</f>
        <v>2</v>
      </c>
      <c r="K43">
        <f>matches_lost_weighted!L43</f>
        <v>2</v>
      </c>
      <c r="L43">
        <f>matches_lost_weighted!N43</f>
        <v>3</v>
      </c>
      <c r="M43">
        <f>matches_lost_weighted!P43</f>
        <v>3</v>
      </c>
      <c r="N43">
        <f>'matches_lost (2)'!L43</f>
        <v>3</v>
      </c>
      <c r="O43">
        <f>'matches_lost (2)'!N43</f>
        <v>2</v>
      </c>
      <c r="P43">
        <f>'matches_lost (2)'!P43</f>
        <v>3</v>
      </c>
      <c r="Q43">
        <f>matches_win!E43</f>
        <v>2</v>
      </c>
      <c r="R43">
        <f t="shared" si="9"/>
        <v>9</v>
      </c>
      <c r="S43">
        <f t="shared" si="10"/>
        <v>6</v>
      </c>
      <c r="T43">
        <f t="shared" si="11"/>
        <v>1</v>
      </c>
      <c r="U43">
        <f>IF(T43=1,Q43,matches_win!F43)</f>
        <v>2</v>
      </c>
      <c r="AO43" s="58">
        <f t="shared" si="12"/>
        <v>0</v>
      </c>
      <c r="AP43" s="58">
        <f t="shared" si="13"/>
        <v>0</v>
      </c>
      <c r="AQ43" s="58">
        <f t="shared" si="14"/>
        <v>11.419173055667116</v>
      </c>
      <c r="AR43" s="58">
        <f t="shared" si="15"/>
        <v>0</v>
      </c>
      <c r="AS43" s="58">
        <f t="shared" si="16"/>
        <v>0</v>
      </c>
      <c r="AT43" s="58">
        <f t="shared" si="17"/>
        <v>3.0087355880452371</v>
      </c>
      <c r="AU43" s="58">
        <f t="shared" si="18"/>
        <v>0.1786170828241464</v>
      </c>
      <c r="AV43" s="58">
        <f t="shared" si="19"/>
        <v>69213881.184044957</v>
      </c>
      <c r="AW43" s="58">
        <f t="shared" si="20"/>
        <v>2.7155591508196411</v>
      </c>
      <c r="AX43" s="58">
        <f t="shared" si="21"/>
        <v>8.4967866859871126</v>
      </c>
      <c r="AY43" s="58">
        <f t="shared" si="22"/>
        <v>0</v>
      </c>
      <c r="AZ43" s="58">
        <f t="shared" si="23"/>
        <v>0</v>
      </c>
      <c r="BA43" s="58">
        <f t="shared" si="24"/>
        <v>10.481369961956069</v>
      </c>
      <c r="BB43" s="58">
        <f t="shared" si="25"/>
        <v>0.20958082458470081</v>
      </c>
      <c r="BC43" s="58">
        <f t="shared" si="26"/>
        <v>11.486959309807578</v>
      </c>
      <c r="BD43">
        <f t="shared" si="8"/>
        <v>2</v>
      </c>
      <c r="BE43" s="16">
        <f t="shared" si="27"/>
        <v>4.2788316887348099</v>
      </c>
      <c r="BF43">
        <f t="shared" si="28"/>
        <v>-2.2788316887348099</v>
      </c>
      <c r="BG43">
        <f>ABS(matches_win!E43-'OAM2'!BE43)</f>
        <v>2.2788316887348099</v>
      </c>
      <c r="BH43">
        <f>ABS(matches_win!F43-'OAM2'!BF43)</f>
        <v>5.2788316887348099</v>
      </c>
      <c r="BI43">
        <f>IF(BG43&lt;BH43,matches_win!E43,matches_win!F43)</f>
        <v>2</v>
      </c>
      <c r="BJ43">
        <f t="shared" si="29"/>
        <v>1</v>
      </c>
    </row>
    <row r="44" spans="1:62" x14ac:dyDescent="0.35">
      <c r="A44">
        <v>41</v>
      </c>
      <c r="B44">
        <f>matches_win!L44</f>
        <v>7</v>
      </c>
      <c r="C44">
        <f>matches_win!N44</f>
        <v>7</v>
      </c>
      <c r="D44">
        <f>matches_win!P44</f>
        <v>7</v>
      </c>
      <c r="E44">
        <f>matches_win_weighted!L44</f>
        <v>7</v>
      </c>
      <c r="F44">
        <f>matches_win_weighted!N44</f>
        <v>7</v>
      </c>
      <c r="G44">
        <f>matches_win_weighted!P44</f>
        <v>7</v>
      </c>
      <c r="H44">
        <f>matches_lost!L44</f>
        <v>7</v>
      </c>
      <c r="I44">
        <f>matches_lost!N44</f>
        <v>5</v>
      </c>
      <c r="J44">
        <f>matches_lost!P44</f>
        <v>5</v>
      </c>
      <c r="K44">
        <f>matches_lost_weighted!L44</f>
        <v>5</v>
      </c>
      <c r="L44">
        <f>matches_lost_weighted!N44</f>
        <v>7</v>
      </c>
      <c r="M44">
        <f>matches_lost_weighted!P44</f>
        <v>7</v>
      </c>
      <c r="N44">
        <f>'matches_lost (2)'!L44</f>
        <v>7</v>
      </c>
      <c r="O44">
        <f>'matches_lost (2)'!N44</f>
        <v>7</v>
      </c>
      <c r="P44">
        <f>'matches_lost (2)'!P44</f>
        <v>7</v>
      </c>
      <c r="Q44">
        <f>matches_win!E44</f>
        <v>7</v>
      </c>
      <c r="R44">
        <f t="shared" si="9"/>
        <v>12</v>
      </c>
      <c r="S44">
        <f t="shared" si="10"/>
        <v>3</v>
      </c>
      <c r="T44">
        <f t="shared" si="11"/>
        <v>1</v>
      </c>
      <c r="U44">
        <f>IF(T44=1,Q44,matches_win!F44)</f>
        <v>7</v>
      </c>
      <c r="AO44" s="58">
        <f t="shared" si="12"/>
        <v>23.974476440804274</v>
      </c>
      <c r="AP44" s="58">
        <f t="shared" si="13"/>
        <v>4883425866.9312429</v>
      </c>
      <c r="AQ44" s="58">
        <f t="shared" si="14"/>
        <v>25.435591971544465</v>
      </c>
      <c r="AR44" s="58">
        <f t="shared" si="15"/>
        <v>33.090356062252724</v>
      </c>
      <c r="AS44" s="58">
        <f t="shared" si="16"/>
        <v>7.9593287297089148</v>
      </c>
      <c r="AT44" s="58">
        <f t="shared" si="17"/>
        <v>0</v>
      </c>
      <c r="AU44" s="58">
        <f t="shared" si="18"/>
        <v>0</v>
      </c>
      <c r="AV44" s="58">
        <f t="shared" si="19"/>
        <v>19.159684972057505</v>
      </c>
      <c r="AW44" s="58">
        <f t="shared" si="20"/>
        <v>36.152284514448581</v>
      </c>
      <c r="AX44" s="58">
        <f t="shared" si="21"/>
        <v>15.639952325477694</v>
      </c>
      <c r="AY44" s="58">
        <f t="shared" si="22"/>
        <v>0</v>
      </c>
      <c r="AZ44" s="58">
        <f t="shared" si="23"/>
        <v>0</v>
      </c>
      <c r="BA44" s="58">
        <f t="shared" si="24"/>
        <v>0</v>
      </c>
      <c r="BB44" s="58">
        <f t="shared" si="25"/>
        <v>8.5360779258593613</v>
      </c>
      <c r="BC44" s="58">
        <f t="shared" si="26"/>
        <v>0</v>
      </c>
      <c r="BD44">
        <f t="shared" si="8"/>
        <v>7</v>
      </c>
      <c r="BE44" s="16">
        <f t="shared" si="27"/>
        <v>31.943216441910042</v>
      </c>
      <c r="BF44">
        <f t="shared" si="28"/>
        <v>-24.943216441910042</v>
      </c>
      <c r="BG44">
        <f>ABS(matches_win!E44-'OAM2'!BE44)</f>
        <v>24.943216441910042</v>
      </c>
      <c r="BH44">
        <f>ABS(matches_win!F44-'OAM2'!BF44)</f>
        <v>29.943216441910042</v>
      </c>
      <c r="BI44">
        <f>IF(BG44&lt;BH44,matches_win!E44,matches_win!F44)</f>
        <v>7</v>
      </c>
      <c r="BJ44">
        <f t="shared" si="29"/>
        <v>1</v>
      </c>
    </row>
    <row r="45" spans="1:62" x14ac:dyDescent="0.35">
      <c r="A45">
        <v>42</v>
      </c>
      <c r="B45">
        <f>matches_win!L45</f>
        <v>2</v>
      </c>
      <c r="C45">
        <f>matches_win!N45</f>
        <v>2</v>
      </c>
      <c r="D45">
        <f>matches_win!P45</f>
        <v>2</v>
      </c>
      <c r="E45">
        <f>matches_win_weighted!L45</f>
        <v>2</v>
      </c>
      <c r="F45">
        <f>matches_win_weighted!N45</f>
        <v>2</v>
      </c>
      <c r="G45">
        <f>matches_win_weighted!P45</f>
        <v>2</v>
      </c>
      <c r="H45">
        <f>matches_lost!L45</f>
        <v>2</v>
      </c>
      <c r="I45">
        <f>matches_lost!N45</f>
        <v>8</v>
      </c>
      <c r="J45">
        <f>matches_lost!P45</f>
        <v>8</v>
      </c>
      <c r="K45">
        <f>matches_lost_weighted!L45</f>
        <v>8</v>
      </c>
      <c r="L45">
        <f>matches_lost_weighted!N45</f>
        <v>2</v>
      </c>
      <c r="M45">
        <f>matches_lost_weighted!P45</f>
        <v>2</v>
      </c>
      <c r="N45">
        <f>'matches_lost (2)'!L45</f>
        <v>2</v>
      </c>
      <c r="O45">
        <f>'matches_lost (2)'!N45</f>
        <v>2</v>
      </c>
      <c r="P45">
        <f>'matches_lost (2)'!P45</f>
        <v>2</v>
      </c>
      <c r="Q45">
        <f>matches_win!E45</f>
        <v>2</v>
      </c>
      <c r="R45">
        <f t="shared" si="9"/>
        <v>12</v>
      </c>
      <c r="S45">
        <f t="shared" si="10"/>
        <v>3</v>
      </c>
      <c r="T45">
        <f t="shared" si="11"/>
        <v>1</v>
      </c>
      <c r="U45">
        <f>IF(T45=1,Q45,matches_win!F45)</f>
        <v>2</v>
      </c>
      <c r="AO45" s="58">
        <f t="shared" si="12"/>
        <v>0</v>
      </c>
      <c r="AP45" s="58">
        <f t="shared" si="13"/>
        <v>0</v>
      </c>
      <c r="AQ45" s="58">
        <f t="shared" si="14"/>
        <v>0.99272317890697181</v>
      </c>
      <c r="AR45" s="58">
        <f t="shared" si="15"/>
        <v>0</v>
      </c>
      <c r="AS45" s="58">
        <f t="shared" si="16"/>
        <v>0</v>
      </c>
      <c r="AT45" s="58">
        <f t="shared" si="17"/>
        <v>2.9355862924847855</v>
      </c>
      <c r="AU45" s="58">
        <f t="shared" si="18"/>
        <v>0.1786170828241464</v>
      </c>
      <c r="AV45" s="58">
        <f t="shared" si="19"/>
        <v>163.60063238767256</v>
      </c>
      <c r="AW45" s="58">
        <f t="shared" si="20"/>
        <v>127.83707431939422</v>
      </c>
      <c r="AX45" s="58">
        <f t="shared" si="21"/>
        <v>126.14440069102119</v>
      </c>
      <c r="AY45" s="58">
        <f t="shared" si="22"/>
        <v>12.772414833090641</v>
      </c>
      <c r="AZ45" s="58">
        <f t="shared" si="23"/>
        <v>1.0293877592727914</v>
      </c>
      <c r="BA45" s="58">
        <f t="shared" si="24"/>
        <v>7.202462997521943</v>
      </c>
      <c r="BB45" s="58">
        <f t="shared" si="25"/>
        <v>0.20958082458470081</v>
      </c>
      <c r="BC45" s="58">
        <f t="shared" si="26"/>
        <v>0</v>
      </c>
      <c r="BD45">
        <f t="shared" si="8"/>
        <v>2</v>
      </c>
      <c r="BE45" s="16">
        <f t="shared" si="27"/>
        <v>1.9663679085669086</v>
      </c>
      <c r="BF45">
        <f t="shared" si="28"/>
        <v>3.3632091433091427E-2</v>
      </c>
      <c r="BG45">
        <f>ABS(matches_win!E45-'OAM2'!BE45)</f>
        <v>3.3632091433091427E-2</v>
      </c>
      <c r="BH45">
        <f>ABS(matches_win!F45-'OAM2'!BF45)</f>
        <v>7.9663679085669088</v>
      </c>
      <c r="BI45">
        <f>IF(BG45&lt;BH45,matches_win!E45,matches_win!F45)</f>
        <v>2</v>
      </c>
      <c r="BJ45">
        <f t="shared" si="29"/>
        <v>1</v>
      </c>
    </row>
    <row r="46" spans="1:62" x14ac:dyDescent="0.35">
      <c r="A46">
        <v>43</v>
      </c>
      <c r="B46">
        <f>matches_win!L46</f>
        <v>9</v>
      </c>
      <c r="C46">
        <f>matches_win!N46</f>
        <v>5</v>
      </c>
      <c r="D46">
        <f>matches_win!P46</f>
        <v>5</v>
      </c>
      <c r="E46">
        <f>matches_win_weighted!L46</f>
        <v>5</v>
      </c>
      <c r="F46">
        <f>matches_win_weighted!N46</f>
        <v>5</v>
      </c>
      <c r="G46">
        <f>matches_win_weighted!P46</f>
        <v>5</v>
      </c>
      <c r="H46">
        <f>matches_lost!L46</f>
        <v>5</v>
      </c>
      <c r="I46">
        <f>matches_lost!N46</f>
        <v>9</v>
      </c>
      <c r="J46">
        <f>matches_lost!P46</f>
        <v>9</v>
      </c>
      <c r="K46">
        <f>matches_lost_weighted!L46</f>
        <v>5</v>
      </c>
      <c r="L46">
        <f>matches_lost_weighted!N46</f>
        <v>5</v>
      </c>
      <c r="M46">
        <f>matches_lost_weighted!P46</f>
        <v>5</v>
      </c>
      <c r="N46">
        <f>'matches_lost (2)'!L46</f>
        <v>5</v>
      </c>
      <c r="O46">
        <f>'matches_lost (2)'!N46</f>
        <v>5</v>
      </c>
      <c r="P46">
        <f>'matches_lost (2)'!P46</f>
        <v>5</v>
      </c>
      <c r="Q46">
        <f>matches_win!E46</f>
        <v>5</v>
      </c>
      <c r="R46">
        <f t="shared" si="9"/>
        <v>12</v>
      </c>
      <c r="S46">
        <f t="shared" si="10"/>
        <v>3</v>
      </c>
      <c r="T46">
        <f t="shared" si="11"/>
        <v>1</v>
      </c>
      <c r="U46">
        <f>IF(T46=1,Q46,matches_win!F46)</f>
        <v>5</v>
      </c>
      <c r="AO46" s="58">
        <f t="shared" si="12"/>
        <v>22.865454243914559</v>
      </c>
      <c r="AP46" s="58">
        <f t="shared" si="13"/>
        <v>3.0014573369277961</v>
      </c>
      <c r="AQ46" s="58">
        <f t="shared" si="14"/>
        <v>20.038586211337087</v>
      </c>
      <c r="AR46" s="58">
        <f t="shared" si="15"/>
        <v>2.8186433458579105</v>
      </c>
      <c r="AS46" s="58">
        <f t="shared" si="16"/>
        <v>3.2129774631528156</v>
      </c>
      <c r="AT46" s="58">
        <f t="shared" si="17"/>
        <v>3.2110412465757463</v>
      </c>
      <c r="AU46" s="58">
        <f t="shared" si="18"/>
        <v>3.1063846974294886</v>
      </c>
      <c r="AV46" s="58">
        <f t="shared" si="19"/>
        <v>15.222317555179698</v>
      </c>
      <c r="AW46" s="58">
        <f t="shared" si="20"/>
        <v>142.95874920390858</v>
      </c>
      <c r="AX46" s="58">
        <f t="shared" si="21"/>
        <v>15.639952325477694</v>
      </c>
      <c r="AY46" s="58">
        <f t="shared" si="22"/>
        <v>1.4383573491191044</v>
      </c>
      <c r="AZ46" s="58">
        <f t="shared" si="23"/>
        <v>1.5154702713506683</v>
      </c>
      <c r="BA46" s="58">
        <f t="shared" si="24"/>
        <v>22.102015504237624</v>
      </c>
      <c r="BB46" s="58">
        <f t="shared" si="25"/>
        <v>24.326876464150118</v>
      </c>
      <c r="BC46" s="58">
        <f t="shared" si="26"/>
        <v>20.2822577200883</v>
      </c>
      <c r="BD46">
        <f t="shared" si="8"/>
        <v>5</v>
      </c>
      <c r="BE46" s="16">
        <f t="shared" si="27"/>
        <v>17.675022506908764</v>
      </c>
      <c r="BF46">
        <f t="shared" si="28"/>
        <v>-12.675022506908764</v>
      </c>
      <c r="BG46">
        <f>ABS(matches_win!E46-'OAM2'!BE46)</f>
        <v>12.675022506908764</v>
      </c>
      <c r="BH46">
        <f>ABS(matches_win!F46-'OAM2'!BF46)</f>
        <v>21.675022506908764</v>
      </c>
      <c r="BI46">
        <f>IF(BG46&lt;BH46,matches_win!E46,matches_win!F46)</f>
        <v>5</v>
      </c>
      <c r="BJ46">
        <f t="shared" si="29"/>
        <v>1</v>
      </c>
    </row>
    <row r="47" spans="1:62" x14ac:dyDescent="0.35">
      <c r="A47">
        <v>44</v>
      </c>
      <c r="B47">
        <f>matches_win!L47</f>
        <v>7</v>
      </c>
      <c r="C47">
        <f>matches_win!N47</f>
        <v>7</v>
      </c>
      <c r="D47">
        <f>matches_win!P47</f>
        <v>7</v>
      </c>
      <c r="E47">
        <f>matches_win_weighted!L47</f>
        <v>3</v>
      </c>
      <c r="F47">
        <f>matches_win_weighted!N47</f>
        <v>3</v>
      </c>
      <c r="G47">
        <f>matches_win_weighted!P47</f>
        <v>3</v>
      </c>
      <c r="H47">
        <f>matches_lost!L47</f>
        <v>3</v>
      </c>
      <c r="I47">
        <f>matches_lost!N47</f>
        <v>7</v>
      </c>
      <c r="J47">
        <f>matches_lost!P47</f>
        <v>7</v>
      </c>
      <c r="K47">
        <f>matches_lost_weighted!L47</f>
        <v>3</v>
      </c>
      <c r="L47">
        <f>matches_lost_weighted!N47</f>
        <v>7</v>
      </c>
      <c r="M47">
        <f>matches_lost_weighted!P47</f>
        <v>7</v>
      </c>
      <c r="N47">
        <f>'matches_lost (2)'!L47</f>
        <v>3</v>
      </c>
      <c r="O47">
        <f>'matches_lost (2)'!N47</f>
        <v>3</v>
      </c>
      <c r="P47">
        <f>'matches_lost (2)'!P47</f>
        <v>3</v>
      </c>
      <c r="Q47">
        <f>matches_win!E47</f>
        <v>3</v>
      </c>
      <c r="R47">
        <f t="shared" si="9"/>
        <v>8</v>
      </c>
      <c r="S47">
        <f t="shared" si="10"/>
        <v>7</v>
      </c>
      <c r="T47">
        <f t="shared" si="11"/>
        <v>1</v>
      </c>
      <c r="U47">
        <f>IF(T47=1,Q47,matches_win!F47)</f>
        <v>3</v>
      </c>
      <c r="AO47" s="58">
        <f t="shared" si="12"/>
        <v>23.974476440804274</v>
      </c>
      <c r="AP47" s="58">
        <f t="shared" si="13"/>
        <v>4883425866.9312429</v>
      </c>
      <c r="AQ47" s="58">
        <f t="shared" si="14"/>
        <v>25.435591971544465</v>
      </c>
      <c r="AR47" s="58">
        <f t="shared" si="15"/>
        <v>0</v>
      </c>
      <c r="AS47" s="58">
        <f t="shared" si="16"/>
        <v>0</v>
      </c>
      <c r="AT47" s="58">
        <f t="shared" si="17"/>
        <v>3.0087355880452371</v>
      </c>
      <c r="AU47" s="58">
        <f t="shared" si="18"/>
        <v>0</v>
      </c>
      <c r="AV47" s="58">
        <f t="shared" si="19"/>
        <v>14.864360167869656</v>
      </c>
      <c r="AW47" s="58">
        <f t="shared" si="20"/>
        <v>25.801789428975624</v>
      </c>
      <c r="AX47" s="58">
        <f t="shared" si="21"/>
        <v>5.420857673750521</v>
      </c>
      <c r="AY47" s="58">
        <f t="shared" si="22"/>
        <v>0</v>
      </c>
      <c r="AZ47" s="58">
        <f t="shared" si="23"/>
        <v>0</v>
      </c>
      <c r="BA47" s="58">
        <f t="shared" si="24"/>
        <v>10.481369961956069</v>
      </c>
      <c r="BB47" s="58">
        <f t="shared" si="25"/>
        <v>0.48911858516389323</v>
      </c>
      <c r="BC47" s="58">
        <f t="shared" si="26"/>
        <v>11.486959309807578</v>
      </c>
      <c r="BD47">
        <f t="shared" si="8"/>
        <v>3</v>
      </c>
      <c r="BE47" s="16">
        <f t="shared" si="27"/>
        <v>16.323836725892782</v>
      </c>
      <c r="BF47">
        <f t="shared" si="28"/>
        <v>-13.323836725892782</v>
      </c>
      <c r="BG47">
        <f>ABS(matches_win!E47-'OAM2'!BE47)</f>
        <v>13.323836725892782</v>
      </c>
      <c r="BH47">
        <f>ABS(matches_win!F47-'OAM2'!BF47)</f>
        <v>20.323836725892782</v>
      </c>
      <c r="BI47">
        <f>IF(BG47&lt;BH47,matches_win!E47,matches_win!F47)</f>
        <v>3</v>
      </c>
      <c r="BJ47">
        <f t="shared" si="29"/>
        <v>1</v>
      </c>
    </row>
    <row r="48" spans="1:62" x14ac:dyDescent="0.35">
      <c r="A48">
        <v>45</v>
      </c>
      <c r="B48">
        <f>matches_win!L48</f>
        <v>7</v>
      </c>
      <c r="C48">
        <f>matches_win!N48</f>
        <v>7</v>
      </c>
      <c r="D48">
        <f>matches_win!P48</f>
        <v>7</v>
      </c>
      <c r="E48">
        <f>matches_win_weighted!L48</f>
        <v>3</v>
      </c>
      <c r="F48">
        <f>matches_win_weighted!N48</f>
        <v>3</v>
      </c>
      <c r="G48">
        <f>matches_win_weighted!P48</f>
        <v>3</v>
      </c>
      <c r="H48">
        <f>matches_lost!L48</f>
        <v>3</v>
      </c>
      <c r="I48">
        <f>matches_lost!N48</f>
        <v>7</v>
      </c>
      <c r="J48">
        <f>matches_lost!P48</f>
        <v>7</v>
      </c>
      <c r="K48">
        <f>matches_lost_weighted!L48</f>
        <v>3</v>
      </c>
      <c r="L48">
        <f>matches_lost_weighted!N48</f>
        <v>3</v>
      </c>
      <c r="M48">
        <f>matches_lost_weighted!P48</f>
        <v>3</v>
      </c>
      <c r="N48">
        <f>'matches_lost (2)'!L48</f>
        <v>3</v>
      </c>
      <c r="O48">
        <f>'matches_lost (2)'!N48</f>
        <v>3</v>
      </c>
      <c r="P48">
        <f>'matches_lost (2)'!P48</f>
        <v>3</v>
      </c>
      <c r="Q48">
        <f>matches_win!E48</f>
        <v>7</v>
      </c>
      <c r="R48">
        <f t="shared" si="9"/>
        <v>5</v>
      </c>
      <c r="S48">
        <f t="shared" si="10"/>
        <v>10</v>
      </c>
      <c r="T48">
        <f t="shared" si="11"/>
        <v>0</v>
      </c>
      <c r="U48">
        <f>IF(T48=1,Q48,matches_win!F48)</f>
        <v>3</v>
      </c>
      <c r="AO48" s="58">
        <f t="shared" si="12"/>
        <v>23.974476440804274</v>
      </c>
      <c r="AP48" s="58">
        <f t="shared" si="13"/>
        <v>4883425866.9312429</v>
      </c>
      <c r="AQ48" s="58">
        <f t="shared" si="14"/>
        <v>25.435591971544465</v>
      </c>
      <c r="AR48" s="58">
        <f t="shared" si="15"/>
        <v>0</v>
      </c>
      <c r="AS48" s="58">
        <f t="shared" si="16"/>
        <v>0</v>
      </c>
      <c r="AT48" s="58">
        <f t="shared" si="17"/>
        <v>3.0087355880452371</v>
      </c>
      <c r="AU48" s="58">
        <f t="shared" si="18"/>
        <v>0</v>
      </c>
      <c r="AV48" s="58">
        <f t="shared" si="19"/>
        <v>14.864360167869656</v>
      </c>
      <c r="AW48" s="58">
        <f t="shared" si="20"/>
        <v>25.801789428975624</v>
      </c>
      <c r="AX48" s="58">
        <f t="shared" si="21"/>
        <v>5.420857673750521</v>
      </c>
      <c r="AY48" s="58">
        <f t="shared" si="22"/>
        <v>0</v>
      </c>
      <c r="AZ48" s="58">
        <f t="shared" si="23"/>
        <v>0</v>
      </c>
      <c r="BA48" s="58">
        <f t="shared" si="24"/>
        <v>10.481369961956069</v>
      </c>
      <c r="BB48" s="58">
        <f t="shared" si="25"/>
        <v>0.48911858516389323</v>
      </c>
      <c r="BC48" s="58">
        <f t="shared" si="26"/>
        <v>11.486959309807578</v>
      </c>
      <c r="BD48">
        <f t="shared" si="8"/>
        <v>7</v>
      </c>
      <c r="BE48" s="16">
        <f t="shared" si="27"/>
        <v>24.052886819673525</v>
      </c>
      <c r="BF48">
        <f t="shared" si="28"/>
        <v>-17.052886819673525</v>
      </c>
      <c r="BG48">
        <f>ABS(matches_win!E48-'OAM2'!BE48)</f>
        <v>17.052886819673525</v>
      </c>
      <c r="BH48">
        <f>ABS(matches_win!F48-'OAM2'!BF48)</f>
        <v>20.052886819673525</v>
      </c>
      <c r="BI48">
        <f>IF(BG48&lt;BH48,matches_win!E48,matches_win!F48)</f>
        <v>7</v>
      </c>
      <c r="BJ48">
        <f t="shared" si="29"/>
        <v>1</v>
      </c>
    </row>
    <row r="49" spans="1:62" x14ac:dyDescent="0.35">
      <c r="A49">
        <v>46</v>
      </c>
      <c r="B49">
        <f>matches_win!L49</f>
        <v>9</v>
      </c>
      <c r="C49">
        <f>matches_win!N49</f>
        <v>1</v>
      </c>
      <c r="D49">
        <f>matches_win!P49</f>
        <v>1</v>
      </c>
      <c r="E49">
        <f>matches_win_weighted!L49</f>
        <v>1</v>
      </c>
      <c r="F49">
        <f>matches_win_weighted!N49</f>
        <v>1</v>
      </c>
      <c r="G49">
        <f>matches_win_weighted!P49</f>
        <v>1</v>
      </c>
      <c r="H49">
        <f>matches_lost!L49</f>
        <v>1</v>
      </c>
      <c r="I49">
        <f>matches_lost!N49</f>
        <v>9</v>
      </c>
      <c r="J49">
        <f>matches_lost!P49</f>
        <v>9</v>
      </c>
      <c r="K49">
        <f>matches_lost_weighted!L49</f>
        <v>9</v>
      </c>
      <c r="L49">
        <f>matches_lost_weighted!N49</f>
        <v>1</v>
      </c>
      <c r="M49">
        <f>matches_lost_weighted!P49</f>
        <v>1</v>
      </c>
      <c r="N49">
        <f>'matches_lost (2)'!L49</f>
        <v>1</v>
      </c>
      <c r="O49">
        <f>'matches_lost (2)'!N49</f>
        <v>1</v>
      </c>
      <c r="P49">
        <f>'matches_lost (2)'!P49</f>
        <v>1</v>
      </c>
      <c r="Q49">
        <f>matches_win!E49</f>
        <v>1</v>
      </c>
      <c r="R49">
        <f t="shared" si="9"/>
        <v>11</v>
      </c>
      <c r="S49">
        <f t="shared" si="10"/>
        <v>4</v>
      </c>
      <c r="T49">
        <f t="shared" si="11"/>
        <v>1</v>
      </c>
      <c r="U49">
        <f>IF(T49=1,Q49,matches_win!F49)</f>
        <v>1</v>
      </c>
      <c r="AO49" s="58">
        <f t="shared" si="12"/>
        <v>22.865454243914559</v>
      </c>
      <c r="AP49" s="58">
        <f t="shared" si="13"/>
        <v>4.0863907516566256</v>
      </c>
      <c r="AQ49" s="58">
        <f t="shared" si="14"/>
        <v>0.47581150649045906</v>
      </c>
      <c r="AR49" s="58">
        <f t="shared" si="15"/>
        <v>6.5731912292809136E-3</v>
      </c>
      <c r="AS49" s="58">
        <f t="shared" si="16"/>
        <v>1.0008945844739996</v>
      </c>
      <c r="AT49" s="58">
        <f t="shared" si="17"/>
        <v>3.5057419408583872</v>
      </c>
      <c r="AU49" s="58">
        <f t="shared" si="18"/>
        <v>0.47295216564754144</v>
      </c>
      <c r="AV49" s="58">
        <f t="shared" si="19"/>
        <v>15.222317555179698</v>
      </c>
      <c r="AW49" s="58">
        <f t="shared" si="20"/>
        <v>142.95874920390858</v>
      </c>
      <c r="AX49" s="58">
        <f t="shared" si="21"/>
        <v>593.10926073183794</v>
      </c>
      <c r="AY49" s="58">
        <f t="shared" si="22"/>
        <v>0.48564657583096388</v>
      </c>
      <c r="AZ49" s="58">
        <f t="shared" si="23"/>
        <v>0.47742742587967463</v>
      </c>
      <c r="BA49" s="58">
        <f t="shared" si="24"/>
        <v>0.28575080210218012</v>
      </c>
      <c r="BB49" s="58">
        <f t="shared" si="25"/>
        <v>0.28585020335973699</v>
      </c>
      <c r="BC49" s="58">
        <f t="shared" si="26"/>
        <v>0.28501890915481326</v>
      </c>
      <c r="BD49">
        <f t="shared" si="8"/>
        <v>1</v>
      </c>
      <c r="BE49" s="16">
        <f t="shared" si="27"/>
        <v>2.1839067804350965</v>
      </c>
      <c r="BF49">
        <f t="shared" si="28"/>
        <v>-1.1839067804350965</v>
      </c>
      <c r="BG49">
        <f>ABS(matches_win!E49-'OAM2'!BE49)</f>
        <v>1.1839067804350965</v>
      </c>
      <c r="BH49">
        <f>ABS(matches_win!F49-'OAM2'!BF49)</f>
        <v>10.183906780435096</v>
      </c>
      <c r="BI49">
        <f>IF(BG49&lt;BH49,matches_win!E49,matches_win!F49)</f>
        <v>1</v>
      </c>
      <c r="BJ49">
        <f t="shared" si="29"/>
        <v>1</v>
      </c>
    </row>
    <row r="50" spans="1:62" x14ac:dyDescent="0.35">
      <c r="A50">
        <v>47</v>
      </c>
      <c r="B50">
        <f>matches_win!L50</f>
        <v>1</v>
      </c>
      <c r="C50">
        <f>matches_win!N50</f>
        <v>1</v>
      </c>
      <c r="D50">
        <f>matches_win!P50</f>
        <v>1</v>
      </c>
      <c r="E50">
        <f>matches_win_weighted!L50</f>
        <v>1</v>
      </c>
      <c r="F50">
        <f>matches_win_weighted!N50</f>
        <v>1</v>
      </c>
      <c r="G50">
        <f>matches_win_weighted!P50</f>
        <v>1</v>
      </c>
      <c r="H50">
        <f>matches_lost!L50</f>
        <v>2</v>
      </c>
      <c r="I50">
        <f>matches_lost!N50</f>
        <v>2</v>
      </c>
      <c r="J50">
        <f>matches_lost!P50</f>
        <v>1</v>
      </c>
      <c r="K50">
        <f>matches_lost_weighted!L50</f>
        <v>2</v>
      </c>
      <c r="L50">
        <f>matches_lost_weighted!N50</f>
        <v>1</v>
      </c>
      <c r="M50">
        <f>matches_lost_weighted!P50</f>
        <v>1</v>
      </c>
      <c r="N50">
        <f>'matches_lost (2)'!L50</f>
        <v>2</v>
      </c>
      <c r="O50">
        <f>'matches_lost (2)'!N50</f>
        <v>2</v>
      </c>
      <c r="P50">
        <f>'matches_lost (2)'!P50</f>
        <v>2</v>
      </c>
      <c r="Q50">
        <f>matches_win!E50</f>
        <v>1</v>
      </c>
      <c r="R50">
        <f t="shared" si="9"/>
        <v>9</v>
      </c>
      <c r="S50">
        <f t="shared" si="10"/>
        <v>6</v>
      </c>
      <c r="T50">
        <f t="shared" si="11"/>
        <v>1</v>
      </c>
      <c r="U50">
        <f>IF(T50=1,Q50,matches_win!F50)</f>
        <v>1</v>
      </c>
      <c r="AO50" s="58">
        <f t="shared" si="12"/>
        <v>0.46432208970191818</v>
      </c>
      <c r="AP50" s="58">
        <f t="shared" si="13"/>
        <v>4.0863907516566256</v>
      </c>
      <c r="AQ50" s="58">
        <f t="shared" si="14"/>
        <v>0.47581150649045906</v>
      </c>
      <c r="AR50" s="58">
        <f t="shared" si="15"/>
        <v>6.5731912292809136E-3</v>
      </c>
      <c r="AS50" s="58">
        <f t="shared" si="16"/>
        <v>1.0008945844739996</v>
      </c>
      <c r="AT50" s="58">
        <f t="shared" si="17"/>
        <v>3.5057419408583872</v>
      </c>
      <c r="AU50" s="58">
        <f t="shared" si="18"/>
        <v>0.1786170828241464</v>
      </c>
      <c r="AV50" s="58">
        <f t="shared" si="19"/>
        <v>69213881.184044957</v>
      </c>
      <c r="AW50" s="58">
        <f t="shared" si="20"/>
        <v>0.48548878864283668</v>
      </c>
      <c r="AX50" s="58">
        <f t="shared" si="21"/>
        <v>8.4967866859871126</v>
      </c>
      <c r="AY50" s="58">
        <f t="shared" si="22"/>
        <v>0.48564657583096388</v>
      </c>
      <c r="AZ50" s="58">
        <f t="shared" si="23"/>
        <v>0.47742742587967463</v>
      </c>
      <c r="BA50" s="58">
        <f t="shared" si="24"/>
        <v>7.202462997521943</v>
      </c>
      <c r="BB50" s="58">
        <f t="shared" si="25"/>
        <v>0.20958082458470081</v>
      </c>
      <c r="BC50" s="58">
        <f t="shared" si="26"/>
        <v>0</v>
      </c>
      <c r="BD50">
        <f t="shared" si="8"/>
        <v>1</v>
      </c>
      <c r="BE50" s="16">
        <f t="shared" si="27"/>
        <v>1.8805947585433205</v>
      </c>
      <c r="BF50">
        <f t="shared" si="28"/>
        <v>-0.88059475854332048</v>
      </c>
      <c r="BG50">
        <f>ABS(matches_win!E50-'OAM2'!BE50)</f>
        <v>0.88059475854332048</v>
      </c>
      <c r="BH50">
        <f>ABS(matches_win!F50-'OAM2'!BF50)</f>
        <v>2.8805947585433205</v>
      </c>
      <c r="BI50">
        <f>IF(BG50&lt;BH50,matches_win!E50,matches_win!F50)</f>
        <v>1</v>
      </c>
      <c r="BJ50">
        <f t="shared" si="29"/>
        <v>1</v>
      </c>
    </row>
    <row r="51" spans="1:62" x14ac:dyDescent="0.35">
      <c r="A51">
        <v>48</v>
      </c>
      <c r="B51">
        <f>matches_win!L51</f>
        <v>7</v>
      </c>
      <c r="C51">
        <f>matches_win!N51</f>
        <v>7</v>
      </c>
      <c r="D51">
        <f>matches_win!P51</f>
        <v>0</v>
      </c>
      <c r="E51">
        <f>matches_win_weighted!L51</f>
        <v>7</v>
      </c>
      <c r="F51">
        <f>matches_win_weighted!N51</f>
        <v>7</v>
      </c>
      <c r="G51">
        <f>matches_win_weighted!P51</f>
        <v>7</v>
      </c>
      <c r="H51">
        <f>matches_lost!L51</f>
        <v>7</v>
      </c>
      <c r="I51">
        <f>matches_lost!N51</f>
        <v>7</v>
      </c>
      <c r="J51">
        <f>matches_lost!P51</f>
        <v>0</v>
      </c>
      <c r="K51">
        <f>matches_lost_weighted!L51</f>
        <v>0</v>
      </c>
      <c r="L51">
        <f>matches_lost_weighted!N51</f>
        <v>7</v>
      </c>
      <c r="M51">
        <f>matches_lost_weighted!P51</f>
        <v>7</v>
      </c>
      <c r="N51">
        <f>'matches_lost (2)'!L51</f>
        <v>7</v>
      </c>
      <c r="O51">
        <f>'matches_lost (2)'!N51</f>
        <v>7</v>
      </c>
      <c r="P51">
        <f>'matches_lost (2)'!P51</f>
        <v>7</v>
      </c>
      <c r="Q51">
        <f>matches_win!E51</f>
        <v>0</v>
      </c>
      <c r="R51">
        <f t="shared" si="9"/>
        <v>3</v>
      </c>
      <c r="S51">
        <f t="shared" si="10"/>
        <v>12</v>
      </c>
      <c r="T51">
        <f t="shared" si="11"/>
        <v>0</v>
      </c>
      <c r="U51">
        <f>IF(T51=1,Q51,matches_win!F51)</f>
        <v>7</v>
      </c>
      <c r="AO51" s="58">
        <f t="shared" si="12"/>
        <v>23.974476440804274</v>
      </c>
      <c r="AP51" s="58">
        <f t="shared" si="13"/>
        <v>4883425866.9312429</v>
      </c>
      <c r="AQ51" s="58">
        <f t="shared" si="14"/>
        <v>0</v>
      </c>
      <c r="AR51" s="58">
        <f t="shared" si="15"/>
        <v>33.090356062252724</v>
      </c>
      <c r="AS51" s="58">
        <f t="shared" si="16"/>
        <v>7.9593287297089148</v>
      </c>
      <c r="AT51" s="58">
        <f t="shared" si="17"/>
        <v>0</v>
      </c>
      <c r="AU51" s="58">
        <f t="shared" si="18"/>
        <v>0</v>
      </c>
      <c r="AV51" s="58">
        <f t="shared" si="19"/>
        <v>14.864360167869656</v>
      </c>
      <c r="AW51" s="58">
        <f t="shared" si="20"/>
        <v>3.5136044999965702E-3</v>
      </c>
      <c r="AX51" s="58">
        <f t="shared" si="21"/>
        <v>0</v>
      </c>
      <c r="AY51" s="58">
        <f t="shared" si="22"/>
        <v>0</v>
      </c>
      <c r="AZ51" s="58">
        <f t="shared" si="23"/>
        <v>0</v>
      </c>
      <c r="BA51" s="58">
        <f t="shared" si="24"/>
        <v>0</v>
      </c>
      <c r="BB51" s="58">
        <f t="shared" si="25"/>
        <v>8.5360779258593613</v>
      </c>
      <c r="BC51" s="58">
        <f t="shared" si="26"/>
        <v>0</v>
      </c>
      <c r="BD51">
        <f t="shared" si="8"/>
        <v>0</v>
      </c>
      <c r="BE51" s="16">
        <f t="shared" si="27"/>
        <v>0</v>
      </c>
      <c r="BF51">
        <f t="shared" si="28"/>
        <v>0</v>
      </c>
      <c r="BG51">
        <f>ABS(matches_win!E51-'OAM2'!BE51)</f>
        <v>0</v>
      </c>
      <c r="BH51">
        <f>ABS(matches_win!F51-'OAM2'!BF51)</f>
        <v>7</v>
      </c>
      <c r="BI51">
        <f>IF(BG51&lt;BH51,matches_win!E51,matches_win!F51)</f>
        <v>0</v>
      </c>
      <c r="BJ51">
        <f t="shared" si="29"/>
        <v>1</v>
      </c>
    </row>
    <row r="52" spans="1:62" x14ac:dyDescent="0.35">
      <c r="A52">
        <v>49</v>
      </c>
      <c r="B52">
        <f>matches_win!L52</f>
        <v>9</v>
      </c>
      <c r="C52">
        <f>matches_win!N52</f>
        <v>0</v>
      </c>
      <c r="D52">
        <f>matches_win!P52</f>
        <v>0</v>
      </c>
      <c r="E52">
        <f>matches_win_weighted!L52</f>
        <v>0</v>
      </c>
      <c r="F52">
        <f>matches_win_weighted!N52</f>
        <v>0</v>
      </c>
      <c r="G52">
        <f>matches_win_weighted!P52</f>
        <v>0</v>
      </c>
      <c r="H52">
        <f>matches_lost!L52</f>
        <v>0</v>
      </c>
      <c r="I52">
        <f>matches_lost!N52</f>
        <v>9</v>
      </c>
      <c r="J52">
        <f>matches_lost!P52</f>
        <v>9</v>
      </c>
      <c r="K52">
        <f>matches_lost_weighted!L52</f>
        <v>9</v>
      </c>
      <c r="L52">
        <f>matches_lost_weighted!N52</f>
        <v>0</v>
      </c>
      <c r="M52">
        <f>matches_lost_weighted!P52</f>
        <v>0</v>
      </c>
      <c r="N52">
        <f>'matches_lost (2)'!L52</f>
        <v>0</v>
      </c>
      <c r="O52">
        <f>'matches_lost (2)'!N52</f>
        <v>0</v>
      </c>
      <c r="P52">
        <f>'matches_lost (2)'!P52</f>
        <v>0</v>
      </c>
      <c r="Q52">
        <f>matches_win!E52</f>
        <v>0</v>
      </c>
      <c r="R52">
        <f t="shared" si="9"/>
        <v>11</v>
      </c>
      <c r="S52">
        <f t="shared" si="10"/>
        <v>4</v>
      </c>
      <c r="T52">
        <f t="shared" si="11"/>
        <v>1</v>
      </c>
      <c r="U52">
        <f>IF(T52=1,Q52,matches_win!F52)</f>
        <v>0</v>
      </c>
      <c r="AO52" s="58">
        <f t="shared" si="12"/>
        <v>22.865454243914559</v>
      </c>
      <c r="AP52" s="58">
        <f t="shared" si="13"/>
        <v>0</v>
      </c>
      <c r="AQ52" s="58">
        <f t="shared" si="14"/>
        <v>0</v>
      </c>
      <c r="AR52" s="58">
        <f t="shared" si="15"/>
        <v>0</v>
      </c>
      <c r="AS52" s="58">
        <f t="shared" si="16"/>
        <v>0</v>
      </c>
      <c r="AT52" s="58">
        <f t="shared" si="17"/>
        <v>0</v>
      </c>
      <c r="AU52" s="58">
        <f t="shared" si="18"/>
        <v>0.17846301362336214</v>
      </c>
      <c r="AV52" s="58">
        <f t="shared" si="19"/>
        <v>15.222317555179698</v>
      </c>
      <c r="AW52" s="58">
        <f t="shared" si="20"/>
        <v>142.95874920390858</v>
      </c>
      <c r="AX52" s="58">
        <f t="shared" si="21"/>
        <v>593.10926073183794</v>
      </c>
      <c r="AY52" s="58">
        <f t="shared" si="22"/>
        <v>0</v>
      </c>
      <c r="AZ52" s="58">
        <f t="shared" si="23"/>
        <v>0</v>
      </c>
      <c r="BA52" s="58">
        <f t="shared" si="24"/>
        <v>1.4842114731453433</v>
      </c>
      <c r="BB52" s="58">
        <f t="shared" si="25"/>
        <v>1.4467054123883965</v>
      </c>
      <c r="BC52" s="58">
        <f t="shared" si="26"/>
        <v>1.4573361396709261</v>
      </c>
      <c r="BD52">
        <f t="shared" si="8"/>
        <v>0</v>
      </c>
      <c r="BE52" s="16">
        <f t="shared" si="27"/>
        <v>0.26490547138577664</v>
      </c>
      <c r="BF52">
        <f t="shared" si="28"/>
        <v>-0.26490547138577664</v>
      </c>
      <c r="BG52">
        <f>ABS(matches_win!E52-'OAM2'!BE52)</f>
        <v>0.26490547138577664</v>
      </c>
      <c r="BH52">
        <f>ABS(matches_win!F52-'OAM2'!BF52)</f>
        <v>9.2649054713857772</v>
      </c>
      <c r="BI52">
        <f>IF(BG52&lt;BH52,matches_win!E52,matches_win!F52)</f>
        <v>0</v>
      </c>
      <c r="BJ52">
        <f t="shared" si="29"/>
        <v>1</v>
      </c>
    </row>
    <row r="53" spans="1:62" x14ac:dyDescent="0.35">
      <c r="A53">
        <v>50</v>
      </c>
      <c r="B53">
        <f>matches_win!L53</f>
        <v>9</v>
      </c>
      <c r="C53">
        <f>matches_win!N53</f>
        <v>3</v>
      </c>
      <c r="D53">
        <f>matches_win!P53</f>
        <v>3</v>
      </c>
      <c r="E53">
        <f>matches_win_weighted!L53</f>
        <v>3</v>
      </c>
      <c r="F53">
        <f>matches_win_weighted!N53</f>
        <v>3</v>
      </c>
      <c r="G53">
        <f>matches_win_weighted!P53</f>
        <v>3</v>
      </c>
      <c r="H53">
        <f>matches_lost!L53</f>
        <v>3</v>
      </c>
      <c r="I53">
        <f>matches_lost!N53</f>
        <v>9</v>
      </c>
      <c r="J53">
        <f>matches_lost!P53</f>
        <v>9</v>
      </c>
      <c r="K53">
        <f>matches_lost_weighted!L53</f>
        <v>9</v>
      </c>
      <c r="L53">
        <f>matches_lost_weighted!N53</f>
        <v>3</v>
      </c>
      <c r="M53">
        <f>matches_lost_weighted!P53</f>
        <v>3</v>
      </c>
      <c r="N53">
        <f>'matches_lost (2)'!L53</f>
        <v>3</v>
      </c>
      <c r="O53">
        <f>'matches_lost (2)'!N53</f>
        <v>3</v>
      </c>
      <c r="P53">
        <f>'matches_lost (2)'!P53</f>
        <v>3</v>
      </c>
      <c r="Q53">
        <f>matches_win!E53</f>
        <v>3</v>
      </c>
      <c r="R53">
        <f t="shared" si="9"/>
        <v>11</v>
      </c>
      <c r="S53">
        <f t="shared" si="10"/>
        <v>4</v>
      </c>
      <c r="T53">
        <f t="shared" si="11"/>
        <v>1</v>
      </c>
      <c r="U53">
        <f>IF(T53=1,Q53,matches_win!F53)</f>
        <v>3</v>
      </c>
      <c r="AO53" s="58">
        <f t="shared" si="12"/>
        <v>22.865454243914559</v>
      </c>
      <c r="AP53" s="58">
        <f t="shared" si="13"/>
        <v>11.090849145436191</v>
      </c>
      <c r="AQ53" s="58">
        <f t="shared" si="14"/>
        <v>11.419173055667116</v>
      </c>
      <c r="AR53" s="58">
        <f t="shared" si="15"/>
        <v>0</v>
      </c>
      <c r="AS53" s="58">
        <f t="shared" si="16"/>
        <v>0</v>
      </c>
      <c r="AT53" s="58">
        <f t="shared" si="17"/>
        <v>3.0087355880452371</v>
      </c>
      <c r="AU53" s="58">
        <f t="shared" si="18"/>
        <v>0</v>
      </c>
      <c r="AV53" s="58">
        <f t="shared" si="19"/>
        <v>15.222317555179698</v>
      </c>
      <c r="AW53" s="58">
        <f t="shared" si="20"/>
        <v>142.95874920390858</v>
      </c>
      <c r="AX53" s="58">
        <f t="shared" si="21"/>
        <v>593.10926073183794</v>
      </c>
      <c r="AY53" s="58">
        <f t="shared" si="22"/>
        <v>0</v>
      </c>
      <c r="AZ53" s="58">
        <f t="shared" si="23"/>
        <v>0</v>
      </c>
      <c r="BA53" s="58">
        <f t="shared" si="24"/>
        <v>10.481369961956069</v>
      </c>
      <c r="BB53" s="58">
        <f t="shared" si="25"/>
        <v>0.48911858516389323</v>
      </c>
      <c r="BC53" s="58">
        <f t="shared" si="26"/>
        <v>11.486959309807578</v>
      </c>
      <c r="BD53">
        <f t="shared" si="8"/>
        <v>3</v>
      </c>
      <c r="BE53" s="16">
        <f t="shared" si="27"/>
        <v>18.848743217918081</v>
      </c>
      <c r="BF53">
        <f t="shared" si="28"/>
        <v>-15.848743217918081</v>
      </c>
      <c r="BG53">
        <f>ABS(matches_win!E53-'OAM2'!BE53)</f>
        <v>15.848743217918081</v>
      </c>
      <c r="BH53">
        <f>ABS(matches_win!F53-'OAM2'!BF53)</f>
        <v>24.848743217918081</v>
      </c>
      <c r="BI53">
        <f>IF(BG53&lt;BH53,matches_win!E53,matches_win!F53)</f>
        <v>3</v>
      </c>
      <c r="BJ53">
        <f t="shared" si="29"/>
        <v>1</v>
      </c>
    </row>
    <row r="54" spans="1:62" x14ac:dyDescent="0.35">
      <c r="A54">
        <v>51</v>
      </c>
      <c r="B54">
        <f>matches_win!L54</f>
        <v>1</v>
      </c>
      <c r="C54">
        <f>matches_win!N54</f>
        <v>1</v>
      </c>
      <c r="D54">
        <f>matches_win!P54</f>
        <v>1</v>
      </c>
      <c r="E54">
        <f>matches_win_weighted!L54</f>
        <v>1</v>
      </c>
      <c r="F54">
        <f>matches_win_weighted!N54</f>
        <v>1</v>
      </c>
      <c r="G54">
        <f>matches_win_weighted!P54</f>
        <v>1</v>
      </c>
      <c r="H54">
        <f>matches_lost!L54</f>
        <v>1</v>
      </c>
      <c r="I54">
        <f>matches_lost!N54</f>
        <v>0</v>
      </c>
      <c r="J54">
        <f>matches_lost!P54</f>
        <v>0</v>
      </c>
      <c r="K54">
        <f>matches_lost_weighted!L54</f>
        <v>0</v>
      </c>
      <c r="L54">
        <f>matches_lost_weighted!N54</f>
        <v>1</v>
      </c>
      <c r="M54">
        <f>matches_lost_weighted!P54</f>
        <v>1</v>
      </c>
      <c r="N54">
        <f>'matches_lost (2)'!L54</f>
        <v>1</v>
      </c>
      <c r="O54">
        <f>'matches_lost (2)'!N54</f>
        <v>1</v>
      </c>
      <c r="P54">
        <f>'matches_lost (2)'!P54</f>
        <v>1</v>
      </c>
      <c r="Q54">
        <f>matches_win!E54</f>
        <v>1</v>
      </c>
      <c r="R54">
        <f t="shared" si="9"/>
        <v>12</v>
      </c>
      <c r="S54">
        <f t="shared" si="10"/>
        <v>3</v>
      </c>
      <c r="T54">
        <f t="shared" si="11"/>
        <v>1</v>
      </c>
      <c r="U54">
        <f>IF(T54=1,Q54,matches_win!F54)</f>
        <v>1</v>
      </c>
      <c r="AO54" s="58">
        <f t="shared" si="12"/>
        <v>0.46432208970191818</v>
      </c>
      <c r="AP54" s="58">
        <f t="shared" si="13"/>
        <v>4.0863907516566256</v>
      </c>
      <c r="AQ54" s="58">
        <f t="shared" si="14"/>
        <v>0.47581150649045906</v>
      </c>
      <c r="AR54" s="58">
        <f t="shared" si="15"/>
        <v>6.5731912292809136E-3</v>
      </c>
      <c r="AS54" s="58">
        <f t="shared" si="16"/>
        <v>1.0008945844739996</v>
      </c>
      <c r="AT54" s="58">
        <f t="shared" si="17"/>
        <v>3.5057419408583872</v>
      </c>
      <c r="AU54" s="58">
        <f t="shared" si="18"/>
        <v>0.47295216564754144</v>
      </c>
      <c r="AV54" s="58">
        <f t="shared" si="19"/>
        <v>0</v>
      </c>
      <c r="AW54" s="58">
        <f t="shared" si="20"/>
        <v>3.5136044999965702E-3</v>
      </c>
      <c r="AX54" s="58">
        <f t="shared" si="21"/>
        <v>0</v>
      </c>
      <c r="AY54" s="58">
        <f t="shared" si="22"/>
        <v>0.48564657583096388</v>
      </c>
      <c r="AZ54" s="58">
        <f t="shared" si="23"/>
        <v>0.47742742587967463</v>
      </c>
      <c r="BA54" s="58">
        <f t="shared" si="24"/>
        <v>0.28575080210218012</v>
      </c>
      <c r="BB54" s="58">
        <f t="shared" si="25"/>
        <v>0.28585020335973699</v>
      </c>
      <c r="BC54" s="58">
        <f t="shared" si="26"/>
        <v>0.28501890915481326</v>
      </c>
      <c r="BD54">
        <f t="shared" si="8"/>
        <v>1</v>
      </c>
      <c r="BE54" s="16">
        <f t="shared" si="27"/>
        <v>0.7449476760251994</v>
      </c>
      <c r="BF54">
        <f t="shared" si="28"/>
        <v>0.2550523239748006</v>
      </c>
      <c r="BG54">
        <f>ABS(matches_win!E54-'OAM2'!BE54)</f>
        <v>0.2550523239748006</v>
      </c>
      <c r="BH54">
        <f>ABS(matches_win!F54-'OAM2'!BF54)</f>
        <v>0.2550523239748006</v>
      </c>
      <c r="BI54">
        <f>IF(BG54&lt;BH54,matches_win!E54,matches_win!F54)</f>
        <v>0</v>
      </c>
      <c r="BJ54">
        <f t="shared" si="29"/>
        <v>0</v>
      </c>
    </row>
    <row r="55" spans="1:62" x14ac:dyDescent="0.35">
      <c r="A55">
        <v>52</v>
      </c>
      <c r="B55">
        <f>matches_win!L55</f>
        <v>1</v>
      </c>
      <c r="C55">
        <f>matches_win!N55</f>
        <v>1</v>
      </c>
      <c r="D55">
        <f>matches_win!P55</f>
        <v>1</v>
      </c>
      <c r="E55">
        <f>matches_win_weighted!L55</f>
        <v>1</v>
      </c>
      <c r="F55">
        <f>matches_win_weighted!N55</f>
        <v>1</v>
      </c>
      <c r="G55">
        <f>matches_win_weighted!P55</f>
        <v>1</v>
      </c>
      <c r="H55">
        <f>matches_lost!L55</f>
        <v>1</v>
      </c>
      <c r="I55">
        <f>matches_lost!N55</f>
        <v>7</v>
      </c>
      <c r="J55">
        <f>matches_lost!P55</f>
        <v>7</v>
      </c>
      <c r="K55">
        <f>matches_lost_weighted!L55</f>
        <v>7</v>
      </c>
      <c r="L55">
        <f>matches_lost_weighted!N55</f>
        <v>1</v>
      </c>
      <c r="M55">
        <f>matches_lost_weighted!P55</f>
        <v>1</v>
      </c>
      <c r="N55">
        <f>'matches_lost (2)'!L55</f>
        <v>1</v>
      </c>
      <c r="O55">
        <f>'matches_lost (2)'!N55</f>
        <v>1</v>
      </c>
      <c r="P55">
        <f>'matches_lost (2)'!P55</f>
        <v>1</v>
      </c>
      <c r="Q55">
        <f>matches_win!E55</f>
        <v>7</v>
      </c>
      <c r="R55">
        <f t="shared" si="9"/>
        <v>3</v>
      </c>
      <c r="S55">
        <f t="shared" si="10"/>
        <v>12</v>
      </c>
      <c r="T55">
        <f t="shared" si="11"/>
        <v>0</v>
      </c>
      <c r="U55">
        <f>IF(T55=1,Q55,matches_win!F55)</f>
        <v>1</v>
      </c>
      <c r="AO55" s="58">
        <f t="shared" si="12"/>
        <v>0.46432208970191818</v>
      </c>
      <c r="AP55" s="58">
        <f t="shared" si="13"/>
        <v>4.0863907516566256</v>
      </c>
      <c r="AQ55" s="58">
        <f t="shared" si="14"/>
        <v>0.47581150649045906</v>
      </c>
      <c r="AR55" s="58">
        <f t="shared" si="15"/>
        <v>6.5731912292809136E-3</v>
      </c>
      <c r="AS55" s="58">
        <f t="shared" si="16"/>
        <v>1.0008945844739996</v>
      </c>
      <c r="AT55" s="58">
        <f t="shared" si="17"/>
        <v>3.5057419408583872</v>
      </c>
      <c r="AU55" s="58">
        <f t="shared" si="18"/>
        <v>0.47295216564754144</v>
      </c>
      <c r="AV55" s="58">
        <f t="shared" si="19"/>
        <v>14.864360167869656</v>
      </c>
      <c r="AW55" s="58">
        <f t="shared" si="20"/>
        <v>25.801789428975624</v>
      </c>
      <c r="AX55" s="58">
        <f t="shared" si="21"/>
        <v>15.834996353185078</v>
      </c>
      <c r="AY55" s="58">
        <f t="shared" si="22"/>
        <v>0.48564657583096388</v>
      </c>
      <c r="AZ55" s="58">
        <f t="shared" si="23"/>
        <v>0.47742742587967463</v>
      </c>
      <c r="BA55" s="58">
        <f t="shared" si="24"/>
        <v>0.28575080210218012</v>
      </c>
      <c r="BB55" s="58">
        <f t="shared" si="25"/>
        <v>0.28585020335973699</v>
      </c>
      <c r="BC55" s="58">
        <f t="shared" si="26"/>
        <v>0.28501890915481326</v>
      </c>
      <c r="BD55">
        <f t="shared" si="8"/>
        <v>7</v>
      </c>
      <c r="BE55" s="16">
        <f t="shared" si="27"/>
        <v>0.82725414209397985</v>
      </c>
      <c r="BF55">
        <f t="shared" si="28"/>
        <v>6.1727458579060199</v>
      </c>
      <c r="BG55">
        <f>ABS(matches_win!E55-'OAM2'!BE55)</f>
        <v>6.1727458579060199</v>
      </c>
      <c r="BH55">
        <f>ABS(matches_win!F55-'OAM2'!BF55)</f>
        <v>5.1727458579060199</v>
      </c>
      <c r="BI55">
        <f>IF(BG55&lt;BH55,matches_win!E55,matches_win!F55)</f>
        <v>1</v>
      </c>
      <c r="BJ55">
        <f t="shared" si="29"/>
        <v>0</v>
      </c>
    </row>
    <row r="56" spans="1:62" x14ac:dyDescent="0.35">
      <c r="A56">
        <v>53</v>
      </c>
      <c r="B56">
        <f>matches_win!L56</f>
        <v>1</v>
      </c>
      <c r="C56">
        <f>matches_win!N56</f>
        <v>1</v>
      </c>
      <c r="D56">
        <f>matches_win!P56</f>
        <v>1</v>
      </c>
      <c r="E56">
        <f>matches_win_weighted!L56</f>
        <v>1</v>
      </c>
      <c r="F56">
        <f>matches_win_weighted!N56</f>
        <v>1</v>
      </c>
      <c r="G56">
        <f>matches_win_weighted!P56</f>
        <v>1</v>
      </c>
      <c r="H56">
        <f>matches_lost!L56</f>
        <v>1</v>
      </c>
      <c r="I56">
        <f>matches_lost!N56</f>
        <v>3</v>
      </c>
      <c r="J56">
        <f>matches_lost!P56</f>
        <v>1</v>
      </c>
      <c r="K56">
        <f>matches_lost_weighted!L56</f>
        <v>3</v>
      </c>
      <c r="L56">
        <f>matches_lost_weighted!N56</f>
        <v>1</v>
      </c>
      <c r="M56">
        <f>matches_lost_weighted!P56</f>
        <v>1</v>
      </c>
      <c r="N56">
        <f>'matches_lost (2)'!L56</f>
        <v>3</v>
      </c>
      <c r="O56">
        <f>'matches_lost (2)'!N56</f>
        <v>3</v>
      </c>
      <c r="P56">
        <f>'matches_lost (2)'!P56</f>
        <v>3</v>
      </c>
      <c r="Q56">
        <f>matches_win!E56</f>
        <v>1</v>
      </c>
      <c r="R56">
        <f t="shared" si="9"/>
        <v>10</v>
      </c>
      <c r="S56">
        <f t="shared" si="10"/>
        <v>5</v>
      </c>
      <c r="T56">
        <f t="shared" si="11"/>
        <v>1</v>
      </c>
      <c r="U56">
        <f>IF(T56=1,Q56,matches_win!F56)</f>
        <v>1</v>
      </c>
      <c r="AO56" s="58">
        <f t="shared" si="12"/>
        <v>0.46432208970191818</v>
      </c>
      <c r="AP56" s="58">
        <f t="shared" si="13"/>
        <v>4.0863907516566256</v>
      </c>
      <c r="AQ56" s="58">
        <f t="shared" si="14"/>
        <v>0.47581150649045906</v>
      </c>
      <c r="AR56" s="58">
        <f t="shared" si="15"/>
        <v>6.5731912292809136E-3</v>
      </c>
      <c r="AS56" s="58">
        <f t="shared" si="16"/>
        <v>1.0008945844739996</v>
      </c>
      <c r="AT56" s="58">
        <f t="shared" si="17"/>
        <v>3.5057419408583872</v>
      </c>
      <c r="AU56" s="58">
        <f t="shared" si="18"/>
        <v>0.47295216564754144</v>
      </c>
      <c r="AV56" s="58">
        <f t="shared" si="19"/>
        <v>3.66471829519935</v>
      </c>
      <c r="AW56" s="58">
        <f t="shared" si="20"/>
        <v>0.48548878864283668</v>
      </c>
      <c r="AX56" s="58">
        <f t="shared" si="21"/>
        <v>5.420857673750521</v>
      </c>
      <c r="AY56" s="58">
        <f t="shared" si="22"/>
        <v>0.48564657583096388</v>
      </c>
      <c r="AZ56" s="58">
        <f t="shared" si="23"/>
        <v>0.47742742587967463</v>
      </c>
      <c r="BA56" s="58">
        <f t="shared" si="24"/>
        <v>10.481369961956069</v>
      </c>
      <c r="BB56" s="58">
        <f t="shared" si="25"/>
        <v>0.48911858516389323</v>
      </c>
      <c r="BC56" s="58">
        <f t="shared" si="26"/>
        <v>11.486959309807578</v>
      </c>
      <c r="BD56">
        <f t="shared" si="8"/>
        <v>1</v>
      </c>
      <c r="BE56" s="16">
        <f t="shared" si="27"/>
        <v>0.96408157420320062</v>
      </c>
      <c r="BF56">
        <f t="shared" si="28"/>
        <v>3.591842579679938E-2</v>
      </c>
      <c r="BG56">
        <f>ABS(matches_win!E56-'OAM2'!BE56)</f>
        <v>3.591842579679938E-2</v>
      </c>
      <c r="BH56">
        <f>ABS(matches_win!F56-'OAM2'!BF56)</f>
        <v>2.9640815742032007</v>
      </c>
      <c r="BI56">
        <f>IF(BG56&lt;BH56,matches_win!E56,matches_win!F56)</f>
        <v>1</v>
      </c>
      <c r="BJ56">
        <f t="shared" si="29"/>
        <v>1</v>
      </c>
    </row>
    <row r="57" spans="1:62" x14ac:dyDescent="0.35">
      <c r="A57">
        <v>54</v>
      </c>
      <c r="B57">
        <f>matches_win!L57</f>
        <v>4</v>
      </c>
      <c r="C57">
        <f>matches_win!N57</f>
        <v>4</v>
      </c>
      <c r="D57">
        <f>matches_win!P57</f>
        <v>7</v>
      </c>
      <c r="E57">
        <f>matches_win_weighted!L57</f>
        <v>7</v>
      </c>
      <c r="F57">
        <f>matches_win_weighted!N57</f>
        <v>7</v>
      </c>
      <c r="G57">
        <f>matches_win_weighted!P57</f>
        <v>7</v>
      </c>
      <c r="H57">
        <f>matches_lost!L57</f>
        <v>7</v>
      </c>
      <c r="I57">
        <f>matches_lost!N57</f>
        <v>4</v>
      </c>
      <c r="J57">
        <f>matches_lost!P57</f>
        <v>4</v>
      </c>
      <c r="K57">
        <f>matches_lost_weighted!L57</f>
        <v>4</v>
      </c>
      <c r="L57">
        <f>matches_lost_weighted!N57</f>
        <v>7</v>
      </c>
      <c r="M57">
        <f>matches_lost_weighted!P57</f>
        <v>7</v>
      </c>
      <c r="N57">
        <f>'matches_lost (2)'!L57</f>
        <v>7</v>
      </c>
      <c r="O57">
        <f>'matches_lost (2)'!N57</f>
        <v>7</v>
      </c>
      <c r="P57">
        <f>'matches_lost (2)'!P57</f>
        <v>7</v>
      </c>
      <c r="Q57">
        <f>matches_win!E57</f>
        <v>4</v>
      </c>
      <c r="R57">
        <f t="shared" si="9"/>
        <v>5</v>
      </c>
      <c r="S57">
        <f t="shared" si="10"/>
        <v>10</v>
      </c>
      <c r="T57">
        <f t="shared" si="11"/>
        <v>0</v>
      </c>
      <c r="U57">
        <f>IF(T57=1,Q57,matches_win!F57)</f>
        <v>7</v>
      </c>
      <c r="AO57" s="58">
        <f t="shared" si="12"/>
        <v>0</v>
      </c>
      <c r="AP57" s="58">
        <f t="shared" si="13"/>
        <v>3.8777198031591578</v>
      </c>
      <c r="AQ57" s="58">
        <f t="shared" si="14"/>
        <v>25.435591971544465</v>
      </c>
      <c r="AR57" s="58">
        <f t="shared" si="15"/>
        <v>33.090356062252724</v>
      </c>
      <c r="AS57" s="58">
        <f t="shared" si="16"/>
        <v>7.9593287297089148</v>
      </c>
      <c r="AT57" s="58">
        <f t="shared" si="17"/>
        <v>0</v>
      </c>
      <c r="AU57" s="58">
        <f t="shared" si="18"/>
        <v>0</v>
      </c>
      <c r="AV57" s="58">
        <f t="shared" si="19"/>
        <v>3.3085451021499495</v>
      </c>
      <c r="AW57" s="58">
        <f t="shared" si="20"/>
        <v>3.3648181160566502</v>
      </c>
      <c r="AX57" s="58">
        <f t="shared" si="21"/>
        <v>20.421505481883415</v>
      </c>
      <c r="AY57" s="58">
        <f t="shared" si="22"/>
        <v>0</v>
      </c>
      <c r="AZ57" s="58">
        <f t="shared" si="23"/>
        <v>0</v>
      </c>
      <c r="BA57" s="58">
        <f t="shared" si="24"/>
        <v>0</v>
      </c>
      <c r="BB57" s="58">
        <f t="shared" si="25"/>
        <v>8.5360779258593613</v>
      </c>
      <c r="BC57" s="58">
        <f t="shared" si="26"/>
        <v>0</v>
      </c>
      <c r="BD57">
        <f t="shared" si="8"/>
        <v>4</v>
      </c>
      <c r="BE57" s="16">
        <f t="shared" si="27"/>
        <v>5.0219517619500351</v>
      </c>
      <c r="BF57">
        <f t="shared" si="28"/>
        <v>-1.0219517619500351</v>
      </c>
      <c r="BG57">
        <f>ABS(matches_win!E57-'OAM2'!BE57)</f>
        <v>1.0219517619500351</v>
      </c>
      <c r="BH57">
        <f>ABS(matches_win!F57-'OAM2'!BF57)</f>
        <v>8.0219517619500351</v>
      </c>
      <c r="BI57">
        <f>IF(BG57&lt;BH57,matches_win!E57,matches_win!F57)</f>
        <v>4</v>
      </c>
      <c r="BJ57">
        <f t="shared" si="29"/>
        <v>1</v>
      </c>
    </row>
    <row r="58" spans="1:62" x14ac:dyDescent="0.35">
      <c r="A58">
        <v>55</v>
      </c>
      <c r="B58">
        <f>matches_win!L58</f>
        <v>2</v>
      </c>
      <c r="C58">
        <f>matches_win!N58</f>
        <v>2</v>
      </c>
      <c r="D58">
        <f>matches_win!P58</f>
        <v>5</v>
      </c>
      <c r="E58">
        <f>matches_win_weighted!L58</f>
        <v>2</v>
      </c>
      <c r="F58">
        <f>matches_win_weighted!N58</f>
        <v>2</v>
      </c>
      <c r="G58">
        <f>matches_win_weighted!P58</f>
        <v>2</v>
      </c>
      <c r="H58">
        <f>matches_lost!L58</f>
        <v>2</v>
      </c>
      <c r="I58">
        <f>matches_lost!N58</f>
        <v>5</v>
      </c>
      <c r="J58">
        <f>matches_lost!P58</f>
        <v>5</v>
      </c>
      <c r="K58">
        <f>matches_lost_weighted!L58</f>
        <v>5</v>
      </c>
      <c r="L58">
        <f>matches_lost_weighted!N58</f>
        <v>2</v>
      </c>
      <c r="M58">
        <f>matches_lost_weighted!P58</f>
        <v>2</v>
      </c>
      <c r="N58">
        <f>'matches_lost (2)'!L58</f>
        <v>2</v>
      </c>
      <c r="O58">
        <f>'matches_lost (2)'!N58</f>
        <v>2</v>
      </c>
      <c r="P58">
        <f>'matches_lost (2)'!P58</f>
        <v>2</v>
      </c>
      <c r="Q58">
        <f>matches_win!E58</f>
        <v>5</v>
      </c>
      <c r="R58">
        <f t="shared" si="9"/>
        <v>4</v>
      </c>
      <c r="S58">
        <f t="shared" si="10"/>
        <v>11</v>
      </c>
      <c r="T58">
        <f t="shared" si="11"/>
        <v>0</v>
      </c>
      <c r="U58">
        <f>IF(T58=1,Q58,matches_win!F58)</f>
        <v>2</v>
      </c>
      <c r="AO58" s="58">
        <f t="shared" si="12"/>
        <v>0</v>
      </c>
      <c r="AP58" s="58">
        <f t="shared" si="13"/>
        <v>0</v>
      </c>
      <c r="AQ58" s="58">
        <f t="shared" si="14"/>
        <v>20.038586211337087</v>
      </c>
      <c r="AR58" s="58">
        <f t="shared" si="15"/>
        <v>0</v>
      </c>
      <c r="AS58" s="58">
        <f t="shared" si="16"/>
        <v>0</v>
      </c>
      <c r="AT58" s="58">
        <f t="shared" si="17"/>
        <v>2.9355862924847855</v>
      </c>
      <c r="AU58" s="58">
        <f t="shared" si="18"/>
        <v>0.1786170828241464</v>
      </c>
      <c r="AV58" s="58">
        <f t="shared" si="19"/>
        <v>19.159684972057505</v>
      </c>
      <c r="AW58" s="58">
        <f t="shared" si="20"/>
        <v>36.152284514448581</v>
      </c>
      <c r="AX58" s="58">
        <f t="shared" si="21"/>
        <v>15.639952325477694</v>
      </c>
      <c r="AY58" s="58">
        <f t="shared" si="22"/>
        <v>12.772414833090641</v>
      </c>
      <c r="AZ58" s="58">
        <f t="shared" si="23"/>
        <v>1.0293877592727914</v>
      </c>
      <c r="BA58" s="58">
        <f t="shared" si="24"/>
        <v>7.202462997521943</v>
      </c>
      <c r="BB58" s="58">
        <f t="shared" si="25"/>
        <v>0.20958082458470081</v>
      </c>
      <c r="BC58" s="58">
        <f t="shared" si="26"/>
        <v>0</v>
      </c>
      <c r="BD58">
        <f t="shared" si="8"/>
        <v>5</v>
      </c>
      <c r="BE58" s="16">
        <f t="shared" si="27"/>
        <v>2.8066496455994128</v>
      </c>
      <c r="BF58">
        <f t="shared" si="28"/>
        <v>2.1933503544005872</v>
      </c>
      <c r="BG58">
        <f>ABS(matches_win!E58-'OAM2'!BE58)</f>
        <v>2.1933503544005872</v>
      </c>
      <c r="BH58">
        <f>ABS(matches_win!F58-'OAM2'!BF58)</f>
        <v>0.19335035440058723</v>
      </c>
      <c r="BI58">
        <f>IF(BG58&lt;BH58,matches_win!E58,matches_win!F58)</f>
        <v>2</v>
      </c>
      <c r="BJ58">
        <f t="shared" si="29"/>
        <v>0</v>
      </c>
    </row>
    <row r="59" spans="1:62" x14ac:dyDescent="0.35">
      <c r="A59">
        <v>56</v>
      </c>
      <c r="B59">
        <f>matches_win!L59</f>
        <v>1</v>
      </c>
      <c r="C59">
        <f>matches_win!N59</f>
        <v>1</v>
      </c>
      <c r="D59">
        <f>matches_win!P59</f>
        <v>1</v>
      </c>
      <c r="E59">
        <f>matches_win_weighted!L59</f>
        <v>1</v>
      </c>
      <c r="F59">
        <f>matches_win_weighted!N59</f>
        <v>1</v>
      </c>
      <c r="G59">
        <f>matches_win_weighted!P59</f>
        <v>1</v>
      </c>
      <c r="H59">
        <f>matches_lost!L59</f>
        <v>1</v>
      </c>
      <c r="I59">
        <f>matches_lost!N59</f>
        <v>8</v>
      </c>
      <c r="J59">
        <f>matches_lost!P59</f>
        <v>8</v>
      </c>
      <c r="K59">
        <f>matches_lost_weighted!L59</f>
        <v>8</v>
      </c>
      <c r="L59">
        <f>matches_lost_weighted!N59</f>
        <v>1</v>
      </c>
      <c r="M59">
        <f>matches_lost_weighted!P59</f>
        <v>1</v>
      </c>
      <c r="N59">
        <f>'matches_lost (2)'!L59</f>
        <v>1</v>
      </c>
      <c r="O59">
        <f>'matches_lost (2)'!N59</f>
        <v>1</v>
      </c>
      <c r="P59">
        <f>'matches_lost (2)'!P59</f>
        <v>1</v>
      </c>
      <c r="Q59">
        <f>matches_win!E59</f>
        <v>1</v>
      </c>
      <c r="R59">
        <f t="shared" si="9"/>
        <v>12</v>
      </c>
      <c r="S59">
        <f t="shared" si="10"/>
        <v>3</v>
      </c>
      <c r="T59">
        <f t="shared" si="11"/>
        <v>1</v>
      </c>
      <c r="U59">
        <f>IF(T59=1,Q59,matches_win!F59)</f>
        <v>1</v>
      </c>
      <c r="AO59" s="58">
        <f t="shared" si="12"/>
        <v>0.46432208970191818</v>
      </c>
      <c r="AP59" s="58">
        <f t="shared" si="13"/>
        <v>4.0863907516566256</v>
      </c>
      <c r="AQ59" s="58">
        <f t="shared" si="14"/>
        <v>0.47581150649045906</v>
      </c>
      <c r="AR59" s="58">
        <f t="shared" si="15"/>
        <v>6.5731912292809136E-3</v>
      </c>
      <c r="AS59" s="58">
        <f t="shared" si="16"/>
        <v>1.0008945844739996</v>
      </c>
      <c r="AT59" s="58">
        <f t="shared" si="17"/>
        <v>3.5057419408583872</v>
      </c>
      <c r="AU59" s="58">
        <f t="shared" si="18"/>
        <v>0.47295216564754144</v>
      </c>
      <c r="AV59" s="58">
        <f t="shared" si="19"/>
        <v>163.60063238767256</v>
      </c>
      <c r="AW59" s="58">
        <f t="shared" si="20"/>
        <v>127.83707431939422</v>
      </c>
      <c r="AX59" s="58">
        <f t="shared" si="21"/>
        <v>126.14440069102119</v>
      </c>
      <c r="AY59" s="58">
        <f t="shared" si="22"/>
        <v>0.48564657583096388</v>
      </c>
      <c r="AZ59" s="58">
        <f t="shared" si="23"/>
        <v>0.47742742587967463</v>
      </c>
      <c r="BA59" s="58">
        <f t="shared" si="24"/>
        <v>0.28575080210218012</v>
      </c>
      <c r="BB59" s="58">
        <f t="shared" si="25"/>
        <v>0.28585020335973699</v>
      </c>
      <c r="BC59" s="58">
        <f t="shared" si="26"/>
        <v>0.28501890915481326</v>
      </c>
      <c r="BD59">
        <f t="shared" si="8"/>
        <v>1</v>
      </c>
      <c r="BE59" s="16">
        <f t="shared" si="27"/>
        <v>0.97209524888160093</v>
      </c>
      <c r="BF59">
        <f t="shared" si="28"/>
        <v>2.7904751118399074E-2</v>
      </c>
      <c r="BG59">
        <f>ABS(matches_win!E59-'OAM2'!BE59)</f>
        <v>2.7904751118399074E-2</v>
      </c>
      <c r="BH59">
        <f>ABS(matches_win!F59-'OAM2'!BF59)</f>
        <v>7.972095248881601</v>
      </c>
      <c r="BI59">
        <f>IF(BG59&lt;BH59,matches_win!E59,matches_win!F59)</f>
        <v>1</v>
      </c>
      <c r="BJ59">
        <f t="shared" si="29"/>
        <v>1</v>
      </c>
    </row>
    <row r="60" spans="1:62" x14ac:dyDescent="0.35">
      <c r="A60">
        <v>57</v>
      </c>
      <c r="B60">
        <f>matches_win!L60</f>
        <v>7</v>
      </c>
      <c r="C60">
        <f>matches_win!N60</f>
        <v>7</v>
      </c>
      <c r="D60">
        <f>matches_win!P60</f>
        <v>6</v>
      </c>
      <c r="E60">
        <f>matches_win_weighted!L60</f>
        <v>7</v>
      </c>
      <c r="F60">
        <f>matches_win_weighted!N60</f>
        <v>7</v>
      </c>
      <c r="G60">
        <f>matches_win_weighted!P60</f>
        <v>7</v>
      </c>
      <c r="H60">
        <f>matches_lost!L60</f>
        <v>7</v>
      </c>
      <c r="I60">
        <f>matches_lost!N60</f>
        <v>7</v>
      </c>
      <c r="J60">
        <f>matches_lost!P60</f>
        <v>6</v>
      </c>
      <c r="K60">
        <f>matches_lost_weighted!L60</f>
        <v>7</v>
      </c>
      <c r="L60">
        <f>matches_lost_weighted!N60</f>
        <v>7</v>
      </c>
      <c r="M60">
        <f>matches_lost_weighted!P60</f>
        <v>6</v>
      </c>
      <c r="N60">
        <f>'matches_lost (2)'!L60</f>
        <v>7</v>
      </c>
      <c r="O60">
        <f>'matches_lost (2)'!N60</f>
        <v>7</v>
      </c>
      <c r="P60">
        <f>'matches_lost (2)'!P60</f>
        <v>7</v>
      </c>
      <c r="Q60">
        <f>matches_win!E60</f>
        <v>6</v>
      </c>
      <c r="R60">
        <f t="shared" si="9"/>
        <v>3</v>
      </c>
      <c r="S60">
        <f t="shared" si="10"/>
        <v>12</v>
      </c>
      <c r="T60">
        <f t="shared" si="11"/>
        <v>0</v>
      </c>
      <c r="U60">
        <f>IF(T60=1,Q60,matches_win!F60)</f>
        <v>7</v>
      </c>
      <c r="AO60" s="58">
        <f t="shared" si="12"/>
        <v>23.974476440804274</v>
      </c>
      <c r="AP60" s="58">
        <f t="shared" si="13"/>
        <v>4883425866.9312429</v>
      </c>
      <c r="AQ60" s="58">
        <f t="shared" si="14"/>
        <v>0.25236444371492306</v>
      </c>
      <c r="AR60" s="58">
        <f t="shared" si="15"/>
        <v>33.090356062252724</v>
      </c>
      <c r="AS60" s="58">
        <f t="shared" si="16"/>
        <v>7.9593287297089148</v>
      </c>
      <c r="AT60" s="58">
        <f t="shared" si="17"/>
        <v>0</v>
      </c>
      <c r="AU60" s="58">
        <f t="shared" si="18"/>
        <v>0</v>
      </c>
      <c r="AV60" s="58">
        <f t="shared" si="19"/>
        <v>14.864360167869656</v>
      </c>
      <c r="AW60" s="58">
        <f t="shared" si="20"/>
        <v>0</v>
      </c>
      <c r="AX60" s="58">
        <f t="shared" si="21"/>
        <v>15.834996353185078</v>
      </c>
      <c r="AY60" s="58">
        <f t="shared" si="22"/>
        <v>0</v>
      </c>
      <c r="AZ60" s="58">
        <f t="shared" si="23"/>
        <v>0</v>
      </c>
      <c r="BA60" s="58">
        <f t="shared" si="24"/>
        <v>0</v>
      </c>
      <c r="BB60" s="58">
        <f t="shared" si="25"/>
        <v>8.5360779258593613</v>
      </c>
      <c r="BC60" s="58">
        <f t="shared" si="26"/>
        <v>0</v>
      </c>
      <c r="BD60">
        <f t="shared" si="8"/>
        <v>6</v>
      </c>
      <c r="BE60" s="16">
        <f t="shared" si="27"/>
        <v>12.107651404834845</v>
      </c>
      <c r="BF60">
        <f t="shared" si="28"/>
        <v>-6.1076514048348454</v>
      </c>
      <c r="BG60">
        <f>ABS(matches_win!E60-'OAM2'!BE60)</f>
        <v>6.1076514048348454</v>
      </c>
      <c r="BH60">
        <f>ABS(matches_win!F60-'OAM2'!BF60)</f>
        <v>13.107651404834845</v>
      </c>
      <c r="BI60">
        <f>IF(BG60&lt;BH60,matches_win!E60,matches_win!F60)</f>
        <v>6</v>
      </c>
      <c r="BJ60">
        <f t="shared" si="29"/>
        <v>1</v>
      </c>
    </row>
    <row r="61" spans="1:62" x14ac:dyDescent="0.35">
      <c r="A61">
        <v>58</v>
      </c>
      <c r="B61">
        <f>matches_win!L61</f>
        <v>4</v>
      </c>
      <c r="C61">
        <f>matches_win!N61</f>
        <v>4</v>
      </c>
      <c r="D61">
        <f>matches_win!P61</f>
        <v>4</v>
      </c>
      <c r="E61">
        <f>matches_win_weighted!L61</f>
        <v>2</v>
      </c>
      <c r="F61">
        <f>matches_win_weighted!N61</f>
        <v>2</v>
      </c>
      <c r="G61">
        <f>matches_win_weighted!P61</f>
        <v>2</v>
      </c>
      <c r="H61">
        <f>matches_lost!L61</f>
        <v>2</v>
      </c>
      <c r="I61">
        <f>matches_lost!N61</f>
        <v>4</v>
      </c>
      <c r="J61">
        <f>matches_lost!P61</f>
        <v>4</v>
      </c>
      <c r="K61">
        <f>matches_lost_weighted!L61</f>
        <v>4</v>
      </c>
      <c r="L61">
        <f>matches_lost_weighted!N61</f>
        <v>2</v>
      </c>
      <c r="M61">
        <f>matches_lost_weighted!P61</f>
        <v>2</v>
      </c>
      <c r="N61">
        <f>'matches_lost (2)'!L61</f>
        <v>2</v>
      </c>
      <c r="O61">
        <f>'matches_lost (2)'!N61</f>
        <v>2</v>
      </c>
      <c r="P61">
        <f>'matches_lost (2)'!P61</f>
        <v>2</v>
      </c>
      <c r="Q61">
        <f>matches_win!E61</f>
        <v>2</v>
      </c>
      <c r="R61">
        <f t="shared" si="9"/>
        <v>9</v>
      </c>
      <c r="S61">
        <f t="shared" si="10"/>
        <v>6</v>
      </c>
      <c r="T61">
        <f t="shared" si="11"/>
        <v>1</v>
      </c>
      <c r="U61">
        <f>IF(T61=1,Q61,matches_win!F61)</f>
        <v>2</v>
      </c>
      <c r="AO61" s="58">
        <f t="shared" si="12"/>
        <v>0</v>
      </c>
      <c r="AP61" s="58">
        <f t="shared" si="13"/>
        <v>3.8777198031591578</v>
      </c>
      <c r="AQ61" s="58">
        <f t="shared" si="14"/>
        <v>31.840008971983032</v>
      </c>
      <c r="AR61" s="58">
        <f t="shared" si="15"/>
        <v>0</v>
      </c>
      <c r="AS61" s="58">
        <f t="shared" si="16"/>
        <v>0</v>
      </c>
      <c r="AT61" s="58">
        <f t="shared" si="17"/>
        <v>2.9355862924847855</v>
      </c>
      <c r="AU61" s="58">
        <f t="shared" si="18"/>
        <v>0.1786170828241464</v>
      </c>
      <c r="AV61" s="58">
        <f t="shared" si="19"/>
        <v>3.3085451021499495</v>
      </c>
      <c r="AW61" s="58">
        <f t="shared" si="20"/>
        <v>3.3648181160566502</v>
      </c>
      <c r="AX61" s="58">
        <f t="shared" si="21"/>
        <v>20.421505481883415</v>
      </c>
      <c r="AY61" s="58">
        <f t="shared" si="22"/>
        <v>12.772414833090641</v>
      </c>
      <c r="AZ61" s="58">
        <f t="shared" si="23"/>
        <v>1.0293877592727914</v>
      </c>
      <c r="BA61" s="58">
        <f t="shared" si="24"/>
        <v>7.202462997521943</v>
      </c>
      <c r="BB61" s="58">
        <f t="shared" si="25"/>
        <v>0.20958082458470081</v>
      </c>
      <c r="BC61" s="58">
        <f t="shared" si="26"/>
        <v>0</v>
      </c>
      <c r="BD61">
        <f t="shared" si="8"/>
        <v>2</v>
      </c>
      <c r="BE61" s="16">
        <f t="shared" si="27"/>
        <v>3.9109142354213295</v>
      </c>
      <c r="BF61">
        <f t="shared" si="28"/>
        <v>-1.9109142354213295</v>
      </c>
      <c r="BG61">
        <f>ABS(matches_win!E61-'OAM2'!BE61)</f>
        <v>1.9109142354213295</v>
      </c>
      <c r="BH61">
        <f>ABS(matches_win!F61-'OAM2'!BF61)</f>
        <v>5.9109142354213295</v>
      </c>
      <c r="BI61">
        <f>IF(BG61&lt;BH61,matches_win!E61,matches_win!F61)</f>
        <v>2</v>
      </c>
      <c r="BJ61">
        <f t="shared" si="29"/>
        <v>1</v>
      </c>
    </row>
    <row r="62" spans="1:62" x14ac:dyDescent="0.35">
      <c r="A62">
        <v>59</v>
      </c>
      <c r="B62">
        <f>matches_win!L62</f>
        <v>1</v>
      </c>
      <c r="C62">
        <f>matches_win!N62</f>
        <v>1</v>
      </c>
      <c r="D62">
        <f>matches_win!P62</f>
        <v>1</v>
      </c>
      <c r="E62">
        <f>matches_win_weighted!L62</f>
        <v>1</v>
      </c>
      <c r="F62">
        <f>matches_win_weighted!N62</f>
        <v>1</v>
      </c>
      <c r="G62">
        <f>matches_win_weighted!P62</f>
        <v>1</v>
      </c>
      <c r="H62">
        <f>matches_lost!L62</f>
        <v>1</v>
      </c>
      <c r="I62">
        <f>matches_lost!N62</f>
        <v>4</v>
      </c>
      <c r="J62">
        <f>matches_lost!P62</f>
        <v>4</v>
      </c>
      <c r="K62">
        <f>matches_lost_weighted!L62</f>
        <v>4</v>
      </c>
      <c r="L62">
        <f>matches_lost_weighted!N62</f>
        <v>1</v>
      </c>
      <c r="M62">
        <f>matches_lost_weighted!P62</f>
        <v>1</v>
      </c>
      <c r="N62">
        <f>'matches_lost (2)'!L62</f>
        <v>1</v>
      </c>
      <c r="O62">
        <f>'matches_lost (2)'!N62</f>
        <v>1</v>
      </c>
      <c r="P62">
        <f>'matches_lost (2)'!P62</f>
        <v>1</v>
      </c>
      <c r="Q62">
        <f>matches_win!E62</f>
        <v>1</v>
      </c>
      <c r="R62">
        <f t="shared" si="9"/>
        <v>12</v>
      </c>
      <c r="S62">
        <f t="shared" si="10"/>
        <v>3</v>
      </c>
      <c r="T62">
        <f t="shared" si="11"/>
        <v>1</v>
      </c>
      <c r="U62">
        <f>IF(T62=1,Q62,matches_win!F62)</f>
        <v>1</v>
      </c>
      <c r="AO62" s="58">
        <f t="shared" si="12"/>
        <v>0.46432208970191818</v>
      </c>
      <c r="AP62" s="58">
        <f t="shared" si="13"/>
        <v>4.0863907516566256</v>
      </c>
      <c r="AQ62" s="58">
        <f t="shared" si="14"/>
        <v>0.47581150649045906</v>
      </c>
      <c r="AR62" s="58">
        <f t="shared" si="15"/>
        <v>6.5731912292809136E-3</v>
      </c>
      <c r="AS62" s="58">
        <f t="shared" si="16"/>
        <v>1.0008945844739996</v>
      </c>
      <c r="AT62" s="58">
        <f t="shared" si="17"/>
        <v>3.5057419408583872</v>
      </c>
      <c r="AU62" s="58">
        <f t="shared" si="18"/>
        <v>0.47295216564754144</v>
      </c>
      <c r="AV62" s="58">
        <f t="shared" si="19"/>
        <v>3.3085451021499495</v>
      </c>
      <c r="AW62" s="58">
        <f t="shared" si="20"/>
        <v>3.3648181160566502</v>
      </c>
      <c r="AX62" s="58">
        <f t="shared" si="21"/>
        <v>20.421505481883415</v>
      </c>
      <c r="AY62" s="58">
        <f t="shared" si="22"/>
        <v>0.48564657583096388</v>
      </c>
      <c r="AZ62" s="58">
        <f t="shared" si="23"/>
        <v>0.47742742587967463</v>
      </c>
      <c r="BA62" s="58">
        <f t="shared" si="24"/>
        <v>0.28575080210218012</v>
      </c>
      <c r="BB62" s="58">
        <f t="shared" si="25"/>
        <v>0.28585020335973699</v>
      </c>
      <c r="BC62" s="58">
        <f t="shared" si="26"/>
        <v>0.28501890915481326</v>
      </c>
      <c r="BD62">
        <f t="shared" si="8"/>
        <v>1</v>
      </c>
      <c r="BE62" s="16">
        <f t="shared" si="27"/>
        <v>0.95345011536820379</v>
      </c>
      <c r="BF62">
        <f t="shared" si="28"/>
        <v>4.6549884631796212E-2</v>
      </c>
      <c r="BG62">
        <f>ABS(matches_win!E62-'OAM2'!BE62)</f>
        <v>4.6549884631796212E-2</v>
      </c>
      <c r="BH62">
        <f>ABS(matches_win!F62-'OAM2'!BF62)</f>
        <v>3.953450115368204</v>
      </c>
      <c r="BI62">
        <f>IF(BG62&lt;BH62,matches_win!E62,matches_win!F62)</f>
        <v>1</v>
      </c>
      <c r="BJ62">
        <f t="shared" si="29"/>
        <v>1</v>
      </c>
    </row>
    <row r="63" spans="1:62" x14ac:dyDescent="0.35">
      <c r="A63">
        <v>60</v>
      </c>
      <c r="B63">
        <f>matches_win!L63</f>
        <v>9</v>
      </c>
      <c r="C63">
        <f>matches_win!N63</f>
        <v>7</v>
      </c>
      <c r="D63">
        <f>matches_win!P63</f>
        <v>7</v>
      </c>
      <c r="E63">
        <f>matches_win_weighted!L63</f>
        <v>7</v>
      </c>
      <c r="F63">
        <f>matches_win_weighted!N63</f>
        <v>7</v>
      </c>
      <c r="G63">
        <f>matches_win_weighted!P63</f>
        <v>7</v>
      </c>
      <c r="H63">
        <f>matches_lost!L63</f>
        <v>7</v>
      </c>
      <c r="I63">
        <f>matches_lost!N63</f>
        <v>9</v>
      </c>
      <c r="J63">
        <f>matches_lost!P63</f>
        <v>9</v>
      </c>
      <c r="K63">
        <f>matches_lost_weighted!L63</f>
        <v>9</v>
      </c>
      <c r="L63">
        <f>matches_lost_weighted!N63</f>
        <v>7</v>
      </c>
      <c r="M63">
        <f>matches_lost_weighted!P63</f>
        <v>7</v>
      </c>
      <c r="N63">
        <f>'matches_lost (2)'!L63</f>
        <v>7</v>
      </c>
      <c r="O63">
        <f>'matches_lost (2)'!N63</f>
        <v>7</v>
      </c>
      <c r="P63">
        <f>'matches_lost (2)'!P63</f>
        <v>7</v>
      </c>
      <c r="Q63">
        <f>matches_win!E63</f>
        <v>7</v>
      </c>
      <c r="R63">
        <f t="shared" si="9"/>
        <v>11</v>
      </c>
      <c r="S63">
        <f t="shared" si="10"/>
        <v>4</v>
      </c>
      <c r="T63">
        <f t="shared" si="11"/>
        <v>1</v>
      </c>
      <c r="U63">
        <f>IF(T63=1,Q63,matches_win!F63)</f>
        <v>7</v>
      </c>
      <c r="AO63" s="58">
        <f t="shared" si="12"/>
        <v>22.865454243914559</v>
      </c>
      <c r="AP63" s="58">
        <f t="shared" si="13"/>
        <v>4883425866.9312429</v>
      </c>
      <c r="AQ63" s="58">
        <f t="shared" si="14"/>
        <v>25.435591971544465</v>
      </c>
      <c r="AR63" s="58">
        <f t="shared" si="15"/>
        <v>33.090356062252724</v>
      </c>
      <c r="AS63" s="58">
        <f t="shared" si="16"/>
        <v>7.9593287297089148</v>
      </c>
      <c r="AT63" s="58">
        <f t="shared" si="17"/>
        <v>0</v>
      </c>
      <c r="AU63" s="58">
        <f t="shared" si="18"/>
        <v>0</v>
      </c>
      <c r="AV63" s="58">
        <f t="shared" si="19"/>
        <v>15.222317555179698</v>
      </c>
      <c r="AW63" s="58">
        <f t="shared" si="20"/>
        <v>142.95874920390858</v>
      </c>
      <c r="AX63" s="58">
        <f t="shared" si="21"/>
        <v>593.10926073183794</v>
      </c>
      <c r="AY63" s="58">
        <f t="shared" si="22"/>
        <v>0</v>
      </c>
      <c r="AZ63" s="58">
        <f t="shared" si="23"/>
        <v>0</v>
      </c>
      <c r="BA63" s="58">
        <f t="shared" si="24"/>
        <v>0</v>
      </c>
      <c r="BB63" s="58">
        <f t="shared" si="25"/>
        <v>8.5360779258593613</v>
      </c>
      <c r="BC63" s="58">
        <f t="shared" si="26"/>
        <v>0</v>
      </c>
      <c r="BD63">
        <f t="shared" si="8"/>
        <v>7</v>
      </c>
      <c r="BE63" s="16">
        <f t="shared" si="27"/>
        <v>31.943211681617562</v>
      </c>
      <c r="BF63">
        <f t="shared" si="28"/>
        <v>-24.943211681617562</v>
      </c>
      <c r="BG63">
        <f>ABS(matches_win!E63-'OAM2'!BE63)</f>
        <v>24.943211681617562</v>
      </c>
      <c r="BH63">
        <f>ABS(matches_win!F63-'OAM2'!BF63)</f>
        <v>33.943211681617562</v>
      </c>
      <c r="BI63">
        <f>IF(BG63&lt;BH63,matches_win!E63,matches_win!F63)</f>
        <v>7</v>
      </c>
      <c r="BJ63">
        <f t="shared" si="29"/>
        <v>1</v>
      </c>
    </row>
    <row r="64" spans="1:62" x14ac:dyDescent="0.35">
      <c r="A64">
        <v>61</v>
      </c>
      <c r="B64">
        <f>matches_win!L64</f>
        <v>1</v>
      </c>
      <c r="C64">
        <f>matches_win!N64</f>
        <v>1</v>
      </c>
      <c r="D64">
        <f>matches_win!P64</f>
        <v>1</v>
      </c>
      <c r="E64">
        <f>matches_win_weighted!L64</f>
        <v>1</v>
      </c>
      <c r="F64">
        <f>matches_win_weighted!N64</f>
        <v>1</v>
      </c>
      <c r="G64">
        <f>matches_win_weighted!P64</f>
        <v>1</v>
      </c>
      <c r="H64">
        <f>matches_lost!L64</f>
        <v>1</v>
      </c>
      <c r="I64">
        <f>matches_lost!N64</f>
        <v>3</v>
      </c>
      <c r="J64">
        <f>matches_lost!P64</f>
        <v>1</v>
      </c>
      <c r="K64">
        <f>matches_lost_weighted!L64</f>
        <v>3</v>
      </c>
      <c r="L64">
        <f>matches_lost_weighted!N64</f>
        <v>1</v>
      </c>
      <c r="M64">
        <f>matches_lost_weighted!P64</f>
        <v>1</v>
      </c>
      <c r="N64">
        <f>'matches_lost (2)'!L64</f>
        <v>3</v>
      </c>
      <c r="O64">
        <f>'matches_lost (2)'!N64</f>
        <v>3</v>
      </c>
      <c r="P64">
        <f>'matches_lost (2)'!P64</f>
        <v>3</v>
      </c>
      <c r="Q64">
        <f>matches_win!E64</f>
        <v>1</v>
      </c>
      <c r="R64">
        <f t="shared" si="9"/>
        <v>10</v>
      </c>
      <c r="S64">
        <f t="shared" si="10"/>
        <v>5</v>
      </c>
      <c r="T64">
        <f t="shared" si="11"/>
        <v>1</v>
      </c>
      <c r="U64">
        <f>IF(T64=1,Q64,matches_win!F64)</f>
        <v>1</v>
      </c>
      <c r="AO64" s="58">
        <f t="shared" si="12"/>
        <v>0.46432208970191818</v>
      </c>
      <c r="AP64" s="58">
        <f t="shared" si="13"/>
        <v>4.0863907516566256</v>
      </c>
      <c r="AQ64" s="58">
        <f t="shared" si="14"/>
        <v>0.47581150649045906</v>
      </c>
      <c r="AR64" s="58">
        <f t="shared" si="15"/>
        <v>6.5731912292809136E-3</v>
      </c>
      <c r="AS64" s="58">
        <f t="shared" si="16"/>
        <v>1.0008945844739996</v>
      </c>
      <c r="AT64" s="58">
        <f t="shared" si="17"/>
        <v>3.5057419408583872</v>
      </c>
      <c r="AU64" s="58">
        <f t="shared" si="18"/>
        <v>0.47295216564754144</v>
      </c>
      <c r="AV64" s="58">
        <f t="shared" si="19"/>
        <v>3.66471829519935</v>
      </c>
      <c r="AW64" s="58">
        <f t="shared" si="20"/>
        <v>0.48548878864283668</v>
      </c>
      <c r="AX64" s="58">
        <f t="shared" si="21"/>
        <v>5.420857673750521</v>
      </c>
      <c r="AY64" s="58">
        <f t="shared" si="22"/>
        <v>0.48564657583096388</v>
      </c>
      <c r="AZ64" s="58">
        <f t="shared" si="23"/>
        <v>0.47742742587967463</v>
      </c>
      <c r="BA64" s="58">
        <f t="shared" si="24"/>
        <v>10.481369961956069</v>
      </c>
      <c r="BB64" s="58">
        <f t="shared" si="25"/>
        <v>0.48911858516389323</v>
      </c>
      <c r="BC64" s="58">
        <f t="shared" si="26"/>
        <v>11.486959309807578</v>
      </c>
      <c r="BD64">
        <f t="shared" si="8"/>
        <v>1</v>
      </c>
      <c r="BE64" s="16">
        <f t="shared" si="27"/>
        <v>0.96408157420320062</v>
      </c>
      <c r="BF64">
        <f t="shared" si="28"/>
        <v>3.591842579679938E-2</v>
      </c>
      <c r="BG64">
        <f>ABS(matches_win!E64-'OAM2'!BE64)</f>
        <v>3.591842579679938E-2</v>
      </c>
      <c r="BH64">
        <f>ABS(matches_win!F64-'OAM2'!BF64)</f>
        <v>2.9640815742032007</v>
      </c>
      <c r="BI64">
        <f>IF(BG64&lt;BH64,matches_win!E64,matches_win!F64)</f>
        <v>1</v>
      </c>
      <c r="BJ64">
        <f t="shared" si="29"/>
        <v>1</v>
      </c>
    </row>
    <row r="65" spans="1:62" x14ac:dyDescent="0.35">
      <c r="A65">
        <v>62</v>
      </c>
      <c r="B65">
        <f>matches_win!L65</f>
        <v>9</v>
      </c>
      <c r="C65">
        <f>matches_win!N65</f>
        <v>3</v>
      </c>
      <c r="D65">
        <f>matches_win!P65</f>
        <v>3</v>
      </c>
      <c r="E65">
        <f>matches_win_weighted!L65</f>
        <v>3</v>
      </c>
      <c r="F65">
        <f>matches_win_weighted!N65</f>
        <v>3</v>
      </c>
      <c r="G65">
        <f>matches_win_weighted!P65</f>
        <v>3</v>
      </c>
      <c r="H65">
        <f>matches_lost!L65</f>
        <v>3</v>
      </c>
      <c r="I65">
        <f>matches_lost!N65</f>
        <v>9</v>
      </c>
      <c r="J65">
        <f>matches_lost!P65</f>
        <v>9</v>
      </c>
      <c r="K65">
        <f>matches_lost_weighted!L65</f>
        <v>9</v>
      </c>
      <c r="L65">
        <f>matches_lost_weighted!N65</f>
        <v>3</v>
      </c>
      <c r="M65">
        <f>matches_lost_weighted!P65</f>
        <v>3</v>
      </c>
      <c r="N65">
        <f>'matches_lost (2)'!L65</f>
        <v>3</v>
      </c>
      <c r="O65">
        <f>'matches_lost (2)'!N65</f>
        <v>3</v>
      </c>
      <c r="P65">
        <f>'matches_lost (2)'!P65</f>
        <v>3</v>
      </c>
      <c r="Q65">
        <f>matches_win!E65</f>
        <v>3</v>
      </c>
      <c r="R65">
        <f t="shared" si="9"/>
        <v>11</v>
      </c>
      <c r="S65">
        <f t="shared" si="10"/>
        <v>4</v>
      </c>
      <c r="T65">
        <f t="shared" si="11"/>
        <v>1</v>
      </c>
      <c r="U65">
        <f>IF(T65=1,Q65,matches_win!F65)</f>
        <v>3</v>
      </c>
      <c r="AO65" s="58">
        <f t="shared" si="12"/>
        <v>22.865454243914559</v>
      </c>
      <c r="AP65" s="58">
        <f t="shared" si="13"/>
        <v>11.090849145436191</v>
      </c>
      <c r="AQ65" s="58">
        <f t="shared" si="14"/>
        <v>11.419173055667116</v>
      </c>
      <c r="AR65" s="58">
        <f t="shared" si="15"/>
        <v>0</v>
      </c>
      <c r="AS65" s="58">
        <f t="shared" si="16"/>
        <v>0</v>
      </c>
      <c r="AT65" s="58">
        <f t="shared" si="17"/>
        <v>3.0087355880452371</v>
      </c>
      <c r="AU65" s="58">
        <f t="shared" si="18"/>
        <v>0</v>
      </c>
      <c r="AV65" s="58">
        <f t="shared" si="19"/>
        <v>15.222317555179698</v>
      </c>
      <c r="AW65" s="58">
        <f t="shared" si="20"/>
        <v>142.95874920390858</v>
      </c>
      <c r="AX65" s="58">
        <f t="shared" si="21"/>
        <v>593.10926073183794</v>
      </c>
      <c r="AY65" s="58">
        <f t="shared" si="22"/>
        <v>0</v>
      </c>
      <c r="AZ65" s="58">
        <f t="shared" si="23"/>
        <v>0</v>
      </c>
      <c r="BA65" s="58">
        <f t="shared" si="24"/>
        <v>10.481369961956069</v>
      </c>
      <c r="BB65" s="58">
        <f t="shared" si="25"/>
        <v>0.48911858516389323</v>
      </c>
      <c r="BC65" s="58">
        <f t="shared" si="26"/>
        <v>11.486959309807578</v>
      </c>
      <c r="BD65">
        <f t="shared" si="8"/>
        <v>3</v>
      </c>
      <c r="BE65" s="16">
        <f t="shared" si="27"/>
        <v>18.848743217918081</v>
      </c>
      <c r="BF65">
        <f t="shared" si="28"/>
        <v>-15.848743217918081</v>
      </c>
      <c r="BG65">
        <f>ABS(matches_win!E65-'OAM2'!BE65)</f>
        <v>15.848743217918081</v>
      </c>
      <c r="BH65">
        <f>ABS(matches_win!F65-'OAM2'!BF65)</f>
        <v>24.848743217918081</v>
      </c>
      <c r="BI65">
        <f>IF(BG65&lt;BH65,matches_win!E65,matches_win!F65)</f>
        <v>3</v>
      </c>
      <c r="BJ65">
        <f t="shared" si="29"/>
        <v>1</v>
      </c>
    </row>
    <row r="66" spans="1:62" x14ac:dyDescent="0.35">
      <c r="A66">
        <v>63</v>
      </c>
      <c r="B66">
        <f>matches_win!L66</f>
        <v>4</v>
      </c>
      <c r="C66">
        <f>matches_win!N66</f>
        <v>4</v>
      </c>
      <c r="D66">
        <f>matches_win!P66</f>
        <v>6</v>
      </c>
      <c r="E66">
        <f>matches_win_weighted!L66</f>
        <v>6</v>
      </c>
      <c r="F66">
        <f>matches_win_weighted!N66</f>
        <v>4</v>
      </c>
      <c r="G66">
        <f>matches_win_weighted!P66</f>
        <v>6</v>
      </c>
      <c r="H66">
        <f>matches_lost!L66</f>
        <v>6</v>
      </c>
      <c r="I66">
        <f>matches_lost!N66</f>
        <v>4</v>
      </c>
      <c r="J66">
        <f>matches_lost!P66</f>
        <v>4</v>
      </c>
      <c r="K66">
        <f>matches_lost_weighted!L66</f>
        <v>4</v>
      </c>
      <c r="L66">
        <f>matches_lost_weighted!N66</f>
        <v>6</v>
      </c>
      <c r="M66">
        <f>matches_lost_weighted!P66</f>
        <v>6</v>
      </c>
      <c r="N66">
        <f>'matches_lost (2)'!L66</f>
        <v>6</v>
      </c>
      <c r="O66">
        <f>'matches_lost (2)'!N66</f>
        <v>6</v>
      </c>
      <c r="P66">
        <f>'matches_lost (2)'!P66</f>
        <v>6</v>
      </c>
      <c r="Q66">
        <f>matches_win!E66</f>
        <v>4</v>
      </c>
      <c r="R66">
        <f t="shared" si="9"/>
        <v>6</v>
      </c>
      <c r="S66">
        <f t="shared" si="10"/>
        <v>9</v>
      </c>
      <c r="T66">
        <f t="shared" si="11"/>
        <v>0</v>
      </c>
      <c r="U66">
        <f>IF(T66=1,Q66,matches_win!F66)</f>
        <v>6</v>
      </c>
      <c r="AO66" s="58">
        <f t="shared" si="12"/>
        <v>0</v>
      </c>
      <c r="AP66" s="58">
        <f t="shared" si="13"/>
        <v>3.8777198031591578</v>
      </c>
      <c r="AQ66" s="58">
        <f t="shared" si="14"/>
        <v>0.25236444371492306</v>
      </c>
      <c r="AR66" s="58">
        <f t="shared" si="15"/>
        <v>17.87594701346114</v>
      </c>
      <c r="AS66" s="58">
        <f t="shared" si="16"/>
        <v>0</v>
      </c>
      <c r="AT66" s="58">
        <f t="shared" si="17"/>
        <v>18.965045490213619</v>
      </c>
      <c r="AU66" s="58">
        <f t="shared" si="18"/>
        <v>18.432694850507527</v>
      </c>
      <c r="AV66" s="58">
        <f t="shared" si="19"/>
        <v>3.3085451021499495</v>
      </c>
      <c r="AW66" s="58">
        <f t="shared" si="20"/>
        <v>3.3648181160566502</v>
      </c>
      <c r="AX66" s="58">
        <f t="shared" si="21"/>
        <v>20.421505481883415</v>
      </c>
      <c r="AY66" s="58">
        <f t="shared" si="22"/>
        <v>184.95313516407245</v>
      </c>
      <c r="AZ66" s="58">
        <f t="shared" si="23"/>
        <v>0</v>
      </c>
      <c r="BA66" s="58">
        <f t="shared" si="24"/>
        <v>18.599367996969487</v>
      </c>
      <c r="BB66" s="58">
        <f t="shared" si="25"/>
        <v>17.798997274148277</v>
      </c>
      <c r="BC66" s="58">
        <f t="shared" si="26"/>
        <v>16.92275602546778</v>
      </c>
      <c r="BD66">
        <f t="shared" si="8"/>
        <v>4</v>
      </c>
      <c r="BE66" s="16">
        <f t="shared" si="27"/>
        <v>22.216215894447672</v>
      </c>
      <c r="BF66">
        <f t="shared" si="28"/>
        <v>-18.216215894447672</v>
      </c>
      <c r="BG66">
        <f>ABS(matches_win!E66-'OAM2'!BE66)</f>
        <v>18.216215894447672</v>
      </c>
      <c r="BH66">
        <f>ABS(matches_win!F66-'OAM2'!BF66)</f>
        <v>24.216215894447672</v>
      </c>
      <c r="BI66">
        <f>IF(BG66&lt;BH66,matches_win!E66,matches_win!F66)</f>
        <v>4</v>
      </c>
      <c r="BJ66">
        <f t="shared" si="29"/>
        <v>1</v>
      </c>
    </row>
    <row r="67" spans="1:62" x14ac:dyDescent="0.35">
      <c r="A67">
        <v>64</v>
      </c>
      <c r="B67">
        <f>matches_win!L67</f>
        <v>9</v>
      </c>
      <c r="C67">
        <f>matches_win!N67</f>
        <v>9</v>
      </c>
      <c r="D67">
        <f>matches_win!P67</f>
        <v>9</v>
      </c>
      <c r="E67">
        <f>matches_win_weighted!L67</f>
        <v>8</v>
      </c>
      <c r="F67">
        <f>matches_win_weighted!N67</f>
        <v>8</v>
      </c>
      <c r="G67">
        <f>matches_win_weighted!P67</f>
        <v>8</v>
      </c>
      <c r="H67">
        <f>matches_lost!L67</f>
        <v>8</v>
      </c>
      <c r="I67">
        <f>matches_lost!N67</f>
        <v>9</v>
      </c>
      <c r="J67">
        <f>matches_lost!P67</f>
        <v>9</v>
      </c>
      <c r="K67">
        <f>matches_lost_weighted!L67</f>
        <v>9</v>
      </c>
      <c r="L67">
        <f>matches_lost_weighted!N67</f>
        <v>8</v>
      </c>
      <c r="M67">
        <f>matches_lost_weighted!P67</f>
        <v>8</v>
      </c>
      <c r="N67">
        <f>'matches_lost (2)'!L67</f>
        <v>8</v>
      </c>
      <c r="O67">
        <f>'matches_lost (2)'!N67</f>
        <v>8</v>
      </c>
      <c r="P67">
        <f>'matches_lost (2)'!P67</f>
        <v>8</v>
      </c>
      <c r="Q67">
        <f>matches_win!E67</f>
        <v>9</v>
      </c>
      <c r="R67">
        <f t="shared" si="9"/>
        <v>6</v>
      </c>
      <c r="S67">
        <f t="shared" si="10"/>
        <v>9</v>
      </c>
      <c r="T67">
        <f t="shared" si="11"/>
        <v>0</v>
      </c>
      <c r="U67">
        <f>IF(T67=1,Q67,matches_win!F67)</f>
        <v>8</v>
      </c>
      <c r="AO67" s="58">
        <f t="shared" si="12"/>
        <v>22.865454243914559</v>
      </c>
      <c r="AP67" s="58">
        <f t="shared" si="13"/>
        <v>32.685379870440549</v>
      </c>
      <c r="AQ67" s="58">
        <f t="shared" si="14"/>
        <v>7.9626638589239622</v>
      </c>
      <c r="AR67" s="58">
        <f t="shared" si="15"/>
        <v>2.4448511787117519</v>
      </c>
      <c r="AS67" s="58">
        <f t="shared" si="16"/>
        <v>13.448901501699188</v>
      </c>
      <c r="AT67" s="58">
        <f t="shared" si="17"/>
        <v>25.562929612639326</v>
      </c>
      <c r="AU67" s="58">
        <f t="shared" si="18"/>
        <v>2.2916976216811915</v>
      </c>
      <c r="AV67" s="58">
        <f t="shared" si="19"/>
        <v>15.222317555179698</v>
      </c>
      <c r="AW67" s="58">
        <f t="shared" si="20"/>
        <v>142.95874920390858</v>
      </c>
      <c r="AX67" s="58">
        <f t="shared" si="21"/>
        <v>593.10926073183794</v>
      </c>
      <c r="AY67" s="58">
        <f t="shared" si="22"/>
        <v>9.0745891008728456</v>
      </c>
      <c r="AZ67" s="58">
        <f t="shared" si="23"/>
        <v>10.167577615578114</v>
      </c>
      <c r="BA67" s="58">
        <f t="shared" si="24"/>
        <v>59.544092154841927</v>
      </c>
      <c r="BB67" s="58">
        <f t="shared" si="25"/>
        <v>29.94572503676423</v>
      </c>
      <c r="BC67" s="58">
        <f t="shared" si="26"/>
        <v>27.607828630128786</v>
      </c>
      <c r="BD67">
        <f t="shared" si="8"/>
        <v>9</v>
      </c>
      <c r="BE67" s="16">
        <f t="shared" si="27"/>
        <v>43.024311119210893</v>
      </c>
      <c r="BF67">
        <f t="shared" si="28"/>
        <v>-34.024311119210893</v>
      </c>
      <c r="BG67">
        <f>ABS(matches_win!E67-'OAM2'!BE67)</f>
        <v>34.024311119210893</v>
      </c>
      <c r="BH67">
        <f>ABS(matches_win!F67-'OAM2'!BF67)</f>
        <v>42.024311119210893</v>
      </c>
      <c r="BI67">
        <f>IF(BG67&lt;BH67,matches_win!E67,matches_win!F67)</f>
        <v>9</v>
      </c>
      <c r="BJ67">
        <f t="shared" si="29"/>
        <v>1</v>
      </c>
    </row>
    <row r="68" spans="1:62" x14ac:dyDescent="0.35">
      <c r="A68">
        <v>65</v>
      </c>
      <c r="B68">
        <f>matches_win!L68</f>
        <v>9</v>
      </c>
      <c r="C68">
        <f>matches_win!N68</f>
        <v>3</v>
      </c>
      <c r="D68">
        <f>matches_win!P68</f>
        <v>3</v>
      </c>
      <c r="E68">
        <f>matches_win_weighted!L68</f>
        <v>3</v>
      </c>
      <c r="F68">
        <f>matches_win_weighted!N68</f>
        <v>3</v>
      </c>
      <c r="G68">
        <f>matches_win_weighted!P68</f>
        <v>3</v>
      </c>
      <c r="H68">
        <f>matches_lost!L68</f>
        <v>3</v>
      </c>
      <c r="I68">
        <f>matches_lost!N68</f>
        <v>9</v>
      </c>
      <c r="J68">
        <f>matches_lost!P68</f>
        <v>9</v>
      </c>
      <c r="K68">
        <f>matches_lost_weighted!L68</f>
        <v>9</v>
      </c>
      <c r="L68">
        <f>matches_lost_weighted!N68</f>
        <v>3</v>
      </c>
      <c r="M68">
        <f>matches_lost_weighted!P68</f>
        <v>3</v>
      </c>
      <c r="N68">
        <f>'matches_lost (2)'!L68</f>
        <v>3</v>
      </c>
      <c r="O68">
        <f>'matches_lost (2)'!N68</f>
        <v>3</v>
      </c>
      <c r="P68">
        <f>'matches_lost (2)'!P68</f>
        <v>3</v>
      </c>
      <c r="Q68">
        <f>matches_win!E68</f>
        <v>9</v>
      </c>
      <c r="R68">
        <f t="shared" si="9"/>
        <v>4</v>
      </c>
      <c r="S68">
        <f t="shared" si="10"/>
        <v>11</v>
      </c>
      <c r="T68">
        <f t="shared" si="11"/>
        <v>0</v>
      </c>
      <c r="U68">
        <f>IF(T68=1,Q68,matches_win!F68)</f>
        <v>3</v>
      </c>
      <c r="AO68" s="58">
        <f t="shared" si="12"/>
        <v>22.865454243914559</v>
      </c>
      <c r="AP68" s="58">
        <f t="shared" si="13"/>
        <v>11.090849145436191</v>
      </c>
      <c r="AQ68" s="58">
        <f t="shared" si="14"/>
        <v>11.419173055667116</v>
      </c>
      <c r="AR68" s="58">
        <f t="shared" si="15"/>
        <v>0</v>
      </c>
      <c r="AS68" s="58">
        <f t="shared" si="16"/>
        <v>0</v>
      </c>
      <c r="AT68" s="58">
        <f t="shared" si="17"/>
        <v>3.0087355880452371</v>
      </c>
      <c r="AU68" s="58">
        <f t="shared" si="18"/>
        <v>0</v>
      </c>
      <c r="AV68" s="58">
        <f t="shared" si="19"/>
        <v>15.222317555179698</v>
      </c>
      <c r="AW68" s="58">
        <f t="shared" si="20"/>
        <v>142.95874920390858</v>
      </c>
      <c r="AX68" s="58">
        <f t="shared" si="21"/>
        <v>593.10926073183794</v>
      </c>
      <c r="AY68" s="58">
        <f t="shared" si="22"/>
        <v>0</v>
      </c>
      <c r="AZ68" s="58">
        <f t="shared" si="23"/>
        <v>0</v>
      </c>
      <c r="BA68" s="58">
        <f t="shared" si="24"/>
        <v>10.481369961956069</v>
      </c>
      <c r="BB68" s="58">
        <f t="shared" si="25"/>
        <v>0.48911858516389323</v>
      </c>
      <c r="BC68" s="58">
        <f t="shared" si="26"/>
        <v>11.486959309807578</v>
      </c>
      <c r="BD68">
        <f t="shared" ref="BD68:BD103" si="30">Q68</f>
        <v>9</v>
      </c>
      <c r="BE68" s="16">
        <f t="shared" si="27"/>
        <v>27.219901177580997</v>
      </c>
      <c r="BF68">
        <f t="shared" si="28"/>
        <v>-18.219901177580997</v>
      </c>
      <c r="BG68">
        <f>ABS(matches_win!E68-'OAM2'!BE68)</f>
        <v>18.219901177580997</v>
      </c>
      <c r="BH68">
        <f>ABS(matches_win!F68-'OAM2'!BF68)</f>
        <v>21.219901177580997</v>
      </c>
      <c r="BI68">
        <f>IF(BG68&lt;BH68,matches_win!E68,matches_win!F68)</f>
        <v>9</v>
      </c>
      <c r="BJ68">
        <f t="shared" si="29"/>
        <v>1</v>
      </c>
    </row>
    <row r="69" spans="1:62" x14ac:dyDescent="0.35">
      <c r="A69">
        <v>66</v>
      </c>
      <c r="B69">
        <f>matches_win!L69</f>
        <v>9</v>
      </c>
      <c r="C69">
        <f>matches_win!N69</f>
        <v>9</v>
      </c>
      <c r="D69">
        <f>matches_win!P69</f>
        <v>9</v>
      </c>
      <c r="E69">
        <f>matches_win_weighted!L69</f>
        <v>8</v>
      </c>
      <c r="F69">
        <f>matches_win_weighted!N69</f>
        <v>8</v>
      </c>
      <c r="G69">
        <f>matches_win_weighted!P69</f>
        <v>8</v>
      </c>
      <c r="H69">
        <f>matches_lost!L69</f>
        <v>8</v>
      </c>
      <c r="I69">
        <f>matches_lost!N69</f>
        <v>9</v>
      </c>
      <c r="J69">
        <f>matches_lost!P69</f>
        <v>9</v>
      </c>
      <c r="K69">
        <f>matches_lost_weighted!L69</f>
        <v>9</v>
      </c>
      <c r="L69">
        <f>matches_lost_weighted!N69</f>
        <v>8</v>
      </c>
      <c r="M69">
        <f>matches_lost_weighted!P69</f>
        <v>8</v>
      </c>
      <c r="N69">
        <f>'matches_lost (2)'!L69</f>
        <v>8</v>
      </c>
      <c r="O69">
        <f>'matches_lost (2)'!N69</f>
        <v>8</v>
      </c>
      <c r="P69">
        <f>'matches_lost (2)'!P69</f>
        <v>8</v>
      </c>
      <c r="Q69">
        <f>matches_win!E69</f>
        <v>8</v>
      </c>
      <c r="R69">
        <f t="shared" ref="R69:R103" si="31">COUNTIF(B69:P69,Q69)</f>
        <v>9</v>
      </c>
      <c r="S69">
        <f t="shared" ref="S69:S132" si="32">15-R69</f>
        <v>6</v>
      </c>
      <c r="T69">
        <f t="shared" ref="T69:T103" si="33">IF(R69&gt;S69,1,0)</f>
        <v>1</v>
      </c>
      <c r="U69">
        <f>IF(T69=1,Q69,matches_win!F69)</f>
        <v>8</v>
      </c>
      <c r="AO69" s="58">
        <f t="shared" ref="AO69:AO103" si="34">VLOOKUP(B69,$W$4:$AL$13,X$14,0)</f>
        <v>22.865454243914559</v>
      </c>
      <c r="AP69" s="58">
        <f t="shared" ref="AP69:AP103" si="35">VLOOKUP(C69,$W$4:$AL$13,Y$14,0)</f>
        <v>32.685379870440549</v>
      </c>
      <c r="AQ69" s="58">
        <f t="shared" ref="AQ69:AQ103" si="36">VLOOKUP(D69,$W$4:$AL$13,Z$14,0)</f>
        <v>7.9626638589239622</v>
      </c>
      <c r="AR69" s="58">
        <f t="shared" ref="AR69:AR103" si="37">VLOOKUP(E69,$W$4:$AL$13,AA$14,0)</f>
        <v>2.4448511787117519</v>
      </c>
      <c r="AS69" s="58">
        <f t="shared" ref="AS69:AS103" si="38">VLOOKUP(F69,$W$4:$AL$13,AB$14,0)</f>
        <v>13.448901501699188</v>
      </c>
      <c r="AT69" s="58">
        <f t="shared" ref="AT69:AT103" si="39">VLOOKUP(G69,$W$4:$AL$13,AC$14,0)</f>
        <v>25.562929612639326</v>
      </c>
      <c r="AU69" s="58">
        <f t="shared" ref="AU69:AU103" si="40">VLOOKUP(H69,$W$4:$AL$13,AD$14,0)</f>
        <v>2.2916976216811915</v>
      </c>
      <c r="AV69" s="58">
        <f t="shared" ref="AV69:AV103" si="41">VLOOKUP(I69,$W$4:$AL$13,AE$14,0)</f>
        <v>15.222317555179698</v>
      </c>
      <c r="AW69" s="58">
        <f t="shared" ref="AW69:AW103" si="42">VLOOKUP(J69,$W$4:$AL$13,AF$14,0)</f>
        <v>142.95874920390858</v>
      </c>
      <c r="AX69" s="58">
        <f t="shared" ref="AX69:AX103" si="43">VLOOKUP(K69,$W$4:$AL$13,AG$14,0)</f>
        <v>593.10926073183794</v>
      </c>
      <c r="AY69" s="58">
        <f t="shared" ref="AY69:AY103" si="44">VLOOKUP(L69,$W$4:$AL$13,AH$14,0)</f>
        <v>9.0745891008728456</v>
      </c>
      <c r="AZ69" s="58">
        <f t="shared" ref="AZ69:AZ103" si="45">VLOOKUP(M69,$W$4:$AL$13,AI$14,0)</f>
        <v>10.167577615578114</v>
      </c>
      <c r="BA69" s="58">
        <f t="shared" ref="BA69:BA103" si="46">VLOOKUP(N69,$W$4:$AL$13,AJ$14,0)</f>
        <v>59.544092154841927</v>
      </c>
      <c r="BB69" s="58">
        <f t="shared" ref="BB69:BB103" si="47">VLOOKUP(O69,$W$4:$AL$13,AK$14,0)</f>
        <v>29.94572503676423</v>
      </c>
      <c r="BC69" s="58">
        <f t="shared" ref="BC69:BC103" si="48">VLOOKUP(P69,$W$4:$AL$13,AL$14,0)</f>
        <v>27.607828630128786</v>
      </c>
      <c r="BD69">
        <f t="shared" si="30"/>
        <v>8</v>
      </c>
      <c r="BE69" s="16">
        <f t="shared" ref="BE69:BE103" si="49">MEDIAN(AO69:BD69)/AVERAGE(AO69:BC69)*STDEV(AO69:BC69)</f>
        <v>43.024311119210893</v>
      </c>
      <c r="BF69">
        <f t="shared" ref="BF69:BF103" si="50">BD69-BE69</f>
        <v>-35.024311119210893</v>
      </c>
      <c r="BG69">
        <f>ABS(matches_win!E69-'OAM2'!BE69)</f>
        <v>35.024311119210893</v>
      </c>
      <c r="BH69">
        <f>ABS(matches_win!F69-'OAM2'!BF69)</f>
        <v>44.024311119210893</v>
      </c>
      <c r="BI69">
        <f>IF(BG69&lt;BH69,matches_win!E69,matches_win!F69)</f>
        <v>8</v>
      </c>
      <c r="BJ69">
        <f t="shared" ref="BJ69:BJ103" si="51">IF(BI69=BD69,1,0)</f>
        <v>1</v>
      </c>
    </row>
    <row r="70" spans="1:62" x14ac:dyDescent="0.35">
      <c r="A70">
        <v>67</v>
      </c>
      <c r="B70">
        <f>matches_win!L70</f>
        <v>0</v>
      </c>
      <c r="C70">
        <f>matches_win!N70</f>
        <v>0</v>
      </c>
      <c r="D70">
        <f>matches_win!P70</f>
        <v>6</v>
      </c>
      <c r="E70">
        <f>matches_win_weighted!L70</f>
        <v>6</v>
      </c>
      <c r="F70">
        <f>matches_win_weighted!N70</f>
        <v>0</v>
      </c>
      <c r="G70">
        <f>matches_win_weighted!P70</f>
        <v>6</v>
      </c>
      <c r="H70">
        <f>matches_lost!L70</f>
        <v>6</v>
      </c>
      <c r="I70">
        <f>matches_lost!N70</f>
        <v>0</v>
      </c>
      <c r="J70">
        <f>matches_lost!P70</f>
        <v>0</v>
      </c>
      <c r="K70">
        <f>matches_lost_weighted!L70</f>
        <v>0</v>
      </c>
      <c r="L70">
        <f>matches_lost_weighted!N70</f>
        <v>6</v>
      </c>
      <c r="M70">
        <f>matches_lost_weighted!P70</f>
        <v>6</v>
      </c>
      <c r="N70">
        <f>'matches_lost (2)'!L70</f>
        <v>6</v>
      </c>
      <c r="O70">
        <f>'matches_lost (2)'!N70</f>
        <v>6</v>
      </c>
      <c r="P70">
        <f>'matches_lost (2)'!P70</f>
        <v>6</v>
      </c>
      <c r="Q70">
        <f>matches_win!E70</f>
        <v>0</v>
      </c>
      <c r="R70">
        <f t="shared" si="31"/>
        <v>6</v>
      </c>
      <c r="S70">
        <f t="shared" si="32"/>
        <v>9</v>
      </c>
      <c r="T70">
        <f t="shared" si="33"/>
        <v>0</v>
      </c>
      <c r="U70">
        <f>IF(T70=1,Q70,matches_win!F70)</f>
        <v>6</v>
      </c>
      <c r="AO70" s="58">
        <f t="shared" si="34"/>
        <v>0</v>
      </c>
      <c r="AP70" s="58">
        <f t="shared" si="35"/>
        <v>0</v>
      </c>
      <c r="AQ70" s="58">
        <f t="shared" si="36"/>
        <v>0.25236444371492306</v>
      </c>
      <c r="AR70" s="58">
        <f t="shared" si="37"/>
        <v>17.87594701346114</v>
      </c>
      <c r="AS70" s="58">
        <f t="shared" si="38"/>
        <v>0</v>
      </c>
      <c r="AT70" s="58">
        <f t="shared" si="39"/>
        <v>18.965045490213619</v>
      </c>
      <c r="AU70" s="58">
        <f t="shared" si="40"/>
        <v>18.432694850507527</v>
      </c>
      <c r="AV70" s="58">
        <f t="shared" si="41"/>
        <v>0</v>
      </c>
      <c r="AW70" s="58">
        <f t="shared" si="42"/>
        <v>3.5136044999965702E-3</v>
      </c>
      <c r="AX70" s="58">
        <f t="shared" si="43"/>
        <v>0</v>
      </c>
      <c r="AY70" s="58">
        <f t="shared" si="44"/>
        <v>184.95313516407245</v>
      </c>
      <c r="AZ70" s="58">
        <f t="shared" si="45"/>
        <v>0</v>
      </c>
      <c r="BA70" s="58">
        <f t="shared" si="46"/>
        <v>18.599367996969487</v>
      </c>
      <c r="BB70" s="58">
        <f t="shared" si="47"/>
        <v>17.798997274148277</v>
      </c>
      <c r="BC70" s="58">
        <f t="shared" si="48"/>
        <v>16.92275602546778</v>
      </c>
      <c r="BD70">
        <f t="shared" si="30"/>
        <v>0</v>
      </c>
      <c r="BE70" s="16">
        <f t="shared" si="49"/>
        <v>0.30448116900550692</v>
      </c>
      <c r="BF70">
        <f t="shared" si="50"/>
        <v>-0.30448116900550692</v>
      </c>
      <c r="BG70">
        <f>ABS(matches_win!E70-'OAM2'!BE70)</f>
        <v>0.30448116900550692</v>
      </c>
      <c r="BH70">
        <f>ABS(matches_win!F70-'OAM2'!BF70)</f>
        <v>6.3044811690055074</v>
      </c>
      <c r="BI70">
        <f>IF(BG70&lt;BH70,matches_win!E70,matches_win!F70)</f>
        <v>0</v>
      </c>
      <c r="BJ70">
        <f t="shared" si="51"/>
        <v>1</v>
      </c>
    </row>
    <row r="71" spans="1:62" x14ac:dyDescent="0.35">
      <c r="A71">
        <v>68</v>
      </c>
      <c r="B71">
        <f>matches_win!L71</f>
        <v>4</v>
      </c>
      <c r="C71">
        <f>matches_win!N71</f>
        <v>4</v>
      </c>
      <c r="D71">
        <f>matches_win!P71</f>
        <v>6</v>
      </c>
      <c r="E71">
        <f>matches_win_weighted!L71</f>
        <v>6</v>
      </c>
      <c r="F71">
        <f>matches_win_weighted!N71</f>
        <v>4</v>
      </c>
      <c r="G71">
        <f>matches_win_weighted!P71</f>
        <v>6</v>
      </c>
      <c r="H71">
        <f>matches_lost!L71</f>
        <v>6</v>
      </c>
      <c r="I71">
        <f>matches_lost!N71</f>
        <v>4</v>
      </c>
      <c r="J71">
        <f>matches_lost!P71</f>
        <v>4</v>
      </c>
      <c r="K71">
        <f>matches_lost_weighted!L71</f>
        <v>4</v>
      </c>
      <c r="L71">
        <f>matches_lost_weighted!N71</f>
        <v>6</v>
      </c>
      <c r="M71">
        <f>matches_lost_weighted!P71</f>
        <v>6</v>
      </c>
      <c r="N71">
        <f>'matches_lost (2)'!L71</f>
        <v>6</v>
      </c>
      <c r="O71">
        <f>'matches_lost (2)'!N71</f>
        <v>6</v>
      </c>
      <c r="P71">
        <f>'matches_lost (2)'!P71</f>
        <v>6</v>
      </c>
      <c r="Q71">
        <f>matches_win!E71</f>
        <v>6</v>
      </c>
      <c r="R71">
        <f t="shared" si="31"/>
        <v>9</v>
      </c>
      <c r="S71">
        <f t="shared" si="32"/>
        <v>6</v>
      </c>
      <c r="T71">
        <f t="shared" si="33"/>
        <v>1</v>
      </c>
      <c r="U71">
        <f>IF(T71=1,Q71,matches_win!F71)</f>
        <v>6</v>
      </c>
      <c r="AO71" s="58">
        <f t="shared" si="34"/>
        <v>0</v>
      </c>
      <c r="AP71" s="58">
        <f t="shared" si="35"/>
        <v>3.8777198031591578</v>
      </c>
      <c r="AQ71" s="58">
        <f t="shared" si="36"/>
        <v>0.25236444371492306</v>
      </c>
      <c r="AR71" s="58">
        <f t="shared" si="37"/>
        <v>17.87594701346114</v>
      </c>
      <c r="AS71" s="58">
        <f t="shared" si="38"/>
        <v>0</v>
      </c>
      <c r="AT71" s="58">
        <f t="shared" si="39"/>
        <v>18.965045490213619</v>
      </c>
      <c r="AU71" s="58">
        <f t="shared" si="40"/>
        <v>18.432694850507527</v>
      </c>
      <c r="AV71" s="58">
        <f t="shared" si="41"/>
        <v>3.3085451021499495</v>
      </c>
      <c r="AW71" s="58">
        <f t="shared" si="42"/>
        <v>3.3648181160566502</v>
      </c>
      <c r="AX71" s="58">
        <f t="shared" si="43"/>
        <v>20.421505481883415</v>
      </c>
      <c r="AY71" s="58">
        <f t="shared" si="44"/>
        <v>184.95313516407245</v>
      </c>
      <c r="AZ71" s="58">
        <f t="shared" si="45"/>
        <v>0</v>
      </c>
      <c r="BA71" s="58">
        <f t="shared" si="46"/>
        <v>18.599367996969487</v>
      </c>
      <c r="BB71" s="58">
        <f t="shared" si="47"/>
        <v>17.798997274148277</v>
      </c>
      <c r="BC71" s="58">
        <f t="shared" si="48"/>
        <v>16.92275602546778</v>
      </c>
      <c r="BD71">
        <f t="shared" si="30"/>
        <v>6</v>
      </c>
      <c r="BE71" s="16">
        <f t="shared" si="49"/>
        <v>24.339857337038261</v>
      </c>
      <c r="BF71">
        <f t="shared" si="50"/>
        <v>-18.339857337038261</v>
      </c>
      <c r="BG71">
        <f>ABS(matches_win!E71-'OAM2'!BE71)</f>
        <v>18.339857337038261</v>
      </c>
      <c r="BH71">
        <f>ABS(matches_win!F71-'OAM2'!BF71)</f>
        <v>22.339857337038261</v>
      </c>
      <c r="BI71">
        <f>IF(BG71&lt;BH71,matches_win!E71,matches_win!F71)</f>
        <v>6</v>
      </c>
      <c r="BJ71">
        <f t="shared" si="51"/>
        <v>1</v>
      </c>
    </row>
    <row r="72" spans="1:62" x14ac:dyDescent="0.35">
      <c r="A72">
        <v>69</v>
      </c>
      <c r="B72">
        <f>matches_win!L72</f>
        <v>2</v>
      </c>
      <c r="C72">
        <f>matches_win!N72</f>
        <v>2</v>
      </c>
      <c r="D72">
        <f>matches_win!P72</f>
        <v>6</v>
      </c>
      <c r="E72">
        <f>matches_win_weighted!L72</f>
        <v>2</v>
      </c>
      <c r="F72">
        <f>matches_win_weighted!N72</f>
        <v>2</v>
      </c>
      <c r="G72">
        <f>matches_win_weighted!P72</f>
        <v>2</v>
      </c>
      <c r="H72">
        <f>matches_lost!L72</f>
        <v>2</v>
      </c>
      <c r="I72">
        <f>matches_lost!N72</f>
        <v>2</v>
      </c>
      <c r="J72">
        <f>matches_lost!P72</f>
        <v>6</v>
      </c>
      <c r="K72">
        <f>matches_lost_weighted!L72</f>
        <v>2</v>
      </c>
      <c r="L72">
        <f>matches_lost_weighted!N72</f>
        <v>2</v>
      </c>
      <c r="M72">
        <f>matches_lost_weighted!P72</f>
        <v>6</v>
      </c>
      <c r="N72">
        <f>'matches_lost (2)'!L72</f>
        <v>2</v>
      </c>
      <c r="O72">
        <f>'matches_lost (2)'!N72</f>
        <v>2</v>
      </c>
      <c r="P72">
        <f>'matches_lost (2)'!P72</f>
        <v>2</v>
      </c>
      <c r="Q72">
        <f>matches_win!E72</f>
        <v>2</v>
      </c>
      <c r="R72">
        <f t="shared" si="31"/>
        <v>12</v>
      </c>
      <c r="S72">
        <f t="shared" si="32"/>
        <v>3</v>
      </c>
      <c r="T72">
        <f t="shared" si="33"/>
        <v>1</v>
      </c>
      <c r="U72">
        <f>IF(T72=1,Q72,matches_win!F72)</f>
        <v>2</v>
      </c>
      <c r="AO72" s="58">
        <f t="shared" si="34"/>
        <v>0</v>
      </c>
      <c r="AP72" s="58">
        <f t="shared" si="35"/>
        <v>0</v>
      </c>
      <c r="AQ72" s="58">
        <f t="shared" si="36"/>
        <v>0.25236444371492306</v>
      </c>
      <c r="AR72" s="58">
        <f t="shared" si="37"/>
        <v>0</v>
      </c>
      <c r="AS72" s="58">
        <f t="shared" si="38"/>
        <v>0</v>
      </c>
      <c r="AT72" s="58">
        <f t="shared" si="39"/>
        <v>2.9355862924847855</v>
      </c>
      <c r="AU72" s="58">
        <f t="shared" si="40"/>
        <v>0.1786170828241464</v>
      </c>
      <c r="AV72" s="58">
        <f t="shared" si="41"/>
        <v>69213881.184044957</v>
      </c>
      <c r="AW72" s="58">
        <f t="shared" si="42"/>
        <v>0</v>
      </c>
      <c r="AX72" s="58">
        <f t="shared" si="43"/>
        <v>8.4967866859871126</v>
      </c>
      <c r="AY72" s="58">
        <f t="shared" si="44"/>
        <v>12.772414833090641</v>
      </c>
      <c r="AZ72" s="58">
        <f t="shared" si="45"/>
        <v>0</v>
      </c>
      <c r="BA72" s="58">
        <f t="shared" si="46"/>
        <v>7.202462997521943</v>
      </c>
      <c r="BB72" s="58">
        <f t="shared" si="47"/>
        <v>0.20958082458470081</v>
      </c>
      <c r="BC72" s="58">
        <f t="shared" si="48"/>
        <v>0</v>
      </c>
      <c r="BD72">
        <f t="shared" si="30"/>
        <v>2</v>
      </c>
      <c r="BE72" s="16">
        <f t="shared" si="49"/>
        <v>0.75174164227518747</v>
      </c>
      <c r="BF72">
        <f t="shared" si="50"/>
        <v>1.2482583577248125</v>
      </c>
      <c r="BG72">
        <f>ABS(matches_win!E72-'OAM2'!BE72)</f>
        <v>1.2482583577248125</v>
      </c>
      <c r="BH72">
        <f>ABS(matches_win!F72-'OAM2'!BF72)</f>
        <v>4.7517416422751877</v>
      </c>
      <c r="BI72">
        <f>IF(BG72&lt;BH72,matches_win!E72,matches_win!F72)</f>
        <v>2</v>
      </c>
      <c r="BJ72">
        <f t="shared" si="51"/>
        <v>1</v>
      </c>
    </row>
    <row r="73" spans="1:62" x14ac:dyDescent="0.35">
      <c r="A73">
        <v>70</v>
      </c>
      <c r="B73">
        <f>matches_win!L73</f>
        <v>7</v>
      </c>
      <c r="C73">
        <f>matches_win!N73</f>
        <v>7</v>
      </c>
      <c r="D73">
        <f>matches_win!P73</f>
        <v>7</v>
      </c>
      <c r="E73">
        <f>matches_win_weighted!L73</f>
        <v>7</v>
      </c>
      <c r="F73">
        <f>matches_win_weighted!N73</f>
        <v>7</v>
      </c>
      <c r="G73">
        <f>matches_win_weighted!P73</f>
        <v>7</v>
      </c>
      <c r="H73">
        <f>matches_lost!L73</f>
        <v>7</v>
      </c>
      <c r="I73">
        <f>matches_lost!N73</f>
        <v>8</v>
      </c>
      <c r="J73">
        <f>matches_lost!P73</f>
        <v>8</v>
      </c>
      <c r="K73">
        <f>matches_lost_weighted!L73</f>
        <v>8</v>
      </c>
      <c r="L73">
        <f>matches_lost_weighted!N73</f>
        <v>7</v>
      </c>
      <c r="M73">
        <f>matches_lost_weighted!P73</f>
        <v>7</v>
      </c>
      <c r="N73">
        <f>'matches_lost (2)'!L73</f>
        <v>7</v>
      </c>
      <c r="O73">
        <f>'matches_lost (2)'!N73</f>
        <v>7</v>
      </c>
      <c r="P73">
        <f>'matches_lost (2)'!P73</f>
        <v>7</v>
      </c>
      <c r="Q73">
        <f>matches_win!E73</f>
        <v>7</v>
      </c>
      <c r="R73">
        <f t="shared" si="31"/>
        <v>12</v>
      </c>
      <c r="S73">
        <f t="shared" si="32"/>
        <v>3</v>
      </c>
      <c r="T73">
        <f t="shared" si="33"/>
        <v>1</v>
      </c>
      <c r="U73">
        <f>IF(T73=1,Q73,matches_win!F73)</f>
        <v>7</v>
      </c>
      <c r="AO73" s="58">
        <f t="shared" si="34"/>
        <v>23.974476440804274</v>
      </c>
      <c r="AP73" s="58">
        <f t="shared" si="35"/>
        <v>4883425866.9312429</v>
      </c>
      <c r="AQ73" s="58">
        <f t="shared" si="36"/>
        <v>25.435591971544465</v>
      </c>
      <c r="AR73" s="58">
        <f t="shared" si="37"/>
        <v>33.090356062252724</v>
      </c>
      <c r="AS73" s="58">
        <f t="shared" si="38"/>
        <v>7.9593287297089148</v>
      </c>
      <c r="AT73" s="58">
        <f t="shared" si="39"/>
        <v>0</v>
      </c>
      <c r="AU73" s="58">
        <f t="shared" si="40"/>
        <v>0</v>
      </c>
      <c r="AV73" s="58">
        <f t="shared" si="41"/>
        <v>163.60063238767256</v>
      </c>
      <c r="AW73" s="58">
        <f t="shared" si="42"/>
        <v>127.83707431939422</v>
      </c>
      <c r="AX73" s="58">
        <f t="shared" si="43"/>
        <v>126.14440069102119</v>
      </c>
      <c r="AY73" s="58">
        <f t="shared" si="44"/>
        <v>0</v>
      </c>
      <c r="AZ73" s="58">
        <f t="shared" si="45"/>
        <v>0</v>
      </c>
      <c r="BA73" s="58">
        <f t="shared" si="46"/>
        <v>0</v>
      </c>
      <c r="BB73" s="58">
        <f t="shared" si="47"/>
        <v>8.5360779258593613</v>
      </c>
      <c r="BC73" s="58">
        <f t="shared" si="48"/>
        <v>0</v>
      </c>
      <c r="BD73">
        <f t="shared" si="30"/>
        <v>7</v>
      </c>
      <c r="BE73" s="16">
        <f t="shared" si="49"/>
        <v>31.943214012596354</v>
      </c>
      <c r="BF73">
        <f t="shared" si="50"/>
        <v>-24.943214012596354</v>
      </c>
      <c r="BG73">
        <f>ABS(matches_win!E73-'OAM2'!BE73)</f>
        <v>24.943214012596354</v>
      </c>
      <c r="BH73">
        <f>ABS(matches_win!F73-'OAM2'!BF73)</f>
        <v>32.943214012596357</v>
      </c>
      <c r="BI73">
        <f>IF(BG73&lt;BH73,matches_win!E73,matches_win!F73)</f>
        <v>7</v>
      </c>
      <c r="BJ73">
        <f t="shared" si="51"/>
        <v>1</v>
      </c>
    </row>
    <row r="74" spans="1:62" x14ac:dyDescent="0.35">
      <c r="A74">
        <v>71</v>
      </c>
      <c r="B74">
        <f>matches_win!L74</f>
        <v>1</v>
      </c>
      <c r="C74">
        <f>matches_win!N74</f>
        <v>1</v>
      </c>
      <c r="D74">
        <f>matches_win!P74</f>
        <v>1</v>
      </c>
      <c r="E74">
        <f>matches_win_weighted!L74</f>
        <v>1</v>
      </c>
      <c r="F74">
        <f>matches_win_weighted!N74</f>
        <v>1</v>
      </c>
      <c r="G74">
        <f>matches_win_weighted!P74</f>
        <v>1</v>
      </c>
      <c r="H74">
        <f>matches_lost!L74</f>
        <v>1</v>
      </c>
      <c r="I74">
        <f>matches_lost!N74</f>
        <v>0</v>
      </c>
      <c r="J74">
        <f>matches_lost!P74</f>
        <v>0</v>
      </c>
      <c r="K74">
        <f>matches_lost_weighted!L74</f>
        <v>0</v>
      </c>
      <c r="L74">
        <f>matches_lost_weighted!N74</f>
        <v>1</v>
      </c>
      <c r="M74">
        <f>matches_lost_weighted!P74</f>
        <v>1</v>
      </c>
      <c r="N74">
        <f>'matches_lost (2)'!L74</f>
        <v>1</v>
      </c>
      <c r="O74">
        <f>'matches_lost (2)'!N74</f>
        <v>1</v>
      </c>
      <c r="P74">
        <f>'matches_lost (2)'!P74</f>
        <v>1</v>
      </c>
      <c r="Q74">
        <f>matches_win!E74</f>
        <v>0</v>
      </c>
      <c r="R74">
        <f t="shared" si="31"/>
        <v>3</v>
      </c>
      <c r="S74">
        <f t="shared" si="32"/>
        <v>12</v>
      </c>
      <c r="T74">
        <f t="shared" si="33"/>
        <v>0</v>
      </c>
      <c r="U74">
        <f>IF(T74=1,Q74,matches_win!F74)</f>
        <v>1</v>
      </c>
      <c r="AO74" s="58">
        <f t="shared" si="34"/>
        <v>0.46432208970191818</v>
      </c>
      <c r="AP74" s="58">
        <f t="shared" si="35"/>
        <v>4.0863907516566256</v>
      </c>
      <c r="AQ74" s="58">
        <f t="shared" si="36"/>
        <v>0.47581150649045906</v>
      </c>
      <c r="AR74" s="58">
        <f t="shared" si="37"/>
        <v>6.5731912292809136E-3</v>
      </c>
      <c r="AS74" s="58">
        <f t="shared" si="38"/>
        <v>1.0008945844739996</v>
      </c>
      <c r="AT74" s="58">
        <f t="shared" si="39"/>
        <v>3.5057419408583872</v>
      </c>
      <c r="AU74" s="58">
        <f t="shared" si="40"/>
        <v>0.47295216564754144</v>
      </c>
      <c r="AV74" s="58">
        <f t="shared" si="41"/>
        <v>0</v>
      </c>
      <c r="AW74" s="58">
        <f t="shared" si="42"/>
        <v>3.5136044999965702E-3</v>
      </c>
      <c r="AX74" s="58">
        <f t="shared" si="43"/>
        <v>0</v>
      </c>
      <c r="AY74" s="58">
        <f t="shared" si="44"/>
        <v>0.48564657583096388</v>
      </c>
      <c r="AZ74" s="58">
        <f t="shared" si="45"/>
        <v>0.47742742587967463</v>
      </c>
      <c r="BA74" s="58">
        <f t="shared" si="46"/>
        <v>0.28575080210218012</v>
      </c>
      <c r="BB74" s="58">
        <f t="shared" si="47"/>
        <v>0.28585020335973699</v>
      </c>
      <c r="BC74" s="58">
        <f t="shared" si="48"/>
        <v>0.28501890915481326</v>
      </c>
      <c r="BD74">
        <f t="shared" si="30"/>
        <v>0</v>
      </c>
      <c r="BE74" s="16">
        <f t="shared" si="49"/>
        <v>0.5962386176140233</v>
      </c>
      <c r="BF74">
        <f t="shared" si="50"/>
        <v>-0.5962386176140233</v>
      </c>
      <c r="BG74">
        <f>ABS(matches_win!E74-'OAM2'!BE74)</f>
        <v>0.5962386176140233</v>
      </c>
      <c r="BH74">
        <f>ABS(matches_win!F74-'OAM2'!BF74)</f>
        <v>1.5962386176140233</v>
      </c>
      <c r="BI74">
        <f>IF(BG74&lt;BH74,matches_win!E74,matches_win!F74)</f>
        <v>0</v>
      </c>
      <c r="BJ74">
        <f t="shared" si="51"/>
        <v>1</v>
      </c>
    </row>
    <row r="75" spans="1:62" x14ac:dyDescent="0.35">
      <c r="A75">
        <v>72</v>
      </c>
      <c r="B75">
        <f>matches_win!L75</f>
        <v>4</v>
      </c>
      <c r="C75">
        <f>matches_win!N75</f>
        <v>4</v>
      </c>
      <c r="D75">
        <f>matches_win!P75</f>
        <v>4</v>
      </c>
      <c r="E75">
        <f>matches_win_weighted!L75</f>
        <v>4</v>
      </c>
      <c r="F75">
        <f>matches_win_weighted!N75</f>
        <v>4</v>
      </c>
      <c r="G75">
        <f>matches_win_weighted!P75</f>
        <v>8</v>
      </c>
      <c r="H75">
        <f>matches_lost!L75</f>
        <v>4</v>
      </c>
      <c r="I75">
        <f>matches_lost!N75</f>
        <v>4</v>
      </c>
      <c r="J75">
        <f>matches_lost!P75</f>
        <v>4</v>
      </c>
      <c r="K75">
        <f>matches_lost_weighted!L75</f>
        <v>4</v>
      </c>
      <c r="L75">
        <f>matches_lost_weighted!N75</f>
        <v>8</v>
      </c>
      <c r="M75">
        <f>matches_lost_weighted!P75</f>
        <v>8</v>
      </c>
      <c r="N75">
        <f>'matches_lost (2)'!L75</f>
        <v>8</v>
      </c>
      <c r="O75">
        <f>'matches_lost (2)'!N75</f>
        <v>8</v>
      </c>
      <c r="P75">
        <f>'matches_lost (2)'!P75</f>
        <v>8</v>
      </c>
      <c r="Q75">
        <f>matches_win!E75</f>
        <v>4</v>
      </c>
      <c r="R75">
        <f t="shared" si="31"/>
        <v>9</v>
      </c>
      <c r="S75">
        <f t="shared" si="32"/>
        <v>6</v>
      </c>
      <c r="T75">
        <f t="shared" si="33"/>
        <v>1</v>
      </c>
      <c r="U75">
        <f>IF(T75=1,Q75,matches_win!F75)</f>
        <v>4</v>
      </c>
      <c r="AO75" s="58">
        <f t="shared" si="34"/>
        <v>0</v>
      </c>
      <c r="AP75" s="58">
        <f t="shared" si="35"/>
        <v>3.8777198031591578</v>
      </c>
      <c r="AQ75" s="58">
        <f t="shared" si="36"/>
        <v>31.840008971983032</v>
      </c>
      <c r="AR75" s="58">
        <f t="shared" si="37"/>
        <v>0</v>
      </c>
      <c r="AS75" s="58">
        <f t="shared" si="38"/>
        <v>0</v>
      </c>
      <c r="AT75" s="58">
        <f t="shared" si="39"/>
        <v>25.562929612639326</v>
      </c>
      <c r="AU75" s="58">
        <f t="shared" si="40"/>
        <v>0</v>
      </c>
      <c r="AV75" s="58">
        <f t="shared" si="41"/>
        <v>3.3085451021499495</v>
      </c>
      <c r="AW75" s="58">
        <f t="shared" si="42"/>
        <v>3.3648181160566502</v>
      </c>
      <c r="AX75" s="58">
        <f t="shared" si="43"/>
        <v>20.421505481883415</v>
      </c>
      <c r="AY75" s="58">
        <f t="shared" si="44"/>
        <v>9.0745891008728456</v>
      </c>
      <c r="AZ75" s="58">
        <f t="shared" si="45"/>
        <v>10.167577615578114</v>
      </c>
      <c r="BA75" s="58">
        <f t="shared" si="46"/>
        <v>59.544092154841927</v>
      </c>
      <c r="BB75" s="58">
        <f t="shared" si="47"/>
        <v>29.94572503676423</v>
      </c>
      <c r="BC75" s="58">
        <f t="shared" si="48"/>
        <v>27.607828630128786</v>
      </c>
      <c r="BD75">
        <f t="shared" si="30"/>
        <v>4</v>
      </c>
      <c r="BE75" s="16">
        <f t="shared" si="49"/>
        <v>7.5087934714634468</v>
      </c>
      <c r="BF75">
        <f t="shared" si="50"/>
        <v>-3.5087934714634468</v>
      </c>
      <c r="BG75">
        <f>ABS(matches_win!E75-'OAM2'!BE75)</f>
        <v>3.5087934714634468</v>
      </c>
      <c r="BH75">
        <f>ABS(matches_win!F75-'OAM2'!BF75)</f>
        <v>11.508793471463447</v>
      </c>
      <c r="BI75">
        <f>IF(BG75&lt;BH75,matches_win!E75,matches_win!F75)</f>
        <v>4</v>
      </c>
      <c r="BJ75">
        <f t="shared" si="51"/>
        <v>1</v>
      </c>
    </row>
    <row r="76" spans="1:62" x14ac:dyDescent="0.35">
      <c r="A76">
        <v>73</v>
      </c>
      <c r="B76">
        <f>matches_win!L76</f>
        <v>9</v>
      </c>
      <c r="C76">
        <f>matches_win!N76</f>
        <v>9</v>
      </c>
      <c r="D76">
        <f>matches_win!P76</f>
        <v>9</v>
      </c>
      <c r="E76">
        <f>matches_win_weighted!L76</f>
        <v>8</v>
      </c>
      <c r="F76">
        <f>matches_win_weighted!N76</f>
        <v>8</v>
      </c>
      <c r="G76">
        <f>matches_win_weighted!P76</f>
        <v>8</v>
      </c>
      <c r="H76">
        <f>matches_lost!L76</f>
        <v>8</v>
      </c>
      <c r="I76">
        <f>matches_lost!N76</f>
        <v>9</v>
      </c>
      <c r="J76">
        <f>matches_lost!P76</f>
        <v>9</v>
      </c>
      <c r="K76">
        <f>matches_lost_weighted!L76</f>
        <v>9</v>
      </c>
      <c r="L76">
        <f>matches_lost_weighted!N76</f>
        <v>8</v>
      </c>
      <c r="M76">
        <f>matches_lost_weighted!P76</f>
        <v>8</v>
      </c>
      <c r="N76">
        <f>'matches_lost (2)'!L76</f>
        <v>8</v>
      </c>
      <c r="O76">
        <f>'matches_lost (2)'!N76</f>
        <v>8</v>
      </c>
      <c r="P76">
        <f>'matches_lost (2)'!P76</f>
        <v>8</v>
      </c>
      <c r="Q76">
        <f>matches_win!E76</f>
        <v>9</v>
      </c>
      <c r="R76">
        <f t="shared" si="31"/>
        <v>6</v>
      </c>
      <c r="S76">
        <f t="shared" si="32"/>
        <v>9</v>
      </c>
      <c r="T76">
        <f t="shared" si="33"/>
        <v>0</v>
      </c>
      <c r="U76">
        <f>IF(T76=1,Q76,matches_win!F76)</f>
        <v>8</v>
      </c>
      <c r="AO76" s="58">
        <f t="shared" si="34"/>
        <v>22.865454243914559</v>
      </c>
      <c r="AP76" s="58">
        <f t="shared" si="35"/>
        <v>32.685379870440549</v>
      </c>
      <c r="AQ76" s="58">
        <f t="shared" si="36"/>
        <v>7.9626638589239622</v>
      </c>
      <c r="AR76" s="58">
        <f t="shared" si="37"/>
        <v>2.4448511787117519</v>
      </c>
      <c r="AS76" s="58">
        <f t="shared" si="38"/>
        <v>13.448901501699188</v>
      </c>
      <c r="AT76" s="58">
        <f t="shared" si="39"/>
        <v>25.562929612639326</v>
      </c>
      <c r="AU76" s="58">
        <f t="shared" si="40"/>
        <v>2.2916976216811915</v>
      </c>
      <c r="AV76" s="58">
        <f t="shared" si="41"/>
        <v>15.222317555179698</v>
      </c>
      <c r="AW76" s="58">
        <f t="shared" si="42"/>
        <v>142.95874920390858</v>
      </c>
      <c r="AX76" s="58">
        <f t="shared" si="43"/>
        <v>593.10926073183794</v>
      </c>
      <c r="AY76" s="58">
        <f t="shared" si="44"/>
        <v>9.0745891008728456</v>
      </c>
      <c r="AZ76" s="58">
        <f t="shared" si="45"/>
        <v>10.167577615578114</v>
      </c>
      <c r="BA76" s="58">
        <f t="shared" si="46"/>
        <v>59.544092154841927</v>
      </c>
      <c r="BB76" s="58">
        <f t="shared" si="47"/>
        <v>29.94572503676423</v>
      </c>
      <c r="BC76" s="58">
        <f t="shared" si="48"/>
        <v>27.607828630128786</v>
      </c>
      <c r="BD76">
        <f t="shared" si="30"/>
        <v>9</v>
      </c>
      <c r="BE76" s="16">
        <f t="shared" si="49"/>
        <v>43.024311119210893</v>
      </c>
      <c r="BF76">
        <f t="shared" si="50"/>
        <v>-34.024311119210893</v>
      </c>
      <c r="BG76">
        <f>ABS(matches_win!E76-'OAM2'!BE76)</f>
        <v>34.024311119210893</v>
      </c>
      <c r="BH76">
        <f>ABS(matches_win!F76-'OAM2'!BF76)</f>
        <v>42.024311119210893</v>
      </c>
      <c r="BI76">
        <f>IF(BG76&lt;BH76,matches_win!E76,matches_win!F76)</f>
        <v>9</v>
      </c>
      <c r="BJ76">
        <f t="shared" si="51"/>
        <v>1</v>
      </c>
    </row>
    <row r="77" spans="1:62" x14ac:dyDescent="0.35">
      <c r="A77">
        <v>74</v>
      </c>
      <c r="B77">
        <f>matches_win!L77</f>
        <v>4</v>
      </c>
      <c r="C77">
        <f>matches_win!N77</f>
        <v>4</v>
      </c>
      <c r="D77">
        <f>matches_win!P77</f>
        <v>4</v>
      </c>
      <c r="E77">
        <f>matches_win_weighted!L77</f>
        <v>4</v>
      </c>
      <c r="F77">
        <f>matches_win_weighted!N77</f>
        <v>4</v>
      </c>
      <c r="G77">
        <f>matches_win_weighted!P77</f>
        <v>8</v>
      </c>
      <c r="H77">
        <f>matches_lost!L77</f>
        <v>4</v>
      </c>
      <c r="I77">
        <f>matches_lost!N77</f>
        <v>4</v>
      </c>
      <c r="J77">
        <f>matches_lost!P77</f>
        <v>4</v>
      </c>
      <c r="K77">
        <f>matches_lost_weighted!L77</f>
        <v>8</v>
      </c>
      <c r="L77">
        <f>matches_lost_weighted!N77</f>
        <v>4</v>
      </c>
      <c r="M77">
        <f>matches_lost_weighted!P77</f>
        <v>4</v>
      </c>
      <c r="N77">
        <f>'matches_lost (2)'!L77</f>
        <v>8</v>
      </c>
      <c r="O77">
        <f>'matches_lost (2)'!N77</f>
        <v>8</v>
      </c>
      <c r="P77">
        <f>'matches_lost (2)'!P77</f>
        <v>8</v>
      </c>
      <c r="Q77">
        <f>matches_win!E77</f>
        <v>4</v>
      </c>
      <c r="R77">
        <f t="shared" si="31"/>
        <v>10</v>
      </c>
      <c r="S77">
        <f t="shared" si="32"/>
        <v>5</v>
      </c>
      <c r="T77">
        <f t="shared" si="33"/>
        <v>1</v>
      </c>
      <c r="U77">
        <f>IF(T77=1,Q77,matches_win!F77)</f>
        <v>4</v>
      </c>
      <c r="AO77" s="58">
        <f t="shared" si="34"/>
        <v>0</v>
      </c>
      <c r="AP77" s="58">
        <f t="shared" si="35"/>
        <v>3.8777198031591578</v>
      </c>
      <c r="AQ77" s="58">
        <f t="shared" si="36"/>
        <v>31.840008971983032</v>
      </c>
      <c r="AR77" s="58">
        <f t="shared" si="37"/>
        <v>0</v>
      </c>
      <c r="AS77" s="58">
        <f t="shared" si="38"/>
        <v>0</v>
      </c>
      <c r="AT77" s="58">
        <f t="shared" si="39"/>
        <v>25.562929612639326</v>
      </c>
      <c r="AU77" s="58">
        <f t="shared" si="40"/>
        <v>0</v>
      </c>
      <c r="AV77" s="58">
        <f t="shared" si="41"/>
        <v>3.3085451021499495</v>
      </c>
      <c r="AW77" s="58">
        <f t="shared" si="42"/>
        <v>3.3648181160566502</v>
      </c>
      <c r="AX77" s="58">
        <f t="shared" si="43"/>
        <v>126.14440069102119</v>
      </c>
      <c r="AY77" s="58">
        <f t="shared" si="44"/>
        <v>29.375994030648901</v>
      </c>
      <c r="AZ77" s="58">
        <f t="shared" si="45"/>
        <v>28.311114095182909</v>
      </c>
      <c r="BA77" s="58">
        <f t="shared" si="46"/>
        <v>59.544092154841927</v>
      </c>
      <c r="BB77" s="58">
        <f t="shared" si="47"/>
        <v>29.94572503676423</v>
      </c>
      <c r="BC77" s="58">
        <f t="shared" si="48"/>
        <v>27.607828630128786</v>
      </c>
      <c r="BD77">
        <f t="shared" si="30"/>
        <v>4</v>
      </c>
      <c r="BE77" s="16">
        <f t="shared" si="49"/>
        <v>19.94419916607745</v>
      </c>
      <c r="BF77">
        <f t="shared" si="50"/>
        <v>-15.94419916607745</v>
      </c>
      <c r="BG77">
        <f>ABS(matches_win!E77-'OAM2'!BE77)</f>
        <v>15.94419916607745</v>
      </c>
      <c r="BH77">
        <f>ABS(matches_win!F77-'OAM2'!BF77)</f>
        <v>23.94419916607745</v>
      </c>
      <c r="BI77">
        <f>IF(BG77&lt;BH77,matches_win!E77,matches_win!F77)</f>
        <v>4</v>
      </c>
      <c r="BJ77">
        <f t="shared" si="51"/>
        <v>1</v>
      </c>
    </row>
    <row r="78" spans="1:62" x14ac:dyDescent="0.35">
      <c r="A78">
        <v>75</v>
      </c>
      <c r="B78">
        <f>matches_win!L78</f>
        <v>1</v>
      </c>
      <c r="C78">
        <f>matches_win!N78</f>
        <v>1</v>
      </c>
      <c r="D78">
        <f>matches_win!P78</f>
        <v>1</v>
      </c>
      <c r="E78">
        <f>matches_win_weighted!L78</f>
        <v>1</v>
      </c>
      <c r="F78">
        <f>matches_win_weighted!N78</f>
        <v>1</v>
      </c>
      <c r="G78">
        <f>matches_win_weighted!P78</f>
        <v>1</v>
      </c>
      <c r="H78">
        <f>matches_lost!L78</f>
        <v>1</v>
      </c>
      <c r="I78">
        <f>matches_lost!N78</f>
        <v>7</v>
      </c>
      <c r="J78">
        <f>matches_lost!P78</f>
        <v>7</v>
      </c>
      <c r="K78">
        <f>matches_lost_weighted!L78</f>
        <v>7</v>
      </c>
      <c r="L78">
        <f>matches_lost_weighted!N78</f>
        <v>1</v>
      </c>
      <c r="M78">
        <f>matches_lost_weighted!P78</f>
        <v>1</v>
      </c>
      <c r="N78">
        <f>'matches_lost (2)'!L78</f>
        <v>1</v>
      </c>
      <c r="O78">
        <f>'matches_lost (2)'!N78</f>
        <v>1</v>
      </c>
      <c r="P78">
        <f>'matches_lost (2)'!P78</f>
        <v>1</v>
      </c>
      <c r="Q78">
        <f>matches_win!E78</f>
        <v>1</v>
      </c>
      <c r="R78">
        <f t="shared" si="31"/>
        <v>12</v>
      </c>
      <c r="S78">
        <f t="shared" si="32"/>
        <v>3</v>
      </c>
      <c r="T78">
        <f t="shared" si="33"/>
        <v>1</v>
      </c>
      <c r="U78">
        <f>IF(T78=1,Q78,matches_win!F78)</f>
        <v>1</v>
      </c>
      <c r="AO78" s="58">
        <f t="shared" si="34"/>
        <v>0.46432208970191818</v>
      </c>
      <c r="AP78" s="58">
        <f t="shared" si="35"/>
        <v>4.0863907516566256</v>
      </c>
      <c r="AQ78" s="58">
        <f t="shared" si="36"/>
        <v>0.47581150649045906</v>
      </c>
      <c r="AR78" s="58">
        <f t="shared" si="37"/>
        <v>6.5731912292809136E-3</v>
      </c>
      <c r="AS78" s="58">
        <f t="shared" si="38"/>
        <v>1.0008945844739996</v>
      </c>
      <c r="AT78" s="58">
        <f t="shared" si="39"/>
        <v>3.5057419408583872</v>
      </c>
      <c r="AU78" s="58">
        <f t="shared" si="40"/>
        <v>0.47295216564754144</v>
      </c>
      <c r="AV78" s="58">
        <f t="shared" si="41"/>
        <v>14.864360167869656</v>
      </c>
      <c r="AW78" s="58">
        <f t="shared" si="42"/>
        <v>25.801789428975624</v>
      </c>
      <c r="AX78" s="58">
        <f t="shared" si="43"/>
        <v>15.834996353185078</v>
      </c>
      <c r="AY78" s="58">
        <f t="shared" si="44"/>
        <v>0.48564657583096388</v>
      </c>
      <c r="AZ78" s="58">
        <f t="shared" si="45"/>
        <v>0.47742742587967463</v>
      </c>
      <c r="BA78" s="58">
        <f t="shared" si="46"/>
        <v>0.28575080210218012</v>
      </c>
      <c r="BB78" s="58">
        <f t="shared" si="47"/>
        <v>0.28585020335973699</v>
      </c>
      <c r="BC78" s="58">
        <f t="shared" si="48"/>
        <v>0.28501890915481326</v>
      </c>
      <c r="BD78">
        <f t="shared" si="30"/>
        <v>1</v>
      </c>
      <c r="BE78" s="16">
        <f t="shared" si="49"/>
        <v>0.82725414209397985</v>
      </c>
      <c r="BF78">
        <f t="shared" si="50"/>
        <v>0.17274585790602015</v>
      </c>
      <c r="BG78">
        <f>ABS(matches_win!E78-'OAM2'!BE78)</f>
        <v>0.17274585790602015</v>
      </c>
      <c r="BH78">
        <f>ABS(matches_win!F78-'OAM2'!BF78)</f>
        <v>6.8272541420939801</v>
      </c>
      <c r="BI78">
        <f>IF(BG78&lt;BH78,matches_win!E78,matches_win!F78)</f>
        <v>1</v>
      </c>
      <c r="BJ78">
        <f t="shared" si="51"/>
        <v>1</v>
      </c>
    </row>
    <row r="79" spans="1:62" x14ac:dyDescent="0.35">
      <c r="A79">
        <v>76</v>
      </c>
      <c r="B79">
        <f>matches_win!L79</f>
        <v>4</v>
      </c>
      <c r="C79">
        <f>matches_win!N79</f>
        <v>4</v>
      </c>
      <c r="D79">
        <f>matches_win!P79</f>
        <v>0</v>
      </c>
      <c r="E79">
        <f>matches_win_weighted!L79</f>
        <v>4</v>
      </c>
      <c r="F79">
        <f>matches_win_weighted!N79</f>
        <v>4</v>
      </c>
      <c r="G79">
        <f>matches_win_weighted!P79</f>
        <v>4</v>
      </c>
      <c r="H79">
        <f>matches_lost!L79</f>
        <v>0</v>
      </c>
      <c r="I79">
        <f>matches_lost!N79</f>
        <v>4</v>
      </c>
      <c r="J79">
        <f>matches_lost!P79</f>
        <v>4</v>
      </c>
      <c r="K79">
        <f>matches_lost_weighted!L79</f>
        <v>4</v>
      </c>
      <c r="L79">
        <f>matches_lost_weighted!N79</f>
        <v>0</v>
      </c>
      <c r="M79">
        <f>matches_lost_weighted!P79</f>
        <v>0</v>
      </c>
      <c r="N79">
        <f>'matches_lost (2)'!L79</f>
        <v>0</v>
      </c>
      <c r="O79">
        <f>'matches_lost (2)'!N79</f>
        <v>0</v>
      </c>
      <c r="P79">
        <f>'matches_lost (2)'!P79</f>
        <v>0</v>
      </c>
      <c r="Q79">
        <f>matches_win!E79</f>
        <v>4</v>
      </c>
      <c r="R79">
        <f t="shared" si="31"/>
        <v>8</v>
      </c>
      <c r="S79">
        <f t="shared" si="32"/>
        <v>7</v>
      </c>
      <c r="T79">
        <f t="shared" si="33"/>
        <v>1</v>
      </c>
      <c r="U79">
        <f>IF(T79=1,Q79,matches_win!F79)</f>
        <v>4</v>
      </c>
      <c r="AO79" s="58">
        <f t="shared" si="34"/>
        <v>0</v>
      </c>
      <c r="AP79" s="58">
        <f t="shared" si="35"/>
        <v>3.8777198031591578</v>
      </c>
      <c r="AQ79" s="58">
        <f t="shared" si="36"/>
        <v>0</v>
      </c>
      <c r="AR79" s="58">
        <f t="shared" si="37"/>
        <v>0</v>
      </c>
      <c r="AS79" s="58">
        <f t="shared" si="38"/>
        <v>0</v>
      </c>
      <c r="AT79" s="58">
        <f t="shared" si="39"/>
        <v>16.490815281498385</v>
      </c>
      <c r="AU79" s="58">
        <f t="shared" si="40"/>
        <v>0.17846301362336214</v>
      </c>
      <c r="AV79" s="58">
        <f t="shared" si="41"/>
        <v>3.3085451021499495</v>
      </c>
      <c r="AW79" s="58">
        <f t="shared" si="42"/>
        <v>3.3648181160566502</v>
      </c>
      <c r="AX79" s="58">
        <f t="shared" si="43"/>
        <v>20.421505481883415</v>
      </c>
      <c r="AY79" s="58">
        <f t="shared" si="44"/>
        <v>0</v>
      </c>
      <c r="AZ79" s="58">
        <f t="shared" si="45"/>
        <v>0</v>
      </c>
      <c r="BA79" s="58">
        <f t="shared" si="46"/>
        <v>1.4842114731453433</v>
      </c>
      <c r="BB79" s="58">
        <f t="shared" si="47"/>
        <v>1.4467054123883965</v>
      </c>
      <c r="BC79" s="58">
        <f t="shared" si="48"/>
        <v>1.4573361396709261</v>
      </c>
      <c r="BD79">
        <f t="shared" si="30"/>
        <v>4</v>
      </c>
      <c r="BE79" s="16">
        <f t="shared" si="49"/>
        <v>2.6291744660730649</v>
      </c>
      <c r="BF79">
        <f t="shared" si="50"/>
        <v>1.3708255339269351</v>
      </c>
      <c r="BG79">
        <f>ABS(matches_win!E79-'OAM2'!BE79)</f>
        <v>1.3708255339269351</v>
      </c>
      <c r="BH79">
        <f>ABS(matches_win!F79-'OAM2'!BF79)</f>
        <v>1.3708255339269351</v>
      </c>
      <c r="BI79">
        <f>IF(BG79&lt;BH79,matches_win!E79,matches_win!F79)</f>
        <v>0</v>
      </c>
      <c r="BJ79">
        <f t="shared" si="51"/>
        <v>0</v>
      </c>
    </row>
    <row r="80" spans="1:62" x14ac:dyDescent="0.35">
      <c r="A80">
        <v>77</v>
      </c>
      <c r="B80">
        <f>matches_win!L80</f>
        <v>6</v>
      </c>
      <c r="C80">
        <f>matches_win!N80</f>
        <v>6</v>
      </c>
      <c r="D80">
        <f>matches_win!P80</f>
        <v>6</v>
      </c>
      <c r="E80">
        <f>matches_win_weighted!L80</f>
        <v>6</v>
      </c>
      <c r="F80">
        <f>matches_win_weighted!N80</f>
        <v>8</v>
      </c>
      <c r="G80">
        <f>matches_win_weighted!P80</f>
        <v>8</v>
      </c>
      <c r="H80">
        <f>matches_lost!L80</f>
        <v>6</v>
      </c>
      <c r="I80">
        <f>matches_lost!N80</f>
        <v>8</v>
      </c>
      <c r="J80">
        <f>matches_lost!P80</f>
        <v>8</v>
      </c>
      <c r="K80">
        <f>matches_lost_weighted!L80</f>
        <v>8</v>
      </c>
      <c r="L80">
        <f>matches_lost_weighted!N80</f>
        <v>6</v>
      </c>
      <c r="M80">
        <f>matches_lost_weighted!P80</f>
        <v>6</v>
      </c>
      <c r="N80">
        <f>'matches_lost (2)'!L80</f>
        <v>6</v>
      </c>
      <c r="O80">
        <f>'matches_lost (2)'!N80</f>
        <v>6</v>
      </c>
      <c r="P80">
        <f>'matches_lost (2)'!P80</f>
        <v>6</v>
      </c>
      <c r="Q80">
        <f>matches_win!E80</f>
        <v>6</v>
      </c>
      <c r="R80">
        <f t="shared" si="31"/>
        <v>10</v>
      </c>
      <c r="S80">
        <f t="shared" si="32"/>
        <v>5</v>
      </c>
      <c r="T80">
        <f t="shared" si="33"/>
        <v>1</v>
      </c>
      <c r="U80">
        <f>IF(T80=1,Q80,matches_win!F80)</f>
        <v>6</v>
      </c>
      <c r="AO80" s="58">
        <f t="shared" si="34"/>
        <v>3.5804672096375407</v>
      </c>
      <c r="AP80" s="58">
        <f t="shared" si="35"/>
        <v>3.3042880585020473</v>
      </c>
      <c r="AQ80" s="58">
        <f t="shared" si="36"/>
        <v>0.25236444371492306</v>
      </c>
      <c r="AR80" s="58">
        <f t="shared" si="37"/>
        <v>17.87594701346114</v>
      </c>
      <c r="AS80" s="58">
        <f t="shared" si="38"/>
        <v>13.448901501699188</v>
      </c>
      <c r="AT80" s="58">
        <f t="shared" si="39"/>
        <v>25.562929612639326</v>
      </c>
      <c r="AU80" s="58">
        <f t="shared" si="40"/>
        <v>18.432694850507527</v>
      </c>
      <c r="AV80" s="58">
        <f t="shared" si="41"/>
        <v>163.60063238767256</v>
      </c>
      <c r="AW80" s="58">
        <f t="shared" si="42"/>
        <v>127.83707431939422</v>
      </c>
      <c r="AX80" s="58">
        <f t="shared" si="43"/>
        <v>126.14440069102119</v>
      </c>
      <c r="AY80" s="58">
        <f t="shared" si="44"/>
        <v>184.95313516407245</v>
      </c>
      <c r="AZ80" s="58">
        <f t="shared" si="45"/>
        <v>0</v>
      </c>
      <c r="BA80" s="58">
        <f t="shared" si="46"/>
        <v>18.599367996969487</v>
      </c>
      <c r="BB80" s="58">
        <f t="shared" si="47"/>
        <v>17.798997274148277</v>
      </c>
      <c r="BC80" s="58">
        <f t="shared" si="48"/>
        <v>16.92275602546778</v>
      </c>
      <c r="BD80">
        <f t="shared" si="30"/>
        <v>6</v>
      </c>
      <c r="BE80" s="16">
        <f t="shared" si="49"/>
        <v>23.596256555430095</v>
      </c>
      <c r="BF80">
        <f t="shared" si="50"/>
        <v>-17.596256555430095</v>
      </c>
      <c r="BG80">
        <f>ABS(matches_win!E80-'OAM2'!BE80)</f>
        <v>17.596256555430095</v>
      </c>
      <c r="BH80">
        <f>ABS(matches_win!F80-'OAM2'!BF80)</f>
        <v>25.596256555430095</v>
      </c>
      <c r="BI80">
        <f>IF(BG80&lt;BH80,matches_win!E80,matches_win!F80)</f>
        <v>6</v>
      </c>
      <c r="BJ80">
        <f t="shared" si="51"/>
        <v>1</v>
      </c>
    </row>
    <row r="81" spans="1:62" x14ac:dyDescent="0.35">
      <c r="A81">
        <v>78</v>
      </c>
      <c r="B81">
        <f>matches_win!L81</f>
        <v>9</v>
      </c>
      <c r="C81">
        <f>matches_win!N81</f>
        <v>5</v>
      </c>
      <c r="D81">
        <f>matches_win!P81</f>
        <v>5</v>
      </c>
      <c r="E81">
        <f>matches_win_weighted!L81</f>
        <v>5</v>
      </c>
      <c r="F81">
        <f>matches_win_weighted!N81</f>
        <v>5</v>
      </c>
      <c r="G81">
        <f>matches_win_weighted!P81</f>
        <v>5</v>
      </c>
      <c r="H81">
        <f>matches_lost!L81</f>
        <v>5</v>
      </c>
      <c r="I81">
        <f>matches_lost!N81</f>
        <v>9</v>
      </c>
      <c r="J81">
        <f>matches_lost!P81</f>
        <v>9</v>
      </c>
      <c r="K81">
        <f>matches_lost_weighted!L81</f>
        <v>9</v>
      </c>
      <c r="L81">
        <f>matches_lost_weighted!N81</f>
        <v>5</v>
      </c>
      <c r="M81">
        <f>matches_lost_weighted!P81</f>
        <v>5</v>
      </c>
      <c r="N81">
        <f>'matches_lost (2)'!L81</f>
        <v>5</v>
      </c>
      <c r="O81">
        <f>'matches_lost (2)'!N81</f>
        <v>5</v>
      </c>
      <c r="P81">
        <f>'matches_lost (2)'!P81</f>
        <v>5</v>
      </c>
      <c r="Q81">
        <f>matches_win!E81</f>
        <v>9</v>
      </c>
      <c r="R81">
        <f t="shared" si="31"/>
        <v>4</v>
      </c>
      <c r="S81">
        <f t="shared" si="32"/>
        <v>11</v>
      </c>
      <c r="T81">
        <f t="shared" si="33"/>
        <v>0</v>
      </c>
      <c r="U81">
        <f>IF(T81=1,Q81,matches_win!F81)</f>
        <v>5</v>
      </c>
      <c r="AO81" s="58">
        <f t="shared" si="34"/>
        <v>22.865454243914559</v>
      </c>
      <c r="AP81" s="58">
        <f t="shared" si="35"/>
        <v>3.0014573369277961</v>
      </c>
      <c r="AQ81" s="58">
        <f t="shared" si="36"/>
        <v>20.038586211337087</v>
      </c>
      <c r="AR81" s="58">
        <f t="shared" si="37"/>
        <v>2.8186433458579105</v>
      </c>
      <c r="AS81" s="58">
        <f t="shared" si="38"/>
        <v>3.2129774631528156</v>
      </c>
      <c r="AT81" s="58">
        <f t="shared" si="39"/>
        <v>3.2110412465757463</v>
      </c>
      <c r="AU81" s="58">
        <f t="shared" si="40"/>
        <v>3.1063846974294886</v>
      </c>
      <c r="AV81" s="58">
        <f t="shared" si="41"/>
        <v>15.222317555179698</v>
      </c>
      <c r="AW81" s="58">
        <f t="shared" si="42"/>
        <v>142.95874920390858</v>
      </c>
      <c r="AX81" s="58">
        <f t="shared" si="43"/>
        <v>593.10926073183794</v>
      </c>
      <c r="AY81" s="58">
        <f t="shared" si="44"/>
        <v>1.4383573491191044</v>
      </c>
      <c r="AZ81" s="58">
        <f t="shared" si="45"/>
        <v>1.5154702713506683</v>
      </c>
      <c r="BA81" s="58">
        <f t="shared" si="46"/>
        <v>22.102015504237624</v>
      </c>
      <c r="BB81" s="58">
        <f t="shared" si="47"/>
        <v>24.326876464150118</v>
      </c>
      <c r="BC81" s="58">
        <f t="shared" si="48"/>
        <v>20.2822577200883</v>
      </c>
      <c r="BD81">
        <f t="shared" si="30"/>
        <v>9</v>
      </c>
      <c r="BE81" s="16">
        <f t="shared" si="49"/>
        <v>31.403478302164988</v>
      </c>
      <c r="BF81">
        <f t="shared" si="50"/>
        <v>-22.403478302164988</v>
      </c>
      <c r="BG81">
        <f>ABS(matches_win!E81-'OAM2'!BE81)</f>
        <v>22.403478302164988</v>
      </c>
      <c r="BH81">
        <f>ABS(matches_win!F81-'OAM2'!BF81)</f>
        <v>27.403478302164988</v>
      </c>
      <c r="BI81">
        <f>IF(BG81&lt;BH81,matches_win!E81,matches_win!F81)</f>
        <v>9</v>
      </c>
      <c r="BJ81">
        <f t="shared" si="51"/>
        <v>1</v>
      </c>
    </row>
    <row r="82" spans="1:62" x14ac:dyDescent="0.35">
      <c r="A82">
        <v>79</v>
      </c>
      <c r="B82">
        <f>matches_win!L82</f>
        <v>2</v>
      </c>
      <c r="C82">
        <f>matches_win!N82</f>
        <v>7</v>
      </c>
      <c r="D82">
        <f>matches_win!P82</f>
        <v>7</v>
      </c>
      <c r="E82">
        <f>matches_win_weighted!L82</f>
        <v>2</v>
      </c>
      <c r="F82">
        <f>matches_win_weighted!N82</f>
        <v>2</v>
      </c>
      <c r="G82">
        <f>matches_win_weighted!P82</f>
        <v>2</v>
      </c>
      <c r="H82">
        <f>matches_lost!L82</f>
        <v>2</v>
      </c>
      <c r="I82">
        <f>matches_lost!N82</f>
        <v>2</v>
      </c>
      <c r="J82">
        <f>matches_lost!P82</f>
        <v>7</v>
      </c>
      <c r="K82">
        <f>matches_lost_weighted!L82</f>
        <v>7</v>
      </c>
      <c r="L82">
        <f>matches_lost_weighted!N82</f>
        <v>2</v>
      </c>
      <c r="M82">
        <f>matches_lost_weighted!P82</f>
        <v>2</v>
      </c>
      <c r="N82">
        <f>'matches_lost (2)'!L82</f>
        <v>2</v>
      </c>
      <c r="O82">
        <f>'matches_lost (2)'!N82</f>
        <v>2</v>
      </c>
      <c r="P82">
        <f>'matches_lost (2)'!P82</f>
        <v>2</v>
      </c>
      <c r="Q82">
        <f>matches_win!E82</f>
        <v>2</v>
      </c>
      <c r="R82">
        <f t="shared" si="31"/>
        <v>11</v>
      </c>
      <c r="S82">
        <f t="shared" si="32"/>
        <v>4</v>
      </c>
      <c r="T82">
        <f t="shared" si="33"/>
        <v>1</v>
      </c>
      <c r="U82">
        <f>IF(T82=1,Q82,matches_win!F82)</f>
        <v>2</v>
      </c>
      <c r="AO82" s="58">
        <f t="shared" si="34"/>
        <v>0</v>
      </c>
      <c r="AP82" s="58">
        <f t="shared" si="35"/>
        <v>4883425866.9312429</v>
      </c>
      <c r="AQ82" s="58">
        <f t="shared" si="36"/>
        <v>25.435591971544465</v>
      </c>
      <c r="AR82" s="58">
        <f t="shared" si="37"/>
        <v>0</v>
      </c>
      <c r="AS82" s="58">
        <f t="shared" si="38"/>
        <v>0</v>
      </c>
      <c r="AT82" s="58">
        <f t="shared" si="39"/>
        <v>2.9355862924847855</v>
      </c>
      <c r="AU82" s="58">
        <f t="shared" si="40"/>
        <v>0.1786170828241464</v>
      </c>
      <c r="AV82" s="58">
        <f t="shared" si="41"/>
        <v>69213881.184044957</v>
      </c>
      <c r="AW82" s="58">
        <f t="shared" si="42"/>
        <v>25.801789428975624</v>
      </c>
      <c r="AX82" s="58">
        <f t="shared" si="43"/>
        <v>15.834996353185078</v>
      </c>
      <c r="AY82" s="58">
        <f t="shared" si="44"/>
        <v>12.772414833090641</v>
      </c>
      <c r="AZ82" s="58">
        <f t="shared" si="45"/>
        <v>1.0293877592727914</v>
      </c>
      <c r="BA82" s="58">
        <f t="shared" si="46"/>
        <v>7.202462997521943</v>
      </c>
      <c r="BB82" s="58">
        <f t="shared" si="47"/>
        <v>0.20958082458470081</v>
      </c>
      <c r="BC82" s="58">
        <f t="shared" si="48"/>
        <v>0</v>
      </c>
      <c r="BD82">
        <f t="shared" si="30"/>
        <v>2</v>
      </c>
      <c r="BE82" s="16">
        <f t="shared" si="49"/>
        <v>9.4155528638523194</v>
      </c>
      <c r="BF82">
        <f t="shared" si="50"/>
        <v>-7.4155528638523194</v>
      </c>
      <c r="BG82">
        <f>ABS(matches_win!E82-'OAM2'!BE82)</f>
        <v>7.4155528638523194</v>
      </c>
      <c r="BH82">
        <f>ABS(matches_win!F82-'OAM2'!BF82)</f>
        <v>14.415552863852319</v>
      </c>
      <c r="BI82">
        <f>IF(BG82&lt;BH82,matches_win!E82,matches_win!F82)</f>
        <v>2</v>
      </c>
      <c r="BJ82">
        <f t="shared" si="51"/>
        <v>1</v>
      </c>
    </row>
    <row r="83" spans="1:62" x14ac:dyDescent="0.35">
      <c r="A83">
        <v>80</v>
      </c>
      <c r="B83">
        <f>matches_win!L83</f>
        <v>1</v>
      </c>
      <c r="C83">
        <f>matches_win!N83</f>
        <v>1</v>
      </c>
      <c r="D83">
        <f>matches_win!P83</f>
        <v>1</v>
      </c>
      <c r="E83">
        <f>matches_win_weighted!L83</f>
        <v>1</v>
      </c>
      <c r="F83">
        <f>matches_win_weighted!N83</f>
        <v>1</v>
      </c>
      <c r="G83">
        <f>matches_win_weighted!P83</f>
        <v>1</v>
      </c>
      <c r="H83">
        <f>matches_lost!L83</f>
        <v>1</v>
      </c>
      <c r="I83">
        <f>matches_lost!N83</f>
        <v>0</v>
      </c>
      <c r="J83">
        <f>matches_lost!P83</f>
        <v>0</v>
      </c>
      <c r="K83">
        <f>matches_lost_weighted!L83</f>
        <v>0</v>
      </c>
      <c r="L83">
        <f>matches_lost_weighted!N83</f>
        <v>1</v>
      </c>
      <c r="M83">
        <f>matches_lost_weighted!P83</f>
        <v>1</v>
      </c>
      <c r="N83">
        <f>'matches_lost (2)'!L83</f>
        <v>1</v>
      </c>
      <c r="O83">
        <f>'matches_lost (2)'!N83</f>
        <v>1</v>
      </c>
      <c r="P83">
        <f>'matches_lost (2)'!P83</f>
        <v>1</v>
      </c>
      <c r="Q83">
        <f>matches_win!E83</f>
        <v>1</v>
      </c>
      <c r="R83">
        <f t="shared" si="31"/>
        <v>12</v>
      </c>
      <c r="S83">
        <f t="shared" si="32"/>
        <v>3</v>
      </c>
      <c r="T83">
        <f t="shared" si="33"/>
        <v>1</v>
      </c>
      <c r="U83">
        <f>IF(T83=1,Q83,matches_win!F83)</f>
        <v>1</v>
      </c>
      <c r="AO83" s="58">
        <f t="shared" si="34"/>
        <v>0.46432208970191818</v>
      </c>
      <c r="AP83" s="58">
        <f t="shared" si="35"/>
        <v>4.0863907516566256</v>
      </c>
      <c r="AQ83" s="58">
        <f t="shared" si="36"/>
        <v>0.47581150649045906</v>
      </c>
      <c r="AR83" s="58">
        <f t="shared" si="37"/>
        <v>6.5731912292809136E-3</v>
      </c>
      <c r="AS83" s="58">
        <f t="shared" si="38"/>
        <v>1.0008945844739996</v>
      </c>
      <c r="AT83" s="58">
        <f t="shared" si="39"/>
        <v>3.5057419408583872</v>
      </c>
      <c r="AU83" s="58">
        <f t="shared" si="40"/>
        <v>0.47295216564754144</v>
      </c>
      <c r="AV83" s="58">
        <f t="shared" si="41"/>
        <v>0</v>
      </c>
      <c r="AW83" s="58">
        <f t="shared" si="42"/>
        <v>3.5136044999965702E-3</v>
      </c>
      <c r="AX83" s="58">
        <f t="shared" si="43"/>
        <v>0</v>
      </c>
      <c r="AY83" s="58">
        <f t="shared" si="44"/>
        <v>0.48564657583096388</v>
      </c>
      <c r="AZ83" s="58">
        <f t="shared" si="45"/>
        <v>0.47742742587967463</v>
      </c>
      <c r="BA83" s="58">
        <f t="shared" si="46"/>
        <v>0.28575080210218012</v>
      </c>
      <c r="BB83" s="58">
        <f t="shared" si="47"/>
        <v>0.28585020335973699</v>
      </c>
      <c r="BC83" s="58">
        <f t="shared" si="48"/>
        <v>0.28501890915481326</v>
      </c>
      <c r="BD83">
        <f t="shared" si="30"/>
        <v>1</v>
      </c>
      <c r="BE83" s="16">
        <f t="shared" si="49"/>
        <v>0.7449476760251994</v>
      </c>
      <c r="BF83">
        <f t="shared" si="50"/>
        <v>0.2550523239748006</v>
      </c>
      <c r="BG83">
        <f>ABS(matches_win!E83-'OAM2'!BE83)</f>
        <v>0.2550523239748006</v>
      </c>
      <c r="BH83">
        <f>ABS(matches_win!F83-'OAM2'!BF83)</f>
        <v>0.2550523239748006</v>
      </c>
      <c r="BI83">
        <f>IF(BG83&lt;BH83,matches_win!E83,matches_win!F83)</f>
        <v>0</v>
      </c>
      <c r="BJ83">
        <f t="shared" si="51"/>
        <v>0</v>
      </c>
    </row>
    <row r="84" spans="1:62" x14ac:dyDescent="0.35">
      <c r="A84">
        <v>81</v>
      </c>
      <c r="B84">
        <f>matches_win!L84</f>
        <v>7</v>
      </c>
      <c r="C84">
        <f>matches_win!N84</f>
        <v>7</v>
      </c>
      <c r="D84">
        <f>matches_win!P84</f>
        <v>7</v>
      </c>
      <c r="E84">
        <f>matches_win_weighted!L84</f>
        <v>3</v>
      </c>
      <c r="F84">
        <f>matches_win_weighted!N84</f>
        <v>3</v>
      </c>
      <c r="G84">
        <f>matches_win_weighted!P84</f>
        <v>3</v>
      </c>
      <c r="H84">
        <f>matches_lost!L84</f>
        <v>3</v>
      </c>
      <c r="I84">
        <f>matches_lost!N84</f>
        <v>7</v>
      </c>
      <c r="J84">
        <f>matches_lost!P84</f>
        <v>7</v>
      </c>
      <c r="K84">
        <f>matches_lost_weighted!L84</f>
        <v>7</v>
      </c>
      <c r="L84">
        <f>matches_lost_weighted!N84</f>
        <v>3</v>
      </c>
      <c r="M84">
        <f>matches_lost_weighted!P84</f>
        <v>3</v>
      </c>
      <c r="N84">
        <f>'matches_lost (2)'!L84</f>
        <v>3</v>
      </c>
      <c r="O84">
        <f>'matches_lost (2)'!N84</f>
        <v>3</v>
      </c>
      <c r="P84">
        <f>'matches_lost (2)'!P84</f>
        <v>3</v>
      </c>
      <c r="Q84">
        <f>matches_win!E84</f>
        <v>3</v>
      </c>
      <c r="R84">
        <f t="shared" si="31"/>
        <v>9</v>
      </c>
      <c r="S84">
        <f t="shared" si="32"/>
        <v>6</v>
      </c>
      <c r="T84">
        <f t="shared" si="33"/>
        <v>1</v>
      </c>
      <c r="U84">
        <f>IF(T84=1,Q84,matches_win!F84)</f>
        <v>3</v>
      </c>
      <c r="AO84" s="58">
        <f t="shared" si="34"/>
        <v>23.974476440804274</v>
      </c>
      <c r="AP84" s="58">
        <f t="shared" si="35"/>
        <v>4883425866.9312429</v>
      </c>
      <c r="AQ84" s="58">
        <f t="shared" si="36"/>
        <v>25.435591971544465</v>
      </c>
      <c r="AR84" s="58">
        <f t="shared" si="37"/>
        <v>0</v>
      </c>
      <c r="AS84" s="58">
        <f t="shared" si="38"/>
        <v>0</v>
      </c>
      <c r="AT84" s="58">
        <f t="shared" si="39"/>
        <v>3.0087355880452371</v>
      </c>
      <c r="AU84" s="58">
        <f t="shared" si="40"/>
        <v>0</v>
      </c>
      <c r="AV84" s="58">
        <f t="shared" si="41"/>
        <v>14.864360167869656</v>
      </c>
      <c r="AW84" s="58">
        <f t="shared" si="42"/>
        <v>25.801789428975624</v>
      </c>
      <c r="AX84" s="58">
        <f t="shared" si="43"/>
        <v>15.834996353185078</v>
      </c>
      <c r="AY84" s="58">
        <f t="shared" si="44"/>
        <v>0</v>
      </c>
      <c r="AZ84" s="58">
        <f t="shared" si="45"/>
        <v>0</v>
      </c>
      <c r="BA84" s="58">
        <f t="shared" si="46"/>
        <v>10.481369961956069</v>
      </c>
      <c r="BB84" s="58">
        <f t="shared" si="47"/>
        <v>0.48911858516389323</v>
      </c>
      <c r="BC84" s="58">
        <f t="shared" si="48"/>
        <v>11.486959309807578</v>
      </c>
      <c r="BD84">
        <f t="shared" si="30"/>
        <v>3</v>
      </c>
      <c r="BE84" s="16">
        <f t="shared" si="49"/>
        <v>26.123476313875845</v>
      </c>
      <c r="BF84">
        <f t="shared" si="50"/>
        <v>-23.123476313875845</v>
      </c>
      <c r="BG84">
        <f>ABS(matches_win!E84-'OAM2'!BE84)</f>
        <v>23.123476313875845</v>
      </c>
      <c r="BH84">
        <f>ABS(matches_win!F84-'OAM2'!BF84)</f>
        <v>30.123476313875845</v>
      </c>
      <c r="BI84">
        <f>IF(BG84&lt;BH84,matches_win!E84,matches_win!F84)</f>
        <v>3</v>
      </c>
      <c r="BJ84">
        <f t="shared" si="51"/>
        <v>1</v>
      </c>
    </row>
    <row r="85" spans="1:62" x14ac:dyDescent="0.35">
      <c r="A85">
        <v>82</v>
      </c>
      <c r="B85">
        <f>matches_win!L85</f>
        <v>4</v>
      </c>
      <c r="C85">
        <f>matches_win!N85</f>
        <v>4</v>
      </c>
      <c r="D85">
        <f>matches_win!P85</f>
        <v>6</v>
      </c>
      <c r="E85">
        <f>matches_win_weighted!L85</f>
        <v>6</v>
      </c>
      <c r="F85">
        <f>matches_win_weighted!N85</f>
        <v>4</v>
      </c>
      <c r="G85">
        <f>matches_win_weighted!P85</f>
        <v>6</v>
      </c>
      <c r="H85">
        <f>matches_lost!L85</f>
        <v>6</v>
      </c>
      <c r="I85">
        <f>matches_lost!N85</f>
        <v>4</v>
      </c>
      <c r="J85">
        <f>matches_lost!P85</f>
        <v>4</v>
      </c>
      <c r="K85">
        <f>matches_lost_weighted!L85</f>
        <v>4</v>
      </c>
      <c r="L85">
        <f>matches_lost_weighted!N85</f>
        <v>6</v>
      </c>
      <c r="M85">
        <f>matches_lost_weighted!P85</f>
        <v>6</v>
      </c>
      <c r="N85">
        <f>'matches_lost (2)'!L85</f>
        <v>6</v>
      </c>
      <c r="O85">
        <f>'matches_lost (2)'!N85</f>
        <v>6</v>
      </c>
      <c r="P85">
        <f>'matches_lost (2)'!P85</f>
        <v>6</v>
      </c>
      <c r="Q85">
        <f>matches_win!E85</f>
        <v>6</v>
      </c>
      <c r="R85">
        <f t="shared" si="31"/>
        <v>9</v>
      </c>
      <c r="S85">
        <f t="shared" si="32"/>
        <v>6</v>
      </c>
      <c r="T85">
        <f t="shared" si="33"/>
        <v>1</v>
      </c>
      <c r="U85">
        <f>IF(T85=1,Q85,matches_win!F85)</f>
        <v>6</v>
      </c>
      <c r="AO85" s="58">
        <f t="shared" si="34"/>
        <v>0</v>
      </c>
      <c r="AP85" s="58">
        <f t="shared" si="35"/>
        <v>3.8777198031591578</v>
      </c>
      <c r="AQ85" s="58">
        <f t="shared" si="36"/>
        <v>0.25236444371492306</v>
      </c>
      <c r="AR85" s="58">
        <f t="shared" si="37"/>
        <v>17.87594701346114</v>
      </c>
      <c r="AS85" s="58">
        <f t="shared" si="38"/>
        <v>0</v>
      </c>
      <c r="AT85" s="58">
        <f t="shared" si="39"/>
        <v>18.965045490213619</v>
      </c>
      <c r="AU85" s="58">
        <f t="shared" si="40"/>
        <v>18.432694850507527</v>
      </c>
      <c r="AV85" s="58">
        <f t="shared" si="41"/>
        <v>3.3085451021499495</v>
      </c>
      <c r="AW85" s="58">
        <f t="shared" si="42"/>
        <v>3.3648181160566502</v>
      </c>
      <c r="AX85" s="58">
        <f t="shared" si="43"/>
        <v>20.421505481883415</v>
      </c>
      <c r="AY85" s="58">
        <f t="shared" si="44"/>
        <v>184.95313516407245</v>
      </c>
      <c r="AZ85" s="58">
        <f t="shared" si="45"/>
        <v>0</v>
      </c>
      <c r="BA85" s="58">
        <f t="shared" si="46"/>
        <v>18.599367996969487</v>
      </c>
      <c r="BB85" s="58">
        <f t="shared" si="47"/>
        <v>17.798997274148277</v>
      </c>
      <c r="BC85" s="58">
        <f t="shared" si="48"/>
        <v>16.92275602546778</v>
      </c>
      <c r="BD85">
        <f t="shared" si="30"/>
        <v>6</v>
      </c>
      <c r="BE85" s="16">
        <f t="shared" si="49"/>
        <v>24.339857337038261</v>
      </c>
      <c r="BF85">
        <f t="shared" si="50"/>
        <v>-18.339857337038261</v>
      </c>
      <c r="BG85">
        <f>ABS(matches_win!E85-'OAM2'!BE85)</f>
        <v>18.339857337038261</v>
      </c>
      <c r="BH85">
        <f>ABS(matches_win!F85-'OAM2'!BF85)</f>
        <v>22.339857337038261</v>
      </c>
      <c r="BI85">
        <f>IF(BG85&lt;BH85,matches_win!E85,matches_win!F85)</f>
        <v>6</v>
      </c>
      <c r="BJ85">
        <f t="shared" si="51"/>
        <v>1</v>
      </c>
    </row>
    <row r="86" spans="1:62" x14ac:dyDescent="0.35">
      <c r="A86">
        <v>83</v>
      </c>
      <c r="B86">
        <f>matches_win!L86</f>
        <v>1</v>
      </c>
      <c r="C86">
        <f>matches_win!N86</f>
        <v>1</v>
      </c>
      <c r="D86">
        <f>matches_win!P86</f>
        <v>1</v>
      </c>
      <c r="E86">
        <f>matches_win_weighted!L86</f>
        <v>1</v>
      </c>
      <c r="F86">
        <f>matches_win_weighted!N86</f>
        <v>1</v>
      </c>
      <c r="G86">
        <f>matches_win_weighted!P86</f>
        <v>1</v>
      </c>
      <c r="H86">
        <f>matches_lost!L86</f>
        <v>2</v>
      </c>
      <c r="I86">
        <f>matches_lost!N86</f>
        <v>2</v>
      </c>
      <c r="J86">
        <f>matches_lost!P86</f>
        <v>1</v>
      </c>
      <c r="K86">
        <f>matches_lost_weighted!L86</f>
        <v>2</v>
      </c>
      <c r="L86">
        <f>matches_lost_weighted!N86</f>
        <v>1</v>
      </c>
      <c r="M86">
        <f>matches_lost_weighted!P86</f>
        <v>1</v>
      </c>
      <c r="N86">
        <f>'matches_lost (2)'!L86</f>
        <v>2</v>
      </c>
      <c r="O86">
        <f>'matches_lost (2)'!N86</f>
        <v>2</v>
      </c>
      <c r="P86">
        <f>'matches_lost (2)'!P86</f>
        <v>2</v>
      </c>
      <c r="Q86">
        <f>matches_win!E86</f>
        <v>1</v>
      </c>
      <c r="R86">
        <f t="shared" si="31"/>
        <v>9</v>
      </c>
      <c r="S86">
        <f t="shared" si="32"/>
        <v>6</v>
      </c>
      <c r="T86">
        <f t="shared" si="33"/>
        <v>1</v>
      </c>
      <c r="U86">
        <f>IF(T86=1,Q86,matches_win!F86)</f>
        <v>1</v>
      </c>
      <c r="AO86" s="58">
        <f t="shared" si="34"/>
        <v>0.46432208970191818</v>
      </c>
      <c r="AP86" s="58">
        <f t="shared" si="35"/>
        <v>4.0863907516566256</v>
      </c>
      <c r="AQ86" s="58">
        <f t="shared" si="36"/>
        <v>0.47581150649045906</v>
      </c>
      <c r="AR86" s="58">
        <f t="shared" si="37"/>
        <v>6.5731912292809136E-3</v>
      </c>
      <c r="AS86" s="58">
        <f t="shared" si="38"/>
        <v>1.0008945844739996</v>
      </c>
      <c r="AT86" s="58">
        <f t="shared" si="39"/>
        <v>3.5057419408583872</v>
      </c>
      <c r="AU86" s="58">
        <f t="shared" si="40"/>
        <v>0.1786170828241464</v>
      </c>
      <c r="AV86" s="58">
        <f t="shared" si="41"/>
        <v>69213881.184044957</v>
      </c>
      <c r="AW86" s="58">
        <f t="shared" si="42"/>
        <v>0.48548878864283668</v>
      </c>
      <c r="AX86" s="58">
        <f t="shared" si="43"/>
        <v>8.4967866859871126</v>
      </c>
      <c r="AY86" s="58">
        <f t="shared" si="44"/>
        <v>0.48564657583096388</v>
      </c>
      <c r="AZ86" s="58">
        <f t="shared" si="45"/>
        <v>0.47742742587967463</v>
      </c>
      <c r="BA86" s="58">
        <f t="shared" si="46"/>
        <v>7.202462997521943</v>
      </c>
      <c r="BB86" s="58">
        <f t="shared" si="47"/>
        <v>0.20958082458470081</v>
      </c>
      <c r="BC86" s="58">
        <f t="shared" si="48"/>
        <v>0</v>
      </c>
      <c r="BD86">
        <f t="shared" si="30"/>
        <v>1</v>
      </c>
      <c r="BE86" s="16">
        <f t="shared" si="49"/>
        <v>1.8805947585433205</v>
      </c>
      <c r="BF86">
        <f t="shared" si="50"/>
        <v>-0.88059475854332048</v>
      </c>
      <c r="BG86">
        <f>ABS(matches_win!E86-'OAM2'!BE86)</f>
        <v>0.88059475854332048</v>
      </c>
      <c r="BH86">
        <f>ABS(matches_win!F86-'OAM2'!BF86)</f>
        <v>2.8805947585433205</v>
      </c>
      <c r="BI86">
        <f>IF(BG86&lt;BH86,matches_win!E86,matches_win!F86)</f>
        <v>1</v>
      </c>
      <c r="BJ86">
        <f t="shared" si="51"/>
        <v>1</v>
      </c>
    </row>
    <row r="87" spans="1:62" x14ac:dyDescent="0.35">
      <c r="A87">
        <v>84</v>
      </c>
      <c r="B87">
        <f>matches_win!L87</f>
        <v>2</v>
      </c>
      <c r="C87">
        <f>matches_win!N87</f>
        <v>7</v>
      </c>
      <c r="D87">
        <f>matches_win!P87</f>
        <v>7</v>
      </c>
      <c r="E87">
        <f>matches_win_weighted!L87</f>
        <v>2</v>
      </c>
      <c r="F87">
        <f>matches_win_weighted!N87</f>
        <v>2</v>
      </c>
      <c r="G87">
        <f>matches_win_weighted!P87</f>
        <v>2</v>
      </c>
      <c r="H87">
        <f>matches_lost!L87</f>
        <v>2</v>
      </c>
      <c r="I87">
        <f>matches_lost!N87</f>
        <v>2</v>
      </c>
      <c r="J87">
        <f>matches_lost!P87</f>
        <v>7</v>
      </c>
      <c r="K87">
        <f>matches_lost_weighted!L87</f>
        <v>7</v>
      </c>
      <c r="L87">
        <f>matches_lost_weighted!N87</f>
        <v>2</v>
      </c>
      <c r="M87">
        <f>matches_lost_weighted!P87</f>
        <v>2</v>
      </c>
      <c r="N87">
        <f>'matches_lost (2)'!L87</f>
        <v>2</v>
      </c>
      <c r="O87">
        <f>'matches_lost (2)'!N87</f>
        <v>2</v>
      </c>
      <c r="P87">
        <f>'matches_lost (2)'!P87</f>
        <v>2</v>
      </c>
      <c r="Q87">
        <f>matches_win!E87</f>
        <v>7</v>
      </c>
      <c r="R87">
        <f t="shared" si="31"/>
        <v>4</v>
      </c>
      <c r="S87">
        <f t="shared" si="32"/>
        <v>11</v>
      </c>
      <c r="T87">
        <f t="shared" si="33"/>
        <v>0</v>
      </c>
      <c r="U87">
        <f>IF(T87=1,Q87,matches_win!F87)</f>
        <v>2</v>
      </c>
      <c r="AO87" s="58">
        <f t="shared" si="34"/>
        <v>0</v>
      </c>
      <c r="AP87" s="58">
        <f t="shared" si="35"/>
        <v>4883425866.9312429</v>
      </c>
      <c r="AQ87" s="58">
        <f t="shared" si="36"/>
        <v>25.435591971544465</v>
      </c>
      <c r="AR87" s="58">
        <f t="shared" si="37"/>
        <v>0</v>
      </c>
      <c r="AS87" s="58">
        <f t="shared" si="38"/>
        <v>0</v>
      </c>
      <c r="AT87" s="58">
        <f t="shared" si="39"/>
        <v>2.9355862924847855</v>
      </c>
      <c r="AU87" s="58">
        <f t="shared" si="40"/>
        <v>0.1786170828241464</v>
      </c>
      <c r="AV87" s="58">
        <f t="shared" si="41"/>
        <v>69213881.184044957</v>
      </c>
      <c r="AW87" s="58">
        <f t="shared" si="42"/>
        <v>25.801789428975624</v>
      </c>
      <c r="AX87" s="58">
        <f t="shared" si="43"/>
        <v>15.834996353185078</v>
      </c>
      <c r="AY87" s="58">
        <f t="shared" si="44"/>
        <v>12.772414833090641</v>
      </c>
      <c r="AZ87" s="58">
        <f t="shared" si="45"/>
        <v>1.0293877592727914</v>
      </c>
      <c r="BA87" s="58">
        <f t="shared" si="46"/>
        <v>7.202462997521943</v>
      </c>
      <c r="BB87" s="58">
        <f t="shared" si="47"/>
        <v>0.20958082458470081</v>
      </c>
      <c r="BC87" s="58">
        <f t="shared" si="48"/>
        <v>0</v>
      </c>
      <c r="BD87">
        <f t="shared" si="30"/>
        <v>7</v>
      </c>
      <c r="BE87" s="16">
        <f t="shared" si="49"/>
        <v>18.95398690783712</v>
      </c>
      <c r="BF87">
        <f t="shared" si="50"/>
        <v>-11.95398690783712</v>
      </c>
      <c r="BG87">
        <f>ABS(matches_win!E87-'OAM2'!BE87)</f>
        <v>11.95398690783712</v>
      </c>
      <c r="BH87">
        <f>ABS(matches_win!F87-'OAM2'!BF87)</f>
        <v>13.95398690783712</v>
      </c>
      <c r="BI87">
        <f>IF(BG87&lt;BH87,matches_win!E87,matches_win!F87)</f>
        <v>7</v>
      </c>
      <c r="BJ87">
        <f t="shared" si="51"/>
        <v>1</v>
      </c>
    </row>
    <row r="88" spans="1:62" x14ac:dyDescent="0.35">
      <c r="A88">
        <v>85</v>
      </c>
      <c r="B88">
        <f>matches_win!L88</f>
        <v>4</v>
      </c>
      <c r="C88">
        <f>matches_win!N88</f>
        <v>4</v>
      </c>
      <c r="D88">
        <f>matches_win!P88</f>
        <v>3</v>
      </c>
      <c r="E88">
        <f>matches_win_weighted!L88</f>
        <v>3</v>
      </c>
      <c r="F88">
        <f>matches_win_weighted!N88</f>
        <v>3</v>
      </c>
      <c r="G88">
        <f>matches_win_weighted!P88</f>
        <v>3</v>
      </c>
      <c r="H88">
        <f>matches_lost!L88</f>
        <v>3</v>
      </c>
      <c r="I88">
        <f>matches_lost!N88</f>
        <v>4</v>
      </c>
      <c r="J88">
        <f>matches_lost!P88</f>
        <v>4</v>
      </c>
      <c r="K88">
        <f>matches_lost_weighted!L88</f>
        <v>4</v>
      </c>
      <c r="L88">
        <f>matches_lost_weighted!N88</f>
        <v>3</v>
      </c>
      <c r="M88">
        <f>matches_lost_weighted!P88</f>
        <v>3</v>
      </c>
      <c r="N88">
        <f>'matches_lost (2)'!L88</f>
        <v>3</v>
      </c>
      <c r="O88">
        <f>'matches_lost (2)'!N88</f>
        <v>3</v>
      </c>
      <c r="P88">
        <f>'matches_lost (2)'!P88</f>
        <v>3</v>
      </c>
      <c r="Q88">
        <f>matches_win!E88</f>
        <v>4</v>
      </c>
      <c r="R88">
        <f t="shared" si="31"/>
        <v>5</v>
      </c>
      <c r="S88">
        <f t="shared" si="32"/>
        <v>10</v>
      </c>
      <c r="T88">
        <f t="shared" si="33"/>
        <v>0</v>
      </c>
      <c r="U88">
        <f>IF(T88=1,Q88,matches_win!F88)</f>
        <v>3</v>
      </c>
      <c r="AO88" s="58">
        <f t="shared" si="34"/>
        <v>0</v>
      </c>
      <c r="AP88" s="58">
        <f t="shared" si="35"/>
        <v>3.8777198031591578</v>
      </c>
      <c r="AQ88" s="58">
        <f t="shared" si="36"/>
        <v>11.419173055667116</v>
      </c>
      <c r="AR88" s="58">
        <f t="shared" si="37"/>
        <v>0</v>
      </c>
      <c r="AS88" s="58">
        <f t="shared" si="38"/>
        <v>0</v>
      </c>
      <c r="AT88" s="58">
        <f t="shared" si="39"/>
        <v>3.0087355880452371</v>
      </c>
      <c r="AU88" s="58">
        <f t="shared" si="40"/>
        <v>0</v>
      </c>
      <c r="AV88" s="58">
        <f t="shared" si="41"/>
        <v>3.3085451021499495</v>
      </c>
      <c r="AW88" s="58">
        <f t="shared" si="42"/>
        <v>3.3648181160566502</v>
      </c>
      <c r="AX88" s="58">
        <f t="shared" si="43"/>
        <v>20.421505481883415</v>
      </c>
      <c r="AY88" s="58">
        <f t="shared" si="44"/>
        <v>0</v>
      </c>
      <c r="AZ88" s="58">
        <f t="shared" si="45"/>
        <v>0</v>
      </c>
      <c r="BA88" s="58">
        <f t="shared" si="46"/>
        <v>10.481369961956069</v>
      </c>
      <c r="BB88" s="58">
        <f t="shared" si="47"/>
        <v>0.48911858516389323</v>
      </c>
      <c r="BC88" s="58">
        <f t="shared" si="48"/>
        <v>11.486959309807578</v>
      </c>
      <c r="BD88">
        <f t="shared" si="30"/>
        <v>4</v>
      </c>
      <c r="BE88" s="16">
        <f t="shared" si="49"/>
        <v>4.2913875658824061</v>
      </c>
      <c r="BF88">
        <f t="shared" si="50"/>
        <v>-0.29138756588240611</v>
      </c>
      <c r="BG88">
        <f>ABS(matches_win!E88-'OAM2'!BE88)</f>
        <v>0.29138756588240611</v>
      </c>
      <c r="BH88">
        <f>ABS(matches_win!F88-'OAM2'!BF88)</f>
        <v>3.2913875658824061</v>
      </c>
      <c r="BI88">
        <f>IF(BG88&lt;BH88,matches_win!E88,matches_win!F88)</f>
        <v>4</v>
      </c>
      <c r="BJ88">
        <f t="shared" si="51"/>
        <v>1</v>
      </c>
    </row>
    <row r="89" spans="1:62" x14ac:dyDescent="0.35">
      <c r="A89">
        <v>86</v>
      </c>
      <c r="B89">
        <f>matches_win!L89</f>
        <v>9</v>
      </c>
      <c r="C89">
        <f>matches_win!N89</f>
        <v>4</v>
      </c>
      <c r="D89">
        <f>matches_win!P89</f>
        <v>4</v>
      </c>
      <c r="E89">
        <f>matches_win_weighted!L89</f>
        <v>4</v>
      </c>
      <c r="F89">
        <f>matches_win_weighted!N89</f>
        <v>4</v>
      </c>
      <c r="G89">
        <f>matches_win_weighted!P89</f>
        <v>4</v>
      </c>
      <c r="H89">
        <f>matches_lost!L89</f>
        <v>4</v>
      </c>
      <c r="I89">
        <f>matches_lost!N89</f>
        <v>9</v>
      </c>
      <c r="J89">
        <f>matches_lost!P89</f>
        <v>9</v>
      </c>
      <c r="K89">
        <f>matches_lost_weighted!L89</f>
        <v>9</v>
      </c>
      <c r="L89">
        <f>matches_lost_weighted!N89</f>
        <v>4</v>
      </c>
      <c r="M89">
        <f>matches_lost_weighted!P89</f>
        <v>4</v>
      </c>
      <c r="N89">
        <f>'matches_lost (2)'!L89</f>
        <v>4</v>
      </c>
      <c r="O89">
        <f>'matches_lost (2)'!N89</f>
        <v>4</v>
      </c>
      <c r="P89">
        <f>'matches_lost (2)'!P89</f>
        <v>4</v>
      </c>
      <c r="Q89">
        <f>matches_win!E89</f>
        <v>4</v>
      </c>
      <c r="R89">
        <f t="shared" si="31"/>
        <v>11</v>
      </c>
      <c r="S89">
        <f t="shared" si="32"/>
        <v>4</v>
      </c>
      <c r="T89">
        <f t="shared" si="33"/>
        <v>1</v>
      </c>
      <c r="U89">
        <f>IF(T89=1,Q89,matches_win!F89)</f>
        <v>4</v>
      </c>
      <c r="AO89" s="58">
        <f t="shared" si="34"/>
        <v>22.865454243914559</v>
      </c>
      <c r="AP89" s="58">
        <f t="shared" si="35"/>
        <v>3.8777198031591578</v>
      </c>
      <c r="AQ89" s="58">
        <f t="shared" si="36"/>
        <v>31.840008971983032</v>
      </c>
      <c r="AR89" s="58">
        <f t="shared" si="37"/>
        <v>0</v>
      </c>
      <c r="AS89" s="58">
        <f t="shared" si="38"/>
        <v>0</v>
      </c>
      <c r="AT89" s="58">
        <f t="shared" si="39"/>
        <v>16.490815281498385</v>
      </c>
      <c r="AU89" s="58">
        <f t="shared" si="40"/>
        <v>0</v>
      </c>
      <c r="AV89" s="58">
        <f t="shared" si="41"/>
        <v>15.222317555179698</v>
      </c>
      <c r="AW89" s="58">
        <f t="shared" si="42"/>
        <v>142.95874920390858</v>
      </c>
      <c r="AX89" s="58">
        <f t="shared" si="43"/>
        <v>593.10926073183794</v>
      </c>
      <c r="AY89" s="58">
        <f t="shared" si="44"/>
        <v>29.375994030648901</v>
      </c>
      <c r="AZ89" s="58">
        <f t="shared" si="45"/>
        <v>28.311114095182909</v>
      </c>
      <c r="BA89" s="58">
        <f t="shared" si="46"/>
        <v>3.0507328350953151</v>
      </c>
      <c r="BB89" s="58">
        <f t="shared" si="47"/>
        <v>3.2501704684630623</v>
      </c>
      <c r="BC89" s="58">
        <f t="shared" si="48"/>
        <v>3.4919555982354384</v>
      </c>
      <c r="BD89">
        <f t="shared" si="30"/>
        <v>4</v>
      </c>
      <c r="BE89" s="16">
        <f t="shared" si="49"/>
        <v>24.487427705977744</v>
      </c>
      <c r="BF89">
        <f t="shared" si="50"/>
        <v>-20.487427705977744</v>
      </c>
      <c r="BG89">
        <f>ABS(matches_win!E89-'OAM2'!BE89)</f>
        <v>20.487427705977744</v>
      </c>
      <c r="BH89">
        <f>ABS(matches_win!F89-'OAM2'!BF89)</f>
        <v>29.487427705977744</v>
      </c>
      <c r="BI89">
        <f>IF(BG89&lt;BH89,matches_win!E89,matches_win!F89)</f>
        <v>4</v>
      </c>
      <c r="BJ89">
        <f t="shared" si="51"/>
        <v>1</v>
      </c>
    </row>
    <row r="90" spans="1:62" x14ac:dyDescent="0.35">
      <c r="A90">
        <v>87</v>
      </c>
      <c r="B90">
        <f>matches_win!L90</f>
        <v>1</v>
      </c>
      <c r="C90">
        <f>matches_win!N90</f>
        <v>1</v>
      </c>
      <c r="D90">
        <f>matches_win!P90</f>
        <v>1</v>
      </c>
      <c r="E90">
        <f>matches_win_weighted!L90</f>
        <v>1</v>
      </c>
      <c r="F90">
        <f>matches_win_weighted!N90</f>
        <v>1</v>
      </c>
      <c r="G90">
        <f>matches_win_weighted!P90</f>
        <v>1</v>
      </c>
      <c r="H90">
        <f>matches_lost!L90</f>
        <v>2</v>
      </c>
      <c r="I90">
        <f>matches_lost!N90</f>
        <v>2</v>
      </c>
      <c r="J90">
        <f>matches_lost!P90</f>
        <v>1</v>
      </c>
      <c r="K90">
        <f>matches_lost_weighted!L90</f>
        <v>2</v>
      </c>
      <c r="L90">
        <f>matches_lost_weighted!N90</f>
        <v>1</v>
      </c>
      <c r="M90">
        <f>matches_lost_weighted!P90</f>
        <v>1</v>
      </c>
      <c r="N90">
        <f>'matches_lost (2)'!L90</f>
        <v>2</v>
      </c>
      <c r="O90">
        <f>'matches_lost (2)'!N90</f>
        <v>2</v>
      </c>
      <c r="P90">
        <f>'matches_lost (2)'!P90</f>
        <v>2</v>
      </c>
      <c r="Q90">
        <f>matches_win!E90</f>
        <v>1</v>
      </c>
      <c r="R90">
        <f t="shared" si="31"/>
        <v>9</v>
      </c>
      <c r="S90">
        <f t="shared" si="32"/>
        <v>6</v>
      </c>
      <c r="T90">
        <f t="shared" si="33"/>
        <v>1</v>
      </c>
      <c r="U90">
        <f>IF(T90=1,Q90,matches_win!F90)</f>
        <v>1</v>
      </c>
      <c r="AO90" s="58">
        <f t="shared" si="34"/>
        <v>0.46432208970191818</v>
      </c>
      <c r="AP90" s="58">
        <f t="shared" si="35"/>
        <v>4.0863907516566256</v>
      </c>
      <c r="AQ90" s="58">
        <f t="shared" si="36"/>
        <v>0.47581150649045906</v>
      </c>
      <c r="AR90" s="58">
        <f t="shared" si="37"/>
        <v>6.5731912292809136E-3</v>
      </c>
      <c r="AS90" s="58">
        <f t="shared" si="38"/>
        <v>1.0008945844739996</v>
      </c>
      <c r="AT90" s="58">
        <f t="shared" si="39"/>
        <v>3.5057419408583872</v>
      </c>
      <c r="AU90" s="58">
        <f t="shared" si="40"/>
        <v>0.1786170828241464</v>
      </c>
      <c r="AV90" s="58">
        <f t="shared" si="41"/>
        <v>69213881.184044957</v>
      </c>
      <c r="AW90" s="58">
        <f t="shared" si="42"/>
        <v>0.48548878864283668</v>
      </c>
      <c r="AX90" s="58">
        <f t="shared" si="43"/>
        <v>8.4967866859871126</v>
      </c>
      <c r="AY90" s="58">
        <f t="shared" si="44"/>
        <v>0.48564657583096388</v>
      </c>
      <c r="AZ90" s="58">
        <f t="shared" si="45"/>
        <v>0.47742742587967463</v>
      </c>
      <c r="BA90" s="58">
        <f t="shared" si="46"/>
        <v>7.202462997521943</v>
      </c>
      <c r="BB90" s="58">
        <f t="shared" si="47"/>
        <v>0.20958082458470081</v>
      </c>
      <c r="BC90" s="58">
        <f t="shared" si="48"/>
        <v>0</v>
      </c>
      <c r="BD90">
        <f t="shared" si="30"/>
        <v>1</v>
      </c>
      <c r="BE90" s="16">
        <f t="shared" si="49"/>
        <v>1.8805947585433205</v>
      </c>
      <c r="BF90">
        <f t="shared" si="50"/>
        <v>-0.88059475854332048</v>
      </c>
      <c r="BG90">
        <f>ABS(matches_win!E90-'OAM2'!BE90)</f>
        <v>0.88059475854332048</v>
      </c>
      <c r="BH90">
        <f>ABS(matches_win!F90-'OAM2'!BF90)</f>
        <v>2.8805947585433205</v>
      </c>
      <c r="BI90">
        <f>IF(BG90&lt;BH90,matches_win!E90,matches_win!F90)</f>
        <v>1</v>
      </c>
      <c r="BJ90">
        <f t="shared" si="51"/>
        <v>1</v>
      </c>
    </row>
    <row r="91" spans="1:62" x14ac:dyDescent="0.35">
      <c r="A91">
        <v>88</v>
      </c>
      <c r="B91">
        <f>matches_win!L91</f>
        <v>1</v>
      </c>
      <c r="C91">
        <f>matches_win!N91</f>
        <v>1</v>
      </c>
      <c r="D91">
        <f>matches_win!P91</f>
        <v>1</v>
      </c>
      <c r="E91">
        <f>matches_win_weighted!L91</f>
        <v>1</v>
      </c>
      <c r="F91">
        <f>matches_win_weighted!N91</f>
        <v>1</v>
      </c>
      <c r="G91">
        <f>matches_win_weighted!P91</f>
        <v>1</v>
      </c>
      <c r="H91">
        <f>matches_lost!L91</f>
        <v>1</v>
      </c>
      <c r="I91">
        <f>matches_lost!N91</f>
        <v>7</v>
      </c>
      <c r="J91">
        <f>matches_lost!P91</f>
        <v>7</v>
      </c>
      <c r="K91">
        <f>matches_lost_weighted!L91</f>
        <v>7</v>
      </c>
      <c r="L91">
        <f>matches_lost_weighted!N91</f>
        <v>1</v>
      </c>
      <c r="M91">
        <f>matches_lost_weighted!P91</f>
        <v>1</v>
      </c>
      <c r="N91">
        <f>'matches_lost (2)'!L91</f>
        <v>1</v>
      </c>
      <c r="O91">
        <f>'matches_lost (2)'!N91</f>
        <v>1</v>
      </c>
      <c r="P91">
        <f>'matches_lost (2)'!P91</f>
        <v>1</v>
      </c>
      <c r="Q91">
        <f>matches_win!E91</f>
        <v>7</v>
      </c>
      <c r="R91">
        <f t="shared" si="31"/>
        <v>3</v>
      </c>
      <c r="S91">
        <f t="shared" si="32"/>
        <v>12</v>
      </c>
      <c r="T91">
        <f t="shared" si="33"/>
        <v>0</v>
      </c>
      <c r="U91">
        <f>IF(T91=1,Q91,matches_win!F91)</f>
        <v>1</v>
      </c>
      <c r="AO91" s="58">
        <f t="shared" si="34"/>
        <v>0.46432208970191818</v>
      </c>
      <c r="AP91" s="58">
        <f t="shared" si="35"/>
        <v>4.0863907516566256</v>
      </c>
      <c r="AQ91" s="58">
        <f t="shared" si="36"/>
        <v>0.47581150649045906</v>
      </c>
      <c r="AR91" s="58">
        <f t="shared" si="37"/>
        <v>6.5731912292809136E-3</v>
      </c>
      <c r="AS91" s="58">
        <f t="shared" si="38"/>
        <v>1.0008945844739996</v>
      </c>
      <c r="AT91" s="58">
        <f t="shared" si="39"/>
        <v>3.5057419408583872</v>
      </c>
      <c r="AU91" s="58">
        <f t="shared" si="40"/>
        <v>0.47295216564754144</v>
      </c>
      <c r="AV91" s="58">
        <f t="shared" si="41"/>
        <v>14.864360167869656</v>
      </c>
      <c r="AW91" s="58">
        <f t="shared" si="42"/>
        <v>25.801789428975624</v>
      </c>
      <c r="AX91" s="58">
        <f t="shared" si="43"/>
        <v>15.834996353185078</v>
      </c>
      <c r="AY91" s="58">
        <f t="shared" si="44"/>
        <v>0.48564657583096388</v>
      </c>
      <c r="AZ91" s="58">
        <f t="shared" si="45"/>
        <v>0.47742742587967463</v>
      </c>
      <c r="BA91" s="58">
        <f t="shared" si="46"/>
        <v>0.28575080210218012</v>
      </c>
      <c r="BB91" s="58">
        <f t="shared" si="47"/>
        <v>0.28585020335973699</v>
      </c>
      <c r="BC91" s="58">
        <f t="shared" si="48"/>
        <v>0.28501890915481326</v>
      </c>
      <c r="BD91">
        <f t="shared" si="30"/>
        <v>7</v>
      </c>
      <c r="BE91" s="16">
        <f t="shared" si="49"/>
        <v>0.82725414209397985</v>
      </c>
      <c r="BF91">
        <f t="shared" si="50"/>
        <v>6.1727458579060199</v>
      </c>
      <c r="BG91">
        <f>ABS(matches_win!E91-'OAM2'!BE91)</f>
        <v>6.1727458579060199</v>
      </c>
      <c r="BH91">
        <f>ABS(matches_win!F91-'OAM2'!BF91)</f>
        <v>5.1727458579060199</v>
      </c>
      <c r="BI91">
        <f>IF(BG91&lt;BH91,matches_win!E91,matches_win!F91)</f>
        <v>1</v>
      </c>
      <c r="BJ91">
        <f t="shared" si="51"/>
        <v>0</v>
      </c>
    </row>
    <row r="92" spans="1:62" x14ac:dyDescent="0.35">
      <c r="A92">
        <v>89</v>
      </c>
      <c r="B92">
        <f>matches_win!L92</f>
        <v>2</v>
      </c>
      <c r="C92">
        <f>matches_win!N92</f>
        <v>2</v>
      </c>
      <c r="D92">
        <f>matches_win!P92</f>
        <v>6</v>
      </c>
      <c r="E92">
        <f>matches_win_weighted!L92</f>
        <v>2</v>
      </c>
      <c r="F92">
        <f>matches_win_weighted!N92</f>
        <v>2</v>
      </c>
      <c r="G92">
        <f>matches_win_weighted!P92</f>
        <v>2</v>
      </c>
      <c r="H92">
        <f>matches_lost!L92</f>
        <v>2</v>
      </c>
      <c r="I92">
        <f>matches_lost!N92</f>
        <v>2</v>
      </c>
      <c r="J92">
        <f>matches_lost!P92</f>
        <v>6</v>
      </c>
      <c r="K92">
        <f>matches_lost_weighted!L92</f>
        <v>2</v>
      </c>
      <c r="L92">
        <f>matches_lost_weighted!N92</f>
        <v>6</v>
      </c>
      <c r="M92">
        <f>matches_lost_weighted!P92</f>
        <v>6</v>
      </c>
      <c r="N92">
        <f>'matches_lost (2)'!L92</f>
        <v>2</v>
      </c>
      <c r="O92">
        <f>'matches_lost (2)'!N92</f>
        <v>2</v>
      </c>
      <c r="P92">
        <f>'matches_lost (2)'!P92</f>
        <v>2</v>
      </c>
      <c r="Q92">
        <f>matches_win!E92</f>
        <v>6</v>
      </c>
      <c r="R92">
        <f t="shared" si="31"/>
        <v>4</v>
      </c>
      <c r="S92">
        <f t="shared" si="32"/>
        <v>11</v>
      </c>
      <c r="T92">
        <f t="shared" si="33"/>
        <v>0</v>
      </c>
      <c r="U92">
        <f>IF(T92=1,Q92,matches_win!F92)</f>
        <v>2</v>
      </c>
      <c r="AO92" s="58">
        <f t="shared" si="34"/>
        <v>0</v>
      </c>
      <c r="AP92" s="58">
        <f t="shared" si="35"/>
        <v>0</v>
      </c>
      <c r="AQ92" s="58">
        <f t="shared" si="36"/>
        <v>0.25236444371492306</v>
      </c>
      <c r="AR92" s="58">
        <f t="shared" si="37"/>
        <v>0</v>
      </c>
      <c r="AS92" s="58">
        <f t="shared" si="38"/>
        <v>0</v>
      </c>
      <c r="AT92" s="58">
        <f t="shared" si="39"/>
        <v>2.9355862924847855</v>
      </c>
      <c r="AU92" s="58">
        <f t="shared" si="40"/>
        <v>0.1786170828241464</v>
      </c>
      <c r="AV92" s="58">
        <f t="shared" si="41"/>
        <v>69213881.184044957</v>
      </c>
      <c r="AW92" s="58">
        <f t="shared" si="42"/>
        <v>0</v>
      </c>
      <c r="AX92" s="58">
        <f t="shared" si="43"/>
        <v>8.4967866859871126</v>
      </c>
      <c r="AY92" s="58">
        <f t="shared" si="44"/>
        <v>184.95313516407245</v>
      </c>
      <c r="AZ92" s="58">
        <f t="shared" si="45"/>
        <v>0</v>
      </c>
      <c r="BA92" s="58">
        <f t="shared" si="46"/>
        <v>7.202462997521943</v>
      </c>
      <c r="BB92" s="58">
        <f t="shared" si="47"/>
        <v>0.20958082458470081</v>
      </c>
      <c r="BC92" s="58">
        <f t="shared" si="48"/>
        <v>0</v>
      </c>
      <c r="BD92">
        <f t="shared" si="30"/>
        <v>6</v>
      </c>
      <c r="BE92" s="16">
        <f t="shared" si="49"/>
        <v>0.75173963862770721</v>
      </c>
      <c r="BF92">
        <f t="shared" si="50"/>
        <v>5.2482603613722931</v>
      </c>
      <c r="BG92">
        <f>ABS(matches_win!E92-'OAM2'!BE92)</f>
        <v>5.2482603613722931</v>
      </c>
      <c r="BH92">
        <f>ABS(matches_win!F92-'OAM2'!BF92)</f>
        <v>3.2482603613722931</v>
      </c>
      <c r="BI92">
        <f>IF(BG92&lt;BH92,matches_win!E92,matches_win!F92)</f>
        <v>2</v>
      </c>
      <c r="BJ92">
        <f t="shared" si="51"/>
        <v>0</v>
      </c>
    </row>
    <row r="93" spans="1:62" x14ac:dyDescent="0.35">
      <c r="A93">
        <v>90</v>
      </c>
      <c r="B93">
        <f>matches_win!L93</f>
        <v>9</v>
      </c>
      <c r="C93">
        <f>matches_win!N93</f>
        <v>1</v>
      </c>
      <c r="D93">
        <f>matches_win!P93</f>
        <v>1</v>
      </c>
      <c r="E93">
        <f>matches_win_weighted!L93</f>
        <v>1</v>
      </c>
      <c r="F93">
        <f>matches_win_weighted!N93</f>
        <v>1</v>
      </c>
      <c r="G93">
        <f>matches_win_weighted!P93</f>
        <v>1</v>
      </c>
      <c r="H93">
        <f>matches_lost!L93</f>
        <v>1</v>
      </c>
      <c r="I93">
        <f>matches_lost!N93</f>
        <v>9</v>
      </c>
      <c r="J93">
        <f>matches_lost!P93</f>
        <v>9</v>
      </c>
      <c r="K93">
        <f>matches_lost_weighted!L93</f>
        <v>9</v>
      </c>
      <c r="L93">
        <f>matches_lost_weighted!N93</f>
        <v>1</v>
      </c>
      <c r="M93">
        <f>matches_lost_weighted!P93</f>
        <v>1</v>
      </c>
      <c r="N93">
        <f>'matches_lost (2)'!L93</f>
        <v>1</v>
      </c>
      <c r="O93">
        <f>'matches_lost (2)'!N93</f>
        <v>1</v>
      </c>
      <c r="P93">
        <f>'matches_lost (2)'!P93</f>
        <v>1</v>
      </c>
      <c r="Q93">
        <f>matches_win!E93</f>
        <v>9</v>
      </c>
      <c r="R93">
        <f t="shared" si="31"/>
        <v>4</v>
      </c>
      <c r="S93">
        <f t="shared" si="32"/>
        <v>11</v>
      </c>
      <c r="T93">
        <f t="shared" si="33"/>
        <v>0</v>
      </c>
      <c r="U93">
        <f>IF(T93=1,Q93,matches_win!F93)</f>
        <v>1</v>
      </c>
      <c r="AO93" s="58">
        <f t="shared" si="34"/>
        <v>22.865454243914559</v>
      </c>
      <c r="AP93" s="58">
        <f t="shared" si="35"/>
        <v>4.0863907516566256</v>
      </c>
      <c r="AQ93" s="58">
        <f t="shared" si="36"/>
        <v>0.47581150649045906</v>
      </c>
      <c r="AR93" s="58">
        <f t="shared" si="37"/>
        <v>6.5731912292809136E-3</v>
      </c>
      <c r="AS93" s="58">
        <f t="shared" si="38"/>
        <v>1.0008945844739996</v>
      </c>
      <c r="AT93" s="58">
        <f t="shared" si="39"/>
        <v>3.5057419408583872</v>
      </c>
      <c r="AU93" s="58">
        <f t="shared" si="40"/>
        <v>0.47295216564754144</v>
      </c>
      <c r="AV93" s="58">
        <f t="shared" si="41"/>
        <v>15.222317555179698</v>
      </c>
      <c r="AW93" s="58">
        <f t="shared" si="42"/>
        <v>142.95874920390858</v>
      </c>
      <c r="AX93" s="58">
        <f t="shared" si="43"/>
        <v>593.10926073183794</v>
      </c>
      <c r="AY93" s="58">
        <f t="shared" si="44"/>
        <v>0.48564657583096388</v>
      </c>
      <c r="AZ93" s="58">
        <f t="shared" si="45"/>
        <v>0.47742742587967463</v>
      </c>
      <c r="BA93" s="58">
        <f t="shared" si="46"/>
        <v>0.28575080210218012</v>
      </c>
      <c r="BB93" s="58">
        <f t="shared" si="47"/>
        <v>0.28585020335973699</v>
      </c>
      <c r="BC93" s="58">
        <f t="shared" si="48"/>
        <v>0.28501890915481326</v>
      </c>
      <c r="BD93">
        <f t="shared" si="30"/>
        <v>9</v>
      </c>
      <c r="BE93" s="16">
        <f t="shared" si="49"/>
        <v>2.1852218234138392</v>
      </c>
      <c r="BF93">
        <f t="shared" si="50"/>
        <v>6.8147781765861613</v>
      </c>
      <c r="BG93">
        <f>ABS(matches_win!E93-'OAM2'!BE93)</f>
        <v>6.8147781765861613</v>
      </c>
      <c r="BH93">
        <f>ABS(matches_win!F93-'OAM2'!BF93)</f>
        <v>5.8147781765861613</v>
      </c>
      <c r="BI93">
        <f>IF(BG93&lt;BH93,matches_win!E93,matches_win!F93)</f>
        <v>1</v>
      </c>
      <c r="BJ93">
        <f t="shared" si="51"/>
        <v>0</v>
      </c>
    </row>
    <row r="94" spans="1:62" x14ac:dyDescent="0.35">
      <c r="A94">
        <v>91</v>
      </c>
      <c r="B94">
        <f>matches_win!L94</f>
        <v>1</v>
      </c>
      <c r="C94">
        <f>matches_win!N94</f>
        <v>1</v>
      </c>
      <c r="D94">
        <f>matches_win!P94</f>
        <v>1</v>
      </c>
      <c r="E94">
        <f>matches_win_weighted!L94</f>
        <v>1</v>
      </c>
      <c r="F94">
        <f>matches_win_weighted!N94</f>
        <v>1</v>
      </c>
      <c r="G94">
        <f>matches_win_weighted!P94</f>
        <v>1</v>
      </c>
      <c r="H94">
        <f>matches_lost!L94</f>
        <v>2</v>
      </c>
      <c r="I94">
        <f>matches_lost!N94</f>
        <v>2</v>
      </c>
      <c r="J94">
        <f>matches_lost!P94</f>
        <v>1</v>
      </c>
      <c r="K94">
        <f>matches_lost_weighted!L94</f>
        <v>2</v>
      </c>
      <c r="L94">
        <f>matches_lost_weighted!N94</f>
        <v>1</v>
      </c>
      <c r="M94">
        <f>matches_lost_weighted!P94</f>
        <v>1</v>
      </c>
      <c r="N94">
        <f>'matches_lost (2)'!L94</f>
        <v>2</v>
      </c>
      <c r="O94">
        <f>'matches_lost (2)'!N94</f>
        <v>2</v>
      </c>
      <c r="P94">
        <f>'matches_lost (2)'!P94</f>
        <v>2</v>
      </c>
      <c r="Q94">
        <f>matches_win!E94</f>
        <v>1</v>
      </c>
      <c r="R94">
        <f t="shared" si="31"/>
        <v>9</v>
      </c>
      <c r="S94">
        <f t="shared" si="32"/>
        <v>6</v>
      </c>
      <c r="T94">
        <f t="shared" si="33"/>
        <v>1</v>
      </c>
      <c r="U94">
        <f>IF(T94=1,Q94,matches_win!F94)</f>
        <v>1</v>
      </c>
      <c r="AO94" s="58">
        <f t="shared" si="34"/>
        <v>0.46432208970191818</v>
      </c>
      <c r="AP94" s="58">
        <f t="shared" si="35"/>
        <v>4.0863907516566256</v>
      </c>
      <c r="AQ94" s="58">
        <f t="shared" si="36"/>
        <v>0.47581150649045906</v>
      </c>
      <c r="AR94" s="58">
        <f t="shared" si="37"/>
        <v>6.5731912292809136E-3</v>
      </c>
      <c r="AS94" s="58">
        <f t="shared" si="38"/>
        <v>1.0008945844739996</v>
      </c>
      <c r="AT94" s="58">
        <f t="shared" si="39"/>
        <v>3.5057419408583872</v>
      </c>
      <c r="AU94" s="58">
        <f t="shared" si="40"/>
        <v>0.1786170828241464</v>
      </c>
      <c r="AV94" s="58">
        <f t="shared" si="41"/>
        <v>69213881.184044957</v>
      </c>
      <c r="AW94" s="58">
        <f t="shared" si="42"/>
        <v>0.48548878864283668</v>
      </c>
      <c r="AX94" s="58">
        <f t="shared" si="43"/>
        <v>8.4967866859871126</v>
      </c>
      <c r="AY94" s="58">
        <f t="shared" si="44"/>
        <v>0.48564657583096388</v>
      </c>
      <c r="AZ94" s="58">
        <f t="shared" si="45"/>
        <v>0.47742742587967463</v>
      </c>
      <c r="BA94" s="58">
        <f t="shared" si="46"/>
        <v>7.202462997521943</v>
      </c>
      <c r="BB94" s="58">
        <f t="shared" si="47"/>
        <v>0.20958082458470081</v>
      </c>
      <c r="BC94" s="58">
        <f t="shared" si="48"/>
        <v>0</v>
      </c>
      <c r="BD94">
        <f t="shared" si="30"/>
        <v>1</v>
      </c>
      <c r="BE94" s="16">
        <f t="shared" si="49"/>
        <v>1.8805947585433205</v>
      </c>
      <c r="BF94">
        <f t="shared" si="50"/>
        <v>-0.88059475854332048</v>
      </c>
      <c r="BG94">
        <f>ABS(matches_win!E94-'OAM2'!BE94)</f>
        <v>0.88059475854332048</v>
      </c>
      <c r="BH94">
        <f>ABS(matches_win!F94-'OAM2'!BF94)</f>
        <v>2.8805947585433205</v>
      </c>
      <c r="BI94">
        <f>IF(BG94&lt;BH94,matches_win!E94,matches_win!F94)</f>
        <v>1</v>
      </c>
      <c r="BJ94">
        <f t="shared" si="51"/>
        <v>1</v>
      </c>
    </row>
    <row r="95" spans="1:62" x14ac:dyDescent="0.35">
      <c r="A95">
        <v>92</v>
      </c>
      <c r="B95">
        <f>matches_win!L95</f>
        <v>0</v>
      </c>
      <c r="C95">
        <f>matches_win!N95</f>
        <v>0</v>
      </c>
      <c r="D95">
        <f>matches_win!P95</f>
        <v>0</v>
      </c>
      <c r="E95">
        <f>matches_win_weighted!L95</f>
        <v>0</v>
      </c>
      <c r="F95">
        <f>matches_win_weighted!N95</f>
        <v>0</v>
      </c>
      <c r="G95">
        <f>matches_win_weighted!P95</f>
        <v>0</v>
      </c>
      <c r="H95">
        <f>matches_lost!L95</f>
        <v>0</v>
      </c>
      <c r="I95">
        <f>matches_lost!N95</f>
        <v>5</v>
      </c>
      <c r="J95">
        <f>matches_lost!P95</f>
        <v>5</v>
      </c>
      <c r="K95">
        <f>matches_lost_weighted!L95</f>
        <v>5</v>
      </c>
      <c r="L95">
        <f>matches_lost_weighted!N95</f>
        <v>0</v>
      </c>
      <c r="M95">
        <f>matches_lost_weighted!P95</f>
        <v>0</v>
      </c>
      <c r="N95">
        <f>'matches_lost (2)'!L95</f>
        <v>0</v>
      </c>
      <c r="O95">
        <f>'matches_lost (2)'!N95</f>
        <v>0</v>
      </c>
      <c r="P95">
        <f>'matches_lost (2)'!P95</f>
        <v>0</v>
      </c>
      <c r="Q95">
        <f>matches_win!E95</f>
        <v>0</v>
      </c>
      <c r="R95">
        <f t="shared" si="31"/>
        <v>12</v>
      </c>
      <c r="S95">
        <f t="shared" si="32"/>
        <v>3</v>
      </c>
      <c r="T95">
        <f t="shared" si="33"/>
        <v>1</v>
      </c>
      <c r="U95">
        <f>IF(T95=1,Q95,matches_win!F95)</f>
        <v>0</v>
      </c>
      <c r="AO95" s="58">
        <f t="shared" si="34"/>
        <v>0</v>
      </c>
      <c r="AP95" s="58">
        <f t="shared" si="35"/>
        <v>0</v>
      </c>
      <c r="AQ95" s="58">
        <f t="shared" si="36"/>
        <v>0</v>
      </c>
      <c r="AR95" s="58">
        <f t="shared" si="37"/>
        <v>0</v>
      </c>
      <c r="AS95" s="58">
        <f t="shared" si="38"/>
        <v>0</v>
      </c>
      <c r="AT95" s="58">
        <f t="shared" si="39"/>
        <v>0</v>
      </c>
      <c r="AU95" s="58">
        <f t="shared" si="40"/>
        <v>0.17846301362336214</v>
      </c>
      <c r="AV95" s="58">
        <f t="shared" si="41"/>
        <v>19.159684972057505</v>
      </c>
      <c r="AW95" s="58">
        <f t="shared" si="42"/>
        <v>36.152284514448581</v>
      </c>
      <c r="AX95" s="58">
        <f t="shared" si="43"/>
        <v>15.639952325477694</v>
      </c>
      <c r="AY95" s="58">
        <f t="shared" si="44"/>
        <v>0</v>
      </c>
      <c r="AZ95" s="58">
        <f t="shared" si="45"/>
        <v>0</v>
      </c>
      <c r="BA95" s="58">
        <f t="shared" si="46"/>
        <v>1.4842114731453433</v>
      </c>
      <c r="BB95" s="58">
        <f t="shared" si="47"/>
        <v>1.4467054123883965</v>
      </c>
      <c r="BC95" s="58">
        <f t="shared" si="48"/>
        <v>1.4573361396709261</v>
      </c>
      <c r="BD95">
        <f t="shared" si="30"/>
        <v>0</v>
      </c>
      <c r="BE95" s="16">
        <f t="shared" si="49"/>
        <v>0</v>
      </c>
      <c r="BF95">
        <f t="shared" si="50"/>
        <v>0</v>
      </c>
      <c r="BG95">
        <f>ABS(matches_win!E95-'OAM2'!BE95)</f>
        <v>0</v>
      </c>
      <c r="BH95">
        <f>ABS(matches_win!F95-'OAM2'!BF95)</f>
        <v>5</v>
      </c>
      <c r="BI95">
        <f>IF(BG95&lt;BH95,matches_win!E95,matches_win!F95)</f>
        <v>0</v>
      </c>
      <c r="BJ95">
        <f t="shared" si="51"/>
        <v>1</v>
      </c>
    </row>
    <row r="96" spans="1:62" x14ac:dyDescent="0.35">
      <c r="A96">
        <v>93</v>
      </c>
      <c r="B96">
        <f>matches_win!L96</f>
        <v>4</v>
      </c>
      <c r="C96">
        <f>matches_win!N96</f>
        <v>4</v>
      </c>
      <c r="D96">
        <f>matches_win!P96</f>
        <v>5</v>
      </c>
      <c r="E96">
        <f>matches_win_weighted!L96</f>
        <v>4</v>
      </c>
      <c r="F96">
        <f>matches_win_weighted!N96</f>
        <v>4</v>
      </c>
      <c r="G96">
        <f>matches_win_weighted!P96</f>
        <v>4</v>
      </c>
      <c r="H96">
        <f>matches_lost!L96</f>
        <v>4</v>
      </c>
      <c r="I96">
        <f>matches_lost!N96</f>
        <v>4</v>
      </c>
      <c r="J96">
        <f>matches_lost!P96</f>
        <v>4</v>
      </c>
      <c r="K96">
        <f>matches_lost_weighted!L96</f>
        <v>5</v>
      </c>
      <c r="L96">
        <f>matches_lost_weighted!N96</f>
        <v>4</v>
      </c>
      <c r="M96">
        <f>matches_lost_weighted!P96</f>
        <v>4</v>
      </c>
      <c r="N96">
        <f>'matches_lost (2)'!L96</f>
        <v>5</v>
      </c>
      <c r="O96">
        <f>'matches_lost (2)'!N96</f>
        <v>5</v>
      </c>
      <c r="P96">
        <f>'matches_lost (2)'!P96</f>
        <v>5</v>
      </c>
      <c r="Q96">
        <f>matches_win!E96</f>
        <v>5</v>
      </c>
      <c r="R96">
        <f t="shared" si="31"/>
        <v>5</v>
      </c>
      <c r="S96">
        <f t="shared" si="32"/>
        <v>10</v>
      </c>
      <c r="T96">
        <f t="shared" si="33"/>
        <v>0</v>
      </c>
      <c r="U96">
        <f>IF(T96=1,Q96,matches_win!F96)</f>
        <v>4</v>
      </c>
      <c r="AO96" s="58">
        <f t="shared" si="34"/>
        <v>0</v>
      </c>
      <c r="AP96" s="58">
        <f t="shared" si="35"/>
        <v>3.8777198031591578</v>
      </c>
      <c r="AQ96" s="58">
        <f t="shared" si="36"/>
        <v>20.038586211337087</v>
      </c>
      <c r="AR96" s="58">
        <f t="shared" si="37"/>
        <v>0</v>
      </c>
      <c r="AS96" s="58">
        <f t="shared" si="38"/>
        <v>0</v>
      </c>
      <c r="AT96" s="58">
        <f t="shared" si="39"/>
        <v>16.490815281498385</v>
      </c>
      <c r="AU96" s="58">
        <f t="shared" si="40"/>
        <v>0</v>
      </c>
      <c r="AV96" s="58">
        <f t="shared" si="41"/>
        <v>3.3085451021499495</v>
      </c>
      <c r="AW96" s="58">
        <f t="shared" si="42"/>
        <v>3.3648181160566502</v>
      </c>
      <c r="AX96" s="58">
        <f t="shared" si="43"/>
        <v>15.639952325477694</v>
      </c>
      <c r="AY96" s="58">
        <f t="shared" si="44"/>
        <v>29.375994030648901</v>
      </c>
      <c r="AZ96" s="58">
        <f t="shared" si="45"/>
        <v>28.311114095182909</v>
      </c>
      <c r="BA96" s="58">
        <f t="shared" si="46"/>
        <v>22.102015504237624</v>
      </c>
      <c r="BB96" s="58">
        <f t="shared" si="47"/>
        <v>24.326876464150118</v>
      </c>
      <c r="BC96" s="58">
        <f t="shared" si="48"/>
        <v>20.2822577200883</v>
      </c>
      <c r="BD96">
        <f t="shared" si="30"/>
        <v>5</v>
      </c>
      <c r="BE96" s="16">
        <f t="shared" si="49"/>
        <v>9.3211744405664181</v>
      </c>
      <c r="BF96">
        <f t="shared" si="50"/>
        <v>-4.3211744405664181</v>
      </c>
      <c r="BG96">
        <f>ABS(matches_win!E96-'OAM2'!BE96)</f>
        <v>4.3211744405664181</v>
      </c>
      <c r="BH96">
        <f>ABS(matches_win!F96-'OAM2'!BF96)</f>
        <v>8.3211744405664181</v>
      </c>
      <c r="BI96">
        <f>IF(BG96&lt;BH96,matches_win!E96,matches_win!F96)</f>
        <v>5</v>
      </c>
      <c r="BJ96">
        <f t="shared" si="51"/>
        <v>1</v>
      </c>
    </row>
    <row r="97" spans="1:63" x14ac:dyDescent="0.35">
      <c r="A97">
        <v>94</v>
      </c>
      <c r="B97">
        <f>matches_win!L97</f>
        <v>9</v>
      </c>
      <c r="C97">
        <f>matches_win!N97</f>
        <v>0</v>
      </c>
      <c r="D97">
        <f>matches_win!P97</f>
        <v>0</v>
      </c>
      <c r="E97">
        <f>matches_win_weighted!L97</f>
        <v>0</v>
      </c>
      <c r="F97">
        <f>matches_win_weighted!N97</f>
        <v>0</v>
      </c>
      <c r="G97">
        <f>matches_win_weighted!P97</f>
        <v>0</v>
      </c>
      <c r="H97">
        <f>matches_lost!L97</f>
        <v>0</v>
      </c>
      <c r="I97">
        <f>matches_lost!N97</f>
        <v>9</v>
      </c>
      <c r="J97">
        <f>matches_lost!P97</f>
        <v>9</v>
      </c>
      <c r="K97">
        <f>matches_lost_weighted!L97</f>
        <v>9</v>
      </c>
      <c r="L97">
        <f>matches_lost_weighted!N97</f>
        <v>0</v>
      </c>
      <c r="M97">
        <f>matches_lost_weighted!P97</f>
        <v>0</v>
      </c>
      <c r="N97">
        <f>'matches_lost (2)'!L97</f>
        <v>0</v>
      </c>
      <c r="O97">
        <f>'matches_lost (2)'!N97</f>
        <v>0</v>
      </c>
      <c r="P97">
        <f>'matches_lost (2)'!P97</f>
        <v>0</v>
      </c>
      <c r="Q97">
        <f>matches_win!E97</f>
        <v>0</v>
      </c>
      <c r="R97">
        <f t="shared" si="31"/>
        <v>11</v>
      </c>
      <c r="S97">
        <f t="shared" si="32"/>
        <v>4</v>
      </c>
      <c r="T97">
        <f t="shared" si="33"/>
        <v>1</v>
      </c>
      <c r="U97">
        <f>IF(T97=1,Q97,matches_win!F97)</f>
        <v>0</v>
      </c>
      <c r="AO97" s="58">
        <f t="shared" si="34"/>
        <v>22.865454243914559</v>
      </c>
      <c r="AP97" s="58">
        <f t="shared" si="35"/>
        <v>0</v>
      </c>
      <c r="AQ97" s="58">
        <f t="shared" si="36"/>
        <v>0</v>
      </c>
      <c r="AR97" s="58">
        <f t="shared" si="37"/>
        <v>0</v>
      </c>
      <c r="AS97" s="58">
        <f t="shared" si="38"/>
        <v>0</v>
      </c>
      <c r="AT97" s="58">
        <f t="shared" si="39"/>
        <v>0</v>
      </c>
      <c r="AU97" s="58">
        <f t="shared" si="40"/>
        <v>0.17846301362336214</v>
      </c>
      <c r="AV97" s="58">
        <f t="shared" si="41"/>
        <v>15.222317555179698</v>
      </c>
      <c r="AW97" s="58">
        <f t="shared" si="42"/>
        <v>142.95874920390858</v>
      </c>
      <c r="AX97" s="58">
        <f t="shared" si="43"/>
        <v>593.10926073183794</v>
      </c>
      <c r="AY97" s="58">
        <f t="shared" si="44"/>
        <v>0</v>
      </c>
      <c r="AZ97" s="58">
        <f t="shared" si="45"/>
        <v>0</v>
      </c>
      <c r="BA97" s="58">
        <f t="shared" si="46"/>
        <v>1.4842114731453433</v>
      </c>
      <c r="BB97" s="58">
        <f t="shared" si="47"/>
        <v>1.4467054123883965</v>
      </c>
      <c r="BC97" s="58">
        <f t="shared" si="48"/>
        <v>1.4573361396709261</v>
      </c>
      <c r="BD97">
        <f t="shared" si="30"/>
        <v>0</v>
      </c>
      <c r="BE97" s="16">
        <f t="shared" si="49"/>
        <v>0.26490547138577664</v>
      </c>
      <c r="BF97">
        <f t="shared" si="50"/>
        <v>-0.26490547138577664</v>
      </c>
      <c r="BG97">
        <f>ABS(matches_win!E97-'OAM2'!BE97)</f>
        <v>0.26490547138577664</v>
      </c>
      <c r="BH97">
        <f>ABS(matches_win!F97-'OAM2'!BF97)</f>
        <v>9.2649054713857772</v>
      </c>
      <c r="BI97">
        <f>IF(BG97&lt;BH97,matches_win!E97,matches_win!F97)</f>
        <v>0</v>
      </c>
      <c r="BJ97">
        <f t="shared" si="51"/>
        <v>1</v>
      </c>
    </row>
    <row r="98" spans="1:63" x14ac:dyDescent="0.35">
      <c r="A98">
        <v>95</v>
      </c>
      <c r="B98">
        <f>matches_win!L98</f>
        <v>1</v>
      </c>
      <c r="C98">
        <f>matches_win!N98</f>
        <v>1</v>
      </c>
      <c r="D98">
        <f>matches_win!P98</f>
        <v>1</v>
      </c>
      <c r="E98">
        <f>matches_win_weighted!L98</f>
        <v>1</v>
      </c>
      <c r="F98">
        <f>matches_win_weighted!N98</f>
        <v>1</v>
      </c>
      <c r="G98">
        <f>matches_win_weighted!P98</f>
        <v>1</v>
      </c>
      <c r="H98">
        <f>matches_lost!L98</f>
        <v>1</v>
      </c>
      <c r="I98">
        <f>matches_lost!N98</f>
        <v>4</v>
      </c>
      <c r="J98">
        <f>matches_lost!P98</f>
        <v>4</v>
      </c>
      <c r="K98">
        <f>matches_lost_weighted!L98</f>
        <v>4</v>
      </c>
      <c r="L98">
        <f>matches_lost_weighted!N98</f>
        <v>1</v>
      </c>
      <c r="M98">
        <f>matches_lost_weighted!P98</f>
        <v>1</v>
      </c>
      <c r="N98">
        <f>'matches_lost (2)'!L98</f>
        <v>1</v>
      </c>
      <c r="O98">
        <f>'matches_lost (2)'!N98</f>
        <v>1</v>
      </c>
      <c r="P98">
        <f>'matches_lost (2)'!P98</f>
        <v>1</v>
      </c>
      <c r="Q98">
        <f>matches_win!E98</f>
        <v>1</v>
      </c>
      <c r="R98">
        <f t="shared" si="31"/>
        <v>12</v>
      </c>
      <c r="S98">
        <f t="shared" si="32"/>
        <v>3</v>
      </c>
      <c r="T98">
        <f t="shared" si="33"/>
        <v>1</v>
      </c>
      <c r="U98">
        <f>IF(T98=1,Q98,matches_win!F98)</f>
        <v>1</v>
      </c>
      <c r="AO98" s="58">
        <f t="shared" si="34"/>
        <v>0.46432208970191818</v>
      </c>
      <c r="AP98" s="58">
        <f t="shared" si="35"/>
        <v>4.0863907516566256</v>
      </c>
      <c r="AQ98" s="58">
        <f t="shared" si="36"/>
        <v>0.47581150649045906</v>
      </c>
      <c r="AR98" s="58">
        <f t="shared" si="37"/>
        <v>6.5731912292809136E-3</v>
      </c>
      <c r="AS98" s="58">
        <f t="shared" si="38"/>
        <v>1.0008945844739996</v>
      </c>
      <c r="AT98" s="58">
        <f t="shared" si="39"/>
        <v>3.5057419408583872</v>
      </c>
      <c r="AU98" s="58">
        <f t="shared" si="40"/>
        <v>0.47295216564754144</v>
      </c>
      <c r="AV98" s="58">
        <f t="shared" si="41"/>
        <v>3.3085451021499495</v>
      </c>
      <c r="AW98" s="58">
        <f t="shared" si="42"/>
        <v>3.3648181160566502</v>
      </c>
      <c r="AX98" s="58">
        <f t="shared" si="43"/>
        <v>20.421505481883415</v>
      </c>
      <c r="AY98" s="58">
        <f t="shared" si="44"/>
        <v>0.48564657583096388</v>
      </c>
      <c r="AZ98" s="58">
        <f t="shared" si="45"/>
        <v>0.47742742587967463</v>
      </c>
      <c r="BA98" s="58">
        <f t="shared" si="46"/>
        <v>0.28575080210218012</v>
      </c>
      <c r="BB98" s="58">
        <f t="shared" si="47"/>
        <v>0.28585020335973699</v>
      </c>
      <c r="BC98" s="58">
        <f t="shared" si="48"/>
        <v>0.28501890915481326</v>
      </c>
      <c r="BD98">
        <f t="shared" si="30"/>
        <v>1</v>
      </c>
      <c r="BE98" s="16">
        <f t="shared" si="49"/>
        <v>0.95345011536820379</v>
      </c>
      <c r="BF98">
        <f t="shared" si="50"/>
        <v>4.6549884631796212E-2</v>
      </c>
      <c r="BG98">
        <f>ABS(matches_win!E98-'OAM2'!BE98)</f>
        <v>4.6549884631796212E-2</v>
      </c>
      <c r="BH98">
        <f>ABS(matches_win!F98-'OAM2'!BF98)</f>
        <v>3.953450115368204</v>
      </c>
      <c r="BI98">
        <f>IF(BG98&lt;BH98,matches_win!E98,matches_win!F98)</f>
        <v>1</v>
      </c>
      <c r="BJ98">
        <f t="shared" si="51"/>
        <v>1</v>
      </c>
    </row>
    <row r="99" spans="1:63" x14ac:dyDescent="0.35">
      <c r="A99">
        <v>96</v>
      </c>
      <c r="B99">
        <f>matches_win!L99</f>
        <v>2</v>
      </c>
      <c r="C99">
        <f>matches_win!N99</f>
        <v>7</v>
      </c>
      <c r="D99">
        <f>matches_win!P99</f>
        <v>7</v>
      </c>
      <c r="E99">
        <f>matches_win_weighted!L99</f>
        <v>2</v>
      </c>
      <c r="F99">
        <f>matches_win_weighted!N99</f>
        <v>2</v>
      </c>
      <c r="G99">
        <f>matches_win_weighted!P99</f>
        <v>2</v>
      </c>
      <c r="H99">
        <f>matches_lost!L99</f>
        <v>2</v>
      </c>
      <c r="I99">
        <f>matches_lost!N99</f>
        <v>2</v>
      </c>
      <c r="J99">
        <f>matches_lost!P99</f>
        <v>7</v>
      </c>
      <c r="K99">
        <f>matches_lost_weighted!L99</f>
        <v>2</v>
      </c>
      <c r="L99">
        <f>matches_lost_weighted!N99</f>
        <v>7</v>
      </c>
      <c r="M99">
        <f>matches_lost_weighted!P99</f>
        <v>7</v>
      </c>
      <c r="N99">
        <f>'matches_lost (2)'!L99</f>
        <v>2</v>
      </c>
      <c r="O99">
        <f>'matches_lost (2)'!N99</f>
        <v>2</v>
      </c>
      <c r="P99">
        <f>'matches_lost (2)'!P99</f>
        <v>2</v>
      </c>
      <c r="Q99">
        <f>matches_win!E99</f>
        <v>7</v>
      </c>
      <c r="R99">
        <f t="shared" si="31"/>
        <v>5</v>
      </c>
      <c r="S99">
        <f t="shared" si="32"/>
        <v>10</v>
      </c>
      <c r="T99">
        <f t="shared" si="33"/>
        <v>0</v>
      </c>
      <c r="U99">
        <f>IF(T99=1,Q99,matches_win!F99)</f>
        <v>2</v>
      </c>
      <c r="AO99" s="58">
        <f t="shared" si="34"/>
        <v>0</v>
      </c>
      <c r="AP99" s="58">
        <f t="shared" si="35"/>
        <v>4883425866.9312429</v>
      </c>
      <c r="AQ99" s="58">
        <f t="shared" si="36"/>
        <v>25.435591971544465</v>
      </c>
      <c r="AR99" s="58">
        <f t="shared" si="37"/>
        <v>0</v>
      </c>
      <c r="AS99" s="58">
        <f t="shared" si="38"/>
        <v>0</v>
      </c>
      <c r="AT99" s="58">
        <f t="shared" si="39"/>
        <v>2.9355862924847855</v>
      </c>
      <c r="AU99" s="58">
        <f t="shared" si="40"/>
        <v>0.1786170828241464</v>
      </c>
      <c r="AV99" s="58">
        <f t="shared" si="41"/>
        <v>69213881.184044957</v>
      </c>
      <c r="AW99" s="58">
        <f t="shared" si="42"/>
        <v>25.801789428975624</v>
      </c>
      <c r="AX99" s="58">
        <f t="shared" si="43"/>
        <v>8.4967866859871126</v>
      </c>
      <c r="AY99" s="58">
        <f t="shared" si="44"/>
        <v>0</v>
      </c>
      <c r="AZ99" s="58">
        <f t="shared" si="45"/>
        <v>0</v>
      </c>
      <c r="BA99" s="58">
        <f t="shared" si="46"/>
        <v>7.202462997521943</v>
      </c>
      <c r="BB99" s="58">
        <f t="shared" si="47"/>
        <v>0.20958082458470081</v>
      </c>
      <c r="BC99" s="58">
        <f t="shared" si="48"/>
        <v>0</v>
      </c>
      <c r="BD99">
        <f t="shared" si="30"/>
        <v>7</v>
      </c>
      <c r="BE99" s="16">
        <f t="shared" si="49"/>
        <v>5.9999938481909822</v>
      </c>
      <c r="BF99">
        <f t="shared" si="50"/>
        <v>1.0000061518090178</v>
      </c>
      <c r="BG99">
        <f>ABS(matches_win!E99-'OAM2'!BE99)</f>
        <v>1.0000061518090178</v>
      </c>
      <c r="BH99">
        <f>ABS(matches_win!F99-'OAM2'!BF99)</f>
        <v>0.99999384819098225</v>
      </c>
      <c r="BI99">
        <f>IF(BG99&lt;BH99,matches_win!E99,matches_win!F99)</f>
        <v>2</v>
      </c>
      <c r="BJ99">
        <f t="shared" si="51"/>
        <v>0</v>
      </c>
    </row>
    <row r="100" spans="1:63" x14ac:dyDescent="0.35">
      <c r="A100">
        <v>97</v>
      </c>
      <c r="B100">
        <f>matches_win!L100</f>
        <v>9</v>
      </c>
      <c r="C100">
        <f>matches_win!N100</f>
        <v>5</v>
      </c>
      <c r="D100">
        <f>matches_win!P100</f>
        <v>5</v>
      </c>
      <c r="E100">
        <f>matches_win_weighted!L100</f>
        <v>5</v>
      </c>
      <c r="F100">
        <f>matches_win_weighted!N100</f>
        <v>5</v>
      </c>
      <c r="G100">
        <f>matches_win_weighted!P100</f>
        <v>5</v>
      </c>
      <c r="H100">
        <f>matches_lost!L100</f>
        <v>5</v>
      </c>
      <c r="I100">
        <f>matches_lost!N100</f>
        <v>9</v>
      </c>
      <c r="J100">
        <f>matches_lost!P100</f>
        <v>9</v>
      </c>
      <c r="K100">
        <f>matches_lost_weighted!L100</f>
        <v>9</v>
      </c>
      <c r="L100">
        <f>matches_lost_weighted!N100</f>
        <v>5</v>
      </c>
      <c r="M100">
        <f>matches_lost_weighted!P100</f>
        <v>5</v>
      </c>
      <c r="N100">
        <f>'matches_lost (2)'!L100</f>
        <v>5</v>
      </c>
      <c r="O100">
        <f>'matches_lost (2)'!N100</f>
        <v>5</v>
      </c>
      <c r="P100">
        <f>'matches_lost (2)'!P100</f>
        <v>5</v>
      </c>
      <c r="Q100">
        <f>matches_win!E100</f>
        <v>5</v>
      </c>
      <c r="R100">
        <f t="shared" si="31"/>
        <v>11</v>
      </c>
      <c r="S100">
        <f t="shared" si="32"/>
        <v>4</v>
      </c>
      <c r="T100">
        <f t="shared" si="33"/>
        <v>1</v>
      </c>
      <c r="U100">
        <f>IF(T100=1,Q100,matches_win!F100)</f>
        <v>5</v>
      </c>
      <c r="AO100" s="58">
        <f t="shared" si="34"/>
        <v>22.865454243914559</v>
      </c>
      <c r="AP100" s="58">
        <f t="shared" si="35"/>
        <v>3.0014573369277961</v>
      </c>
      <c r="AQ100" s="58">
        <f t="shared" si="36"/>
        <v>20.038586211337087</v>
      </c>
      <c r="AR100" s="58">
        <f t="shared" si="37"/>
        <v>2.8186433458579105</v>
      </c>
      <c r="AS100" s="58">
        <f t="shared" si="38"/>
        <v>3.2129774631528156</v>
      </c>
      <c r="AT100" s="58">
        <f t="shared" si="39"/>
        <v>3.2110412465757463</v>
      </c>
      <c r="AU100" s="58">
        <f t="shared" si="40"/>
        <v>3.1063846974294886</v>
      </c>
      <c r="AV100" s="58">
        <f t="shared" si="41"/>
        <v>15.222317555179698</v>
      </c>
      <c r="AW100" s="58">
        <f t="shared" si="42"/>
        <v>142.95874920390858</v>
      </c>
      <c r="AX100" s="58">
        <f t="shared" si="43"/>
        <v>593.10926073183794</v>
      </c>
      <c r="AY100" s="58">
        <f t="shared" si="44"/>
        <v>1.4383573491191044</v>
      </c>
      <c r="AZ100" s="58">
        <f t="shared" si="45"/>
        <v>1.5154702713506683</v>
      </c>
      <c r="BA100" s="58">
        <f t="shared" si="46"/>
        <v>22.102015504237624</v>
      </c>
      <c r="BB100" s="58">
        <f t="shared" si="47"/>
        <v>24.326876464150118</v>
      </c>
      <c r="BC100" s="58">
        <f t="shared" si="48"/>
        <v>20.2822577200883</v>
      </c>
      <c r="BD100">
        <f t="shared" si="30"/>
        <v>5</v>
      </c>
      <c r="BE100" s="16">
        <f t="shared" si="49"/>
        <v>26.217603213106941</v>
      </c>
      <c r="BF100">
        <f t="shared" si="50"/>
        <v>-21.217603213106941</v>
      </c>
      <c r="BG100">
        <f>ABS(matches_win!E100-'OAM2'!BE100)</f>
        <v>21.217603213106941</v>
      </c>
      <c r="BH100">
        <f>ABS(matches_win!F100-'OAM2'!BF100)</f>
        <v>30.217603213106941</v>
      </c>
      <c r="BI100">
        <f>IF(BG100&lt;BH100,matches_win!E100,matches_win!F100)</f>
        <v>5</v>
      </c>
      <c r="BJ100">
        <f t="shared" si="51"/>
        <v>1</v>
      </c>
    </row>
    <row r="101" spans="1:63" x14ac:dyDescent="0.35">
      <c r="A101">
        <v>98</v>
      </c>
      <c r="B101">
        <f>matches_win!L101</f>
        <v>4</v>
      </c>
      <c r="C101">
        <f>matches_win!N101</f>
        <v>4</v>
      </c>
      <c r="D101">
        <f>matches_win!P101</f>
        <v>6</v>
      </c>
      <c r="E101">
        <f>matches_win_weighted!L101</f>
        <v>6</v>
      </c>
      <c r="F101">
        <f>matches_win_weighted!N101</f>
        <v>4</v>
      </c>
      <c r="G101">
        <f>matches_win_weighted!P101</f>
        <v>6</v>
      </c>
      <c r="H101">
        <f>matches_lost!L101</f>
        <v>6</v>
      </c>
      <c r="I101">
        <f>matches_lost!N101</f>
        <v>4</v>
      </c>
      <c r="J101">
        <f>matches_lost!P101</f>
        <v>4</v>
      </c>
      <c r="K101">
        <f>matches_lost_weighted!L101</f>
        <v>4</v>
      </c>
      <c r="L101">
        <f>matches_lost_weighted!N101</f>
        <v>6</v>
      </c>
      <c r="M101">
        <f>matches_lost_weighted!P101</f>
        <v>6</v>
      </c>
      <c r="N101">
        <f>'matches_lost (2)'!L101</f>
        <v>6</v>
      </c>
      <c r="O101">
        <f>'matches_lost (2)'!N101</f>
        <v>6</v>
      </c>
      <c r="P101">
        <f>'matches_lost (2)'!P101</f>
        <v>6</v>
      </c>
      <c r="Q101">
        <f>matches_win!E101</f>
        <v>4</v>
      </c>
      <c r="R101">
        <f t="shared" si="31"/>
        <v>6</v>
      </c>
      <c r="S101">
        <f t="shared" si="32"/>
        <v>9</v>
      </c>
      <c r="T101">
        <f t="shared" si="33"/>
        <v>0</v>
      </c>
      <c r="U101">
        <f>IF(T101=1,Q101,matches_win!F101)</f>
        <v>6</v>
      </c>
      <c r="AO101" s="58">
        <f t="shared" si="34"/>
        <v>0</v>
      </c>
      <c r="AP101" s="58">
        <f t="shared" si="35"/>
        <v>3.8777198031591578</v>
      </c>
      <c r="AQ101" s="58">
        <f t="shared" si="36"/>
        <v>0.25236444371492306</v>
      </c>
      <c r="AR101" s="58">
        <f t="shared" si="37"/>
        <v>17.87594701346114</v>
      </c>
      <c r="AS101" s="58">
        <f t="shared" si="38"/>
        <v>0</v>
      </c>
      <c r="AT101" s="58">
        <f t="shared" si="39"/>
        <v>18.965045490213619</v>
      </c>
      <c r="AU101" s="58">
        <f t="shared" si="40"/>
        <v>18.432694850507527</v>
      </c>
      <c r="AV101" s="58">
        <f t="shared" si="41"/>
        <v>3.3085451021499495</v>
      </c>
      <c r="AW101" s="58">
        <f t="shared" si="42"/>
        <v>3.3648181160566502</v>
      </c>
      <c r="AX101" s="58">
        <f t="shared" si="43"/>
        <v>20.421505481883415</v>
      </c>
      <c r="AY101" s="58">
        <f t="shared" si="44"/>
        <v>184.95313516407245</v>
      </c>
      <c r="AZ101" s="58">
        <f t="shared" si="45"/>
        <v>0</v>
      </c>
      <c r="BA101" s="58">
        <f t="shared" si="46"/>
        <v>18.599367996969487</v>
      </c>
      <c r="BB101" s="58">
        <f t="shared" si="47"/>
        <v>17.798997274148277</v>
      </c>
      <c r="BC101" s="58">
        <f t="shared" si="48"/>
        <v>16.92275602546778</v>
      </c>
      <c r="BD101">
        <f t="shared" si="30"/>
        <v>4</v>
      </c>
      <c r="BE101" s="16">
        <f t="shared" si="49"/>
        <v>22.216215894447672</v>
      </c>
      <c r="BF101">
        <f t="shared" si="50"/>
        <v>-18.216215894447672</v>
      </c>
      <c r="BG101">
        <f>ABS(matches_win!E101-'OAM2'!BE101)</f>
        <v>18.216215894447672</v>
      </c>
      <c r="BH101">
        <f>ABS(matches_win!F101-'OAM2'!BF101)</f>
        <v>24.216215894447672</v>
      </c>
      <c r="BI101">
        <f>IF(BG101&lt;BH101,matches_win!E101,matches_win!F101)</f>
        <v>4</v>
      </c>
      <c r="BJ101">
        <f t="shared" si="51"/>
        <v>1</v>
      </c>
    </row>
    <row r="102" spans="1:63" x14ac:dyDescent="0.35">
      <c r="A102">
        <v>99</v>
      </c>
      <c r="B102">
        <f>matches_win!L102</f>
        <v>2</v>
      </c>
      <c r="C102">
        <f>matches_win!N102</f>
        <v>7</v>
      </c>
      <c r="D102">
        <f>matches_win!P102</f>
        <v>7</v>
      </c>
      <c r="E102">
        <f>matches_win_weighted!L102</f>
        <v>2</v>
      </c>
      <c r="F102">
        <f>matches_win_weighted!N102</f>
        <v>2</v>
      </c>
      <c r="G102">
        <f>matches_win_weighted!P102</f>
        <v>2</v>
      </c>
      <c r="H102">
        <f>matches_lost!L102</f>
        <v>2</v>
      </c>
      <c r="I102">
        <f>matches_lost!N102</f>
        <v>2</v>
      </c>
      <c r="J102">
        <f>matches_lost!P102</f>
        <v>7</v>
      </c>
      <c r="K102">
        <f>matches_lost_weighted!L102</f>
        <v>2</v>
      </c>
      <c r="L102">
        <f>matches_lost_weighted!N102</f>
        <v>7</v>
      </c>
      <c r="M102">
        <f>matches_lost_weighted!P102</f>
        <v>7</v>
      </c>
      <c r="N102">
        <f>'matches_lost (2)'!L102</f>
        <v>2</v>
      </c>
      <c r="O102">
        <f>'matches_lost (2)'!N102</f>
        <v>2</v>
      </c>
      <c r="P102">
        <f>'matches_lost (2)'!P102</f>
        <v>2</v>
      </c>
      <c r="Q102">
        <f>matches_win!E102</f>
        <v>2</v>
      </c>
      <c r="R102">
        <f t="shared" si="31"/>
        <v>10</v>
      </c>
      <c r="S102">
        <f t="shared" si="32"/>
        <v>5</v>
      </c>
      <c r="T102">
        <f t="shared" si="33"/>
        <v>1</v>
      </c>
      <c r="U102">
        <f>IF(T102=1,Q102,matches_win!F102)</f>
        <v>2</v>
      </c>
      <c r="AO102" s="58">
        <f t="shared" si="34"/>
        <v>0</v>
      </c>
      <c r="AP102" s="58">
        <f t="shared" si="35"/>
        <v>4883425866.9312429</v>
      </c>
      <c r="AQ102" s="58">
        <f t="shared" si="36"/>
        <v>25.435591971544465</v>
      </c>
      <c r="AR102" s="58">
        <f t="shared" si="37"/>
        <v>0</v>
      </c>
      <c r="AS102" s="58">
        <f t="shared" si="38"/>
        <v>0</v>
      </c>
      <c r="AT102" s="58">
        <f t="shared" si="39"/>
        <v>2.9355862924847855</v>
      </c>
      <c r="AU102" s="58">
        <f t="shared" si="40"/>
        <v>0.1786170828241464</v>
      </c>
      <c r="AV102" s="58">
        <f t="shared" si="41"/>
        <v>69213881.184044957</v>
      </c>
      <c r="AW102" s="58">
        <f t="shared" si="42"/>
        <v>25.801789428975624</v>
      </c>
      <c r="AX102" s="58">
        <f t="shared" si="43"/>
        <v>8.4967866859871126</v>
      </c>
      <c r="AY102" s="58">
        <f t="shared" si="44"/>
        <v>0</v>
      </c>
      <c r="AZ102" s="58">
        <f t="shared" si="45"/>
        <v>0</v>
      </c>
      <c r="BA102" s="58">
        <f t="shared" si="46"/>
        <v>7.202462997521943</v>
      </c>
      <c r="BB102" s="58">
        <f t="shared" si="47"/>
        <v>0.20958082458470081</v>
      </c>
      <c r="BC102" s="58">
        <f t="shared" si="48"/>
        <v>0</v>
      </c>
      <c r="BD102">
        <f t="shared" si="30"/>
        <v>2</v>
      </c>
      <c r="BE102" s="16">
        <f t="shared" si="49"/>
        <v>4.2151882113474564</v>
      </c>
      <c r="BF102">
        <f t="shared" si="50"/>
        <v>-2.2151882113474564</v>
      </c>
      <c r="BG102">
        <f>ABS(matches_win!E102-'OAM2'!BE102)</f>
        <v>2.2151882113474564</v>
      </c>
      <c r="BH102">
        <f>ABS(matches_win!F102-'OAM2'!BF102)</f>
        <v>9.2151882113474564</v>
      </c>
      <c r="BI102">
        <f>IF(BG102&lt;BH102,matches_win!E102,matches_win!F102)</f>
        <v>2</v>
      </c>
      <c r="BJ102">
        <f t="shared" si="51"/>
        <v>1</v>
      </c>
    </row>
    <row r="103" spans="1:63" x14ac:dyDescent="0.35">
      <c r="A103">
        <v>100</v>
      </c>
      <c r="B103">
        <f>matches_win!L103</f>
        <v>3</v>
      </c>
      <c r="C103">
        <f>matches_win!N103</f>
        <v>3</v>
      </c>
      <c r="D103">
        <f>matches_win!P103</f>
        <v>3</v>
      </c>
      <c r="E103">
        <f>matches_win_weighted!L103</f>
        <v>3</v>
      </c>
      <c r="F103">
        <f>matches_win_weighted!N103</f>
        <v>3</v>
      </c>
      <c r="G103">
        <f>matches_win_weighted!P103</f>
        <v>3</v>
      </c>
      <c r="H103">
        <f>matches_lost!L103</f>
        <v>3</v>
      </c>
      <c r="I103">
        <f>matches_lost!N103</f>
        <v>5</v>
      </c>
      <c r="J103">
        <f>matches_lost!P103</f>
        <v>5</v>
      </c>
      <c r="K103">
        <f>matches_lost_weighted!L103</f>
        <v>5</v>
      </c>
      <c r="L103">
        <f>matches_lost_weighted!N103</f>
        <v>3</v>
      </c>
      <c r="M103">
        <f>matches_lost_weighted!P103</f>
        <v>3</v>
      </c>
      <c r="N103">
        <f>'matches_lost (2)'!L103</f>
        <v>3</v>
      </c>
      <c r="O103">
        <f>'matches_lost (2)'!N103</f>
        <v>3</v>
      </c>
      <c r="P103">
        <f>'matches_lost (2)'!P103</f>
        <v>3</v>
      </c>
      <c r="Q103">
        <f>matches_win!E103</f>
        <v>5</v>
      </c>
      <c r="R103">
        <f t="shared" si="31"/>
        <v>3</v>
      </c>
      <c r="S103">
        <f t="shared" si="32"/>
        <v>12</v>
      </c>
      <c r="T103">
        <f t="shared" si="33"/>
        <v>0</v>
      </c>
      <c r="U103">
        <f>IF(T103=1,Q103,matches_win!F103)</f>
        <v>3</v>
      </c>
      <c r="AO103" s="58">
        <f t="shared" si="34"/>
        <v>10.501991115231954</v>
      </c>
      <c r="AP103" s="58">
        <f t="shared" si="35"/>
        <v>11.090849145436191</v>
      </c>
      <c r="AQ103" s="58">
        <f t="shared" si="36"/>
        <v>11.419173055667116</v>
      </c>
      <c r="AR103" s="58">
        <f t="shared" si="37"/>
        <v>0</v>
      </c>
      <c r="AS103" s="58">
        <f t="shared" si="38"/>
        <v>0</v>
      </c>
      <c r="AT103" s="58">
        <f t="shared" si="39"/>
        <v>3.0087355880452371</v>
      </c>
      <c r="AU103" s="58">
        <f t="shared" si="40"/>
        <v>0</v>
      </c>
      <c r="AV103" s="58">
        <f t="shared" si="41"/>
        <v>19.159684972057505</v>
      </c>
      <c r="AW103" s="58">
        <f t="shared" si="42"/>
        <v>36.152284514448581</v>
      </c>
      <c r="AX103" s="58">
        <f t="shared" si="43"/>
        <v>15.639952325477694</v>
      </c>
      <c r="AY103" s="58">
        <f t="shared" si="44"/>
        <v>0</v>
      </c>
      <c r="AZ103" s="58">
        <f t="shared" si="45"/>
        <v>0</v>
      </c>
      <c r="BA103" s="58">
        <f t="shared" si="46"/>
        <v>10.481369961956069</v>
      </c>
      <c r="BB103" s="58">
        <f t="shared" si="47"/>
        <v>0.48911858516389323</v>
      </c>
      <c r="BC103" s="58">
        <f t="shared" si="48"/>
        <v>11.486959309807578</v>
      </c>
      <c r="BD103">
        <f t="shared" si="30"/>
        <v>5</v>
      </c>
      <c r="BE103" s="16">
        <f t="shared" si="49"/>
        <v>9.0241560613281209</v>
      </c>
      <c r="BF103">
        <f t="shared" si="50"/>
        <v>-4.0241560613281209</v>
      </c>
      <c r="BG103">
        <f>ABS(matches_win!E103-'OAM2'!BE103)</f>
        <v>4.0241560613281209</v>
      </c>
      <c r="BH103">
        <f>ABS(matches_win!F103-'OAM2'!BF103)</f>
        <v>7.0241560613281209</v>
      </c>
      <c r="BI103">
        <f>IF(BG103&lt;BH103,matches_win!E103,matches_win!F103)</f>
        <v>5</v>
      </c>
      <c r="BJ103">
        <f t="shared" si="51"/>
        <v>1</v>
      </c>
    </row>
    <row r="104" spans="1:63" s="59" customFormat="1" x14ac:dyDescent="0.35">
      <c r="A104" s="59">
        <v>101</v>
      </c>
      <c r="B104" s="59">
        <f>matches_win!L104</f>
        <v>9</v>
      </c>
      <c r="C104" s="59">
        <f>matches_win!N104</f>
        <v>7</v>
      </c>
      <c r="D104" s="59">
        <f>matches_win!P104</f>
        <v>7</v>
      </c>
      <c r="E104" s="59">
        <f>matches_win_weighted!L104</f>
        <v>7</v>
      </c>
      <c r="F104" s="59">
        <f>matches_win_weighted!N104</f>
        <v>7</v>
      </c>
      <c r="G104" s="59">
        <f>matches_win_weighted!P104</f>
        <v>7</v>
      </c>
      <c r="H104" s="59">
        <f>matches_lost!L104</f>
        <v>7</v>
      </c>
      <c r="I104" s="59">
        <f>matches_lost!N104</f>
        <v>9</v>
      </c>
      <c r="J104" s="59">
        <f>matches_lost!P104</f>
        <v>9</v>
      </c>
      <c r="K104" s="59">
        <f>matches_lost_weighted!L104</f>
        <v>9</v>
      </c>
      <c r="L104" s="59">
        <f>matches_lost_weighted!N104</f>
        <v>7</v>
      </c>
      <c r="M104" s="59">
        <f>matches_lost_weighted!P104</f>
        <v>7</v>
      </c>
      <c r="N104" s="59">
        <f>'matches_lost (2)'!L104</f>
        <v>7</v>
      </c>
      <c r="O104" s="59">
        <f>'matches_lost (2)'!N104</f>
        <v>7</v>
      </c>
      <c r="P104" s="59">
        <f>'matches_lost (2)'!P104</f>
        <v>7</v>
      </c>
      <c r="Q104" s="59">
        <f>matches_win!E104</f>
        <v>9</v>
      </c>
      <c r="R104" s="59">
        <f t="shared" ref="R104:R143" si="52">COUNTIF(B104:P104,Q104)</f>
        <v>4</v>
      </c>
      <c r="S104" s="59">
        <f t="shared" si="32"/>
        <v>11</v>
      </c>
      <c r="AO104" s="60">
        <f t="shared" ref="AO104" si="53">VLOOKUP(B104,$W$4:$AL$13,X$14,0)</f>
        <v>22.865454243914559</v>
      </c>
      <c r="AP104" s="60">
        <f t="shared" ref="AP104" si="54">VLOOKUP(C104,$W$4:$AL$13,Y$14,0)</f>
        <v>4883425866.9312429</v>
      </c>
      <c r="AQ104" s="60">
        <f t="shared" ref="AQ104" si="55">VLOOKUP(D104,$W$4:$AL$13,Z$14,0)</f>
        <v>25.435591971544465</v>
      </c>
      <c r="AR104" s="60">
        <f t="shared" ref="AR104" si="56">VLOOKUP(E104,$W$4:$AL$13,AA$14,0)</f>
        <v>33.090356062252724</v>
      </c>
      <c r="AS104" s="60">
        <f t="shared" ref="AS104" si="57">VLOOKUP(F104,$W$4:$AL$13,AB$14,0)</f>
        <v>7.9593287297089148</v>
      </c>
      <c r="AT104" s="60">
        <f t="shared" ref="AT104" si="58">VLOOKUP(G104,$W$4:$AL$13,AC$14,0)</f>
        <v>0</v>
      </c>
      <c r="AU104" s="60">
        <f t="shared" ref="AU104" si="59">VLOOKUP(H104,$W$4:$AL$13,AD$14,0)</f>
        <v>0</v>
      </c>
      <c r="AV104" s="60">
        <f t="shared" ref="AV104" si="60">VLOOKUP(I104,$W$4:$AL$13,AE$14,0)</f>
        <v>15.222317555179698</v>
      </c>
      <c r="AW104" s="60">
        <f t="shared" ref="AW104" si="61">VLOOKUP(J104,$W$4:$AL$13,AF$14,0)</f>
        <v>142.95874920390858</v>
      </c>
      <c r="AX104" s="60">
        <f t="shared" ref="AX104" si="62">VLOOKUP(K104,$W$4:$AL$13,AG$14,0)</f>
        <v>593.10926073183794</v>
      </c>
      <c r="AY104" s="60">
        <f t="shared" ref="AY104" si="63">VLOOKUP(L104,$W$4:$AL$13,AH$14,0)</f>
        <v>0</v>
      </c>
      <c r="AZ104" s="60">
        <f t="shared" ref="AZ104" si="64">VLOOKUP(M104,$W$4:$AL$13,AI$14,0)</f>
        <v>0</v>
      </c>
      <c r="BA104" s="60">
        <f t="shared" ref="BA104" si="65">VLOOKUP(N104,$W$4:$AL$13,AJ$14,0)</f>
        <v>0</v>
      </c>
      <c r="BB104" s="60">
        <f t="shared" ref="BB104" si="66">VLOOKUP(O104,$W$4:$AL$13,AK$14,0)</f>
        <v>8.5360779258593613</v>
      </c>
      <c r="BC104" s="60">
        <f t="shared" ref="BC104" si="67">VLOOKUP(P104,$W$4:$AL$13,AL$14,0)</f>
        <v>0</v>
      </c>
      <c r="BD104" s="59">
        <f t="shared" ref="BD104" si="68">Q104</f>
        <v>9</v>
      </c>
      <c r="BE104" s="61">
        <f t="shared" ref="BE104" si="69">MEDIAN(AO104:BD104)/AVERAGE(AO104:BC104)*STDEV(AO104:BC104)</f>
        <v>33.958462555512476</v>
      </c>
      <c r="BF104" s="59">
        <f t="shared" ref="BF104" si="70">BD104-BE104</f>
        <v>-24.958462555512476</v>
      </c>
      <c r="BG104" s="59">
        <f>ABS(matches_win!E104-'OAM2'!BE104)</f>
        <v>24.958462555512476</v>
      </c>
      <c r="BH104" s="59">
        <f>ABS(matches_win!F104-'OAM2'!BF104)</f>
        <v>31.958462555512476</v>
      </c>
      <c r="BI104" s="59">
        <f>IF(BG104&lt;BH104,matches_win!E104,matches_win!F104)</f>
        <v>9</v>
      </c>
      <c r="BJ104" s="59">
        <f t="shared" ref="BJ104" si="71">IF(BI104=BD104,1,0)</f>
        <v>1</v>
      </c>
      <c r="BK104" s="59">
        <f>SUM(BJ104:BJ143)</f>
        <v>30</v>
      </c>
    </row>
    <row r="105" spans="1:63" x14ac:dyDescent="0.35">
      <c r="A105">
        <v>102</v>
      </c>
      <c r="B105">
        <f>matches_win!L105</f>
        <v>4</v>
      </c>
      <c r="C105">
        <f>matches_win!N105</f>
        <v>4</v>
      </c>
      <c r="D105">
        <f>matches_win!P105</f>
        <v>0</v>
      </c>
      <c r="E105">
        <f>matches_win_weighted!L105</f>
        <v>4</v>
      </c>
      <c r="F105">
        <f>matches_win_weighted!N105</f>
        <v>4</v>
      </c>
      <c r="G105">
        <f>matches_win_weighted!P105</f>
        <v>4</v>
      </c>
      <c r="H105">
        <f>matches_lost!L105</f>
        <v>0</v>
      </c>
      <c r="I105">
        <f>matches_lost!N105</f>
        <v>4</v>
      </c>
      <c r="J105">
        <f>matches_lost!P105</f>
        <v>4</v>
      </c>
      <c r="K105">
        <f>matches_lost_weighted!L105</f>
        <v>4</v>
      </c>
      <c r="L105">
        <f>matches_lost_weighted!N105</f>
        <v>0</v>
      </c>
      <c r="M105">
        <f>matches_lost_weighted!P105</f>
        <v>0</v>
      </c>
      <c r="N105">
        <f>'matches_lost (2)'!L105</f>
        <v>0</v>
      </c>
      <c r="O105">
        <f>'matches_lost (2)'!N105</f>
        <v>0</v>
      </c>
      <c r="P105">
        <f>'matches_lost (2)'!P105</f>
        <v>0</v>
      </c>
      <c r="Q105">
        <f>matches_win!E105</f>
        <v>0</v>
      </c>
      <c r="R105">
        <f t="shared" si="52"/>
        <v>7</v>
      </c>
      <c r="S105">
        <f t="shared" si="32"/>
        <v>8</v>
      </c>
      <c r="AO105" s="60">
        <f t="shared" ref="AO105:AO143" si="72">VLOOKUP(B105,$W$4:$AL$13,X$14,0)</f>
        <v>0</v>
      </c>
      <c r="AP105" s="60">
        <f t="shared" ref="AP105:AP143" si="73">VLOOKUP(C105,$W$4:$AL$13,Y$14,0)</f>
        <v>3.8777198031591578</v>
      </c>
      <c r="AQ105" s="60">
        <f t="shared" ref="AQ105:AQ143" si="74">VLOOKUP(D105,$W$4:$AL$13,Z$14,0)</f>
        <v>0</v>
      </c>
      <c r="AR105" s="60">
        <f t="shared" ref="AR105:AR143" si="75">VLOOKUP(E105,$W$4:$AL$13,AA$14,0)</f>
        <v>0</v>
      </c>
      <c r="AS105" s="60">
        <f t="shared" ref="AS105:AS143" si="76">VLOOKUP(F105,$W$4:$AL$13,AB$14,0)</f>
        <v>0</v>
      </c>
      <c r="AT105" s="60">
        <f t="shared" ref="AT105:AT143" si="77">VLOOKUP(G105,$W$4:$AL$13,AC$14,0)</f>
        <v>16.490815281498385</v>
      </c>
      <c r="AU105" s="60">
        <f t="shared" ref="AU105:AU143" si="78">VLOOKUP(H105,$W$4:$AL$13,AD$14,0)</f>
        <v>0.17846301362336214</v>
      </c>
      <c r="AV105" s="60">
        <f t="shared" ref="AV105:AV143" si="79">VLOOKUP(I105,$W$4:$AL$13,AE$14,0)</f>
        <v>3.3085451021499495</v>
      </c>
      <c r="AW105" s="60">
        <f t="shared" ref="AW105:AW143" si="80">VLOOKUP(J105,$W$4:$AL$13,AF$14,0)</f>
        <v>3.3648181160566502</v>
      </c>
      <c r="AX105" s="60">
        <f t="shared" ref="AX105:AX143" si="81">VLOOKUP(K105,$W$4:$AL$13,AG$14,0)</f>
        <v>20.421505481883415</v>
      </c>
      <c r="AY105" s="60">
        <f t="shared" ref="AY105:AY143" si="82">VLOOKUP(L105,$W$4:$AL$13,AH$14,0)</f>
        <v>0</v>
      </c>
      <c r="AZ105" s="60">
        <f t="shared" ref="AZ105:AZ143" si="83">VLOOKUP(M105,$W$4:$AL$13,AI$14,0)</f>
        <v>0</v>
      </c>
      <c r="BA105" s="60">
        <f t="shared" ref="BA105:BA143" si="84">VLOOKUP(N105,$W$4:$AL$13,AJ$14,0)</f>
        <v>1.4842114731453433</v>
      </c>
      <c r="BB105" s="60">
        <f t="shared" ref="BB105:BB143" si="85">VLOOKUP(O105,$W$4:$AL$13,AK$14,0)</f>
        <v>1.4467054123883965</v>
      </c>
      <c r="BC105" s="60">
        <f t="shared" ref="BC105:BC143" si="86">VLOOKUP(P105,$W$4:$AL$13,AL$14,0)</f>
        <v>1.4573361396709261</v>
      </c>
      <c r="BD105" s="59">
        <f t="shared" ref="BD105:BD143" si="87">Q105</f>
        <v>0</v>
      </c>
      <c r="BE105" s="61">
        <f t="shared" ref="BE105:BE143" si="88">MEDIAN(AO105:BD105)/AVERAGE(AO105:BC105)*STDEV(AO105:BC105)</f>
        <v>1.4713464845943032</v>
      </c>
      <c r="BF105" s="59">
        <f t="shared" ref="BF105:BF143" si="89">BD105-BE105</f>
        <v>-1.4713464845943032</v>
      </c>
      <c r="BG105" s="59">
        <f>ABS(matches_win!E105-'OAM2'!BE105)</f>
        <v>1.4713464845943032</v>
      </c>
      <c r="BH105" s="59">
        <f>ABS(matches_win!F105-'OAM2'!BF105)</f>
        <v>5.471346484594303</v>
      </c>
      <c r="BI105" s="59">
        <f>IF(BG105&lt;BH105,matches_win!E105,matches_win!F105)</f>
        <v>0</v>
      </c>
      <c r="BJ105" s="59">
        <f t="shared" ref="BJ105:BJ143" si="90">IF(BI105=BD105,1,0)</f>
        <v>1</v>
      </c>
    </row>
    <row r="106" spans="1:63" x14ac:dyDescent="0.35">
      <c r="A106" s="59">
        <v>103</v>
      </c>
      <c r="B106">
        <f>matches_win!L106</f>
        <v>4</v>
      </c>
      <c r="C106">
        <f>matches_win!N106</f>
        <v>4</v>
      </c>
      <c r="D106">
        <f>matches_win!P106</f>
        <v>0</v>
      </c>
      <c r="E106">
        <f>matches_win_weighted!L106</f>
        <v>4</v>
      </c>
      <c r="F106">
        <f>matches_win_weighted!N106</f>
        <v>4</v>
      </c>
      <c r="G106">
        <f>matches_win_weighted!P106</f>
        <v>4</v>
      </c>
      <c r="H106">
        <f>matches_lost!L106</f>
        <v>0</v>
      </c>
      <c r="I106">
        <f>matches_lost!N106</f>
        <v>4</v>
      </c>
      <c r="J106">
        <f>matches_lost!P106</f>
        <v>4</v>
      </c>
      <c r="K106">
        <f>matches_lost_weighted!L106</f>
        <v>4</v>
      </c>
      <c r="L106">
        <f>matches_lost_weighted!N106</f>
        <v>0</v>
      </c>
      <c r="M106">
        <f>matches_lost_weighted!P106</f>
        <v>0</v>
      </c>
      <c r="N106">
        <f>'matches_lost (2)'!L106</f>
        <v>0</v>
      </c>
      <c r="O106">
        <f>'matches_lost (2)'!N106</f>
        <v>0</v>
      </c>
      <c r="P106">
        <f>'matches_lost (2)'!P106</f>
        <v>0</v>
      </c>
      <c r="Q106">
        <f>matches_win!E106</f>
        <v>0</v>
      </c>
      <c r="R106">
        <f t="shared" si="52"/>
        <v>7</v>
      </c>
      <c r="S106">
        <f t="shared" si="32"/>
        <v>8</v>
      </c>
      <c r="AO106" s="60">
        <f t="shared" si="72"/>
        <v>0</v>
      </c>
      <c r="AP106" s="60">
        <f t="shared" si="73"/>
        <v>3.8777198031591578</v>
      </c>
      <c r="AQ106" s="60">
        <f t="shared" si="74"/>
        <v>0</v>
      </c>
      <c r="AR106" s="60">
        <f t="shared" si="75"/>
        <v>0</v>
      </c>
      <c r="AS106" s="60">
        <f t="shared" si="76"/>
        <v>0</v>
      </c>
      <c r="AT106" s="60">
        <f t="shared" si="77"/>
        <v>16.490815281498385</v>
      </c>
      <c r="AU106" s="60">
        <f t="shared" si="78"/>
        <v>0.17846301362336214</v>
      </c>
      <c r="AV106" s="60">
        <f t="shared" si="79"/>
        <v>3.3085451021499495</v>
      </c>
      <c r="AW106" s="60">
        <f t="shared" si="80"/>
        <v>3.3648181160566502</v>
      </c>
      <c r="AX106" s="60">
        <f t="shared" si="81"/>
        <v>20.421505481883415</v>
      </c>
      <c r="AY106" s="60">
        <f t="shared" si="82"/>
        <v>0</v>
      </c>
      <c r="AZ106" s="60">
        <f t="shared" si="83"/>
        <v>0</v>
      </c>
      <c r="BA106" s="60">
        <f t="shared" si="84"/>
        <v>1.4842114731453433</v>
      </c>
      <c r="BB106" s="60">
        <f t="shared" si="85"/>
        <v>1.4467054123883965</v>
      </c>
      <c r="BC106" s="60">
        <f t="shared" si="86"/>
        <v>1.4573361396709261</v>
      </c>
      <c r="BD106" s="59">
        <f t="shared" si="87"/>
        <v>0</v>
      </c>
      <c r="BE106" s="61">
        <f t="shared" si="88"/>
        <v>1.4713464845943032</v>
      </c>
      <c r="BF106" s="59">
        <f t="shared" si="89"/>
        <v>-1.4713464845943032</v>
      </c>
      <c r="BG106" s="59">
        <f>ABS(matches_win!E106-'OAM2'!BE106)</f>
        <v>1.4713464845943032</v>
      </c>
      <c r="BH106" s="59">
        <f>ABS(matches_win!F106-'OAM2'!BF106)</f>
        <v>5.471346484594303</v>
      </c>
      <c r="BI106" s="59">
        <f>IF(BG106&lt;BH106,matches_win!E106,matches_win!F106)</f>
        <v>0</v>
      </c>
      <c r="BJ106" s="59">
        <f t="shared" si="90"/>
        <v>1</v>
      </c>
    </row>
    <row r="107" spans="1:63" x14ac:dyDescent="0.35">
      <c r="A107">
        <v>104</v>
      </c>
      <c r="B107">
        <f>matches_win!L107</f>
        <v>2</v>
      </c>
      <c r="C107">
        <f>matches_win!N107</f>
        <v>2</v>
      </c>
      <c r="D107">
        <f>matches_win!P107</f>
        <v>5</v>
      </c>
      <c r="E107">
        <f>matches_win_weighted!L107</f>
        <v>2</v>
      </c>
      <c r="F107">
        <f>matches_win_weighted!N107</f>
        <v>2</v>
      </c>
      <c r="G107">
        <f>matches_win_weighted!P107</f>
        <v>2</v>
      </c>
      <c r="H107">
        <f>matches_lost!L107</f>
        <v>2</v>
      </c>
      <c r="I107">
        <f>matches_lost!N107</f>
        <v>5</v>
      </c>
      <c r="J107">
        <f>matches_lost!P107</f>
        <v>5</v>
      </c>
      <c r="K107">
        <f>matches_lost_weighted!L107</f>
        <v>2</v>
      </c>
      <c r="L107">
        <f>matches_lost_weighted!N107</f>
        <v>5</v>
      </c>
      <c r="M107">
        <f>matches_lost_weighted!P107</f>
        <v>5</v>
      </c>
      <c r="N107">
        <f>'matches_lost (2)'!L107</f>
        <v>2</v>
      </c>
      <c r="O107">
        <f>'matches_lost (2)'!N107</f>
        <v>2</v>
      </c>
      <c r="P107">
        <f>'matches_lost (2)'!P107</f>
        <v>2</v>
      </c>
      <c r="Q107">
        <f>matches_win!E107</f>
        <v>2</v>
      </c>
      <c r="R107">
        <f t="shared" si="52"/>
        <v>10</v>
      </c>
      <c r="S107">
        <f t="shared" si="32"/>
        <v>5</v>
      </c>
      <c r="AO107" s="60">
        <f t="shared" si="72"/>
        <v>0</v>
      </c>
      <c r="AP107" s="60">
        <f t="shared" si="73"/>
        <v>0</v>
      </c>
      <c r="AQ107" s="60">
        <f t="shared" si="74"/>
        <v>20.038586211337087</v>
      </c>
      <c r="AR107" s="60">
        <f t="shared" si="75"/>
        <v>0</v>
      </c>
      <c r="AS107" s="60">
        <f t="shared" si="76"/>
        <v>0</v>
      </c>
      <c r="AT107" s="60">
        <f t="shared" si="77"/>
        <v>2.9355862924847855</v>
      </c>
      <c r="AU107" s="60">
        <f t="shared" si="78"/>
        <v>0.1786170828241464</v>
      </c>
      <c r="AV107" s="60">
        <f t="shared" si="79"/>
        <v>19.159684972057505</v>
      </c>
      <c r="AW107" s="60">
        <f t="shared" si="80"/>
        <v>36.152284514448581</v>
      </c>
      <c r="AX107" s="60">
        <f t="shared" si="81"/>
        <v>8.4967866859871126</v>
      </c>
      <c r="AY107" s="60">
        <f t="shared" si="82"/>
        <v>1.4383573491191044</v>
      </c>
      <c r="AZ107" s="60">
        <f t="shared" si="83"/>
        <v>1.5154702713506683</v>
      </c>
      <c r="BA107" s="60">
        <f t="shared" si="84"/>
        <v>7.202462997521943</v>
      </c>
      <c r="BB107" s="60">
        <f t="shared" si="85"/>
        <v>0.20958082458470081</v>
      </c>
      <c r="BC107" s="60">
        <f t="shared" si="86"/>
        <v>0</v>
      </c>
      <c r="BD107" s="59">
        <f t="shared" si="87"/>
        <v>2</v>
      </c>
      <c r="BE107" s="61">
        <f t="shared" si="88"/>
        <v>2.4190627536077316</v>
      </c>
      <c r="BF107" s="59">
        <f t="shared" si="89"/>
        <v>-0.4190627536077316</v>
      </c>
      <c r="BG107" s="59">
        <f>ABS(matches_win!E107-'OAM2'!BE107)</f>
        <v>0.4190627536077316</v>
      </c>
      <c r="BH107" s="59">
        <f>ABS(matches_win!F107-'OAM2'!BF107)</f>
        <v>5.4190627536077312</v>
      </c>
      <c r="BI107" s="59">
        <f>IF(BG107&lt;BH107,matches_win!E107,matches_win!F107)</f>
        <v>2</v>
      </c>
      <c r="BJ107" s="59">
        <f t="shared" si="90"/>
        <v>1</v>
      </c>
    </row>
    <row r="108" spans="1:63" x14ac:dyDescent="0.35">
      <c r="A108" s="59">
        <v>105</v>
      </c>
      <c r="B108">
        <f>matches_win!L108</f>
        <v>4</v>
      </c>
      <c r="C108">
        <f>matches_win!N108</f>
        <v>4</v>
      </c>
      <c r="D108">
        <f>matches_win!P108</f>
        <v>0</v>
      </c>
      <c r="E108">
        <f>matches_win_weighted!L108</f>
        <v>4</v>
      </c>
      <c r="F108">
        <f>matches_win_weighted!N108</f>
        <v>4</v>
      </c>
      <c r="G108">
        <f>matches_win_weighted!P108</f>
        <v>4</v>
      </c>
      <c r="H108">
        <f>matches_lost!L108</f>
        <v>0</v>
      </c>
      <c r="I108">
        <f>matches_lost!N108</f>
        <v>4</v>
      </c>
      <c r="J108">
        <f>matches_lost!P108</f>
        <v>4</v>
      </c>
      <c r="K108">
        <f>matches_lost_weighted!L108</f>
        <v>4</v>
      </c>
      <c r="L108">
        <f>matches_lost_weighted!N108</f>
        <v>0</v>
      </c>
      <c r="M108">
        <f>matches_lost_weighted!P108</f>
        <v>0</v>
      </c>
      <c r="N108">
        <f>'matches_lost (2)'!L108</f>
        <v>4</v>
      </c>
      <c r="O108">
        <f>'matches_lost (2)'!N108</f>
        <v>0</v>
      </c>
      <c r="P108">
        <f>'matches_lost (2)'!P108</f>
        <v>0</v>
      </c>
      <c r="Q108">
        <f>matches_win!E108</f>
        <v>4</v>
      </c>
      <c r="R108">
        <f t="shared" si="52"/>
        <v>9</v>
      </c>
      <c r="S108">
        <f t="shared" si="32"/>
        <v>6</v>
      </c>
      <c r="AO108" s="60">
        <f t="shared" si="72"/>
        <v>0</v>
      </c>
      <c r="AP108" s="60">
        <f t="shared" si="73"/>
        <v>3.8777198031591578</v>
      </c>
      <c r="AQ108" s="60">
        <f t="shared" si="74"/>
        <v>0</v>
      </c>
      <c r="AR108" s="60">
        <f t="shared" si="75"/>
        <v>0</v>
      </c>
      <c r="AS108" s="60">
        <f t="shared" si="76"/>
        <v>0</v>
      </c>
      <c r="AT108" s="60">
        <f t="shared" si="77"/>
        <v>16.490815281498385</v>
      </c>
      <c r="AU108" s="60">
        <f t="shared" si="78"/>
        <v>0.17846301362336214</v>
      </c>
      <c r="AV108" s="60">
        <f t="shared" si="79"/>
        <v>3.3085451021499495</v>
      </c>
      <c r="AW108" s="60">
        <f t="shared" si="80"/>
        <v>3.3648181160566502</v>
      </c>
      <c r="AX108" s="60">
        <f t="shared" si="81"/>
        <v>20.421505481883415</v>
      </c>
      <c r="AY108" s="60">
        <f t="shared" si="82"/>
        <v>0</v>
      </c>
      <c r="AZ108" s="60">
        <f t="shared" si="83"/>
        <v>0</v>
      </c>
      <c r="BA108" s="60">
        <f t="shared" si="84"/>
        <v>3.0507328350953151</v>
      </c>
      <c r="BB108" s="60">
        <f t="shared" si="85"/>
        <v>1.4467054123883965</v>
      </c>
      <c r="BC108" s="60">
        <f t="shared" si="86"/>
        <v>1.4573361396709261</v>
      </c>
      <c r="BD108" s="59">
        <f t="shared" si="87"/>
        <v>4</v>
      </c>
      <c r="BE108" s="61">
        <f t="shared" si="88"/>
        <v>2.5432383584288423</v>
      </c>
      <c r="BF108" s="59">
        <f t="shared" si="89"/>
        <v>1.4567616415711577</v>
      </c>
      <c r="BG108" s="59">
        <f>ABS(matches_win!E108-'OAM2'!BE108)</f>
        <v>1.4567616415711577</v>
      </c>
      <c r="BH108" s="59">
        <f>ABS(matches_win!F108-'OAM2'!BF108)</f>
        <v>1.4567616415711577</v>
      </c>
      <c r="BI108" s="59">
        <f>IF(BG108&lt;BH108,matches_win!E108,matches_win!F108)</f>
        <v>0</v>
      </c>
      <c r="BJ108" s="59">
        <f t="shared" si="90"/>
        <v>0</v>
      </c>
    </row>
    <row r="109" spans="1:63" x14ac:dyDescent="0.35">
      <c r="A109">
        <v>106</v>
      </c>
      <c r="B109">
        <f>matches_win!L109</f>
        <v>4</v>
      </c>
      <c r="C109">
        <f>matches_win!N109</f>
        <v>4</v>
      </c>
      <c r="D109">
        <f>matches_win!P109</f>
        <v>0</v>
      </c>
      <c r="E109">
        <f>matches_win_weighted!L109</f>
        <v>4</v>
      </c>
      <c r="F109">
        <f>matches_win_weighted!N109</f>
        <v>4</v>
      </c>
      <c r="G109">
        <f>matches_win_weighted!P109</f>
        <v>4</v>
      </c>
      <c r="H109">
        <f>matches_lost!L109</f>
        <v>0</v>
      </c>
      <c r="I109">
        <f>matches_lost!N109</f>
        <v>4</v>
      </c>
      <c r="J109">
        <f>matches_lost!P109</f>
        <v>4</v>
      </c>
      <c r="K109">
        <f>matches_lost_weighted!L109</f>
        <v>4</v>
      </c>
      <c r="L109">
        <f>matches_lost_weighted!N109</f>
        <v>0</v>
      </c>
      <c r="M109">
        <f>matches_lost_weighted!P109</f>
        <v>0</v>
      </c>
      <c r="N109">
        <f>'matches_lost (2)'!L109</f>
        <v>0</v>
      </c>
      <c r="O109">
        <f>'matches_lost (2)'!N109</f>
        <v>0</v>
      </c>
      <c r="P109">
        <f>'matches_lost (2)'!P109</f>
        <v>0</v>
      </c>
      <c r="Q109">
        <f>matches_win!E109</f>
        <v>4</v>
      </c>
      <c r="R109">
        <f t="shared" si="52"/>
        <v>8</v>
      </c>
      <c r="S109">
        <f t="shared" si="32"/>
        <v>7</v>
      </c>
      <c r="AO109" s="60">
        <f t="shared" si="72"/>
        <v>0</v>
      </c>
      <c r="AP109" s="60">
        <f t="shared" si="73"/>
        <v>3.8777198031591578</v>
      </c>
      <c r="AQ109" s="60">
        <f t="shared" si="74"/>
        <v>0</v>
      </c>
      <c r="AR109" s="60">
        <f t="shared" si="75"/>
        <v>0</v>
      </c>
      <c r="AS109" s="60">
        <f t="shared" si="76"/>
        <v>0</v>
      </c>
      <c r="AT109" s="60">
        <f t="shared" si="77"/>
        <v>16.490815281498385</v>
      </c>
      <c r="AU109" s="60">
        <f t="shared" si="78"/>
        <v>0.17846301362336214</v>
      </c>
      <c r="AV109" s="60">
        <f t="shared" si="79"/>
        <v>3.3085451021499495</v>
      </c>
      <c r="AW109" s="60">
        <f t="shared" si="80"/>
        <v>3.3648181160566502</v>
      </c>
      <c r="AX109" s="60">
        <f t="shared" si="81"/>
        <v>20.421505481883415</v>
      </c>
      <c r="AY109" s="60">
        <f t="shared" si="82"/>
        <v>0</v>
      </c>
      <c r="AZ109" s="60">
        <f t="shared" si="83"/>
        <v>0</v>
      </c>
      <c r="BA109" s="60">
        <f t="shared" si="84"/>
        <v>1.4842114731453433</v>
      </c>
      <c r="BB109" s="60">
        <f t="shared" si="85"/>
        <v>1.4467054123883965</v>
      </c>
      <c r="BC109" s="60">
        <f t="shared" si="86"/>
        <v>1.4573361396709261</v>
      </c>
      <c r="BD109" s="59">
        <f t="shared" si="87"/>
        <v>4</v>
      </c>
      <c r="BE109" s="61">
        <f t="shared" si="88"/>
        <v>2.6291744660730649</v>
      </c>
      <c r="BF109" s="59">
        <f t="shared" si="89"/>
        <v>1.3708255339269351</v>
      </c>
      <c r="BG109" s="59">
        <f>ABS(matches_win!E109-'OAM2'!BE109)</f>
        <v>1.3708255339269351</v>
      </c>
      <c r="BH109" s="59">
        <f>ABS(matches_win!F109-'OAM2'!BF109)</f>
        <v>1.3708255339269351</v>
      </c>
      <c r="BI109" s="59">
        <f>IF(BG109&lt;BH109,matches_win!E109,matches_win!F109)</f>
        <v>0</v>
      </c>
      <c r="BJ109" s="59">
        <f t="shared" si="90"/>
        <v>0</v>
      </c>
    </row>
    <row r="110" spans="1:63" x14ac:dyDescent="0.35">
      <c r="A110" s="59">
        <v>107</v>
      </c>
      <c r="B110">
        <f>matches_win!L110</f>
        <v>2</v>
      </c>
      <c r="C110">
        <f>matches_win!N110</f>
        <v>2</v>
      </c>
      <c r="D110">
        <f>matches_win!P110</f>
        <v>2</v>
      </c>
      <c r="E110">
        <f>matches_win_weighted!L110</f>
        <v>2</v>
      </c>
      <c r="F110">
        <f>matches_win_weighted!N110</f>
        <v>2</v>
      </c>
      <c r="G110">
        <f>matches_win_weighted!P110</f>
        <v>2</v>
      </c>
      <c r="H110">
        <f>matches_lost!L110</f>
        <v>2</v>
      </c>
      <c r="I110">
        <f>matches_lost!N110</f>
        <v>8</v>
      </c>
      <c r="J110">
        <f>matches_lost!P110</f>
        <v>8</v>
      </c>
      <c r="K110">
        <f>matches_lost_weighted!L110</f>
        <v>8</v>
      </c>
      <c r="L110">
        <f>matches_lost_weighted!N110</f>
        <v>2</v>
      </c>
      <c r="M110">
        <f>matches_lost_weighted!P110</f>
        <v>2</v>
      </c>
      <c r="N110">
        <f>'matches_lost (2)'!L110</f>
        <v>2</v>
      </c>
      <c r="O110">
        <f>'matches_lost (2)'!N110</f>
        <v>2</v>
      </c>
      <c r="P110">
        <f>'matches_lost (2)'!P110</f>
        <v>2</v>
      </c>
      <c r="Q110">
        <f>matches_win!E110</f>
        <v>8</v>
      </c>
      <c r="R110">
        <f t="shared" si="52"/>
        <v>3</v>
      </c>
      <c r="S110">
        <f t="shared" si="32"/>
        <v>12</v>
      </c>
      <c r="AO110" s="60">
        <f t="shared" si="72"/>
        <v>0</v>
      </c>
      <c r="AP110" s="60">
        <f t="shared" si="73"/>
        <v>0</v>
      </c>
      <c r="AQ110" s="60">
        <f t="shared" si="74"/>
        <v>0.99272317890697181</v>
      </c>
      <c r="AR110" s="60">
        <f t="shared" si="75"/>
        <v>0</v>
      </c>
      <c r="AS110" s="60">
        <f t="shared" si="76"/>
        <v>0</v>
      </c>
      <c r="AT110" s="60">
        <f t="shared" si="77"/>
        <v>2.9355862924847855</v>
      </c>
      <c r="AU110" s="60">
        <f t="shared" si="78"/>
        <v>0.1786170828241464</v>
      </c>
      <c r="AV110" s="60">
        <f t="shared" si="79"/>
        <v>163.60063238767256</v>
      </c>
      <c r="AW110" s="60">
        <f t="shared" si="80"/>
        <v>127.83707431939422</v>
      </c>
      <c r="AX110" s="60">
        <f t="shared" si="81"/>
        <v>126.14440069102119</v>
      </c>
      <c r="AY110" s="60">
        <f t="shared" si="82"/>
        <v>12.772414833090641</v>
      </c>
      <c r="AZ110" s="60">
        <f t="shared" si="83"/>
        <v>1.0293877592727914</v>
      </c>
      <c r="BA110" s="60">
        <f t="shared" si="84"/>
        <v>7.202462997521943</v>
      </c>
      <c r="BB110" s="60">
        <f t="shared" si="85"/>
        <v>0.20958082458470081</v>
      </c>
      <c r="BC110" s="60">
        <f t="shared" si="86"/>
        <v>0</v>
      </c>
      <c r="BD110" s="59">
        <f t="shared" si="87"/>
        <v>8</v>
      </c>
      <c r="BE110" s="61">
        <f t="shared" si="88"/>
        <v>1.9663679085669086</v>
      </c>
      <c r="BF110" s="59">
        <f t="shared" si="89"/>
        <v>6.0336320914330912</v>
      </c>
      <c r="BG110" s="59">
        <f>ABS(matches_win!E110-'OAM2'!BE110)</f>
        <v>6.0336320914330912</v>
      </c>
      <c r="BH110" s="59">
        <f>ABS(matches_win!F110-'OAM2'!BF110)</f>
        <v>4.0336320914330912</v>
      </c>
      <c r="BI110" s="59">
        <f>IF(BG110&lt;BH110,matches_win!E110,matches_win!F110)</f>
        <v>2</v>
      </c>
      <c r="BJ110" s="59">
        <f t="shared" si="90"/>
        <v>0</v>
      </c>
    </row>
    <row r="111" spans="1:63" x14ac:dyDescent="0.35">
      <c r="A111">
        <v>108</v>
      </c>
      <c r="B111">
        <f>matches_win!L111</f>
        <v>3</v>
      </c>
      <c r="C111">
        <f>matches_win!N111</f>
        <v>3</v>
      </c>
      <c r="D111">
        <f>matches_win!P111</f>
        <v>5</v>
      </c>
      <c r="E111">
        <f>matches_win_weighted!L111</f>
        <v>3</v>
      </c>
      <c r="F111">
        <f>matches_win_weighted!N111</f>
        <v>3</v>
      </c>
      <c r="G111">
        <f>matches_win_weighted!P111</f>
        <v>3</v>
      </c>
      <c r="H111">
        <f>matches_lost!L111</f>
        <v>3</v>
      </c>
      <c r="I111">
        <f>matches_lost!N111</f>
        <v>5</v>
      </c>
      <c r="J111">
        <f>matches_lost!P111</f>
        <v>5</v>
      </c>
      <c r="K111">
        <f>matches_lost_weighted!L111</f>
        <v>5</v>
      </c>
      <c r="L111">
        <f>matches_lost_weighted!N111</f>
        <v>3</v>
      </c>
      <c r="M111">
        <f>matches_lost_weighted!P111</f>
        <v>3</v>
      </c>
      <c r="N111">
        <f>'matches_lost (2)'!L111</f>
        <v>3</v>
      </c>
      <c r="O111">
        <f>'matches_lost (2)'!N111</f>
        <v>3</v>
      </c>
      <c r="P111">
        <f>'matches_lost (2)'!P111</f>
        <v>3</v>
      </c>
      <c r="Q111">
        <f>matches_win!E111</f>
        <v>3</v>
      </c>
      <c r="R111">
        <f t="shared" si="52"/>
        <v>11</v>
      </c>
      <c r="S111">
        <f t="shared" si="32"/>
        <v>4</v>
      </c>
      <c r="AO111" s="60">
        <f t="shared" si="72"/>
        <v>10.501991115231954</v>
      </c>
      <c r="AP111" s="60">
        <f t="shared" si="73"/>
        <v>11.090849145436191</v>
      </c>
      <c r="AQ111" s="60">
        <f t="shared" si="74"/>
        <v>20.038586211337087</v>
      </c>
      <c r="AR111" s="60">
        <f t="shared" si="75"/>
        <v>0</v>
      </c>
      <c r="AS111" s="60">
        <f t="shared" si="76"/>
        <v>0</v>
      </c>
      <c r="AT111" s="60">
        <f t="shared" si="77"/>
        <v>3.0087355880452371</v>
      </c>
      <c r="AU111" s="60">
        <f t="shared" si="78"/>
        <v>0</v>
      </c>
      <c r="AV111" s="60">
        <f t="shared" si="79"/>
        <v>19.159684972057505</v>
      </c>
      <c r="AW111" s="60">
        <f t="shared" si="80"/>
        <v>36.152284514448581</v>
      </c>
      <c r="AX111" s="60">
        <f t="shared" si="81"/>
        <v>15.639952325477694</v>
      </c>
      <c r="AY111" s="60">
        <f t="shared" si="82"/>
        <v>0</v>
      </c>
      <c r="AZ111" s="60">
        <f t="shared" si="83"/>
        <v>0</v>
      </c>
      <c r="BA111" s="60">
        <f t="shared" si="84"/>
        <v>10.481369961956069</v>
      </c>
      <c r="BB111" s="60">
        <f t="shared" si="85"/>
        <v>0.48911858516389323</v>
      </c>
      <c r="BC111" s="60">
        <f t="shared" si="86"/>
        <v>11.486959309807578</v>
      </c>
      <c r="BD111" s="59">
        <f t="shared" si="87"/>
        <v>3</v>
      </c>
      <c r="BE111" s="61">
        <f t="shared" si="88"/>
        <v>7.6719838460005398</v>
      </c>
      <c r="BF111" s="59">
        <f t="shared" si="89"/>
        <v>-4.6719838460005398</v>
      </c>
      <c r="BG111" s="59">
        <f>ABS(matches_win!E111-'OAM2'!BE111)</f>
        <v>4.6719838460005398</v>
      </c>
      <c r="BH111" s="59">
        <f>ABS(matches_win!F111-'OAM2'!BF111)</f>
        <v>9.6719838460005398</v>
      </c>
      <c r="BI111" s="59">
        <f>IF(BG111&lt;BH111,matches_win!E111,matches_win!F111)</f>
        <v>3</v>
      </c>
      <c r="BJ111" s="59">
        <f t="shared" si="90"/>
        <v>1</v>
      </c>
    </row>
    <row r="112" spans="1:63" x14ac:dyDescent="0.35">
      <c r="A112" s="59">
        <v>109</v>
      </c>
      <c r="B112">
        <f>matches_win!L112</f>
        <v>1</v>
      </c>
      <c r="C112">
        <f>matches_win!N112</f>
        <v>1</v>
      </c>
      <c r="D112">
        <f>matches_win!P112</f>
        <v>1</v>
      </c>
      <c r="E112">
        <f>matches_win_weighted!L112</f>
        <v>1</v>
      </c>
      <c r="F112">
        <f>matches_win_weighted!N112</f>
        <v>1</v>
      </c>
      <c r="G112">
        <f>matches_win_weighted!P112</f>
        <v>1</v>
      </c>
      <c r="H112">
        <f>matches_lost!L112</f>
        <v>1</v>
      </c>
      <c r="I112">
        <f>matches_lost!N112</f>
        <v>8</v>
      </c>
      <c r="J112">
        <f>matches_lost!P112</f>
        <v>8</v>
      </c>
      <c r="K112">
        <f>matches_lost_weighted!L112</f>
        <v>8</v>
      </c>
      <c r="L112">
        <f>matches_lost_weighted!N112</f>
        <v>1</v>
      </c>
      <c r="M112">
        <f>matches_lost_weighted!P112</f>
        <v>1</v>
      </c>
      <c r="N112">
        <f>'matches_lost (2)'!L112</f>
        <v>1</v>
      </c>
      <c r="O112">
        <f>'matches_lost (2)'!N112</f>
        <v>1</v>
      </c>
      <c r="P112">
        <f>'matches_lost (2)'!P112</f>
        <v>1</v>
      </c>
      <c r="Q112">
        <f>matches_win!E112</f>
        <v>1</v>
      </c>
      <c r="R112">
        <f t="shared" si="52"/>
        <v>12</v>
      </c>
      <c r="S112">
        <f t="shared" si="32"/>
        <v>3</v>
      </c>
      <c r="AO112" s="60">
        <f t="shared" si="72"/>
        <v>0.46432208970191818</v>
      </c>
      <c r="AP112" s="60">
        <f t="shared" si="73"/>
        <v>4.0863907516566256</v>
      </c>
      <c r="AQ112" s="60">
        <f t="shared" si="74"/>
        <v>0.47581150649045906</v>
      </c>
      <c r="AR112" s="60">
        <f t="shared" si="75"/>
        <v>6.5731912292809136E-3</v>
      </c>
      <c r="AS112" s="60">
        <f t="shared" si="76"/>
        <v>1.0008945844739996</v>
      </c>
      <c r="AT112" s="60">
        <f t="shared" si="77"/>
        <v>3.5057419408583872</v>
      </c>
      <c r="AU112" s="60">
        <f t="shared" si="78"/>
        <v>0.47295216564754144</v>
      </c>
      <c r="AV112" s="60">
        <f t="shared" si="79"/>
        <v>163.60063238767256</v>
      </c>
      <c r="AW112" s="60">
        <f t="shared" si="80"/>
        <v>127.83707431939422</v>
      </c>
      <c r="AX112" s="60">
        <f t="shared" si="81"/>
        <v>126.14440069102119</v>
      </c>
      <c r="AY112" s="60">
        <f t="shared" si="82"/>
        <v>0.48564657583096388</v>
      </c>
      <c r="AZ112" s="60">
        <f t="shared" si="83"/>
        <v>0.47742742587967463</v>
      </c>
      <c r="BA112" s="60">
        <f t="shared" si="84"/>
        <v>0.28575080210218012</v>
      </c>
      <c r="BB112" s="60">
        <f t="shared" si="85"/>
        <v>0.28585020335973699</v>
      </c>
      <c r="BC112" s="60">
        <f t="shared" si="86"/>
        <v>0.28501890915481326</v>
      </c>
      <c r="BD112" s="59">
        <f t="shared" si="87"/>
        <v>1</v>
      </c>
      <c r="BE112" s="61">
        <f t="shared" si="88"/>
        <v>0.97209524888160093</v>
      </c>
      <c r="BF112" s="59">
        <f t="shared" si="89"/>
        <v>2.7904751118399074E-2</v>
      </c>
      <c r="BG112" s="59">
        <f>ABS(matches_win!E112-'OAM2'!BE112)</f>
        <v>2.7904751118399074E-2</v>
      </c>
      <c r="BH112" s="59">
        <f>ABS(matches_win!F112-'OAM2'!BF112)</f>
        <v>7.972095248881601</v>
      </c>
      <c r="BI112" s="59">
        <f>IF(BG112&lt;BH112,matches_win!E112,matches_win!F112)</f>
        <v>1</v>
      </c>
      <c r="BJ112" s="59">
        <f t="shared" si="90"/>
        <v>1</v>
      </c>
    </row>
    <row r="113" spans="1:62" x14ac:dyDescent="0.35">
      <c r="A113">
        <v>110</v>
      </c>
      <c r="B113">
        <f>matches_win!L113</f>
        <v>2</v>
      </c>
      <c r="C113">
        <f>matches_win!N113</f>
        <v>2</v>
      </c>
      <c r="D113">
        <f>matches_win!P113</f>
        <v>3</v>
      </c>
      <c r="E113">
        <f>matches_win_weighted!L113</f>
        <v>2</v>
      </c>
      <c r="F113">
        <f>matches_win_weighted!N113</f>
        <v>2</v>
      </c>
      <c r="G113">
        <f>matches_win_weighted!P113</f>
        <v>3</v>
      </c>
      <c r="H113">
        <f>matches_lost!L113</f>
        <v>2</v>
      </c>
      <c r="I113">
        <f>matches_lost!N113</f>
        <v>2</v>
      </c>
      <c r="J113">
        <f>matches_lost!P113</f>
        <v>2</v>
      </c>
      <c r="K113">
        <f>matches_lost_weighted!L113</f>
        <v>2</v>
      </c>
      <c r="L113">
        <f>matches_lost_weighted!N113</f>
        <v>3</v>
      </c>
      <c r="M113">
        <f>matches_lost_weighted!P113</f>
        <v>3</v>
      </c>
      <c r="N113">
        <f>'matches_lost (2)'!L113</f>
        <v>3</v>
      </c>
      <c r="O113">
        <f>'matches_lost (2)'!N113</f>
        <v>2</v>
      </c>
      <c r="P113">
        <f>'matches_lost (2)'!P113</f>
        <v>3</v>
      </c>
      <c r="Q113">
        <f>matches_win!E113</f>
        <v>3</v>
      </c>
      <c r="R113">
        <f t="shared" si="52"/>
        <v>6</v>
      </c>
      <c r="S113">
        <f t="shared" si="32"/>
        <v>9</v>
      </c>
      <c r="AO113" s="60">
        <f t="shared" si="72"/>
        <v>0</v>
      </c>
      <c r="AP113" s="60">
        <f t="shared" si="73"/>
        <v>0</v>
      </c>
      <c r="AQ113" s="60">
        <f t="shared" si="74"/>
        <v>11.419173055667116</v>
      </c>
      <c r="AR113" s="60">
        <f t="shared" si="75"/>
        <v>0</v>
      </c>
      <c r="AS113" s="60">
        <f t="shared" si="76"/>
        <v>0</v>
      </c>
      <c r="AT113" s="60">
        <f t="shared" si="77"/>
        <v>3.0087355880452371</v>
      </c>
      <c r="AU113" s="60">
        <f t="shared" si="78"/>
        <v>0.1786170828241464</v>
      </c>
      <c r="AV113" s="60">
        <f t="shared" si="79"/>
        <v>69213881.184044957</v>
      </c>
      <c r="AW113" s="60">
        <f t="shared" si="80"/>
        <v>2.7155591508196411</v>
      </c>
      <c r="AX113" s="60">
        <f t="shared" si="81"/>
        <v>8.4967866859871126</v>
      </c>
      <c r="AY113" s="60">
        <f t="shared" si="82"/>
        <v>0</v>
      </c>
      <c r="AZ113" s="60">
        <f t="shared" si="83"/>
        <v>0</v>
      </c>
      <c r="BA113" s="60">
        <f t="shared" si="84"/>
        <v>10.481369961956069</v>
      </c>
      <c r="BB113" s="60">
        <f t="shared" si="85"/>
        <v>0.20958082458470081</v>
      </c>
      <c r="BC113" s="60">
        <f t="shared" si="86"/>
        <v>11.486959309807578</v>
      </c>
      <c r="BD113" s="59">
        <f t="shared" si="87"/>
        <v>3</v>
      </c>
      <c r="BE113" s="61">
        <f t="shared" si="88"/>
        <v>5.6645049963707583</v>
      </c>
      <c r="BF113" s="59">
        <f t="shared" si="89"/>
        <v>-2.6645049963707583</v>
      </c>
      <c r="BG113" s="59">
        <f>ABS(matches_win!E113-'OAM2'!BE113)</f>
        <v>2.6645049963707583</v>
      </c>
      <c r="BH113" s="59">
        <f>ABS(matches_win!F113-'OAM2'!BF113)</f>
        <v>4.6645049963707583</v>
      </c>
      <c r="BI113" s="59">
        <f>IF(BG113&lt;BH113,matches_win!E113,matches_win!F113)</f>
        <v>3</v>
      </c>
      <c r="BJ113" s="59">
        <f t="shared" si="90"/>
        <v>1</v>
      </c>
    </row>
    <row r="114" spans="1:62" x14ac:dyDescent="0.35">
      <c r="A114" s="59">
        <v>111</v>
      </c>
      <c r="B114">
        <f>matches_win!L114</f>
        <v>1</v>
      </c>
      <c r="C114">
        <f>matches_win!N114</f>
        <v>1</v>
      </c>
      <c r="D114">
        <f>matches_win!P114</f>
        <v>1</v>
      </c>
      <c r="E114">
        <f>matches_win_weighted!L114</f>
        <v>1</v>
      </c>
      <c r="F114">
        <f>matches_win_weighted!N114</f>
        <v>1</v>
      </c>
      <c r="G114">
        <f>matches_win_weighted!P114</f>
        <v>1</v>
      </c>
      <c r="H114">
        <f>matches_lost!L114</f>
        <v>1</v>
      </c>
      <c r="I114">
        <f>matches_lost!N114</f>
        <v>1</v>
      </c>
      <c r="J114">
        <f>matches_lost!P114</f>
        <v>6</v>
      </c>
      <c r="K114">
        <f>matches_lost_weighted!L114</f>
        <v>1</v>
      </c>
      <c r="L114">
        <f>matches_lost_weighted!N114</f>
        <v>1</v>
      </c>
      <c r="M114">
        <f>matches_lost_weighted!P114</f>
        <v>1</v>
      </c>
      <c r="N114">
        <f>'matches_lost (2)'!L114</f>
        <v>1</v>
      </c>
      <c r="O114">
        <f>'matches_lost (2)'!N114</f>
        <v>1</v>
      </c>
      <c r="P114">
        <f>'matches_lost (2)'!P114</f>
        <v>1</v>
      </c>
      <c r="Q114">
        <f>matches_win!E114</f>
        <v>1</v>
      </c>
      <c r="R114">
        <f t="shared" si="52"/>
        <v>14</v>
      </c>
      <c r="S114">
        <f t="shared" si="32"/>
        <v>1</v>
      </c>
      <c r="AO114" s="60">
        <f t="shared" si="72"/>
        <v>0.46432208970191818</v>
      </c>
      <c r="AP114" s="60">
        <f t="shared" si="73"/>
        <v>4.0863907516566256</v>
      </c>
      <c r="AQ114" s="60">
        <f t="shared" si="74"/>
        <v>0.47581150649045906</v>
      </c>
      <c r="AR114" s="60">
        <f t="shared" si="75"/>
        <v>6.5731912292809136E-3</v>
      </c>
      <c r="AS114" s="60">
        <f t="shared" si="76"/>
        <v>1.0008945844739996</v>
      </c>
      <c r="AT114" s="60">
        <f t="shared" si="77"/>
        <v>3.5057419408583872</v>
      </c>
      <c r="AU114" s="60">
        <f t="shared" si="78"/>
        <v>0.47295216564754144</v>
      </c>
      <c r="AV114" s="60">
        <f t="shared" si="79"/>
        <v>0.94348385882909025</v>
      </c>
      <c r="AW114" s="60">
        <f t="shared" si="80"/>
        <v>0</v>
      </c>
      <c r="AX114" s="60">
        <f t="shared" si="81"/>
        <v>0.72460271193371406</v>
      </c>
      <c r="AY114" s="60">
        <f t="shared" si="82"/>
        <v>0.48564657583096388</v>
      </c>
      <c r="AZ114" s="60">
        <f t="shared" si="83"/>
        <v>0.47742742587967463</v>
      </c>
      <c r="BA114" s="60">
        <f t="shared" si="84"/>
        <v>0.28575080210218012</v>
      </c>
      <c r="BB114" s="60">
        <f t="shared" si="85"/>
        <v>0.28585020335973699</v>
      </c>
      <c r="BC114" s="60">
        <f t="shared" si="86"/>
        <v>0.28501890915481326</v>
      </c>
      <c r="BD114" s="59">
        <f t="shared" si="87"/>
        <v>1</v>
      </c>
      <c r="BE114" s="61">
        <f t="shared" si="88"/>
        <v>0.64282122941751862</v>
      </c>
      <c r="BF114" s="59">
        <f t="shared" si="89"/>
        <v>0.35717877058248138</v>
      </c>
      <c r="BG114" s="59">
        <f>ABS(matches_win!E114-'OAM2'!BE114)</f>
        <v>0.35717877058248138</v>
      </c>
      <c r="BH114" s="59">
        <f>ABS(matches_win!F114-'OAM2'!BF114)</f>
        <v>5.6428212294175184</v>
      </c>
      <c r="BI114" s="59">
        <f>IF(BG114&lt;BH114,matches_win!E114,matches_win!F114)</f>
        <v>1</v>
      </c>
      <c r="BJ114" s="59">
        <f t="shared" si="90"/>
        <v>1</v>
      </c>
    </row>
    <row r="115" spans="1:62" x14ac:dyDescent="0.35">
      <c r="A115">
        <v>112</v>
      </c>
      <c r="B115">
        <f>matches_win!L115</f>
        <v>0</v>
      </c>
      <c r="C115">
        <f>matches_win!N115</f>
        <v>0</v>
      </c>
      <c r="D115">
        <f>matches_win!P115</f>
        <v>0</v>
      </c>
      <c r="E115">
        <f>matches_win_weighted!L115</f>
        <v>0</v>
      </c>
      <c r="F115">
        <f>matches_win_weighted!N115</f>
        <v>8</v>
      </c>
      <c r="G115">
        <f>matches_win_weighted!P115</f>
        <v>8</v>
      </c>
      <c r="H115">
        <f>matches_lost!L115</f>
        <v>0</v>
      </c>
      <c r="I115">
        <f>matches_lost!N115</f>
        <v>8</v>
      </c>
      <c r="J115">
        <f>matches_lost!P115</f>
        <v>8</v>
      </c>
      <c r="K115">
        <f>matches_lost_weighted!L115</f>
        <v>8</v>
      </c>
      <c r="L115">
        <f>matches_lost_weighted!N115</f>
        <v>0</v>
      </c>
      <c r="M115">
        <f>matches_lost_weighted!P115</f>
        <v>0</v>
      </c>
      <c r="N115">
        <f>'matches_lost (2)'!L115</f>
        <v>0</v>
      </c>
      <c r="O115">
        <f>'matches_lost (2)'!N115</f>
        <v>0</v>
      </c>
      <c r="P115">
        <f>'matches_lost (2)'!P115</f>
        <v>0</v>
      </c>
      <c r="Q115">
        <f>matches_win!E115</f>
        <v>0</v>
      </c>
      <c r="R115">
        <f t="shared" si="52"/>
        <v>10</v>
      </c>
      <c r="S115">
        <f t="shared" si="32"/>
        <v>5</v>
      </c>
      <c r="AO115" s="60">
        <f t="shared" si="72"/>
        <v>0</v>
      </c>
      <c r="AP115" s="60">
        <f t="shared" si="73"/>
        <v>0</v>
      </c>
      <c r="AQ115" s="60">
        <f t="shared" si="74"/>
        <v>0</v>
      </c>
      <c r="AR115" s="60">
        <f t="shared" si="75"/>
        <v>0</v>
      </c>
      <c r="AS115" s="60">
        <f t="shared" si="76"/>
        <v>13.448901501699188</v>
      </c>
      <c r="AT115" s="60">
        <f t="shared" si="77"/>
        <v>25.562929612639326</v>
      </c>
      <c r="AU115" s="60">
        <f t="shared" si="78"/>
        <v>0.17846301362336214</v>
      </c>
      <c r="AV115" s="60">
        <f t="shared" si="79"/>
        <v>163.60063238767256</v>
      </c>
      <c r="AW115" s="60">
        <f t="shared" si="80"/>
        <v>127.83707431939422</v>
      </c>
      <c r="AX115" s="60">
        <f t="shared" si="81"/>
        <v>126.14440069102119</v>
      </c>
      <c r="AY115" s="60">
        <f t="shared" si="82"/>
        <v>0</v>
      </c>
      <c r="AZ115" s="60">
        <f t="shared" si="83"/>
        <v>0</v>
      </c>
      <c r="BA115" s="60">
        <f t="shared" si="84"/>
        <v>1.4842114731453433</v>
      </c>
      <c r="BB115" s="60">
        <f t="shared" si="85"/>
        <v>1.4467054123883965</v>
      </c>
      <c r="BC115" s="60">
        <f t="shared" si="86"/>
        <v>1.4573361396709261</v>
      </c>
      <c r="BD115" s="59">
        <f t="shared" si="87"/>
        <v>0</v>
      </c>
      <c r="BE115" s="61">
        <f t="shared" si="88"/>
        <v>1.5098000718385332</v>
      </c>
      <c r="BF115" s="59">
        <f t="shared" si="89"/>
        <v>-1.5098000718385332</v>
      </c>
      <c r="BG115" s="59">
        <f>ABS(matches_win!E115-'OAM2'!BE115)</f>
        <v>1.5098000718385332</v>
      </c>
      <c r="BH115" s="59">
        <f>ABS(matches_win!F115-'OAM2'!BF115)</f>
        <v>9.5098000718385336</v>
      </c>
      <c r="BI115" s="59">
        <f>IF(BG115&lt;BH115,matches_win!E115,matches_win!F115)</f>
        <v>0</v>
      </c>
      <c r="BJ115" s="59">
        <f t="shared" si="90"/>
        <v>1</v>
      </c>
    </row>
    <row r="116" spans="1:62" x14ac:dyDescent="0.35">
      <c r="A116" s="59">
        <v>113</v>
      </c>
      <c r="B116">
        <f>matches_win!L116</f>
        <v>2</v>
      </c>
      <c r="C116">
        <f>matches_win!N116</f>
        <v>2</v>
      </c>
      <c r="D116">
        <f>matches_win!P116</f>
        <v>3</v>
      </c>
      <c r="E116">
        <f>matches_win_weighted!L116</f>
        <v>2</v>
      </c>
      <c r="F116">
        <f>matches_win_weighted!N116</f>
        <v>2</v>
      </c>
      <c r="G116">
        <f>matches_win_weighted!P116</f>
        <v>3</v>
      </c>
      <c r="H116">
        <f>matches_lost!L116</f>
        <v>2</v>
      </c>
      <c r="I116">
        <f>matches_lost!N116</f>
        <v>2</v>
      </c>
      <c r="J116">
        <f>matches_lost!P116</f>
        <v>2</v>
      </c>
      <c r="K116">
        <f>matches_lost_weighted!L116</f>
        <v>2</v>
      </c>
      <c r="L116">
        <f>matches_lost_weighted!N116</f>
        <v>3</v>
      </c>
      <c r="M116">
        <f>matches_lost_weighted!P116</f>
        <v>3</v>
      </c>
      <c r="N116">
        <f>'matches_lost (2)'!L116</f>
        <v>2</v>
      </c>
      <c r="O116">
        <f>'matches_lost (2)'!N116</f>
        <v>2</v>
      </c>
      <c r="P116">
        <f>'matches_lost (2)'!P116</f>
        <v>3</v>
      </c>
      <c r="Q116">
        <f>matches_win!E116</f>
        <v>2</v>
      </c>
      <c r="R116">
        <f t="shared" si="52"/>
        <v>10</v>
      </c>
      <c r="S116">
        <f t="shared" si="32"/>
        <v>5</v>
      </c>
      <c r="AO116" s="60">
        <f t="shared" si="72"/>
        <v>0</v>
      </c>
      <c r="AP116" s="60">
        <f t="shared" si="73"/>
        <v>0</v>
      </c>
      <c r="AQ116" s="60">
        <f t="shared" si="74"/>
        <v>11.419173055667116</v>
      </c>
      <c r="AR116" s="60">
        <f t="shared" si="75"/>
        <v>0</v>
      </c>
      <c r="AS116" s="60">
        <f t="shared" si="76"/>
        <v>0</v>
      </c>
      <c r="AT116" s="60">
        <f t="shared" si="77"/>
        <v>3.0087355880452371</v>
      </c>
      <c r="AU116" s="60">
        <f t="shared" si="78"/>
        <v>0.1786170828241464</v>
      </c>
      <c r="AV116" s="60">
        <f t="shared" si="79"/>
        <v>69213881.184044957</v>
      </c>
      <c r="AW116" s="60">
        <f t="shared" si="80"/>
        <v>2.7155591508196411</v>
      </c>
      <c r="AX116" s="60">
        <f t="shared" si="81"/>
        <v>8.4967866859871126</v>
      </c>
      <c r="AY116" s="60">
        <f t="shared" si="82"/>
        <v>0</v>
      </c>
      <c r="AZ116" s="60">
        <f t="shared" si="83"/>
        <v>0</v>
      </c>
      <c r="BA116" s="60">
        <f t="shared" si="84"/>
        <v>7.202462997521943</v>
      </c>
      <c r="BB116" s="60">
        <f t="shared" si="85"/>
        <v>0.20958082458470081</v>
      </c>
      <c r="BC116" s="60">
        <f t="shared" si="86"/>
        <v>11.486959309807578</v>
      </c>
      <c r="BD116" s="59">
        <f t="shared" si="87"/>
        <v>2</v>
      </c>
      <c r="BE116" s="61">
        <f t="shared" si="88"/>
        <v>4.2788319059169071</v>
      </c>
      <c r="BF116" s="59">
        <f t="shared" si="89"/>
        <v>-2.2788319059169071</v>
      </c>
      <c r="BG116" s="59">
        <f>ABS(matches_win!E116-'OAM2'!BE116)</f>
        <v>2.2788319059169071</v>
      </c>
      <c r="BH116" s="59">
        <f>ABS(matches_win!F116-'OAM2'!BF116)</f>
        <v>5.2788319059169071</v>
      </c>
      <c r="BI116" s="59">
        <f>IF(BG116&lt;BH116,matches_win!E116,matches_win!F116)</f>
        <v>2</v>
      </c>
      <c r="BJ116" s="59">
        <f t="shared" si="90"/>
        <v>1</v>
      </c>
    </row>
    <row r="117" spans="1:62" x14ac:dyDescent="0.35">
      <c r="A117">
        <v>114</v>
      </c>
      <c r="B117">
        <f>matches_win!L117</f>
        <v>9</v>
      </c>
      <c r="C117">
        <f>matches_win!N117</f>
        <v>7</v>
      </c>
      <c r="D117">
        <f>matches_win!P117</f>
        <v>7</v>
      </c>
      <c r="E117">
        <f>matches_win_weighted!L117</f>
        <v>7</v>
      </c>
      <c r="F117">
        <f>matches_win_weighted!N117</f>
        <v>7</v>
      </c>
      <c r="G117">
        <f>matches_win_weighted!P117</f>
        <v>7</v>
      </c>
      <c r="H117">
        <f>matches_lost!L117</f>
        <v>7</v>
      </c>
      <c r="I117">
        <f>matches_lost!N117</f>
        <v>9</v>
      </c>
      <c r="J117">
        <f>matches_lost!P117</f>
        <v>9</v>
      </c>
      <c r="K117">
        <f>matches_lost_weighted!L117</f>
        <v>9</v>
      </c>
      <c r="L117">
        <f>matches_lost_weighted!N117</f>
        <v>7</v>
      </c>
      <c r="M117">
        <f>matches_lost_weighted!P117</f>
        <v>7</v>
      </c>
      <c r="N117">
        <f>'matches_lost (2)'!L117</f>
        <v>7</v>
      </c>
      <c r="O117">
        <f>'matches_lost (2)'!N117</f>
        <v>7</v>
      </c>
      <c r="P117">
        <f>'matches_lost (2)'!P117</f>
        <v>7</v>
      </c>
      <c r="Q117">
        <f>matches_win!E117</f>
        <v>9</v>
      </c>
      <c r="R117">
        <f t="shared" si="52"/>
        <v>4</v>
      </c>
      <c r="S117">
        <f t="shared" si="32"/>
        <v>11</v>
      </c>
      <c r="AO117" s="60">
        <f t="shared" si="72"/>
        <v>22.865454243914559</v>
      </c>
      <c r="AP117" s="60">
        <f t="shared" si="73"/>
        <v>4883425866.9312429</v>
      </c>
      <c r="AQ117" s="60">
        <f t="shared" si="74"/>
        <v>25.435591971544465</v>
      </c>
      <c r="AR117" s="60">
        <f t="shared" si="75"/>
        <v>33.090356062252724</v>
      </c>
      <c r="AS117" s="60">
        <f t="shared" si="76"/>
        <v>7.9593287297089148</v>
      </c>
      <c r="AT117" s="60">
        <f t="shared" si="77"/>
        <v>0</v>
      </c>
      <c r="AU117" s="60">
        <f t="shared" si="78"/>
        <v>0</v>
      </c>
      <c r="AV117" s="60">
        <f t="shared" si="79"/>
        <v>15.222317555179698</v>
      </c>
      <c r="AW117" s="60">
        <f t="shared" si="80"/>
        <v>142.95874920390858</v>
      </c>
      <c r="AX117" s="60">
        <f t="shared" si="81"/>
        <v>593.10926073183794</v>
      </c>
      <c r="AY117" s="60">
        <f t="shared" si="82"/>
        <v>0</v>
      </c>
      <c r="AZ117" s="60">
        <f t="shared" si="83"/>
        <v>0</v>
      </c>
      <c r="BA117" s="60">
        <f t="shared" si="84"/>
        <v>0</v>
      </c>
      <c r="BB117" s="60">
        <f t="shared" si="85"/>
        <v>8.5360779258593613</v>
      </c>
      <c r="BC117" s="60">
        <f t="shared" si="86"/>
        <v>0</v>
      </c>
      <c r="BD117" s="59">
        <f t="shared" si="87"/>
        <v>9</v>
      </c>
      <c r="BE117" s="61">
        <f t="shared" si="88"/>
        <v>33.958462555512476</v>
      </c>
      <c r="BF117" s="59">
        <f t="shared" si="89"/>
        <v>-24.958462555512476</v>
      </c>
      <c r="BG117" s="59">
        <f>ABS(matches_win!E117-'OAM2'!BE117)</f>
        <v>24.958462555512476</v>
      </c>
      <c r="BH117" s="59">
        <f>ABS(matches_win!F117-'OAM2'!BF117)</f>
        <v>31.958462555512476</v>
      </c>
      <c r="BI117" s="59">
        <f>IF(BG117&lt;BH117,matches_win!E117,matches_win!F117)</f>
        <v>9</v>
      </c>
      <c r="BJ117" s="59">
        <f t="shared" si="90"/>
        <v>1</v>
      </c>
    </row>
    <row r="118" spans="1:62" x14ac:dyDescent="0.35">
      <c r="A118" s="59">
        <v>115</v>
      </c>
      <c r="B118">
        <f>matches_win!L118</f>
        <v>7</v>
      </c>
      <c r="C118">
        <f>matches_win!N118</f>
        <v>7</v>
      </c>
      <c r="D118">
        <f>matches_win!P118</f>
        <v>0</v>
      </c>
      <c r="E118">
        <f>matches_win_weighted!L118</f>
        <v>7</v>
      </c>
      <c r="F118">
        <f>matches_win_weighted!N118</f>
        <v>7</v>
      </c>
      <c r="G118">
        <f>matches_win_weighted!P118</f>
        <v>7</v>
      </c>
      <c r="H118">
        <f>matches_lost!L118</f>
        <v>7</v>
      </c>
      <c r="I118">
        <f>matches_lost!N118</f>
        <v>7</v>
      </c>
      <c r="J118">
        <f>matches_lost!P118</f>
        <v>0</v>
      </c>
      <c r="K118">
        <f>matches_lost_weighted!L118</f>
        <v>7</v>
      </c>
      <c r="L118">
        <f>matches_lost_weighted!N118</f>
        <v>0</v>
      </c>
      <c r="M118">
        <f>matches_lost_weighted!P118</f>
        <v>0</v>
      </c>
      <c r="N118">
        <f>'matches_lost (2)'!L118</f>
        <v>7</v>
      </c>
      <c r="O118">
        <f>'matches_lost (2)'!N118</f>
        <v>7</v>
      </c>
      <c r="P118">
        <f>'matches_lost (2)'!P118</f>
        <v>7</v>
      </c>
      <c r="Q118">
        <f>matches_win!E118</f>
        <v>7</v>
      </c>
      <c r="R118">
        <f t="shared" si="52"/>
        <v>11</v>
      </c>
      <c r="S118">
        <f t="shared" si="32"/>
        <v>4</v>
      </c>
      <c r="AO118" s="60">
        <f t="shared" si="72"/>
        <v>23.974476440804274</v>
      </c>
      <c r="AP118" s="60">
        <f t="shared" si="73"/>
        <v>4883425866.9312429</v>
      </c>
      <c r="AQ118" s="60">
        <f t="shared" si="74"/>
        <v>0</v>
      </c>
      <c r="AR118" s="60">
        <f t="shared" si="75"/>
        <v>33.090356062252724</v>
      </c>
      <c r="AS118" s="60">
        <f t="shared" si="76"/>
        <v>7.9593287297089148</v>
      </c>
      <c r="AT118" s="60">
        <f t="shared" si="77"/>
        <v>0</v>
      </c>
      <c r="AU118" s="60">
        <f t="shared" si="78"/>
        <v>0</v>
      </c>
      <c r="AV118" s="60">
        <f t="shared" si="79"/>
        <v>14.864360167869656</v>
      </c>
      <c r="AW118" s="60">
        <f t="shared" si="80"/>
        <v>3.5136044999965702E-3</v>
      </c>
      <c r="AX118" s="60">
        <f t="shared" si="81"/>
        <v>15.834996353185078</v>
      </c>
      <c r="AY118" s="60">
        <f t="shared" si="82"/>
        <v>0</v>
      </c>
      <c r="AZ118" s="60">
        <f t="shared" si="83"/>
        <v>0</v>
      </c>
      <c r="BA118" s="60">
        <f t="shared" si="84"/>
        <v>0</v>
      </c>
      <c r="BB118" s="60">
        <f t="shared" si="85"/>
        <v>8.5360779258593613</v>
      </c>
      <c r="BC118" s="60">
        <f t="shared" si="86"/>
        <v>0</v>
      </c>
      <c r="BD118" s="59">
        <f t="shared" si="87"/>
        <v>7</v>
      </c>
      <c r="BE118" s="61">
        <f t="shared" si="88"/>
        <v>13.562245467340565</v>
      </c>
      <c r="BF118" s="59">
        <f t="shared" si="89"/>
        <v>-6.5622454673405652</v>
      </c>
      <c r="BG118" s="59">
        <f>ABS(matches_win!E118-'OAM2'!BE118)</f>
        <v>6.5622454673405652</v>
      </c>
      <c r="BH118" s="59">
        <f>ABS(matches_win!F118-'OAM2'!BF118)</f>
        <v>6.5622454673405652</v>
      </c>
      <c r="BI118" s="59">
        <f>IF(BG118&lt;BH118,matches_win!E118,matches_win!F118)</f>
        <v>0</v>
      </c>
      <c r="BJ118" s="59">
        <f t="shared" si="90"/>
        <v>0</v>
      </c>
    </row>
    <row r="119" spans="1:62" x14ac:dyDescent="0.35">
      <c r="A119">
        <v>116</v>
      </c>
      <c r="B119">
        <f>matches_win!L119</f>
        <v>4</v>
      </c>
      <c r="C119">
        <f>matches_win!N119</f>
        <v>4</v>
      </c>
      <c r="D119">
        <f>matches_win!P119</f>
        <v>7</v>
      </c>
      <c r="E119">
        <f>matches_win_weighted!L119</f>
        <v>7</v>
      </c>
      <c r="F119">
        <f>matches_win_weighted!N119</f>
        <v>7</v>
      </c>
      <c r="G119">
        <f>matches_win_weighted!P119</f>
        <v>7</v>
      </c>
      <c r="H119">
        <f>matches_lost!L119</f>
        <v>7</v>
      </c>
      <c r="I119">
        <f>matches_lost!N119</f>
        <v>4</v>
      </c>
      <c r="J119">
        <f>matches_lost!P119</f>
        <v>4</v>
      </c>
      <c r="K119">
        <f>matches_lost_weighted!L119</f>
        <v>4</v>
      </c>
      <c r="L119">
        <f>matches_lost_weighted!N119</f>
        <v>7</v>
      </c>
      <c r="M119">
        <f>matches_lost_weighted!P119</f>
        <v>7</v>
      </c>
      <c r="N119">
        <f>'matches_lost (2)'!L119</f>
        <v>7</v>
      </c>
      <c r="O119">
        <f>'matches_lost (2)'!N119</f>
        <v>7</v>
      </c>
      <c r="P119">
        <f>'matches_lost (2)'!P119</f>
        <v>7</v>
      </c>
      <c r="Q119">
        <f>matches_win!E119</f>
        <v>4</v>
      </c>
      <c r="R119">
        <f t="shared" si="52"/>
        <v>5</v>
      </c>
      <c r="S119">
        <f t="shared" si="32"/>
        <v>10</v>
      </c>
      <c r="AO119" s="60">
        <f t="shared" si="72"/>
        <v>0</v>
      </c>
      <c r="AP119" s="60">
        <f t="shared" si="73"/>
        <v>3.8777198031591578</v>
      </c>
      <c r="AQ119" s="60">
        <f t="shared" si="74"/>
        <v>25.435591971544465</v>
      </c>
      <c r="AR119" s="60">
        <f t="shared" si="75"/>
        <v>33.090356062252724</v>
      </c>
      <c r="AS119" s="60">
        <f t="shared" si="76"/>
        <v>7.9593287297089148</v>
      </c>
      <c r="AT119" s="60">
        <f t="shared" si="77"/>
        <v>0</v>
      </c>
      <c r="AU119" s="60">
        <f t="shared" si="78"/>
        <v>0</v>
      </c>
      <c r="AV119" s="60">
        <f t="shared" si="79"/>
        <v>3.3085451021499495</v>
      </c>
      <c r="AW119" s="60">
        <f t="shared" si="80"/>
        <v>3.3648181160566502</v>
      </c>
      <c r="AX119" s="60">
        <f t="shared" si="81"/>
        <v>20.421505481883415</v>
      </c>
      <c r="AY119" s="60">
        <f t="shared" si="82"/>
        <v>0</v>
      </c>
      <c r="AZ119" s="60">
        <f t="shared" si="83"/>
        <v>0</v>
      </c>
      <c r="BA119" s="60">
        <f t="shared" si="84"/>
        <v>0</v>
      </c>
      <c r="BB119" s="60">
        <f t="shared" si="85"/>
        <v>8.5360779258593613</v>
      </c>
      <c r="BC119" s="60">
        <f t="shared" si="86"/>
        <v>0</v>
      </c>
      <c r="BD119" s="59">
        <f t="shared" si="87"/>
        <v>4</v>
      </c>
      <c r="BE119" s="61">
        <f t="shared" si="88"/>
        <v>5.0219517619500351</v>
      </c>
      <c r="BF119" s="59">
        <f t="shared" si="89"/>
        <v>-1.0219517619500351</v>
      </c>
      <c r="BG119" s="59">
        <f>ABS(matches_win!E119-'OAM2'!BE119)</f>
        <v>1.0219517619500351</v>
      </c>
      <c r="BH119" s="59">
        <f>ABS(matches_win!F119-'OAM2'!BF119)</f>
        <v>8.0219517619500351</v>
      </c>
      <c r="BI119" s="59">
        <f>IF(BG119&lt;BH119,matches_win!E119,matches_win!F119)</f>
        <v>4</v>
      </c>
      <c r="BJ119" s="59">
        <f t="shared" si="90"/>
        <v>1</v>
      </c>
    </row>
    <row r="120" spans="1:62" x14ac:dyDescent="0.35">
      <c r="A120" s="59">
        <v>117</v>
      </c>
      <c r="B120">
        <f>matches_win!L120</f>
        <v>9</v>
      </c>
      <c r="C120">
        <f>matches_win!N120</f>
        <v>0</v>
      </c>
      <c r="D120">
        <f>matches_win!P120</f>
        <v>0</v>
      </c>
      <c r="E120">
        <f>matches_win_weighted!L120</f>
        <v>0</v>
      </c>
      <c r="F120">
        <f>matches_win_weighted!N120</f>
        <v>0</v>
      </c>
      <c r="G120">
        <f>matches_win_weighted!P120</f>
        <v>0</v>
      </c>
      <c r="H120">
        <f>matches_lost!L120</f>
        <v>0</v>
      </c>
      <c r="I120">
        <f>matches_lost!N120</f>
        <v>9</v>
      </c>
      <c r="J120">
        <f>matches_lost!P120</f>
        <v>9</v>
      </c>
      <c r="K120">
        <f>matches_lost_weighted!L120</f>
        <v>9</v>
      </c>
      <c r="L120">
        <f>matches_lost_weighted!N120</f>
        <v>0</v>
      </c>
      <c r="M120">
        <f>matches_lost_weighted!P120</f>
        <v>0</v>
      </c>
      <c r="N120">
        <f>'matches_lost (2)'!L120</f>
        <v>0</v>
      </c>
      <c r="O120">
        <f>'matches_lost (2)'!N120</f>
        <v>0</v>
      </c>
      <c r="P120">
        <f>'matches_lost (2)'!P120</f>
        <v>0</v>
      </c>
      <c r="Q120">
        <f>matches_win!E120</f>
        <v>9</v>
      </c>
      <c r="R120">
        <f t="shared" si="52"/>
        <v>4</v>
      </c>
      <c r="S120">
        <f t="shared" si="32"/>
        <v>11</v>
      </c>
      <c r="AO120" s="60">
        <f t="shared" si="72"/>
        <v>22.865454243914559</v>
      </c>
      <c r="AP120" s="60">
        <f t="shared" si="73"/>
        <v>0</v>
      </c>
      <c r="AQ120" s="60">
        <f t="shared" si="74"/>
        <v>0</v>
      </c>
      <c r="AR120" s="60">
        <f t="shared" si="75"/>
        <v>0</v>
      </c>
      <c r="AS120" s="60">
        <f t="shared" si="76"/>
        <v>0</v>
      </c>
      <c r="AT120" s="60">
        <f t="shared" si="77"/>
        <v>0</v>
      </c>
      <c r="AU120" s="60">
        <f t="shared" si="78"/>
        <v>0.17846301362336214</v>
      </c>
      <c r="AV120" s="60">
        <f t="shared" si="79"/>
        <v>15.222317555179698</v>
      </c>
      <c r="AW120" s="60">
        <f t="shared" si="80"/>
        <v>142.95874920390858</v>
      </c>
      <c r="AX120" s="60">
        <f t="shared" si="81"/>
        <v>593.10926073183794</v>
      </c>
      <c r="AY120" s="60">
        <f t="shared" si="82"/>
        <v>0</v>
      </c>
      <c r="AZ120" s="60">
        <f t="shared" si="83"/>
        <v>0</v>
      </c>
      <c r="BA120" s="60">
        <f t="shared" si="84"/>
        <v>1.4842114731453433</v>
      </c>
      <c r="BB120" s="60">
        <f t="shared" si="85"/>
        <v>1.4467054123883965</v>
      </c>
      <c r="BC120" s="60">
        <f t="shared" si="86"/>
        <v>1.4573361396709261</v>
      </c>
      <c r="BD120" s="59">
        <f t="shared" si="87"/>
        <v>9</v>
      </c>
      <c r="BE120" s="61">
        <f t="shared" si="88"/>
        <v>2.4123542421092892</v>
      </c>
      <c r="BF120" s="59">
        <f t="shared" si="89"/>
        <v>6.5876457578907104</v>
      </c>
      <c r="BG120" s="59">
        <f>ABS(matches_win!E120-'OAM2'!BE120)</f>
        <v>6.5876457578907104</v>
      </c>
      <c r="BH120" s="59">
        <f>ABS(matches_win!F120-'OAM2'!BF120)</f>
        <v>6.5876457578907104</v>
      </c>
      <c r="BI120" s="59">
        <f>IF(BG120&lt;BH120,matches_win!E120,matches_win!F120)</f>
        <v>0</v>
      </c>
      <c r="BJ120" s="59">
        <f t="shared" si="90"/>
        <v>0</v>
      </c>
    </row>
    <row r="121" spans="1:62" x14ac:dyDescent="0.35">
      <c r="A121">
        <v>118</v>
      </c>
      <c r="B121">
        <f>matches_win!L121</f>
        <v>9</v>
      </c>
      <c r="C121">
        <f>matches_win!N121</f>
        <v>7</v>
      </c>
      <c r="D121">
        <f>matches_win!P121</f>
        <v>7</v>
      </c>
      <c r="E121">
        <f>matches_win_weighted!L121</f>
        <v>7</v>
      </c>
      <c r="F121">
        <f>matches_win_weighted!N121</f>
        <v>7</v>
      </c>
      <c r="G121">
        <f>matches_win_weighted!P121</f>
        <v>7</v>
      </c>
      <c r="H121">
        <f>matches_lost!L121</f>
        <v>7</v>
      </c>
      <c r="I121">
        <f>matches_lost!N121</f>
        <v>9</v>
      </c>
      <c r="J121">
        <f>matches_lost!P121</f>
        <v>9</v>
      </c>
      <c r="K121">
        <f>matches_lost_weighted!L121</f>
        <v>9</v>
      </c>
      <c r="L121">
        <f>matches_lost_weighted!N121</f>
        <v>7</v>
      </c>
      <c r="M121">
        <f>matches_lost_weighted!P121</f>
        <v>7</v>
      </c>
      <c r="N121">
        <f>'matches_lost (2)'!L121</f>
        <v>7</v>
      </c>
      <c r="O121">
        <f>'matches_lost (2)'!N121</f>
        <v>7</v>
      </c>
      <c r="P121">
        <f>'matches_lost (2)'!P121</f>
        <v>7</v>
      </c>
      <c r="Q121">
        <f>matches_win!E121</f>
        <v>9</v>
      </c>
      <c r="R121">
        <f t="shared" si="52"/>
        <v>4</v>
      </c>
      <c r="S121">
        <f t="shared" si="32"/>
        <v>11</v>
      </c>
      <c r="AO121" s="60">
        <f t="shared" si="72"/>
        <v>22.865454243914559</v>
      </c>
      <c r="AP121" s="60">
        <f t="shared" si="73"/>
        <v>4883425866.9312429</v>
      </c>
      <c r="AQ121" s="60">
        <f t="shared" si="74"/>
        <v>25.435591971544465</v>
      </c>
      <c r="AR121" s="60">
        <f t="shared" si="75"/>
        <v>33.090356062252724</v>
      </c>
      <c r="AS121" s="60">
        <f t="shared" si="76"/>
        <v>7.9593287297089148</v>
      </c>
      <c r="AT121" s="60">
        <f t="shared" si="77"/>
        <v>0</v>
      </c>
      <c r="AU121" s="60">
        <f t="shared" si="78"/>
        <v>0</v>
      </c>
      <c r="AV121" s="60">
        <f t="shared" si="79"/>
        <v>15.222317555179698</v>
      </c>
      <c r="AW121" s="60">
        <f t="shared" si="80"/>
        <v>142.95874920390858</v>
      </c>
      <c r="AX121" s="60">
        <f t="shared" si="81"/>
        <v>593.10926073183794</v>
      </c>
      <c r="AY121" s="60">
        <f t="shared" si="82"/>
        <v>0</v>
      </c>
      <c r="AZ121" s="60">
        <f t="shared" si="83"/>
        <v>0</v>
      </c>
      <c r="BA121" s="60">
        <f t="shared" si="84"/>
        <v>0</v>
      </c>
      <c r="BB121" s="60">
        <f t="shared" si="85"/>
        <v>8.5360779258593613</v>
      </c>
      <c r="BC121" s="60">
        <f t="shared" si="86"/>
        <v>0</v>
      </c>
      <c r="BD121" s="59">
        <f t="shared" si="87"/>
        <v>9</v>
      </c>
      <c r="BE121" s="61">
        <f t="shared" si="88"/>
        <v>33.958462555512476</v>
      </c>
      <c r="BF121" s="59">
        <f t="shared" si="89"/>
        <v>-24.958462555512476</v>
      </c>
      <c r="BG121" s="59">
        <f>ABS(matches_win!E121-'OAM2'!BE121)</f>
        <v>24.958462555512476</v>
      </c>
      <c r="BH121" s="59">
        <f>ABS(matches_win!F121-'OAM2'!BF121)</f>
        <v>31.958462555512476</v>
      </c>
      <c r="BI121" s="59">
        <f>IF(BG121&lt;BH121,matches_win!E121,matches_win!F121)</f>
        <v>9</v>
      </c>
      <c r="BJ121" s="59">
        <f t="shared" si="90"/>
        <v>1</v>
      </c>
    </row>
    <row r="122" spans="1:62" x14ac:dyDescent="0.35">
      <c r="A122" s="59">
        <v>119</v>
      </c>
      <c r="B122">
        <f>matches_win!L122</f>
        <v>1</v>
      </c>
      <c r="C122">
        <f>matches_win!N122</f>
        <v>1</v>
      </c>
      <c r="D122">
        <f>matches_win!P122</f>
        <v>1</v>
      </c>
      <c r="E122">
        <f>matches_win_weighted!L122</f>
        <v>1</v>
      </c>
      <c r="F122">
        <f>matches_win_weighted!N122</f>
        <v>1</v>
      </c>
      <c r="G122">
        <f>matches_win_weighted!P122</f>
        <v>1</v>
      </c>
      <c r="H122">
        <f>matches_lost!L122</f>
        <v>1</v>
      </c>
      <c r="I122">
        <f>matches_lost!N122</f>
        <v>8</v>
      </c>
      <c r="J122">
        <f>matches_lost!P122</f>
        <v>8</v>
      </c>
      <c r="K122">
        <f>matches_lost_weighted!L122</f>
        <v>8</v>
      </c>
      <c r="L122">
        <f>matches_lost_weighted!N122</f>
        <v>1</v>
      </c>
      <c r="M122">
        <f>matches_lost_weighted!P122</f>
        <v>1</v>
      </c>
      <c r="N122">
        <f>'matches_lost (2)'!L122</f>
        <v>1</v>
      </c>
      <c r="O122">
        <f>'matches_lost (2)'!N122</f>
        <v>1</v>
      </c>
      <c r="P122">
        <f>'matches_lost (2)'!P122</f>
        <v>1</v>
      </c>
      <c r="Q122">
        <f>matches_win!E122</f>
        <v>1</v>
      </c>
      <c r="R122">
        <f t="shared" si="52"/>
        <v>12</v>
      </c>
      <c r="S122">
        <f t="shared" si="32"/>
        <v>3</v>
      </c>
      <c r="AO122" s="60">
        <f t="shared" si="72"/>
        <v>0.46432208970191818</v>
      </c>
      <c r="AP122" s="60">
        <f t="shared" si="73"/>
        <v>4.0863907516566256</v>
      </c>
      <c r="AQ122" s="60">
        <f t="shared" si="74"/>
        <v>0.47581150649045906</v>
      </c>
      <c r="AR122" s="60">
        <f t="shared" si="75"/>
        <v>6.5731912292809136E-3</v>
      </c>
      <c r="AS122" s="60">
        <f t="shared" si="76"/>
        <v>1.0008945844739996</v>
      </c>
      <c r="AT122" s="60">
        <f t="shared" si="77"/>
        <v>3.5057419408583872</v>
      </c>
      <c r="AU122" s="60">
        <f t="shared" si="78"/>
        <v>0.47295216564754144</v>
      </c>
      <c r="AV122" s="60">
        <f t="shared" si="79"/>
        <v>163.60063238767256</v>
      </c>
      <c r="AW122" s="60">
        <f t="shared" si="80"/>
        <v>127.83707431939422</v>
      </c>
      <c r="AX122" s="60">
        <f t="shared" si="81"/>
        <v>126.14440069102119</v>
      </c>
      <c r="AY122" s="60">
        <f t="shared" si="82"/>
        <v>0.48564657583096388</v>
      </c>
      <c r="AZ122" s="60">
        <f t="shared" si="83"/>
        <v>0.47742742587967463</v>
      </c>
      <c r="BA122" s="60">
        <f t="shared" si="84"/>
        <v>0.28575080210218012</v>
      </c>
      <c r="BB122" s="60">
        <f t="shared" si="85"/>
        <v>0.28585020335973699</v>
      </c>
      <c r="BC122" s="60">
        <f t="shared" si="86"/>
        <v>0.28501890915481326</v>
      </c>
      <c r="BD122" s="59">
        <f t="shared" si="87"/>
        <v>1</v>
      </c>
      <c r="BE122" s="61">
        <f t="shared" si="88"/>
        <v>0.97209524888160093</v>
      </c>
      <c r="BF122" s="59">
        <f t="shared" si="89"/>
        <v>2.7904751118399074E-2</v>
      </c>
      <c r="BG122" s="59">
        <f>ABS(matches_win!E122-'OAM2'!BE122)</f>
        <v>2.7904751118399074E-2</v>
      </c>
      <c r="BH122" s="59">
        <f>ABS(matches_win!F122-'OAM2'!BF122)</f>
        <v>7.972095248881601</v>
      </c>
      <c r="BI122" s="59">
        <f>IF(BG122&lt;BH122,matches_win!E122,matches_win!F122)</f>
        <v>1</v>
      </c>
      <c r="BJ122" s="59">
        <f t="shared" si="90"/>
        <v>1</v>
      </c>
    </row>
    <row r="123" spans="1:62" x14ac:dyDescent="0.35">
      <c r="A123">
        <v>120</v>
      </c>
      <c r="B123">
        <f>matches_win!L123</f>
        <v>2</v>
      </c>
      <c r="C123">
        <f>matches_win!N123</f>
        <v>2</v>
      </c>
      <c r="D123">
        <f>matches_win!P123</f>
        <v>5</v>
      </c>
      <c r="E123">
        <f>matches_win_weighted!L123</f>
        <v>2</v>
      </c>
      <c r="F123">
        <f>matches_win_weighted!N123</f>
        <v>2</v>
      </c>
      <c r="G123">
        <f>matches_win_weighted!P123</f>
        <v>2</v>
      </c>
      <c r="H123">
        <f>matches_lost!L123</f>
        <v>2</v>
      </c>
      <c r="I123">
        <f>matches_lost!N123</f>
        <v>5</v>
      </c>
      <c r="J123">
        <f>matches_lost!P123</f>
        <v>5</v>
      </c>
      <c r="K123">
        <f>matches_lost_weighted!L123</f>
        <v>2</v>
      </c>
      <c r="L123">
        <f>matches_lost_weighted!N123</f>
        <v>5</v>
      </c>
      <c r="M123">
        <f>matches_lost_weighted!P123</f>
        <v>2</v>
      </c>
      <c r="N123">
        <f>'matches_lost (2)'!L123</f>
        <v>2</v>
      </c>
      <c r="O123">
        <f>'matches_lost (2)'!N123</f>
        <v>2</v>
      </c>
      <c r="P123">
        <f>'matches_lost (2)'!P123</f>
        <v>2</v>
      </c>
      <c r="Q123">
        <f>matches_win!E123</f>
        <v>2</v>
      </c>
      <c r="R123">
        <f t="shared" si="52"/>
        <v>11</v>
      </c>
      <c r="S123">
        <f t="shared" si="32"/>
        <v>4</v>
      </c>
      <c r="AO123" s="60">
        <f t="shared" si="72"/>
        <v>0</v>
      </c>
      <c r="AP123" s="60">
        <f t="shared" si="73"/>
        <v>0</v>
      </c>
      <c r="AQ123" s="60">
        <f t="shared" si="74"/>
        <v>20.038586211337087</v>
      </c>
      <c r="AR123" s="60">
        <f t="shared" si="75"/>
        <v>0</v>
      </c>
      <c r="AS123" s="60">
        <f t="shared" si="76"/>
        <v>0</v>
      </c>
      <c r="AT123" s="60">
        <f t="shared" si="77"/>
        <v>2.9355862924847855</v>
      </c>
      <c r="AU123" s="60">
        <f t="shared" si="78"/>
        <v>0.1786170828241464</v>
      </c>
      <c r="AV123" s="60">
        <f t="shared" si="79"/>
        <v>19.159684972057505</v>
      </c>
      <c r="AW123" s="60">
        <f t="shared" si="80"/>
        <v>36.152284514448581</v>
      </c>
      <c r="AX123" s="60">
        <f t="shared" si="81"/>
        <v>8.4967866859871126</v>
      </c>
      <c r="AY123" s="60">
        <f t="shared" si="82"/>
        <v>1.4383573491191044</v>
      </c>
      <c r="AZ123" s="60">
        <f t="shared" si="83"/>
        <v>1.0293877592727914</v>
      </c>
      <c r="BA123" s="60">
        <f t="shared" si="84"/>
        <v>7.202462997521943</v>
      </c>
      <c r="BB123" s="60">
        <f t="shared" si="85"/>
        <v>0.20958082458470081</v>
      </c>
      <c r="BC123" s="60">
        <f t="shared" si="86"/>
        <v>0</v>
      </c>
      <c r="BD123" s="59">
        <f t="shared" si="87"/>
        <v>2</v>
      </c>
      <c r="BE123" s="61">
        <f t="shared" si="88"/>
        <v>2.0343694003831834</v>
      </c>
      <c r="BF123" s="59">
        <f t="shared" si="89"/>
        <v>-3.4369400383183368E-2</v>
      </c>
      <c r="BG123" s="59">
        <f>ABS(matches_win!E123-'OAM2'!BE123)</f>
        <v>3.4369400383183368E-2</v>
      </c>
      <c r="BH123" s="59">
        <f>ABS(matches_win!F123-'OAM2'!BF123)</f>
        <v>5.0343694003831834</v>
      </c>
      <c r="BI123" s="59">
        <f>IF(BG123&lt;BH123,matches_win!E123,matches_win!F123)</f>
        <v>2</v>
      </c>
      <c r="BJ123" s="59">
        <f t="shared" si="90"/>
        <v>1</v>
      </c>
    </row>
    <row r="124" spans="1:62" x14ac:dyDescent="0.35">
      <c r="A124" s="59">
        <v>121</v>
      </c>
      <c r="B124">
        <f>matches_win!L124</f>
        <v>1</v>
      </c>
      <c r="C124">
        <f>matches_win!N124</f>
        <v>1</v>
      </c>
      <c r="D124">
        <f>matches_win!P124</f>
        <v>1</v>
      </c>
      <c r="E124">
        <f>matches_win_weighted!L124</f>
        <v>1</v>
      </c>
      <c r="F124">
        <f>matches_win_weighted!N124</f>
        <v>1</v>
      </c>
      <c r="G124">
        <f>matches_win_weighted!P124</f>
        <v>1</v>
      </c>
      <c r="H124">
        <f>matches_lost!L124</f>
        <v>1</v>
      </c>
      <c r="I124">
        <f>matches_lost!N124</f>
        <v>5</v>
      </c>
      <c r="J124">
        <f>matches_lost!P124</f>
        <v>5</v>
      </c>
      <c r="K124">
        <f>matches_lost_weighted!L124</f>
        <v>5</v>
      </c>
      <c r="L124">
        <f>matches_lost_weighted!N124</f>
        <v>1</v>
      </c>
      <c r="M124">
        <f>matches_lost_weighted!P124</f>
        <v>1</v>
      </c>
      <c r="N124">
        <f>'matches_lost (2)'!L124</f>
        <v>1</v>
      </c>
      <c r="O124">
        <f>'matches_lost (2)'!N124</f>
        <v>1</v>
      </c>
      <c r="P124">
        <f>'matches_lost (2)'!P124</f>
        <v>1</v>
      </c>
      <c r="Q124">
        <f>matches_win!E124</f>
        <v>1</v>
      </c>
      <c r="R124">
        <f t="shared" si="52"/>
        <v>12</v>
      </c>
      <c r="S124">
        <f t="shared" si="32"/>
        <v>3</v>
      </c>
      <c r="AO124" s="60">
        <f t="shared" si="72"/>
        <v>0.46432208970191818</v>
      </c>
      <c r="AP124" s="60">
        <f t="shared" si="73"/>
        <v>4.0863907516566256</v>
      </c>
      <c r="AQ124" s="60">
        <f t="shared" si="74"/>
        <v>0.47581150649045906</v>
      </c>
      <c r="AR124" s="60">
        <f t="shared" si="75"/>
        <v>6.5731912292809136E-3</v>
      </c>
      <c r="AS124" s="60">
        <f t="shared" si="76"/>
        <v>1.0008945844739996</v>
      </c>
      <c r="AT124" s="60">
        <f t="shared" si="77"/>
        <v>3.5057419408583872</v>
      </c>
      <c r="AU124" s="60">
        <f t="shared" si="78"/>
        <v>0.47295216564754144</v>
      </c>
      <c r="AV124" s="60">
        <f t="shared" si="79"/>
        <v>19.159684972057505</v>
      </c>
      <c r="AW124" s="60">
        <f t="shared" si="80"/>
        <v>36.152284514448581</v>
      </c>
      <c r="AX124" s="60">
        <f t="shared" si="81"/>
        <v>15.639952325477694</v>
      </c>
      <c r="AY124" s="60">
        <f t="shared" si="82"/>
        <v>0.48564657583096388</v>
      </c>
      <c r="AZ124" s="60">
        <f t="shared" si="83"/>
        <v>0.47742742587967463</v>
      </c>
      <c r="BA124" s="60">
        <f t="shared" si="84"/>
        <v>0.28575080210218012</v>
      </c>
      <c r="BB124" s="60">
        <f t="shared" si="85"/>
        <v>0.28585020335973699</v>
      </c>
      <c r="BC124" s="60">
        <f t="shared" si="86"/>
        <v>0.28501890915481326</v>
      </c>
      <c r="BD124" s="59">
        <f t="shared" si="87"/>
        <v>1</v>
      </c>
      <c r="BE124" s="61">
        <f t="shared" si="88"/>
        <v>0.90108079360166748</v>
      </c>
      <c r="BF124" s="59">
        <f t="shared" si="89"/>
        <v>9.8919206398332515E-2</v>
      </c>
      <c r="BG124" s="59">
        <f>ABS(matches_win!E124-'OAM2'!BE124)</f>
        <v>9.8919206398332515E-2</v>
      </c>
      <c r="BH124" s="59">
        <f>ABS(matches_win!F124-'OAM2'!BF124)</f>
        <v>4.9010807936016674</v>
      </c>
      <c r="BI124" s="59">
        <f>IF(BG124&lt;BH124,matches_win!E124,matches_win!F124)</f>
        <v>1</v>
      </c>
      <c r="BJ124" s="59">
        <f t="shared" si="90"/>
        <v>1</v>
      </c>
    </row>
    <row r="125" spans="1:62" x14ac:dyDescent="0.35">
      <c r="A125">
        <v>122</v>
      </c>
      <c r="B125">
        <f>matches_win!L125</f>
        <v>3</v>
      </c>
      <c r="C125">
        <f>matches_win!N125</f>
        <v>3</v>
      </c>
      <c r="D125">
        <f>matches_win!P125</f>
        <v>5</v>
      </c>
      <c r="E125">
        <f>matches_win_weighted!L125</f>
        <v>3</v>
      </c>
      <c r="F125">
        <f>matches_win_weighted!N125</f>
        <v>3</v>
      </c>
      <c r="G125">
        <f>matches_win_weighted!P125</f>
        <v>3</v>
      </c>
      <c r="H125">
        <f>matches_lost!L125</f>
        <v>3</v>
      </c>
      <c r="I125">
        <f>matches_lost!N125</f>
        <v>5</v>
      </c>
      <c r="J125">
        <f>matches_lost!P125</f>
        <v>5</v>
      </c>
      <c r="K125">
        <f>matches_lost_weighted!L125</f>
        <v>5</v>
      </c>
      <c r="L125">
        <f>matches_lost_weighted!N125</f>
        <v>3</v>
      </c>
      <c r="M125">
        <f>matches_lost_weighted!P125</f>
        <v>3</v>
      </c>
      <c r="N125">
        <f>'matches_lost (2)'!L125</f>
        <v>3</v>
      </c>
      <c r="O125">
        <f>'matches_lost (2)'!N125</f>
        <v>3</v>
      </c>
      <c r="P125">
        <f>'matches_lost (2)'!P125</f>
        <v>3</v>
      </c>
      <c r="Q125">
        <f>matches_win!E125</f>
        <v>5</v>
      </c>
      <c r="R125">
        <f t="shared" si="52"/>
        <v>4</v>
      </c>
      <c r="S125">
        <f t="shared" si="32"/>
        <v>11</v>
      </c>
      <c r="AO125" s="60">
        <f t="shared" si="72"/>
        <v>10.501991115231954</v>
      </c>
      <c r="AP125" s="60">
        <f t="shared" si="73"/>
        <v>11.090849145436191</v>
      </c>
      <c r="AQ125" s="60">
        <f t="shared" si="74"/>
        <v>20.038586211337087</v>
      </c>
      <c r="AR125" s="60">
        <f t="shared" si="75"/>
        <v>0</v>
      </c>
      <c r="AS125" s="60">
        <f t="shared" si="76"/>
        <v>0</v>
      </c>
      <c r="AT125" s="60">
        <f t="shared" si="77"/>
        <v>3.0087355880452371</v>
      </c>
      <c r="AU125" s="60">
        <f t="shared" si="78"/>
        <v>0</v>
      </c>
      <c r="AV125" s="60">
        <f t="shared" si="79"/>
        <v>19.159684972057505</v>
      </c>
      <c r="AW125" s="60">
        <f t="shared" si="80"/>
        <v>36.152284514448581</v>
      </c>
      <c r="AX125" s="60">
        <f t="shared" si="81"/>
        <v>15.639952325477694</v>
      </c>
      <c r="AY125" s="60">
        <f t="shared" si="82"/>
        <v>0</v>
      </c>
      <c r="AZ125" s="60">
        <f t="shared" si="83"/>
        <v>0</v>
      </c>
      <c r="BA125" s="60">
        <f t="shared" si="84"/>
        <v>10.481369961956069</v>
      </c>
      <c r="BB125" s="60">
        <f t="shared" si="85"/>
        <v>0.48911858516389323</v>
      </c>
      <c r="BC125" s="60">
        <f t="shared" si="86"/>
        <v>11.486959309807578</v>
      </c>
      <c r="BD125" s="59">
        <f t="shared" si="87"/>
        <v>5</v>
      </c>
      <c r="BE125" s="61">
        <f t="shared" si="88"/>
        <v>8.804439655557287</v>
      </c>
      <c r="BF125" s="59">
        <f t="shared" si="89"/>
        <v>-3.804439655557287</v>
      </c>
      <c r="BG125" s="59">
        <f>ABS(matches_win!E125-'OAM2'!BE125)</f>
        <v>3.804439655557287</v>
      </c>
      <c r="BH125" s="59">
        <f>ABS(matches_win!F125-'OAM2'!BF125)</f>
        <v>6.804439655557287</v>
      </c>
      <c r="BI125" s="59">
        <f>IF(BG125&lt;BH125,matches_win!E125,matches_win!F125)</f>
        <v>5</v>
      </c>
      <c r="BJ125" s="59">
        <f t="shared" si="90"/>
        <v>1</v>
      </c>
    </row>
    <row r="126" spans="1:62" x14ac:dyDescent="0.35">
      <c r="A126" s="59">
        <v>123</v>
      </c>
      <c r="B126">
        <f>matches_win!L126</f>
        <v>4</v>
      </c>
      <c r="C126">
        <f>matches_win!N126</f>
        <v>4</v>
      </c>
      <c r="D126">
        <f>matches_win!P126</f>
        <v>3</v>
      </c>
      <c r="E126">
        <f>matches_win_weighted!L126</f>
        <v>3</v>
      </c>
      <c r="F126">
        <f>matches_win_weighted!N126</f>
        <v>3</v>
      </c>
      <c r="G126">
        <f>matches_win_weighted!P126</f>
        <v>3</v>
      </c>
      <c r="H126">
        <f>matches_lost!L126</f>
        <v>3</v>
      </c>
      <c r="I126">
        <f>matches_lost!N126</f>
        <v>4</v>
      </c>
      <c r="J126">
        <f>matches_lost!P126</f>
        <v>4</v>
      </c>
      <c r="K126">
        <f>matches_lost_weighted!L126</f>
        <v>4</v>
      </c>
      <c r="L126">
        <f>matches_lost_weighted!N126</f>
        <v>4</v>
      </c>
      <c r="M126">
        <f>matches_lost_weighted!P126</f>
        <v>4</v>
      </c>
      <c r="N126">
        <f>'matches_lost (2)'!L126</f>
        <v>3</v>
      </c>
      <c r="O126">
        <f>'matches_lost (2)'!N126</f>
        <v>3</v>
      </c>
      <c r="P126">
        <f>'matches_lost (2)'!P126</f>
        <v>3</v>
      </c>
      <c r="Q126">
        <f>matches_win!E126</f>
        <v>4</v>
      </c>
      <c r="R126">
        <f t="shared" si="52"/>
        <v>7</v>
      </c>
      <c r="S126">
        <f t="shared" si="32"/>
        <v>8</v>
      </c>
      <c r="AO126" s="60">
        <f t="shared" si="72"/>
        <v>0</v>
      </c>
      <c r="AP126" s="60">
        <f t="shared" si="73"/>
        <v>3.8777198031591578</v>
      </c>
      <c r="AQ126" s="60">
        <f t="shared" si="74"/>
        <v>11.419173055667116</v>
      </c>
      <c r="AR126" s="60">
        <f t="shared" si="75"/>
        <v>0</v>
      </c>
      <c r="AS126" s="60">
        <f t="shared" si="76"/>
        <v>0</v>
      </c>
      <c r="AT126" s="60">
        <f t="shared" si="77"/>
        <v>3.0087355880452371</v>
      </c>
      <c r="AU126" s="60">
        <f t="shared" si="78"/>
        <v>0</v>
      </c>
      <c r="AV126" s="60">
        <f t="shared" si="79"/>
        <v>3.3085451021499495</v>
      </c>
      <c r="AW126" s="60">
        <f t="shared" si="80"/>
        <v>3.3648181160566502</v>
      </c>
      <c r="AX126" s="60">
        <f t="shared" si="81"/>
        <v>20.421505481883415</v>
      </c>
      <c r="AY126" s="60">
        <f t="shared" si="82"/>
        <v>29.375994030648901</v>
      </c>
      <c r="AZ126" s="60">
        <f t="shared" si="83"/>
        <v>28.311114095182909</v>
      </c>
      <c r="BA126" s="60">
        <f t="shared" si="84"/>
        <v>10.481369961956069</v>
      </c>
      <c r="BB126" s="60">
        <f t="shared" si="85"/>
        <v>0.48911858516389323</v>
      </c>
      <c r="BC126" s="60">
        <f t="shared" si="86"/>
        <v>11.486959309807578</v>
      </c>
      <c r="BD126" s="59">
        <f t="shared" si="87"/>
        <v>4</v>
      </c>
      <c r="BE126" s="61">
        <f t="shared" si="88"/>
        <v>4.4025408757654398</v>
      </c>
      <c r="BF126" s="59">
        <f t="shared" si="89"/>
        <v>-0.40254087576543984</v>
      </c>
      <c r="BG126" s="59">
        <f>ABS(matches_win!E126-'OAM2'!BE126)</f>
        <v>0.40254087576543984</v>
      </c>
      <c r="BH126" s="59">
        <f>ABS(matches_win!F126-'OAM2'!BF126)</f>
        <v>3.4025408757654398</v>
      </c>
      <c r="BI126" s="59">
        <f>IF(BG126&lt;BH126,matches_win!E126,matches_win!F126)</f>
        <v>4</v>
      </c>
      <c r="BJ126" s="59">
        <f t="shared" si="90"/>
        <v>1</v>
      </c>
    </row>
    <row r="127" spans="1:62" x14ac:dyDescent="0.35">
      <c r="A127">
        <v>124</v>
      </c>
      <c r="B127">
        <f>matches_win!L127</f>
        <v>7</v>
      </c>
      <c r="C127">
        <f>matches_win!N127</f>
        <v>7</v>
      </c>
      <c r="D127">
        <f>matches_win!P127</f>
        <v>7</v>
      </c>
      <c r="E127">
        <f>matches_win_weighted!L127</f>
        <v>7</v>
      </c>
      <c r="F127">
        <f>matches_win_weighted!N127</f>
        <v>7</v>
      </c>
      <c r="G127">
        <f>matches_win_weighted!P127</f>
        <v>7</v>
      </c>
      <c r="H127">
        <f>matches_lost!L127</f>
        <v>7</v>
      </c>
      <c r="I127">
        <f>matches_lost!N127</f>
        <v>8</v>
      </c>
      <c r="J127">
        <f>matches_lost!P127</f>
        <v>8</v>
      </c>
      <c r="K127">
        <f>matches_lost_weighted!L127</f>
        <v>8</v>
      </c>
      <c r="L127">
        <f>matches_lost_weighted!N127</f>
        <v>7</v>
      </c>
      <c r="M127">
        <f>matches_lost_weighted!P127</f>
        <v>7</v>
      </c>
      <c r="N127">
        <f>'matches_lost (2)'!L127</f>
        <v>7</v>
      </c>
      <c r="O127">
        <f>'matches_lost (2)'!N127</f>
        <v>7</v>
      </c>
      <c r="P127">
        <f>'matches_lost (2)'!P127</f>
        <v>7</v>
      </c>
      <c r="Q127">
        <f>matches_win!E127</f>
        <v>7</v>
      </c>
      <c r="R127">
        <f t="shared" si="52"/>
        <v>12</v>
      </c>
      <c r="S127">
        <f t="shared" si="32"/>
        <v>3</v>
      </c>
      <c r="AO127" s="60">
        <f t="shared" si="72"/>
        <v>23.974476440804274</v>
      </c>
      <c r="AP127" s="60">
        <f t="shared" si="73"/>
        <v>4883425866.9312429</v>
      </c>
      <c r="AQ127" s="60">
        <f t="shared" si="74"/>
        <v>25.435591971544465</v>
      </c>
      <c r="AR127" s="60">
        <f t="shared" si="75"/>
        <v>33.090356062252724</v>
      </c>
      <c r="AS127" s="60">
        <f t="shared" si="76"/>
        <v>7.9593287297089148</v>
      </c>
      <c r="AT127" s="60">
        <f t="shared" si="77"/>
        <v>0</v>
      </c>
      <c r="AU127" s="60">
        <f t="shared" si="78"/>
        <v>0</v>
      </c>
      <c r="AV127" s="60">
        <f t="shared" si="79"/>
        <v>163.60063238767256</v>
      </c>
      <c r="AW127" s="60">
        <f t="shared" si="80"/>
        <v>127.83707431939422</v>
      </c>
      <c r="AX127" s="60">
        <f t="shared" si="81"/>
        <v>126.14440069102119</v>
      </c>
      <c r="AY127" s="60">
        <f t="shared" si="82"/>
        <v>0</v>
      </c>
      <c r="AZ127" s="60">
        <f t="shared" si="83"/>
        <v>0</v>
      </c>
      <c r="BA127" s="60">
        <f t="shared" si="84"/>
        <v>0</v>
      </c>
      <c r="BB127" s="60">
        <f t="shared" si="85"/>
        <v>8.5360779258593613</v>
      </c>
      <c r="BC127" s="60">
        <f t="shared" si="86"/>
        <v>0</v>
      </c>
      <c r="BD127" s="59">
        <f t="shared" si="87"/>
        <v>7</v>
      </c>
      <c r="BE127" s="61">
        <f t="shared" si="88"/>
        <v>31.943214012596354</v>
      </c>
      <c r="BF127" s="59">
        <f t="shared" si="89"/>
        <v>-24.943214012596354</v>
      </c>
      <c r="BG127" s="59">
        <f>ABS(matches_win!E127-'OAM2'!BE127)</f>
        <v>24.943214012596354</v>
      </c>
      <c r="BH127" s="59">
        <f>ABS(matches_win!F127-'OAM2'!BF127)</f>
        <v>32.943214012596357</v>
      </c>
      <c r="BI127" s="59">
        <f>IF(BG127&lt;BH127,matches_win!E127,matches_win!F127)</f>
        <v>7</v>
      </c>
      <c r="BJ127" s="59">
        <f t="shared" si="90"/>
        <v>1</v>
      </c>
    </row>
    <row r="128" spans="1:62" x14ac:dyDescent="0.35">
      <c r="A128" s="59">
        <v>125</v>
      </c>
      <c r="B128">
        <f>matches_win!L128</f>
        <v>1</v>
      </c>
      <c r="C128">
        <f>matches_win!N128</f>
        <v>1</v>
      </c>
      <c r="D128">
        <f>matches_win!P128</f>
        <v>1</v>
      </c>
      <c r="E128">
        <f>matches_win_weighted!L128</f>
        <v>1</v>
      </c>
      <c r="F128">
        <f>matches_win_weighted!N128</f>
        <v>1</v>
      </c>
      <c r="G128">
        <f>matches_win_weighted!P128</f>
        <v>1</v>
      </c>
      <c r="H128">
        <f>matches_lost!L128</f>
        <v>1</v>
      </c>
      <c r="I128">
        <f>matches_lost!N128</f>
        <v>5</v>
      </c>
      <c r="J128">
        <f>matches_lost!P128</f>
        <v>5</v>
      </c>
      <c r="K128">
        <f>matches_lost_weighted!L128</f>
        <v>5</v>
      </c>
      <c r="L128">
        <f>matches_lost_weighted!N128</f>
        <v>1</v>
      </c>
      <c r="M128">
        <f>matches_lost_weighted!P128</f>
        <v>1</v>
      </c>
      <c r="N128">
        <f>'matches_lost (2)'!L128</f>
        <v>1</v>
      </c>
      <c r="O128">
        <f>'matches_lost (2)'!N128</f>
        <v>1</v>
      </c>
      <c r="P128">
        <f>'matches_lost (2)'!P128</f>
        <v>1</v>
      </c>
      <c r="Q128">
        <f>matches_win!E128</f>
        <v>1</v>
      </c>
      <c r="R128">
        <f t="shared" si="52"/>
        <v>12</v>
      </c>
      <c r="S128">
        <f t="shared" si="32"/>
        <v>3</v>
      </c>
      <c r="AO128" s="60">
        <f t="shared" si="72"/>
        <v>0.46432208970191818</v>
      </c>
      <c r="AP128" s="60">
        <f t="shared" si="73"/>
        <v>4.0863907516566256</v>
      </c>
      <c r="AQ128" s="60">
        <f t="shared" si="74"/>
        <v>0.47581150649045906</v>
      </c>
      <c r="AR128" s="60">
        <f t="shared" si="75"/>
        <v>6.5731912292809136E-3</v>
      </c>
      <c r="AS128" s="60">
        <f t="shared" si="76"/>
        <v>1.0008945844739996</v>
      </c>
      <c r="AT128" s="60">
        <f t="shared" si="77"/>
        <v>3.5057419408583872</v>
      </c>
      <c r="AU128" s="60">
        <f t="shared" si="78"/>
        <v>0.47295216564754144</v>
      </c>
      <c r="AV128" s="60">
        <f t="shared" si="79"/>
        <v>19.159684972057505</v>
      </c>
      <c r="AW128" s="60">
        <f t="shared" si="80"/>
        <v>36.152284514448581</v>
      </c>
      <c r="AX128" s="60">
        <f t="shared" si="81"/>
        <v>15.639952325477694</v>
      </c>
      <c r="AY128" s="60">
        <f t="shared" si="82"/>
        <v>0.48564657583096388</v>
      </c>
      <c r="AZ128" s="60">
        <f t="shared" si="83"/>
        <v>0.47742742587967463</v>
      </c>
      <c r="BA128" s="60">
        <f t="shared" si="84"/>
        <v>0.28575080210218012</v>
      </c>
      <c r="BB128" s="60">
        <f t="shared" si="85"/>
        <v>0.28585020335973699</v>
      </c>
      <c r="BC128" s="60">
        <f t="shared" si="86"/>
        <v>0.28501890915481326</v>
      </c>
      <c r="BD128" s="59">
        <f t="shared" si="87"/>
        <v>1</v>
      </c>
      <c r="BE128" s="61">
        <f t="shared" si="88"/>
        <v>0.90108079360166748</v>
      </c>
      <c r="BF128" s="59">
        <f t="shared" si="89"/>
        <v>9.8919206398332515E-2</v>
      </c>
      <c r="BG128" s="59">
        <f>ABS(matches_win!E128-'OAM2'!BE128)</f>
        <v>9.8919206398332515E-2</v>
      </c>
      <c r="BH128" s="59">
        <f>ABS(matches_win!F128-'OAM2'!BF128)</f>
        <v>4.9010807936016674</v>
      </c>
      <c r="BI128" s="59">
        <f>IF(BG128&lt;BH128,matches_win!E128,matches_win!F128)</f>
        <v>1</v>
      </c>
      <c r="BJ128" s="59">
        <f t="shared" si="90"/>
        <v>1</v>
      </c>
    </row>
    <row r="129" spans="1:62" x14ac:dyDescent="0.35">
      <c r="A129">
        <v>126</v>
      </c>
      <c r="B129">
        <f>matches_win!L129</f>
        <v>5</v>
      </c>
      <c r="C129">
        <f>matches_win!N129</f>
        <v>5</v>
      </c>
      <c r="D129">
        <f>matches_win!P129</f>
        <v>5</v>
      </c>
      <c r="E129">
        <f>matches_win_weighted!L129</f>
        <v>5</v>
      </c>
      <c r="F129">
        <f>matches_win_weighted!N129</f>
        <v>8</v>
      </c>
      <c r="G129">
        <f>matches_win_weighted!P129</f>
        <v>8</v>
      </c>
      <c r="H129">
        <f>matches_lost!L129</f>
        <v>5</v>
      </c>
      <c r="I129">
        <f>matches_lost!N129</f>
        <v>8</v>
      </c>
      <c r="J129">
        <f>matches_lost!P129</f>
        <v>8</v>
      </c>
      <c r="K129">
        <f>matches_lost_weighted!L129</f>
        <v>8</v>
      </c>
      <c r="L129">
        <f>matches_lost_weighted!N129</f>
        <v>5</v>
      </c>
      <c r="M129">
        <f>matches_lost_weighted!P129</f>
        <v>5</v>
      </c>
      <c r="N129">
        <f>'matches_lost (2)'!L129</f>
        <v>8</v>
      </c>
      <c r="O129">
        <f>'matches_lost (2)'!N129</f>
        <v>5</v>
      </c>
      <c r="P129">
        <f>'matches_lost (2)'!P129</f>
        <v>5</v>
      </c>
      <c r="Q129">
        <f>matches_win!E129</f>
        <v>8</v>
      </c>
      <c r="R129">
        <f t="shared" si="52"/>
        <v>6</v>
      </c>
      <c r="S129">
        <f t="shared" si="32"/>
        <v>9</v>
      </c>
      <c r="AO129" s="60">
        <f t="shared" si="72"/>
        <v>4.4443357467111664</v>
      </c>
      <c r="AP129" s="60">
        <f t="shared" si="73"/>
        <v>3.0014573369277961</v>
      </c>
      <c r="AQ129" s="60">
        <f t="shared" si="74"/>
        <v>20.038586211337087</v>
      </c>
      <c r="AR129" s="60">
        <f t="shared" si="75"/>
        <v>2.8186433458579105</v>
      </c>
      <c r="AS129" s="60">
        <f t="shared" si="76"/>
        <v>13.448901501699188</v>
      </c>
      <c r="AT129" s="60">
        <f t="shared" si="77"/>
        <v>25.562929612639326</v>
      </c>
      <c r="AU129" s="60">
        <f t="shared" si="78"/>
        <v>3.1063846974294886</v>
      </c>
      <c r="AV129" s="60">
        <f t="shared" si="79"/>
        <v>163.60063238767256</v>
      </c>
      <c r="AW129" s="60">
        <f t="shared" si="80"/>
        <v>127.83707431939422</v>
      </c>
      <c r="AX129" s="60">
        <f t="shared" si="81"/>
        <v>126.14440069102119</v>
      </c>
      <c r="AY129" s="60">
        <f t="shared" si="82"/>
        <v>1.4383573491191044</v>
      </c>
      <c r="AZ129" s="60">
        <f t="shared" si="83"/>
        <v>1.5154702713506683</v>
      </c>
      <c r="BA129" s="60">
        <f t="shared" si="84"/>
        <v>59.544092154841927</v>
      </c>
      <c r="BB129" s="60">
        <f t="shared" si="85"/>
        <v>24.326876464150118</v>
      </c>
      <c r="BC129" s="60">
        <f t="shared" si="86"/>
        <v>20.2822577200883</v>
      </c>
      <c r="BD129" s="59">
        <f t="shared" si="87"/>
        <v>8</v>
      </c>
      <c r="BE129" s="61">
        <f t="shared" si="88"/>
        <v>22.786147868269683</v>
      </c>
      <c r="BF129" s="59">
        <f t="shared" si="89"/>
        <v>-14.786147868269683</v>
      </c>
      <c r="BG129" s="59">
        <f>ABS(matches_win!E129-'OAM2'!BE129)</f>
        <v>14.786147868269683</v>
      </c>
      <c r="BH129" s="59">
        <f>ABS(matches_win!F129-'OAM2'!BF129)</f>
        <v>19.786147868269683</v>
      </c>
      <c r="BI129" s="59">
        <f>IF(BG129&lt;BH129,matches_win!E129,matches_win!F129)</f>
        <v>8</v>
      </c>
      <c r="BJ129" s="59">
        <f t="shared" si="90"/>
        <v>1</v>
      </c>
    </row>
    <row r="130" spans="1:62" x14ac:dyDescent="0.35">
      <c r="A130" s="59">
        <v>127</v>
      </c>
      <c r="B130">
        <f>matches_win!L130</f>
        <v>9</v>
      </c>
      <c r="C130">
        <f>matches_win!N130</f>
        <v>0</v>
      </c>
      <c r="D130">
        <f>matches_win!P130</f>
        <v>0</v>
      </c>
      <c r="E130">
        <f>matches_win_weighted!L130</f>
        <v>0</v>
      </c>
      <c r="F130">
        <f>matches_win_weighted!N130</f>
        <v>0</v>
      </c>
      <c r="G130">
        <f>matches_win_weighted!P130</f>
        <v>0</v>
      </c>
      <c r="H130">
        <f>matches_lost!L130</f>
        <v>0</v>
      </c>
      <c r="I130">
        <f>matches_lost!N130</f>
        <v>9</v>
      </c>
      <c r="J130">
        <f>matches_lost!P130</f>
        <v>9</v>
      </c>
      <c r="K130">
        <f>matches_lost_weighted!L130</f>
        <v>9</v>
      </c>
      <c r="L130">
        <f>matches_lost_weighted!N130</f>
        <v>0</v>
      </c>
      <c r="M130">
        <f>matches_lost_weighted!P130</f>
        <v>0</v>
      </c>
      <c r="N130">
        <f>'matches_lost (2)'!L130</f>
        <v>0</v>
      </c>
      <c r="O130">
        <f>'matches_lost (2)'!N130</f>
        <v>0</v>
      </c>
      <c r="P130">
        <f>'matches_lost (2)'!P130</f>
        <v>0</v>
      </c>
      <c r="Q130">
        <f>matches_win!E130</f>
        <v>0</v>
      </c>
      <c r="R130">
        <f t="shared" si="52"/>
        <v>11</v>
      </c>
      <c r="S130">
        <f t="shared" si="32"/>
        <v>4</v>
      </c>
      <c r="AO130" s="60">
        <f t="shared" si="72"/>
        <v>22.865454243914559</v>
      </c>
      <c r="AP130" s="60">
        <f t="shared" si="73"/>
        <v>0</v>
      </c>
      <c r="AQ130" s="60">
        <f t="shared" si="74"/>
        <v>0</v>
      </c>
      <c r="AR130" s="60">
        <f t="shared" si="75"/>
        <v>0</v>
      </c>
      <c r="AS130" s="60">
        <f t="shared" si="76"/>
        <v>0</v>
      </c>
      <c r="AT130" s="60">
        <f t="shared" si="77"/>
        <v>0</v>
      </c>
      <c r="AU130" s="60">
        <f t="shared" si="78"/>
        <v>0.17846301362336214</v>
      </c>
      <c r="AV130" s="60">
        <f t="shared" si="79"/>
        <v>15.222317555179698</v>
      </c>
      <c r="AW130" s="60">
        <f t="shared" si="80"/>
        <v>142.95874920390858</v>
      </c>
      <c r="AX130" s="60">
        <f t="shared" si="81"/>
        <v>593.10926073183794</v>
      </c>
      <c r="AY130" s="60">
        <f t="shared" si="82"/>
        <v>0</v>
      </c>
      <c r="AZ130" s="60">
        <f t="shared" si="83"/>
        <v>0</v>
      </c>
      <c r="BA130" s="60">
        <f t="shared" si="84"/>
        <v>1.4842114731453433</v>
      </c>
      <c r="BB130" s="60">
        <f t="shared" si="85"/>
        <v>1.4467054123883965</v>
      </c>
      <c r="BC130" s="60">
        <f t="shared" si="86"/>
        <v>1.4573361396709261</v>
      </c>
      <c r="BD130" s="59">
        <f t="shared" si="87"/>
        <v>0</v>
      </c>
      <c r="BE130" s="61">
        <f t="shared" si="88"/>
        <v>0.26490547138577664</v>
      </c>
      <c r="BF130" s="59">
        <f t="shared" si="89"/>
        <v>-0.26490547138577664</v>
      </c>
      <c r="BG130" s="59">
        <f>ABS(matches_win!E130-'OAM2'!BE130)</f>
        <v>0.26490547138577664</v>
      </c>
      <c r="BH130" s="59">
        <f>ABS(matches_win!F130-'OAM2'!BF130)</f>
        <v>9.2649054713857772</v>
      </c>
      <c r="BI130" s="59">
        <f>IF(BG130&lt;BH130,matches_win!E130,matches_win!F130)</f>
        <v>0</v>
      </c>
      <c r="BJ130" s="59">
        <f t="shared" si="90"/>
        <v>1</v>
      </c>
    </row>
    <row r="131" spans="1:62" x14ac:dyDescent="0.35">
      <c r="A131">
        <v>128</v>
      </c>
      <c r="B131">
        <f>matches_win!L131</f>
        <v>1</v>
      </c>
      <c r="C131">
        <f>matches_win!N131</f>
        <v>1</v>
      </c>
      <c r="D131">
        <f>matches_win!P131</f>
        <v>1</v>
      </c>
      <c r="E131">
        <f>matches_win_weighted!L131</f>
        <v>1</v>
      </c>
      <c r="F131">
        <f>matches_win_weighted!N131</f>
        <v>1</v>
      </c>
      <c r="G131">
        <f>matches_win_weighted!P131</f>
        <v>1</v>
      </c>
      <c r="H131">
        <f>matches_lost!L131</f>
        <v>1</v>
      </c>
      <c r="I131">
        <f>matches_lost!N131</f>
        <v>0</v>
      </c>
      <c r="J131">
        <f>matches_lost!P131</f>
        <v>0</v>
      </c>
      <c r="K131">
        <f>matches_lost_weighted!L131</f>
        <v>0</v>
      </c>
      <c r="L131">
        <f>matches_lost_weighted!N131</f>
        <v>1</v>
      </c>
      <c r="M131">
        <f>matches_lost_weighted!P131</f>
        <v>1</v>
      </c>
      <c r="N131">
        <f>'matches_lost (2)'!L131</f>
        <v>1</v>
      </c>
      <c r="O131">
        <f>'matches_lost (2)'!N131</f>
        <v>1</v>
      </c>
      <c r="P131">
        <f>'matches_lost (2)'!P131</f>
        <v>1</v>
      </c>
      <c r="Q131">
        <f>matches_win!E131</f>
        <v>1</v>
      </c>
      <c r="R131">
        <f t="shared" si="52"/>
        <v>12</v>
      </c>
      <c r="S131">
        <f t="shared" si="32"/>
        <v>3</v>
      </c>
      <c r="AO131" s="60">
        <f t="shared" si="72"/>
        <v>0.46432208970191818</v>
      </c>
      <c r="AP131" s="60">
        <f t="shared" si="73"/>
        <v>4.0863907516566256</v>
      </c>
      <c r="AQ131" s="60">
        <f t="shared" si="74"/>
        <v>0.47581150649045906</v>
      </c>
      <c r="AR131" s="60">
        <f t="shared" si="75"/>
        <v>6.5731912292809136E-3</v>
      </c>
      <c r="AS131" s="60">
        <f t="shared" si="76"/>
        <v>1.0008945844739996</v>
      </c>
      <c r="AT131" s="60">
        <f t="shared" si="77"/>
        <v>3.5057419408583872</v>
      </c>
      <c r="AU131" s="60">
        <f t="shared" si="78"/>
        <v>0.47295216564754144</v>
      </c>
      <c r="AV131" s="60">
        <f t="shared" si="79"/>
        <v>0</v>
      </c>
      <c r="AW131" s="60">
        <f t="shared" si="80"/>
        <v>3.5136044999965702E-3</v>
      </c>
      <c r="AX131" s="60">
        <f t="shared" si="81"/>
        <v>0</v>
      </c>
      <c r="AY131" s="60">
        <f t="shared" si="82"/>
        <v>0.48564657583096388</v>
      </c>
      <c r="AZ131" s="60">
        <f t="shared" si="83"/>
        <v>0.47742742587967463</v>
      </c>
      <c r="BA131" s="60">
        <f t="shared" si="84"/>
        <v>0.28575080210218012</v>
      </c>
      <c r="BB131" s="60">
        <f t="shared" si="85"/>
        <v>0.28585020335973699</v>
      </c>
      <c r="BC131" s="60">
        <f t="shared" si="86"/>
        <v>0.28501890915481326</v>
      </c>
      <c r="BD131" s="59">
        <f t="shared" si="87"/>
        <v>1</v>
      </c>
      <c r="BE131" s="61">
        <f t="shared" si="88"/>
        <v>0.7449476760251994</v>
      </c>
      <c r="BF131" s="59">
        <f t="shared" si="89"/>
        <v>0.2550523239748006</v>
      </c>
      <c r="BG131" s="59">
        <f>ABS(matches_win!E131-'OAM2'!BE131)</f>
        <v>0.2550523239748006</v>
      </c>
      <c r="BH131" s="59">
        <f>ABS(matches_win!F131-'OAM2'!BF131)</f>
        <v>0.2550523239748006</v>
      </c>
      <c r="BI131" s="59">
        <f>IF(BG131&lt;BH131,matches_win!E131,matches_win!F131)</f>
        <v>0</v>
      </c>
      <c r="BJ131" s="59">
        <f t="shared" si="90"/>
        <v>0</v>
      </c>
    </row>
    <row r="132" spans="1:62" x14ac:dyDescent="0.35">
      <c r="A132" s="59">
        <v>129</v>
      </c>
      <c r="B132">
        <f>matches_win!L132</f>
        <v>1</v>
      </c>
      <c r="C132">
        <f>matches_win!N132</f>
        <v>1</v>
      </c>
      <c r="D132">
        <f>matches_win!P132</f>
        <v>1</v>
      </c>
      <c r="E132">
        <f>matches_win_weighted!L132</f>
        <v>1</v>
      </c>
      <c r="F132">
        <f>matches_win_weighted!N132</f>
        <v>1</v>
      </c>
      <c r="G132">
        <f>matches_win_weighted!P132</f>
        <v>1</v>
      </c>
      <c r="H132">
        <f>matches_lost!L132</f>
        <v>1</v>
      </c>
      <c r="I132">
        <f>matches_lost!N132</f>
        <v>5</v>
      </c>
      <c r="J132">
        <f>matches_lost!P132</f>
        <v>5</v>
      </c>
      <c r="K132">
        <f>matches_lost_weighted!L132</f>
        <v>5</v>
      </c>
      <c r="L132">
        <f>matches_lost_weighted!N132</f>
        <v>1</v>
      </c>
      <c r="M132">
        <f>matches_lost_weighted!P132</f>
        <v>1</v>
      </c>
      <c r="N132">
        <f>'matches_lost (2)'!L132</f>
        <v>1</v>
      </c>
      <c r="O132">
        <f>'matches_lost (2)'!N132</f>
        <v>1</v>
      </c>
      <c r="P132">
        <f>'matches_lost (2)'!P132</f>
        <v>1</v>
      </c>
      <c r="Q132">
        <f>matches_win!E132</f>
        <v>5</v>
      </c>
      <c r="R132">
        <f t="shared" si="52"/>
        <v>3</v>
      </c>
      <c r="S132">
        <f t="shared" si="32"/>
        <v>12</v>
      </c>
      <c r="AO132" s="60">
        <f t="shared" si="72"/>
        <v>0.46432208970191818</v>
      </c>
      <c r="AP132" s="60">
        <f t="shared" si="73"/>
        <v>4.0863907516566256</v>
      </c>
      <c r="AQ132" s="60">
        <f t="shared" si="74"/>
        <v>0.47581150649045906</v>
      </c>
      <c r="AR132" s="60">
        <f t="shared" si="75"/>
        <v>6.5731912292809136E-3</v>
      </c>
      <c r="AS132" s="60">
        <f t="shared" si="76"/>
        <v>1.0008945844739996</v>
      </c>
      <c r="AT132" s="60">
        <f t="shared" si="77"/>
        <v>3.5057419408583872</v>
      </c>
      <c r="AU132" s="60">
        <f t="shared" si="78"/>
        <v>0.47295216564754144</v>
      </c>
      <c r="AV132" s="60">
        <f t="shared" si="79"/>
        <v>19.159684972057505</v>
      </c>
      <c r="AW132" s="60">
        <f t="shared" si="80"/>
        <v>36.152284514448581</v>
      </c>
      <c r="AX132" s="60">
        <f t="shared" si="81"/>
        <v>15.639952325477694</v>
      </c>
      <c r="AY132" s="60">
        <f t="shared" si="82"/>
        <v>0.48564657583096388</v>
      </c>
      <c r="AZ132" s="60">
        <f t="shared" si="83"/>
        <v>0.47742742587967463</v>
      </c>
      <c r="BA132" s="60">
        <f t="shared" si="84"/>
        <v>0.28575080210218012</v>
      </c>
      <c r="BB132" s="60">
        <f t="shared" si="85"/>
        <v>0.28585020335973699</v>
      </c>
      <c r="BC132" s="60">
        <f t="shared" si="86"/>
        <v>0.28501890915481326</v>
      </c>
      <c r="BD132" s="59">
        <f t="shared" si="87"/>
        <v>5</v>
      </c>
      <c r="BE132" s="61">
        <f t="shared" si="88"/>
        <v>0.90108079360166748</v>
      </c>
      <c r="BF132" s="59">
        <f t="shared" si="89"/>
        <v>4.0989192063983326</v>
      </c>
      <c r="BG132" s="59">
        <f>ABS(matches_win!E132-'OAM2'!BE132)</f>
        <v>4.0989192063983326</v>
      </c>
      <c r="BH132" s="59">
        <f>ABS(matches_win!F132-'OAM2'!BF132)</f>
        <v>3.0989192063983326</v>
      </c>
      <c r="BI132" s="59">
        <f>IF(BG132&lt;BH132,matches_win!E132,matches_win!F132)</f>
        <v>1</v>
      </c>
      <c r="BJ132" s="59">
        <f t="shared" si="90"/>
        <v>0</v>
      </c>
    </row>
    <row r="133" spans="1:62" x14ac:dyDescent="0.35">
      <c r="A133">
        <v>130</v>
      </c>
      <c r="B133">
        <f>matches_win!L133</f>
        <v>4</v>
      </c>
      <c r="C133">
        <f>matches_win!N133</f>
        <v>4</v>
      </c>
      <c r="D133">
        <f>matches_win!P133</f>
        <v>4</v>
      </c>
      <c r="E133">
        <f>matches_win_weighted!L133</f>
        <v>2</v>
      </c>
      <c r="F133">
        <f>matches_win_weighted!N133</f>
        <v>2</v>
      </c>
      <c r="G133">
        <f>matches_win_weighted!P133</f>
        <v>2</v>
      </c>
      <c r="H133">
        <f>matches_lost!L133</f>
        <v>2</v>
      </c>
      <c r="I133">
        <f>matches_lost!N133</f>
        <v>4</v>
      </c>
      <c r="J133">
        <f>matches_lost!P133</f>
        <v>4</v>
      </c>
      <c r="K133">
        <f>matches_lost_weighted!L133</f>
        <v>2</v>
      </c>
      <c r="L133">
        <f>matches_lost_weighted!N133</f>
        <v>4</v>
      </c>
      <c r="M133">
        <f>matches_lost_weighted!P133</f>
        <v>4</v>
      </c>
      <c r="N133">
        <f>'matches_lost (2)'!L133</f>
        <v>2</v>
      </c>
      <c r="O133">
        <f>'matches_lost (2)'!N133</f>
        <v>2</v>
      </c>
      <c r="P133">
        <f>'matches_lost (2)'!P133</f>
        <v>2</v>
      </c>
      <c r="Q133">
        <f>matches_win!E133</f>
        <v>4</v>
      </c>
      <c r="R133">
        <f t="shared" si="52"/>
        <v>7</v>
      </c>
      <c r="S133">
        <f t="shared" ref="S133:S143" si="91">15-R133</f>
        <v>8</v>
      </c>
      <c r="AO133" s="60">
        <f t="shared" si="72"/>
        <v>0</v>
      </c>
      <c r="AP133" s="60">
        <f t="shared" si="73"/>
        <v>3.8777198031591578</v>
      </c>
      <c r="AQ133" s="60">
        <f t="shared" si="74"/>
        <v>31.840008971983032</v>
      </c>
      <c r="AR133" s="60">
        <f t="shared" si="75"/>
        <v>0</v>
      </c>
      <c r="AS133" s="60">
        <f t="shared" si="76"/>
        <v>0</v>
      </c>
      <c r="AT133" s="60">
        <f t="shared" si="77"/>
        <v>2.9355862924847855</v>
      </c>
      <c r="AU133" s="60">
        <f t="shared" si="78"/>
        <v>0.1786170828241464</v>
      </c>
      <c r="AV133" s="60">
        <f t="shared" si="79"/>
        <v>3.3085451021499495</v>
      </c>
      <c r="AW133" s="60">
        <f t="shared" si="80"/>
        <v>3.3648181160566502</v>
      </c>
      <c r="AX133" s="60">
        <f t="shared" si="81"/>
        <v>8.4967866859871126</v>
      </c>
      <c r="AY133" s="60">
        <f t="shared" si="82"/>
        <v>29.375994030648901</v>
      </c>
      <c r="AZ133" s="60">
        <f t="shared" si="83"/>
        <v>28.311114095182909</v>
      </c>
      <c r="BA133" s="60">
        <f t="shared" si="84"/>
        <v>7.202462997521943</v>
      </c>
      <c r="BB133" s="60">
        <f t="shared" si="85"/>
        <v>0.20958082458470081</v>
      </c>
      <c r="BC133" s="60">
        <f t="shared" si="86"/>
        <v>0</v>
      </c>
      <c r="BD133" s="59">
        <f t="shared" si="87"/>
        <v>4</v>
      </c>
      <c r="BE133" s="61">
        <f t="shared" si="88"/>
        <v>4.8989751499641665</v>
      </c>
      <c r="BF133" s="59">
        <f t="shared" si="89"/>
        <v>-0.8989751499641665</v>
      </c>
      <c r="BG133" s="59">
        <f>ABS(matches_win!E133-'OAM2'!BE133)</f>
        <v>0.8989751499641665</v>
      </c>
      <c r="BH133" s="59">
        <f>ABS(matches_win!F133-'OAM2'!BF133)</f>
        <v>2.8989751499641665</v>
      </c>
      <c r="BI133" s="59">
        <f>IF(BG133&lt;BH133,matches_win!E133,matches_win!F133)</f>
        <v>4</v>
      </c>
      <c r="BJ133" s="59">
        <f t="shared" si="90"/>
        <v>1</v>
      </c>
    </row>
    <row r="134" spans="1:62" x14ac:dyDescent="0.35">
      <c r="A134" s="59">
        <v>131</v>
      </c>
      <c r="B134">
        <f>matches_win!L134</f>
        <v>2</v>
      </c>
      <c r="C134">
        <f>matches_win!N134</f>
        <v>2</v>
      </c>
      <c r="D134">
        <f>matches_win!P134</f>
        <v>0</v>
      </c>
      <c r="E134">
        <f>matches_win_weighted!L134</f>
        <v>2</v>
      </c>
      <c r="F134">
        <f>matches_win_weighted!N134</f>
        <v>2</v>
      </c>
      <c r="G134">
        <f>matches_win_weighted!P134</f>
        <v>2</v>
      </c>
      <c r="H134">
        <f>matches_lost!L134</f>
        <v>2</v>
      </c>
      <c r="I134">
        <f>matches_lost!N134</f>
        <v>2</v>
      </c>
      <c r="J134">
        <f>matches_lost!P134</f>
        <v>0</v>
      </c>
      <c r="K134">
        <f>matches_lost_weighted!L134</f>
        <v>2</v>
      </c>
      <c r="L134">
        <f>matches_lost_weighted!N134</f>
        <v>0</v>
      </c>
      <c r="M134">
        <f>matches_lost_weighted!P134</f>
        <v>0</v>
      </c>
      <c r="N134">
        <f>'matches_lost (2)'!L134</f>
        <v>2</v>
      </c>
      <c r="O134">
        <f>'matches_lost (2)'!N134</f>
        <v>2</v>
      </c>
      <c r="P134">
        <f>'matches_lost (2)'!P134</f>
        <v>2</v>
      </c>
      <c r="Q134">
        <f>matches_win!E134</f>
        <v>2</v>
      </c>
      <c r="R134">
        <f t="shared" si="52"/>
        <v>11</v>
      </c>
      <c r="S134">
        <f t="shared" si="91"/>
        <v>4</v>
      </c>
      <c r="AO134" s="60">
        <f t="shared" si="72"/>
        <v>0</v>
      </c>
      <c r="AP134" s="60">
        <f t="shared" si="73"/>
        <v>0</v>
      </c>
      <c r="AQ134" s="60">
        <f t="shared" si="74"/>
        <v>0</v>
      </c>
      <c r="AR134" s="60">
        <f t="shared" si="75"/>
        <v>0</v>
      </c>
      <c r="AS134" s="60">
        <f t="shared" si="76"/>
        <v>0</v>
      </c>
      <c r="AT134" s="60">
        <f t="shared" si="77"/>
        <v>2.9355862924847855</v>
      </c>
      <c r="AU134" s="60">
        <f t="shared" si="78"/>
        <v>0.1786170828241464</v>
      </c>
      <c r="AV134" s="60">
        <f t="shared" si="79"/>
        <v>69213881.184044957</v>
      </c>
      <c r="AW134" s="60">
        <f t="shared" si="80"/>
        <v>3.5136044999965702E-3</v>
      </c>
      <c r="AX134" s="60">
        <f t="shared" si="81"/>
        <v>8.4967866859871126</v>
      </c>
      <c r="AY134" s="60">
        <f t="shared" si="82"/>
        <v>0</v>
      </c>
      <c r="AZ134" s="60">
        <f t="shared" si="83"/>
        <v>0</v>
      </c>
      <c r="BA134" s="60">
        <f t="shared" si="84"/>
        <v>7.202462997521943</v>
      </c>
      <c r="BB134" s="60">
        <f t="shared" si="85"/>
        <v>0.20958082458470081</v>
      </c>
      <c r="BC134" s="60">
        <f t="shared" si="86"/>
        <v>0</v>
      </c>
      <c r="BD134" s="59">
        <f t="shared" si="87"/>
        <v>2</v>
      </c>
      <c r="BE134" s="61">
        <f t="shared" si="88"/>
        <v>6.8040638528200125E-3</v>
      </c>
      <c r="BF134" s="59">
        <f t="shared" si="89"/>
        <v>1.99319593614718</v>
      </c>
      <c r="BG134" s="59">
        <f>ABS(matches_win!E134-'OAM2'!BE134)</f>
        <v>1.99319593614718</v>
      </c>
      <c r="BH134" s="59">
        <f>ABS(matches_win!F134-'OAM2'!BF134)</f>
        <v>1.99319593614718</v>
      </c>
      <c r="BI134" s="59">
        <f>IF(BG134&lt;BH134,matches_win!E134,matches_win!F134)</f>
        <v>0</v>
      </c>
      <c r="BJ134" s="59">
        <f t="shared" si="90"/>
        <v>0</v>
      </c>
    </row>
    <row r="135" spans="1:62" x14ac:dyDescent="0.35">
      <c r="A135">
        <v>132</v>
      </c>
      <c r="B135">
        <f>matches_win!L135</f>
        <v>4</v>
      </c>
      <c r="C135">
        <f>matches_win!N135</f>
        <v>4</v>
      </c>
      <c r="D135">
        <f>matches_win!P135</f>
        <v>0</v>
      </c>
      <c r="E135">
        <f>matches_win_weighted!L135</f>
        <v>4</v>
      </c>
      <c r="F135">
        <f>matches_win_weighted!N135</f>
        <v>4</v>
      </c>
      <c r="G135">
        <f>matches_win_weighted!P135</f>
        <v>4</v>
      </c>
      <c r="H135">
        <f>matches_lost!L135</f>
        <v>0</v>
      </c>
      <c r="I135">
        <f>matches_lost!N135</f>
        <v>4</v>
      </c>
      <c r="J135">
        <f>matches_lost!P135</f>
        <v>4</v>
      </c>
      <c r="K135">
        <f>matches_lost_weighted!L135</f>
        <v>0</v>
      </c>
      <c r="L135">
        <f>matches_lost_weighted!N135</f>
        <v>4</v>
      </c>
      <c r="M135">
        <f>matches_lost_weighted!P135</f>
        <v>4</v>
      </c>
      <c r="N135">
        <f>'matches_lost (2)'!L135</f>
        <v>0</v>
      </c>
      <c r="O135">
        <f>'matches_lost (2)'!N135</f>
        <v>0</v>
      </c>
      <c r="P135">
        <f>'matches_lost (2)'!P135</f>
        <v>0</v>
      </c>
      <c r="Q135">
        <f>matches_win!E135</f>
        <v>0</v>
      </c>
      <c r="R135">
        <f t="shared" si="52"/>
        <v>6</v>
      </c>
      <c r="S135">
        <f t="shared" si="91"/>
        <v>9</v>
      </c>
      <c r="AO135" s="60">
        <f t="shared" si="72"/>
        <v>0</v>
      </c>
      <c r="AP135" s="60">
        <f t="shared" si="73"/>
        <v>3.8777198031591578</v>
      </c>
      <c r="AQ135" s="60">
        <f t="shared" si="74"/>
        <v>0</v>
      </c>
      <c r="AR135" s="60">
        <f t="shared" si="75"/>
        <v>0</v>
      </c>
      <c r="AS135" s="60">
        <f t="shared" si="76"/>
        <v>0</v>
      </c>
      <c r="AT135" s="60">
        <f t="shared" si="77"/>
        <v>16.490815281498385</v>
      </c>
      <c r="AU135" s="60">
        <f t="shared" si="78"/>
        <v>0.17846301362336214</v>
      </c>
      <c r="AV135" s="60">
        <f t="shared" si="79"/>
        <v>3.3085451021499495</v>
      </c>
      <c r="AW135" s="60">
        <f t="shared" si="80"/>
        <v>3.3648181160566502</v>
      </c>
      <c r="AX135" s="60">
        <f t="shared" si="81"/>
        <v>0</v>
      </c>
      <c r="AY135" s="60">
        <f t="shared" si="82"/>
        <v>29.375994030648901</v>
      </c>
      <c r="AZ135" s="60">
        <f t="shared" si="83"/>
        <v>28.311114095182909</v>
      </c>
      <c r="BA135" s="60">
        <f t="shared" si="84"/>
        <v>1.4842114731453433</v>
      </c>
      <c r="BB135" s="60">
        <f t="shared" si="85"/>
        <v>1.4467054123883965</v>
      </c>
      <c r="BC135" s="60">
        <f t="shared" si="86"/>
        <v>1.4573361396709261</v>
      </c>
      <c r="BD135" s="59">
        <f t="shared" si="87"/>
        <v>0</v>
      </c>
      <c r="BE135" s="61">
        <f t="shared" si="88"/>
        <v>2.4810880759086067</v>
      </c>
      <c r="BF135" s="59">
        <f t="shared" si="89"/>
        <v>-2.4810880759086067</v>
      </c>
      <c r="BG135" s="59">
        <f>ABS(matches_win!E135-'OAM2'!BE135)</f>
        <v>2.4810880759086067</v>
      </c>
      <c r="BH135" s="59">
        <f>ABS(matches_win!F135-'OAM2'!BF135)</f>
        <v>6.4810880759086071</v>
      </c>
      <c r="BI135" s="59">
        <f>IF(BG135&lt;BH135,matches_win!E135,matches_win!F135)</f>
        <v>0</v>
      </c>
      <c r="BJ135" s="59">
        <f t="shared" si="90"/>
        <v>1</v>
      </c>
    </row>
    <row r="136" spans="1:62" x14ac:dyDescent="0.35">
      <c r="A136" s="59">
        <v>133</v>
      </c>
      <c r="B136">
        <f>matches_win!L136</f>
        <v>6</v>
      </c>
      <c r="C136">
        <f>matches_win!N136</f>
        <v>6</v>
      </c>
      <c r="D136">
        <f>matches_win!P136</f>
        <v>6</v>
      </c>
      <c r="E136">
        <f>matches_win_weighted!L136</f>
        <v>6</v>
      </c>
      <c r="F136">
        <f>matches_win_weighted!N136</f>
        <v>8</v>
      </c>
      <c r="G136">
        <f>matches_win_weighted!P136</f>
        <v>8</v>
      </c>
      <c r="H136">
        <f>matches_lost!L136</f>
        <v>6</v>
      </c>
      <c r="I136">
        <f>matches_lost!N136</f>
        <v>8</v>
      </c>
      <c r="J136">
        <f>matches_lost!P136</f>
        <v>8</v>
      </c>
      <c r="K136">
        <f>matches_lost_weighted!L136</f>
        <v>8</v>
      </c>
      <c r="L136">
        <f>matches_lost_weighted!N136</f>
        <v>6</v>
      </c>
      <c r="M136">
        <f>matches_lost_weighted!P136</f>
        <v>6</v>
      </c>
      <c r="N136">
        <f>'matches_lost (2)'!L136</f>
        <v>6</v>
      </c>
      <c r="O136">
        <f>'matches_lost (2)'!N136</f>
        <v>6</v>
      </c>
      <c r="P136">
        <f>'matches_lost (2)'!P136</f>
        <v>6</v>
      </c>
      <c r="Q136">
        <f>matches_win!E136</f>
        <v>8</v>
      </c>
      <c r="R136">
        <f t="shared" si="52"/>
        <v>5</v>
      </c>
      <c r="S136">
        <f t="shared" si="91"/>
        <v>10</v>
      </c>
      <c r="AO136" s="60">
        <f t="shared" si="72"/>
        <v>3.5804672096375407</v>
      </c>
      <c r="AP136" s="60">
        <f t="shared" si="73"/>
        <v>3.3042880585020473</v>
      </c>
      <c r="AQ136" s="60">
        <f t="shared" si="74"/>
        <v>0.25236444371492306</v>
      </c>
      <c r="AR136" s="60">
        <f t="shared" si="75"/>
        <v>17.87594701346114</v>
      </c>
      <c r="AS136" s="60">
        <f t="shared" si="76"/>
        <v>13.448901501699188</v>
      </c>
      <c r="AT136" s="60">
        <f t="shared" si="77"/>
        <v>25.562929612639326</v>
      </c>
      <c r="AU136" s="60">
        <f t="shared" si="78"/>
        <v>18.432694850507527</v>
      </c>
      <c r="AV136" s="60">
        <f t="shared" si="79"/>
        <v>163.60063238767256</v>
      </c>
      <c r="AW136" s="60">
        <f t="shared" si="80"/>
        <v>127.83707431939422</v>
      </c>
      <c r="AX136" s="60">
        <f t="shared" si="81"/>
        <v>126.14440069102119</v>
      </c>
      <c r="AY136" s="60">
        <f t="shared" si="82"/>
        <v>184.95313516407245</v>
      </c>
      <c r="AZ136" s="60">
        <f t="shared" si="83"/>
        <v>0</v>
      </c>
      <c r="BA136" s="60">
        <f t="shared" si="84"/>
        <v>18.599367996969487</v>
      </c>
      <c r="BB136" s="60">
        <f t="shared" si="85"/>
        <v>17.798997274148277</v>
      </c>
      <c r="BC136" s="60">
        <f t="shared" si="86"/>
        <v>16.92275602546778</v>
      </c>
      <c r="BD136" s="59">
        <f t="shared" si="87"/>
        <v>8</v>
      </c>
      <c r="BE136" s="61">
        <f t="shared" si="88"/>
        <v>23.596256555430095</v>
      </c>
      <c r="BF136" s="59">
        <f t="shared" si="89"/>
        <v>-15.596256555430095</v>
      </c>
      <c r="BG136" s="59">
        <f>ABS(matches_win!E136-'OAM2'!BE136)</f>
        <v>15.596256555430095</v>
      </c>
      <c r="BH136" s="59">
        <f>ABS(matches_win!F136-'OAM2'!BF136)</f>
        <v>21.596256555430095</v>
      </c>
      <c r="BI136" s="59">
        <f>IF(BG136&lt;BH136,matches_win!E136,matches_win!F136)</f>
        <v>8</v>
      </c>
      <c r="BJ136" s="59">
        <f t="shared" si="90"/>
        <v>1</v>
      </c>
    </row>
    <row r="137" spans="1:62" x14ac:dyDescent="0.35">
      <c r="A137">
        <v>134</v>
      </c>
      <c r="B137">
        <f>matches_win!L137</f>
        <v>2</v>
      </c>
      <c r="C137">
        <f>matches_win!N137</f>
        <v>2</v>
      </c>
      <c r="D137">
        <f>matches_win!P137</f>
        <v>6</v>
      </c>
      <c r="E137">
        <f>matches_win_weighted!L137</f>
        <v>2</v>
      </c>
      <c r="F137">
        <f>matches_win_weighted!N137</f>
        <v>2</v>
      </c>
      <c r="G137">
        <f>matches_win_weighted!P137</f>
        <v>2</v>
      </c>
      <c r="H137">
        <f>matches_lost!L137</f>
        <v>2</v>
      </c>
      <c r="I137">
        <f>matches_lost!N137</f>
        <v>2</v>
      </c>
      <c r="J137">
        <f>matches_lost!P137</f>
        <v>6</v>
      </c>
      <c r="K137">
        <f>matches_lost_weighted!L137</f>
        <v>2</v>
      </c>
      <c r="L137">
        <f>matches_lost_weighted!N137</f>
        <v>6</v>
      </c>
      <c r="M137">
        <f>matches_lost_weighted!P137</f>
        <v>6</v>
      </c>
      <c r="N137">
        <f>'matches_lost (2)'!L137</f>
        <v>2</v>
      </c>
      <c r="O137">
        <f>'matches_lost (2)'!N137</f>
        <v>2</v>
      </c>
      <c r="P137">
        <f>'matches_lost (2)'!P137</f>
        <v>2</v>
      </c>
      <c r="Q137">
        <f>matches_win!E137</f>
        <v>6</v>
      </c>
      <c r="R137">
        <f t="shared" si="52"/>
        <v>4</v>
      </c>
      <c r="S137">
        <f t="shared" si="91"/>
        <v>11</v>
      </c>
      <c r="AO137" s="60">
        <f t="shared" si="72"/>
        <v>0</v>
      </c>
      <c r="AP137" s="60">
        <f t="shared" si="73"/>
        <v>0</v>
      </c>
      <c r="AQ137" s="60">
        <f t="shared" si="74"/>
        <v>0.25236444371492306</v>
      </c>
      <c r="AR137" s="60">
        <f t="shared" si="75"/>
        <v>0</v>
      </c>
      <c r="AS137" s="60">
        <f t="shared" si="76"/>
        <v>0</v>
      </c>
      <c r="AT137" s="60">
        <f t="shared" si="77"/>
        <v>2.9355862924847855</v>
      </c>
      <c r="AU137" s="60">
        <f t="shared" si="78"/>
        <v>0.1786170828241464</v>
      </c>
      <c r="AV137" s="60">
        <f t="shared" si="79"/>
        <v>69213881.184044957</v>
      </c>
      <c r="AW137" s="60">
        <f t="shared" si="80"/>
        <v>0</v>
      </c>
      <c r="AX137" s="60">
        <f t="shared" si="81"/>
        <v>8.4967866859871126</v>
      </c>
      <c r="AY137" s="60">
        <f t="shared" si="82"/>
        <v>184.95313516407245</v>
      </c>
      <c r="AZ137" s="60">
        <f t="shared" si="83"/>
        <v>0</v>
      </c>
      <c r="BA137" s="60">
        <f t="shared" si="84"/>
        <v>7.202462997521943</v>
      </c>
      <c r="BB137" s="60">
        <f t="shared" si="85"/>
        <v>0.20958082458470081</v>
      </c>
      <c r="BC137" s="60">
        <f t="shared" si="86"/>
        <v>0</v>
      </c>
      <c r="BD137" s="59">
        <f t="shared" si="87"/>
        <v>6</v>
      </c>
      <c r="BE137" s="61">
        <f t="shared" si="88"/>
        <v>0.75173963862770721</v>
      </c>
      <c r="BF137" s="59">
        <f t="shared" si="89"/>
        <v>5.2482603613722931</v>
      </c>
      <c r="BG137" s="59">
        <f>ABS(matches_win!E137-'OAM2'!BE137)</f>
        <v>5.2482603613722931</v>
      </c>
      <c r="BH137" s="59">
        <f>ABS(matches_win!F137-'OAM2'!BF137)</f>
        <v>3.2482603613722931</v>
      </c>
      <c r="BI137" s="59">
        <f>IF(BG137&lt;BH137,matches_win!E137,matches_win!F137)</f>
        <v>2</v>
      </c>
      <c r="BJ137" s="59">
        <f t="shared" si="90"/>
        <v>0</v>
      </c>
    </row>
    <row r="138" spans="1:62" x14ac:dyDescent="0.35">
      <c r="A138" s="59">
        <v>135</v>
      </c>
      <c r="B138">
        <f>matches_win!L138</f>
        <v>6</v>
      </c>
      <c r="C138">
        <f>matches_win!N138</f>
        <v>3</v>
      </c>
      <c r="D138">
        <f>matches_win!P138</f>
        <v>6</v>
      </c>
      <c r="E138">
        <f>matches_win_weighted!L138</f>
        <v>3</v>
      </c>
      <c r="F138">
        <f>matches_win_weighted!N138</f>
        <v>3</v>
      </c>
      <c r="G138">
        <f>matches_win_weighted!P138</f>
        <v>3</v>
      </c>
      <c r="H138">
        <f>matches_lost!L138</f>
        <v>3</v>
      </c>
      <c r="I138">
        <f>matches_lost!N138</f>
        <v>3</v>
      </c>
      <c r="J138">
        <f>matches_lost!P138</f>
        <v>6</v>
      </c>
      <c r="K138">
        <f>matches_lost_weighted!L138</f>
        <v>3</v>
      </c>
      <c r="L138">
        <f>matches_lost_weighted!N138</f>
        <v>6</v>
      </c>
      <c r="M138">
        <f>matches_lost_weighted!P138</f>
        <v>6</v>
      </c>
      <c r="N138">
        <f>'matches_lost (2)'!L138</f>
        <v>3</v>
      </c>
      <c r="O138">
        <f>'matches_lost (2)'!N138</f>
        <v>3</v>
      </c>
      <c r="P138">
        <f>'matches_lost (2)'!P138</f>
        <v>3</v>
      </c>
      <c r="Q138">
        <f>matches_win!E138</f>
        <v>6</v>
      </c>
      <c r="R138">
        <f t="shared" si="52"/>
        <v>5</v>
      </c>
      <c r="S138">
        <f t="shared" si="91"/>
        <v>10</v>
      </c>
      <c r="AO138" s="60">
        <f t="shared" si="72"/>
        <v>3.5804672096375407</v>
      </c>
      <c r="AP138" s="60">
        <f t="shared" si="73"/>
        <v>11.090849145436191</v>
      </c>
      <c r="AQ138" s="60">
        <f t="shared" si="74"/>
        <v>0.25236444371492306</v>
      </c>
      <c r="AR138" s="60">
        <f t="shared" si="75"/>
        <v>0</v>
      </c>
      <c r="AS138" s="60">
        <f t="shared" si="76"/>
        <v>0</v>
      </c>
      <c r="AT138" s="60">
        <f t="shared" si="77"/>
        <v>3.0087355880452371</v>
      </c>
      <c r="AU138" s="60">
        <f t="shared" si="78"/>
        <v>0</v>
      </c>
      <c r="AV138" s="60">
        <f t="shared" si="79"/>
        <v>3.66471829519935</v>
      </c>
      <c r="AW138" s="60">
        <f t="shared" si="80"/>
        <v>0</v>
      </c>
      <c r="AX138" s="60">
        <f t="shared" si="81"/>
        <v>5.420857673750521</v>
      </c>
      <c r="AY138" s="60">
        <f t="shared" si="82"/>
        <v>184.95313516407245</v>
      </c>
      <c r="AZ138" s="60">
        <f t="shared" si="83"/>
        <v>0</v>
      </c>
      <c r="BA138" s="60">
        <f t="shared" si="84"/>
        <v>10.481369961956069</v>
      </c>
      <c r="BB138" s="60">
        <f t="shared" si="85"/>
        <v>0.48911858516389323</v>
      </c>
      <c r="BC138" s="60">
        <f t="shared" si="86"/>
        <v>11.486959309807578</v>
      </c>
      <c r="BD138" s="59">
        <f t="shared" si="87"/>
        <v>6</v>
      </c>
      <c r="BE138" s="61">
        <f t="shared" si="88"/>
        <v>9.9155318755277584</v>
      </c>
      <c r="BF138" s="59">
        <f t="shared" si="89"/>
        <v>-3.9155318755277584</v>
      </c>
      <c r="BG138" s="59">
        <f>ABS(matches_win!E138-'OAM2'!BE138)</f>
        <v>3.9155318755277584</v>
      </c>
      <c r="BH138" s="59">
        <f>ABS(matches_win!F138-'OAM2'!BF138)</f>
        <v>6.9155318755277584</v>
      </c>
      <c r="BI138" s="59">
        <f>IF(BG138&lt;BH138,matches_win!E138,matches_win!F138)</f>
        <v>6</v>
      </c>
      <c r="BJ138" s="59">
        <f t="shared" si="90"/>
        <v>1</v>
      </c>
    </row>
    <row r="139" spans="1:62" x14ac:dyDescent="0.35">
      <c r="A139">
        <v>136</v>
      </c>
      <c r="B139">
        <f>matches_win!L139</f>
        <v>2</v>
      </c>
      <c r="C139">
        <f>matches_win!N139</f>
        <v>7</v>
      </c>
      <c r="D139">
        <f>matches_win!P139</f>
        <v>7</v>
      </c>
      <c r="E139">
        <f>matches_win_weighted!L139</f>
        <v>2</v>
      </c>
      <c r="F139">
        <f>matches_win_weighted!N139</f>
        <v>2</v>
      </c>
      <c r="G139">
        <f>matches_win_weighted!P139</f>
        <v>2</v>
      </c>
      <c r="H139">
        <f>matches_lost!L139</f>
        <v>2</v>
      </c>
      <c r="I139">
        <f>matches_lost!N139</f>
        <v>2</v>
      </c>
      <c r="J139">
        <f>matches_lost!P139</f>
        <v>7</v>
      </c>
      <c r="K139">
        <f>matches_lost_weighted!L139</f>
        <v>2</v>
      </c>
      <c r="L139">
        <f>matches_lost_weighted!N139</f>
        <v>7</v>
      </c>
      <c r="M139">
        <f>matches_lost_weighted!P139</f>
        <v>7</v>
      </c>
      <c r="N139">
        <f>'matches_lost (2)'!L139</f>
        <v>2</v>
      </c>
      <c r="O139">
        <f>'matches_lost (2)'!N139</f>
        <v>2</v>
      </c>
      <c r="P139">
        <f>'matches_lost (2)'!P139</f>
        <v>2</v>
      </c>
      <c r="Q139">
        <f>matches_win!E139</f>
        <v>2</v>
      </c>
      <c r="R139">
        <f t="shared" si="52"/>
        <v>10</v>
      </c>
      <c r="S139">
        <f t="shared" si="91"/>
        <v>5</v>
      </c>
      <c r="AO139" s="60">
        <f t="shared" si="72"/>
        <v>0</v>
      </c>
      <c r="AP139" s="60">
        <f t="shared" si="73"/>
        <v>4883425866.9312429</v>
      </c>
      <c r="AQ139" s="60">
        <f t="shared" si="74"/>
        <v>25.435591971544465</v>
      </c>
      <c r="AR139" s="60">
        <f t="shared" si="75"/>
        <v>0</v>
      </c>
      <c r="AS139" s="60">
        <f t="shared" si="76"/>
        <v>0</v>
      </c>
      <c r="AT139" s="60">
        <f t="shared" si="77"/>
        <v>2.9355862924847855</v>
      </c>
      <c r="AU139" s="60">
        <f t="shared" si="78"/>
        <v>0.1786170828241464</v>
      </c>
      <c r="AV139" s="60">
        <f t="shared" si="79"/>
        <v>69213881.184044957</v>
      </c>
      <c r="AW139" s="60">
        <f t="shared" si="80"/>
        <v>25.801789428975624</v>
      </c>
      <c r="AX139" s="60">
        <f t="shared" si="81"/>
        <v>8.4967866859871126</v>
      </c>
      <c r="AY139" s="60">
        <f t="shared" si="82"/>
        <v>0</v>
      </c>
      <c r="AZ139" s="60">
        <f t="shared" si="83"/>
        <v>0</v>
      </c>
      <c r="BA139" s="60">
        <f t="shared" si="84"/>
        <v>7.202462997521943</v>
      </c>
      <c r="BB139" s="60">
        <f t="shared" si="85"/>
        <v>0.20958082458470081</v>
      </c>
      <c r="BC139" s="60">
        <f t="shared" si="86"/>
        <v>0</v>
      </c>
      <c r="BD139" s="59">
        <f t="shared" si="87"/>
        <v>2</v>
      </c>
      <c r="BE139" s="61">
        <f t="shared" si="88"/>
        <v>4.2151882113474564</v>
      </c>
      <c r="BF139" s="59">
        <f t="shared" si="89"/>
        <v>-2.2151882113474564</v>
      </c>
      <c r="BG139" s="59">
        <f>ABS(matches_win!E139-'OAM2'!BE139)</f>
        <v>2.2151882113474564</v>
      </c>
      <c r="BH139" s="59">
        <f>ABS(matches_win!F139-'OAM2'!BF139)</f>
        <v>9.2151882113474564</v>
      </c>
      <c r="BI139" s="59">
        <f>IF(BG139&lt;BH139,matches_win!E139,matches_win!F139)</f>
        <v>2</v>
      </c>
      <c r="BJ139" s="59">
        <f t="shared" si="90"/>
        <v>1</v>
      </c>
    </row>
    <row r="140" spans="1:62" x14ac:dyDescent="0.35">
      <c r="A140" s="59">
        <v>137</v>
      </c>
      <c r="B140">
        <f>matches_win!L140</f>
        <v>0</v>
      </c>
      <c r="C140">
        <f>matches_win!N140</f>
        <v>0</v>
      </c>
      <c r="D140">
        <f>matches_win!P140</f>
        <v>0</v>
      </c>
      <c r="E140">
        <f>matches_win_weighted!L140</f>
        <v>3</v>
      </c>
      <c r="F140">
        <f>matches_win_weighted!N140</f>
        <v>3</v>
      </c>
      <c r="G140">
        <f>matches_win_weighted!P140</f>
        <v>3</v>
      </c>
      <c r="H140">
        <f>matches_lost!L140</f>
        <v>3</v>
      </c>
      <c r="I140">
        <f>matches_lost!N140</f>
        <v>0</v>
      </c>
      <c r="J140">
        <f>matches_lost!P140</f>
        <v>0</v>
      </c>
      <c r="K140">
        <f>matches_lost_weighted!L140</f>
        <v>3</v>
      </c>
      <c r="L140">
        <f>matches_lost_weighted!N140</f>
        <v>0</v>
      </c>
      <c r="M140">
        <f>matches_lost_weighted!P140</f>
        <v>0</v>
      </c>
      <c r="N140">
        <f>'matches_lost (2)'!L140</f>
        <v>3</v>
      </c>
      <c r="O140">
        <f>'matches_lost (2)'!N140</f>
        <v>3</v>
      </c>
      <c r="P140">
        <f>'matches_lost (2)'!P140</f>
        <v>3</v>
      </c>
      <c r="Q140">
        <f>matches_win!E140</f>
        <v>3</v>
      </c>
      <c r="R140">
        <f t="shared" si="52"/>
        <v>8</v>
      </c>
      <c r="S140">
        <f t="shared" si="91"/>
        <v>7</v>
      </c>
      <c r="AO140" s="60">
        <f t="shared" si="72"/>
        <v>0</v>
      </c>
      <c r="AP140" s="60">
        <f t="shared" si="73"/>
        <v>0</v>
      </c>
      <c r="AQ140" s="60">
        <f t="shared" si="74"/>
        <v>0</v>
      </c>
      <c r="AR140" s="60">
        <f t="shared" si="75"/>
        <v>0</v>
      </c>
      <c r="AS140" s="60">
        <f t="shared" si="76"/>
        <v>0</v>
      </c>
      <c r="AT140" s="60">
        <f t="shared" si="77"/>
        <v>3.0087355880452371</v>
      </c>
      <c r="AU140" s="60">
        <f t="shared" si="78"/>
        <v>0</v>
      </c>
      <c r="AV140" s="60">
        <f t="shared" si="79"/>
        <v>0</v>
      </c>
      <c r="AW140" s="60">
        <f t="shared" si="80"/>
        <v>3.5136044999965702E-3</v>
      </c>
      <c r="AX140" s="60">
        <f t="shared" si="81"/>
        <v>5.420857673750521</v>
      </c>
      <c r="AY140" s="60">
        <f t="shared" si="82"/>
        <v>0</v>
      </c>
      <c r="AZ140" s="60">
        <f t="shared" si="83"/>
        <v>0</v>
      </c>
      <c r="BA140" s="60">
        <f t="shared" si="84"/>
        <v>10.481369961956069</v>
      </c>
      <c r="BB140" s="60">
        <f t="shared" si="85"/>
        <v>0.48911858516389323</v>
      </c>
      <c r="BC140" s="60">
        <f t="shared" si="86"/>
        <v>11.486959309807578</v>
      </c>
      <c r="BD140" s="59">
        <f t="shared" si="87"/>
        <v>3</v>
      </c>
      <c r="BE140" s="61">
        <f t="shared" si="88"/>
        <v>0</v>
      </c>
      <c r="BF140" s="59">
        <f t="shared" si="89"/>
        <v>3</v>
      </c>
      <c r="BG140" s="59">
        <f>ABS(matches_win!E140-'OAM2'!BE140)</f>
        <v>3</v>
      </c>
      <c r="BH140" s="59">
        <f>ABS(matches_win!F140-'OAM2'!BF140)</f>
        <v>3</v>
      </c>
      <c r="BI140" s="59">
        <f>IF(BG140&lt;BH140,matches_win!E140,matches_win!F140)</f>
        <v>0</v>
      </c>
      <c r="BJ140" s="59">
        <f t="shared" si="90"/>
        <v>0</v>
      </c>
    </row>
    <row r="141" spans="1:62" x14ac:dyDescent="0.35">
      <c r="A141">
        <v>138</v>
      </c>
      <c r="B141">
        <f>matches_win!L141</f>
        <v>6</v>
      </c>
      <c r="C141">
        <f>matches_win!N141</f>
        <v>6</v>
      </c>
      <c r="D141">
        <f>matches_win!P141</f>
        <v>6</v>
      </c>
      <c r="E141">
        <f>matches_win_weighted!L141</f>
        <v>6</v>
      </c>
      <c r="F141">
        <f>matches_win_weighted!N141</f>
        <v>8</v>
      </c>
      <c r="G141">
        <f>matches_win_weighted!P141</f>
        <v>8</v>
      </c>
      <c r="H141">
        <f>matches_lost!L141</f>
        <v>6</v>
      </c>
      <c r="I141">
        <f>matches_lost!N141</f>
        <v>8</v>
      </c>
      <c r="J141">
        <f>matches_lost!P141</f>
        <v>8</v>
      </c>
      <c r="K141">
        <f>matches_lost_weighted!L141</f>
        <v>8</v>
      </c>
      <c r="L141">
        <f>matches_lost_weighted!N141</f>
        <v>6</v>
      </c>
      <c r="M141">
        <f>matches_lost_weighted!P141</f>
        <v>6</v>
      </c>
      <c r="N141">
        <f>'matches_lost (2)'!L141</f>
        <v>6</v>
      </c>
      <c r="O141">
        <f>'matches_lost (2)'!N141</f>
        <v>6</v>
      </c>
      <c r="P141">
        <f>'matches_lost (2)'!P141</f>
        <v>6</v>
      </c>
      <c r="Q141">
        <f>matches_win!E141</f>
        <v>6</v>
      </c>
      <c r="R141">
        <f t="shared" si="52"/>
        <v>10</v>
      </c>
      <c r="S141">
        <f t="shared" si="91"/>
        <v>5</v>
      </c>
      <c r="AO141" s="60">
        <f t="shared" si="72"/>
        <v>3.5804672096375407</v>
      </c>
      <c r="AP141" s="60">
        <f t="shared" si="73"/>
        <v>3.3042880585020473</v>
      </c>
      <c r="AQ141" s="60">
        <f t="shared" si="74"/>
        <v>0.25236444371492306</v>
      </c>
      <c r="AR141" s="60">
        <f t="shared" si="75"/>
        <v>17.87594701346114</v>
      </c>
      <c r="AS141" s="60">
        <f t="shared" si="76"/>
        <v>13.448901501699188</v>
      </c>
      <c r="AT141" s="60">
        <f t="shared" si="77"/>
        <v>25.562929612639326</v>
      </c>
      <c r="AU141" s="60">
        <f t="shared" si="78"/>
        <v>18.432694850507527</v>
      </c>
      <c r="AV141" s="60">
        <f t="shared" si="79"/>
        <v>163.60063238767256</v>
      </c>
      <c r="AW141" s="60">
        <f t="shared" si="80"/>
        <v>127.83707431939422</v>
      </c>
      <c r="AX141" s="60">
        <f t="shared" si="81"/>
        <v>126.14440069102119</v>
      </c>
      <c r="AY141" s="60">
        <f t="shared" si="82"/>
        <v>184.95313516407245</v>
      </c>
      <c r="AZ141" s="60">
        <f t="shared" si="83"/>
        <v>0</v>
      </c>
      <c r="BA141" s="60">
        <f t="shared" si="84"/>
        <v>18.599367996969487</v>
      </c>
      <c r="BB141" s="60">
        <f t="shared" si="85"/>
        <v>17.798997274148277</v>
      </c>
      <c r="BC141" s="60">
        <f t="shared" si="86"/>
        <v>16.92275602546778</v>
      </c>
      <c r="BD141" s="59">
        <f t="shared" si="87"/>
        <v>6</v>
      </c>
      <c r="BE141" s="61">
        <f t="shared" si="88"/>
        <v>23.596256555430095</v>
      </c>
      <c r="BF141" s="59">
        <f t="shared" si="89"/>
        <v>-17.596256555430095</v>
      </c>
      <c r="BG141" s="59">
        <f>ABS(matches_win!E141-'OAM2'!BE141)</f>
        <v>17.596256555430095</v>
      </c>
      <c r="BH141" s="59">
        <f>ABS(matches_win!F141-'OAM2'!BF141)</f>
        <v>25.596256555430095</v>
      </c>
      <c r="BI141" s="59">
        <f>IF(BG141&lt;BH141,matches_win!E141,matches_win!F141)</f>
        <v>6</v>
      </c>
      <c r="BJ141" s="59">
        <f t="shared" si="90"/>
        <v>1</v>
      </c>
    </row>
    <row r="142" spans="1:62" x14ac:dyDescent="0.35">
      <c r="A142" s="59">
        <v>139</v>
      </c>
      <c r="B142">
        <f>matches_win!L142</f>
        <v>1</v>
      </c>
      <c r="C142">
        <f>matches_win!N142</f>
        <v>1</v>
      </c>
      <c r="D142">
        <f>matches_win!P142</f>
        <v>1</v>
      </c>
      <c r="E142">
        <f>matches_win_weighted!L142</f>
        <v>1</v>
      </c>
      <c r="F142">
        <f>matches_win_weighted!N142</f>
        <v>1</v>
      </c>
      <c r="G142">
        <f>matches_win_weighted!P142</f>
        <v>1</v>
      </c>
      <c r="H142">
        <f>matches_lost!L142</f>
        <v>1</v>
      </c>
      <c r="I142">
        <f>matches_lost!N142</f>
        <v>1</v>
      </c>
      <c r="J142">
        <f>matches_lost!P142</f>
        <v>6</v>
      </c>
      <c r="K142">
        <f>matches_lost_weighted!L142</f>
        <v>6</v>
      </c>
      <c r="L142">
        <f>matches_lost_weighted!N142</f>
        <v>1</v>
      </c>
      <c r="M142">
        <f>matches_lost_weighted!P142</f>
        <v>1</v>
      </c>
      <c r="N142">
        <f>'matches_lost (2)'!L142</f>
        <v>1</v>
      </c>
      <c r="O142">
        <f>'matches_lost (2)'!N142</f>
        <v>1</v>
      </c>
      <c r="P142">
        <f>'matches_lost (2)'!P142</f>
        <v>1</v>
      </c>
      <c r="Q142">
        <f>matches_win!E142</f>
        <v>1</v>
      </c>
      <c r="R142">
        <f t="shared" si="52"/>
        <v>13</v>
      </c>
      <c r="S142">
        <f t="shared" si="91"/>
        <v>2</v>
      </c>
      <c r="AO142" s="60">
        <f t="shared" si="72"/>
        <v>0.46432208970191818</v>
      </c>
      <c r="AP142" s="60">
        <f t="shared" si="73"/>
        <v>4.0863907516566256</v>
      </c>
      <c r="AQ142" s="60">
        <f t="shared" si="74"/>
        <v>0.47581150649045906</v>
      </c>
      <c r="AR142" s="60">
        <f t="shared" si="75"/>
        <v>6.5731912292809136E-3</v>
      </c>
      <c r="AS142" s="60">
        <f t="shared" si="76"/>
        <v>1.0008945844739996</v>
      </c>
      <c r="AT142" s="60">
        <f t="shared" si="77"/>
        <v>3.5057419408583872</v>
      </c>
      <c r="AU142" s="60">
        <f t="shared" si="78"/>
        <v>0.47295216564754144</v>
      </c>
      <c r="AV142" s="60">
        <f t="shared" si="79"/>
        <v>0.94348385882909025</v>
      </c>
      <c r="AW142" s="60">
        <f t="shared" si="80"/>
        <v>0</v>
      </c>
      <c r="AX142" s="60">
        <f t="shared" si="81"/>
        <v>18.918151824222857</v>
      </c>
      <c r="AY142" s="60">
        <f t="shared" si="82"/>
        <v>0.48564657583096388</v>
      </c>
      <c r="AZ142" s="60">
        <f t="shared" si="83"/>
        <v>0.47742742587967463</v>
      </c>
      <c r="BA142" s="60">
        <f t="shared" si="84"/>
        <v>0.28575080210218012</v>
      </c>
      <c r="BB142" s="60">
        <f t="shared" si="85"/>
        <v>0.28585020335973699</v>
      </c>
      <c r="BC142" s="60">
        <f t="shared" si="86"/>
        <v>0.28501890915481326</v>
      </c>
      <c r="BD142" s="59">
        <f t="shared" si="87"/>
        <v>1</v>
      </c>
      <c r="BE142" s="61">
        <f t="shared" si="88"/>
        <v>1.083793771936526</v>
      </c>
      <c r="BF142" s="59">
        <f t="shared" si="89"/>
        <v>-8.379377193652604E-2</v>
      </c>
      <c r="BG142" s="59">
        <f>ABS(matches_win!E142-'OAM2'!BE142)</f>
        <v>8.379377193652604E-2</v>
      </c>
      <c r="BH142" s="59">
        <f>ABS(matches_win!F142-'OAM2'!BF142)</f>
        <v>6.0837937719365263</v>
      </c>
      <c r="BI142" s="59">
        <f>IF(BG142&lt;BH142,matches_win!E142,matches_win!F142)</f>
        <v>1</v>
      </c>
      <c r="BJ142" s="59">
        <f t="shared" si="90"/>
        <v>1</v>
      </c>
    </row>
    <row r="143" spans="1:62" x14ac:dyDescent="0.35">
      <c r="A143">
        <v>140</v>
      </c>
      <c r="B143">
        <f>matches_win!L143</f>
        <v>7</v>
      </c>
      <c r="C143">
        <f>matches_win!N143</f>
        <v>7</v>
      </c>
      <c r="D143">
        <f>matches_win!P143</f>
        <v>0</v>
      </c>
      <c r="E143">
        <f>matches_win_weighted!L143</f>
        <v>7</v>
      </c>
      <c r="F143">
        <f>matches_win_weighted!N143</f>
        <v>7</v>
      </c>
      <c r="G143">
        <f>matches_win_weighted!P143</f>
        <v>7</v>
      </c>
      <c r="H143">
        <f>matches_lost!L143</f>
        <v>7</v>
      </c>
      <c r="I143">
        <f>matches_lost!N143</f>
        <v>7</v>
      </c>
      <c r="J143">
        <f>matches_lost!P143</f>
        <v>0</v>
      </c>
      <c r="K143">
        <f>matches_lost_weighted!L143</f>
        <v>7</v>
      </c>
      <c r="L143">
        <f>matches_lost_weighted!N143</f>
        <v>0</v>
      </c>
      <c r="M143">
        <f>matches_lost_weighted!P143</f>
        <v>0</v>
      </c>
      <c r="N143">
        <f>'matches_lost (2)'!L143</f>
        <v>7</v>
      </c>
      <c r="O143">
        <f>'matches_lost (2)'!N143</f>
        <v>7</v>
      </c>
      <c r="P143">
        <f>'matches_lost (2)'!P143</f>
        <v>7</v>
      </c>
      <c r="Q143">
        <f>matches_win!E143</f>
        <v>0</v>
      </c>
      <c r="R143">
        <f t="shared" si="52"/>
        <v>4</v>
      </c>
      <c r="S143">
        <f t="shared" si="91"/>
        <v>11</v>
      </c>
      <c r="AO143" s="60">
        <f t="shared" si="72"/>
        <v>23.974476440804274</v>
      </c>
      <c r="AP143" s="60">
        <f t="shared" si="73"/>
        <v>4883425866.9312429</v>
      </c>
      <c r="AQ143" s="60">
        <f t="shared" si="74"/>
        <v>0</v>
      </c>
      <c r="AR143" s="60">
        <f t="shared" si="75"/>
        <v>33.090356062252724</v>
      </c>
      <c r="AS143" s="60">
        <f t="shared" si="76"/>
        <v>7.9593287297089148</v>
      </c>
      <c r="AT143" s="60">
        <f t="shared" si="77"/>
        <v>0</v>
      </c>
      <c r="AU143" s="60">
        <f t="shared" si="78"/>
        <v>0</v>
      </c>
      <c r="AV143" s="60">
        <f t="shared" si="79"/>
        <v>14.864360167869656</v>
      </c>
      <c r="AW143" s="60">
        <f t="shared" si="80"/>
        <v>3.5136044999965702E-3</v>
      </c>
      <c r="AX143" s="60">
        <f t="shared" si="81"/>
        <v>15.834996353185078</v>
      </c>
      <c r="AY143" s="60">
        <f t="shared" si="82"/>
        <v>0</v>
      </c>
      <c r="AZ143" s="60">
        <f t="shared" si="83"/>
        <v>0</v>
      </c>
      <c r="BA143" s="60">
        <f t="shared" si="84"/>
        <v>0</v>
      </c>
      <c r="BB143" s="60">
        <f t="shared" si="85"/>
        <v>8.5360779258593613</v>
      </c>
      <c r="BC143" s="60">
        <f t="shared" si="86"/>
        <v>0</v>
      </c>
      <c r="BD143" s="59">
        <f t="shared" si="87"/>
        <v>0</v>
      </c>
      <c r="BE143" s="61">
        <f t="shared" si="88"/>
        <v>6.8040657011771378E-3</v>
      </c>
      <c r="BF143" s="59">
        <f t="shared" si="89"/>
        <v>-6.8040657011771378E-3</v>
      </c>
      <c r="BG143" s="59">
        <f>ABS(matches_win!E143-'OAM2'!BE143)</f>
        <v>6.8040657011771378E-3</v>
      </c>
      <c r="BH143" s="59">
        <f>ABS(matches_win!F143-'OAM2'!BF143)</f>
        <v>7.0068040657011768</v>
      </c>
      <c r="BI143" s="59">
        <f>IF(BG143&lt;BH143,matches_win!E143,matches_win!F143)</f>
        <v>0</v>
      </c>
      <c r="BJ143" s="59">
        <f t="shared" si="90"/>
        <v>1</v>
      </c>
    </row>
  </sheetData>
  <conditionalFormatting sqref="B1:P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F6B9-261D-4118-BEA2-F1051E9FF049}">
  <dimension ref="A2:M125"/>
  <sheetViews>
    <sheetView zoomScale="81" workbookViewId="0"/>
  </sheetViews>
  <sheetFormatPr defaultRowHeight="14.5" x14ac:dyDescent="0.35"/>
  <cols>
    <col min="1" max="1" width="26.7265625" bestFit="1" customWidth="1"/>
    <col min="2" max="3" width="16.90625" bestFit="1" customWidth="1"/>
    <col min="4" max="4" width="15" bestFit="1" customWidth="1"/>
    <col min="5" max="5" width="16" bestFit="1" customWidth="1"/>
    <col min="6" max="6" width="12.90625" bestFit="1" customWidth="1"/>
    <col min="7" max="7" width="6.7265625" bestFit="1" customWidth="1"/>
    <col min="8" max="8" width="9.7265625" bestFit="1" customWidth="1"/>
    <col min="9" max="9" width="5.7265625" bestFit="1" customWidth="1"/>
    <col min="10" max="10" width="5.54296875" bestFit="1" customWidth="1"/>
    <col min="11" max="11" width="5.90625" bestFit="1" customWidth="1"/>
    <col min="12" max="12" width="7.1796875" bestFit="1" customWidth="1"/>
    <col min="13" max="13" width="6.1796875" bestFit="1" customWidth="1"/>
  </cols>
  <sheetData>
    <row r="2" spans="1:6" x14ac:dyDescent="0.35">
      <c r="E2" t="s">
        <v>28</v>
      </c>
    </row>
    <row r="3" spans="1:6" x14ac:dyDescent="0.35">
      <c r="A3" s="1" t="s">
        <v>5</v>
      </c>
      <c r="B3" t="s">
        <v>7</v>
      </c>
      <c r="C3" t="s">
        <v>9</v>
      </c>
      <c r="D3" t="s">
        <v>8</v>
      </c>
      <c r="E3" t="s">
        <v>10</v>
      </c>
      <c r="F3" t="s">
        <v>11</v>
      </c>
    </row>
    <row r="4" spans="1:6" x14ac:dyDescent="0.35">
      <c r="A4" s="2">
        <v>0</v>
      </c>
      <c r="B4" s="3">
        <v>16</v>
      </c>
      <c r="C4" s="3">
        <f>COUNTIF(matches_win!$E$4:$E$143,naive_stat!A4)</f>
        <v>16</v>
      </c>
      <c r="D4">
        <f>COUNTIF(matches_win!$C$4:$D$143,A4)</f>
        <v>31</v>
      </c>
      <c r="E4" s="5">
        <f>B4/D4</f>
        <v>0.5161290322580645</v>
      </c>
      <c r="F4">
        <f>RANK(E4,E$4:E$13,0)</f>
        <v>3</v>
      </c>
    </row>
    <row r="5" spans="1:6" x14ac:dyDescent="0.35">
      <c r="A5" s="2">
        <v>1</v>
      </c>
      <c r="B5" s="3">
        <v>28</v>
      </c>
      <c r="C5" s="3">
        <f>COUNTIF(matches_win!$E$4:$E$143,naive_stat!A5)</f>
        <v>28</v>
      </c>
      <c r="D5">
        <f>COUNTIF(matches_win!$C$4:$D$143,A5)</f>
        <v>37</v>
      </c>
      <c r="E5" s="5">
        <f t="shared" ref="E5:E13" si="0">B5/D5</f>
        <v>0.7567567567567568</v>
      </c>
      <c r="F5">
        <f t="shared" ref="F5:F13" si="1">RANK(E5,E$4:E$13,0)</f>
        <v>1</v>
      </c>
    </row>
    <row r="6" spans="1:6" x14ac:dyDescent="0.35">
      <c r="A6" s="2">
        <v>2</v>
      </c>
      <c r="B6" s="3">
        <v>15</v>
      </c>
      <c r="C6" s="3">
        <f>COUNTIF(matches_win!$E$4:$E$143,naive_stat!A6)</f>
        <v>15</v>
      </c>
      <c r="D6">
        <f>COUNTIF(matches_win!$C$4:$D$143,A6)</f>
        <v>31</v>
      </c>
      <c r="E6" s="5">
        <f t="shared" si="0"/>
        <v>0.4838709677419355</v>
      </c>
      <c r="F6">
        <f t="shared" si="1"/>
        <v>5</v>
      </c>
    </row>
    <row r="7" spans="1:6" x14ac:dyDescent="0.35">
      <c r="A7" s="2">
        <v>3</v>
      </c>
      <c r="B7" s="3">
        <v>13</v>
      </c>
      <c r="C7" s="3">
        <f>COUNTIF(matches_win!$E$4:$E$143,naive_stat!A7)</f>
        <v>13</v>
      </c>
      <c r="D7">
        <f>COUNTIF(matches_win!$C$4:$D$143,A7)</f>
        <v>27</v>
      </c>
      <c r="E7" s="5">
        <f t="shared" si="0"/>
        <v>0.48148148148148145</v>
      </c>
      <c r="F7">
        <f t="shared" si="1"/>
        <v>6</v>
      </c>
    </row>
    <row r="8" spans="1:6" x14ac:dyDescent="0.35">
      <c r="A8" s="2">
        <v>4</v>
      </c>
      <c r="B8" s="3">
        <v>16</v>
      </c>
      <c r="C8" s="3">
        <f>COUNTIF(matches_win!$E$4:$E$143,naive_stat!A8)</f>
        <v>16</v>
      </c>
      <c r="D8">
        <f>COUNTIF(matches_win!$C$4:$D$143,A8)</f>
        <v>31</v>
      </c>
      <c r="E8" s="5">
        <f t="shared" si="0"/>
        <v>0.5161290322580645</v>
      </c>
      <c r="F8">
        <f t="shared" si="1"/>
        <v>3</v>
      </c>
    </row>
    <row r="9" spans="1:6" x14ac:dyDescent="0.35">
      <c r="A9" s="2">
        <v>5</v>
      </c>
      <c r="B9" s="3">
        <v>11</v>
      </c>
      <c r="C9" s="3">
        <f>COUNTIF(matches_win!$E$4:$E$143,naive_stat!A9)</f>
        <v>11</v>
      </c>
      <c r="D9">
        <f>COUNTIF(matches_win!$C$4:$D$143,A9)</f>
        <v>26</v>
      </c>
      <c r="E9" s="5">
        <f t="shared" si="0"/>
        <v>0.42307692307692307</v>
      </c>
      <c r="F9">
        <f t="shared" si="1"/>
        <v>8</v>
      </c>
    </row>
    <row r="10" spans="1:6" s="14" customFormat="1" x14ac:dyDescent="0.35">
      <c r="A10" s="10">
        <v>6</v>
      </c>
      <c r="B10" s="12">
        <v>10</v>
      </c>
      <c r="C10" s="12">
        <f>COUNTIF(matches_win!$E$4:$E$143,naive_stat!A10)</f>
        <v>10</v>
      </c>
      <c r="D10" s="14">
        <f>COUNTIF(matches_win!$C$4:$D$143,A10)</f>
        <v>18</v>
      </c>
      <c r="E10" s="15">
        <f t="shared" si="0"/>
        <v>0.55555555555555558</v>
      </c>
      <c r="F10" s="14">
        <f t="shared" si="1"/>
        <v>2</v>
      </c>
    </row>
    <row r="11" spans="1:6" x14ac:dyDescent="0.35">
      <c r="A11" s="2">
        <v>7</v>
      </c>
      <c r="B11" s="3">
        <v>13</v>
      </c>
      <c r="C11" s="3">
        <f>COUNTIF(matches_win!$E$4:$E$143,naive_stat!A11)</f>
        <v>13</v>
      </c>
      <c r="D11">
        <f>COUNTIF(matches_win!$C$4:$D$143,A11)</f>
        <v>29</v>
      </c>
      <c r="E11" s="5">
        <f t="shared" si="0"/>
        <v>0.44827586206896552</v>
      </c>
      <c r="F11">
        <f t="shared" si="1"/>
        <v>7</v>
      </c>
    </row>
    <row r="12" spans="1:6" x14ac:dyDescent="0.35">
      <c r="A12" s="2">
        <v>8</v>
      </c>
      <c r="B12" s="3">
        <v>8</v>
      </c>
      <c r="C12" s="3">
        <f>COUNTIF(matches_win!$E$4:$E$143,naive_stat!A12)</f>
        <v>8</v>
      </c>
      <c r="D12">
        <f>COUNTIF(matches_win!$C$4:$D$143,A12)</f>
        <v>25</v>
      </c>
      <c r="E12" s="5">
        <f t="shared" si="0"/>
        <v>0.32</v>
      </c>
      <c r="F12">
        <f t="shared" si="1"/>
        <v>10</v>
      </c>
    </row>
    <row r="13" spans="1:6" x14ac:dyDescent="0.35">
      <c r="A13" s="2">
        <v>9</v>
      </c>
      <c r="B13" s="3">
        <v>10</v>
      </c>
      <c r="C13" s="3">
        <f>COUNTIF(matches_win!$E$4:$E$143,naive_stat!A13)</f>
        <v>10</v>
      </c>
      <c r="D13">
        <f>COUNTIF(matches_win!$C$4:$D$143,A13)</f>
        <v>25</v>
      </c>
      <c r="E13" s="5">
        <f t="shared" si="0"/>
        <v>0.4</v>
      </c>
      <c r="F13">
        <f t="shared" si="1"/>
        <v>9</v>
      </c>
    </row>
    <row r="14" spans="1:6" x14ac:dyDescent="0.35">
      <c r="A14" s="2" t="s">
        <v>6</v>
      </c>
      <c r="B14" s="3">
        <v>140</v>
      </c>
      <c r="C14">
        <f>SUM(C4:C13)</f>
        <v>140</v>
      </c>
      <c r="D14">
        <f>SUM(D4:D13)</f>
        <v>280</v>
      </c>
    </row>
    <row r="17" spans="1:13" x14ac:dyDescent="0.35">
      <c r="B17" t="s">
        <v>14</v>
      </c>
      <c r="C17" t="s">
        <v>14</v>
      </c>
      <c r="D17" t="s">
        <v>14</v>
      </c>
      <c r="E17" t="s">
        <v>14</v>
      </c>
      <c r="F17" t="s">
        <v>14</v>
      </c>
    </row>
    <row r="18" spans="1:13" x14ac:dyDescent="0.35">
      <c r="A18" s="1" t="s">
        <v>5</v>
      </c>
      <c r="B18" t="s">
        <v>18</v>
      </c>
      <c r="C18" t="s">
        <v>7</v>
      </c>
      <c r="D18" t="s">
        <v>21</v>
      </c>
      <c r="E18" t="s">
        <v>24</v>
      </c>
      <c r="F18" t="s">
        <v>91</v>
      </c>
      <c r="G18" t="s">
        <v>22</v>
      </c>
      <c r="H18" t="s">
        <v>19</v>
      </c>
      <c r="I18" t="s">
        <v>20</v>
      </c>
      <c r="J18" t="s">
        <v>23</v>
      </c>
      <c r="L18" t="s">
        <v>128</v>
      </c>
      <c r="M18" t="s">
        <v>93</v>
      </c>
    </row>
    <row r="19" spans="1:13" x14ac:dyDescent="0.35">
      <c r="A19" s="2">
        <v>0</v>
      </c>
      <c r="B19" s="9">
        <v>7.8801617361350411</v>
      </c>
      <c r="C19" s="3">
        <v>16</v>
      </c>
      <c r="D19" s="7">
        <v>0.49251010850844007</v>
      </c>
      <c r="E19" s="7">
        <v>0.11970038408867648</v>
      </c>
      <c r="F19">
        <f>B19/D4</f>
        <v>0.25419876568177552</v>
      </c>
      <c r="G19" s="9">
        <f t="shared" ref="G19:G29" si="2">C19*D19</f>
        <v>7.8801617361350411</v>
      </c>
      <c r="H19">
        <f t="shared" ref="H19:H28" si="3">RANK(B19,B$19:B$28,0)</f>
        <v>2</v>
      </c>
      <c r="I19">
        <f t="shared" ref="I19:I28" si="4">F4</f>
        <v>3</v>
      </c>
      <c r="J19">
        <f>I19-H19</f>
        <v>1</v>
      </c>
      <c r="L19">
        <f>RANK(F19,F$19:F$28,0)</f>
        <v>2</v>
      </c>
      <c r="M19">
        <f>I19-L19</f>
        <v>1</v>
      </c>
    </row>
    <row r="20" spans="1:13" x14ac:dyDescent="0.35">
      <c r="A20" s="2">
        <v>1</v>
      </c>
      <c r="B20" s="9">
        <v>12.865854177956516</v>
      </c>
      <c r="C20" s="3">
        <v>28</v>
      </c>
      <c r="D20" s="7">
        <v>0.45949479206987559</v>
      </c>
      <c r="E20" s="7">
        <v>7.1255106146836791E-2</v>
      </c>
      <c r="F20">
        <f t="shared" ref="F20:F28" si="5">B20/D5</f>
        <v>0.34772578859341935</v>
      </c>
      <c r="G20" s="9">
        <f t="shared" si="2"/>
        <v>12.865854177956516</v>
      </c>
      <c r="H20">
        <f t="shared" si="3"/>
        <v>1</v>
      </c>
      <c r="I20">
        <f t="shared" si="4"/>
        <v>1</v>
      </c>
      <c r="J20">
        <f t="shared" ref="J20:J28" si="6">I20-H20</f>
        <v>0</v>
      </c>
      <c r="L20">
        <f t="shared" ref="L20:L28" si="7">RANK(F20,F$19:F$28,0)</f>
        <v>1</v>
      </c>
      <c r="M20">
        <f t="shared" ref="M20:M28" si="8">I20-L20</f>
        <v>0</v>
      </c>
    </row>
    <row r="21" spans="1:13" x14ac:dyDescent="0.35">
      <c r="A21" s="2">
        <v>2</v>
      </c>
      <c r="B21" s="9">
        <v>6.7692398327993439</v>
      </c>
      <c r="C21" s="3">
        <v>15</v>
      </c>
      <c r="D21" s="7">
        <v>0.45128265551995628</v>
      </c>
      <c r="E21" s="7">
        <v>6.6657470980399661E-2</v>
      </c>
      <c r="F21">
        <f t="shared" si="5"/>
        <v>0.21836257525159175</v>
      </c>
      <c r="G21" s="9">
        <f t="shared" si="2"/>
        <v>6.7692398327993439</v>
      </c>
      <c r="H21">
        <f t="shared" si="3"/>
        <v>4</v>
      </c>
      <c r="I21">
        <f t="shared" si="4"/>
        <v>5</v>
      </c>
      <c r="J21">
        <f t="shared" si="6"/>
        <v>1</v>
      </c>
      <c r="L21">
        <f t="shared" si="7"/>
        <v>7</v>
      </c>
      <c r="M21">
        <f t="shared" si="8"/>
        <v>-2</v>
      </c>
    </row>
    <row r="22" spans="1:13" x14ac:dyDescent="0.35">
      <c r="A22" s="2">
        <v>3</v>
      </c>
      <c r="B22" s="9">
        <v>6.1456161732023791</v>
      </c>
      <c r="C22" s="3">
        <v>13</v>
      </c>
      <c r="D22" s="7">
        <v>0.47273970563095224</v>
      </c>
      <c r="E22" s="7">
        <v>9.412908661828702E-2</v>
      </c>
      <c r="F22">
        <f t="shared" si="5"/>
        <v>0.22761541382231035</v>
      </c>
      <c r="G22" s="9">
        <f t="shared" si="2"/>
        <v>6.1456161732023791</v>
      </c>
      <c r="H22">
        <f t="shared" si="3"/>
        <v>6</v>
      </c>
      <c r="I22">
        <f t="shared" si="4"/>
        <v>6</v>
      </c>
      <c r="J22">
        <f t="shared" si="6"/>
        <v>0</v>
      </c>
      <c r="L22">
        <f t="shared" si="7"/>
        <v>5</v>
      </c>
      <c r="M22">
        <f t="shared" si="8"/>
        <v>1</v>
      </c>
    </row>
    <row r="23" spans="1:13" x14ac:dyDescent="0.35">
      <c r="A23" s="2">
        <v>4</v>
      </c>
      <c r="B23" s="9">
        <v>7.4404943764676794</v>
      </c>
      <c r="C23" s="3">
        <v>16</v>
      </c>
      <c r="D23" s="7">
        <v>0.46503089852922996</v>
      </c>
      <c r="E23" s="7">
        <v>7.2612091952187444E-2</v>
      </c>
      <c r="F23">
        <f t="shared" si="5"/>
        <v>0.24001594762798967</v>
      </c>
      <c r="G23" s="9">
        <f t="shared" si="2"/>
        <v>7.4404943764676794</v>
      </c>
      <c r="H23">
        <f t="shared" si="3"/>
        <v>3</v>
      </c>
      <c r="I23">
        <f t="shared" si="4"/>
        <v>3</v>
      </c>
      <c r="J23">
        <f t="shared" si="6"/>
        <v>0</v>
      </c>
      <c r="L23">
        <f t="shared" si="7"/>
        <v>4</v>
      </c>
      <c r="M23">
        <f t="shared" si="8"/>
        <v>-1</v>
      </c>
    </row>
    <row r="24" spans="1:13" x14ac:dyDescent="0.35">
      <c r="A24" s="2">
        <v>5</v>
      </c>
      <c r="B24" s="9">
        <v>5.1919777842358492</v>
      </c>
      <c r="C24" s="3">
        <v>11</v>
      </c>
      <c r="D24" s="7">
        <v>0.47199798038507718</v>
      </c>
      <c r="E24" s="7">
        <v>0.11992716197557433</v>
      </c>
      <c r="F24">
        <f t="shared" si="5"/>
        <v>0.19969145323984036</v>
      </c>
      <c r="G24" s="9">
        <f t="shared" si="2"/>
        <v>5.1919777842358492</v>
      </c>
      <c r="H24">
        <f t="shared" si="3"/>
        <v>7</v>
      </c>
      <c r="I24">
        <f t="shared" si="4"/>
        <v>8</v>
      </c>
      <c r="J24">
        <f t="shared" si="6"/>
        <v>1</v>
      </c>
      <c r="L24">
        <f t="shared" si="7"/>
        <v>8</v>
      </c>
      <c r="M24">
        <f t="shared" si="8"/>
        <v>0</v>
      </c>
    </row>
    <row r="25" spans="1:13" s="14" customFormat="1" x14ac:dyDescent="0.35">
      <c r="A25" s="10">
        <v>6</v>
      </c>
      <c r="B25" s="11">
        <v>4.4536283112923831</v>
      </c>
      <c r="C25" s="12">
        <v>10</v>
      </c>
      <c r="D25" s="13">
        <v>0.4453628311292383</v>
      </c>
      <c r="E25" s="13">
        <v>7.3987122121665042E-2</v>
      </c>
      <c r="F25" s="14">
        <f t="shared" si="5"/>
        <v>0.24742379507179907</v>
      </c>
      <c r="G25" s="11">
        <f t="shared" si="2"/>
        <v>4.4536283112923831</v>
      </c>
      <c r="H25" s="14">
        <f t="shared" si="3"/>
        <v>9</v>
      </c>
      <c r="I25" s="14">
        <f t="shared" si="4"/>
        <v>2</v>
      </c>
      <c r="J25" s="14">
        <f t="shared" si="6"/>
        <v>-7</v>
      </c>
      <c r="L25" s="14">
        <f t="shared" si="7"/>
        <v>3</v>
      </c>
      <c r="M25" s="14">
        <f t="shared" si="8"/>
        <v>-1</v>
      </c>
    </row>
    <row r="26" spans="1:13" x14ac:dyDescent="0.35">
      <c r="A26" s="2">
        <v>7</v>
      </c>
      <c r="B26" s="9">
        <v>6.3813694091113451</v>
      </c>
      <c r="C26" s="3">
        <v>13</v>
      </c>
      <c r="D26" s="7">
        <v>0.49087456993164191</v>
      </c>
      <c r="E26" s="7">
        <v>0.13722020225724224</v>
      </c>
      <c r="F26">
        <f t="shared" si="5"/>
        <v>0.2200472210038395</v>
      </c>
      <c r="G26" s="9">
        <f t="shared" si="2"/>
        <v>6.3813694091113451</v>
      </c>
      <c r="H26">
        <f t="shared" si="3"/>
        <v>5</v>
      </c>
      <c r="I26">
        <f t="shared" si="4"/>
        <v>7</v>
      </c>
      <c r="J26">
        <f t="shared" si="6"/>
        <v>2</v>
      </c>
      <c r="L26">
        <f t="shared" si="7"/>
        <v>6</v>
      </c>
      <c r="M26">
        <f t="shared" si="8"/>
        <v>1</v>
      </c>
    </row>
    <row r="27" spans="1:13" x14ac:dyDescent="0.35">
      <c r="A27" s="2">
        <v>8</v>
      </c>
      <c r="B27" s="9">
        <v>4.3736274736274732</v>
      </c>
      <c r="C27" s="3">
        <v>8</v>
      </c>
      <c r="D27" s="7">
        <v>0.54670343420343415</v>
      </c>
      <c r="E27" s="7">
        <v>0.13849455097946517</v>
      </c>
      <c r="F27">
        <f t="shared" si="5"/>
        <v>0.17494509894509894</v>
      </c>
      <c r="G27" s="9">
        <f t="shared" si="2"/>
        <v>4.3736274736274732</v>
      </c>
      <c r="H27">
        <f t="shared" si="3"/>
        <v>10</v>
      </c>
      <c r="I27">
        <f t="shared" si="4"/>
        <v>10</v>
      </c>
      <c r="J27">
        <f t="shared" si="6"/>
        <v>0</v>
      </c>
      <c r="L27">
        <f t="shared" si="7"/>
        <v>10</v>
      </c>
      <c r="M27">
        <f t="shared" si="8"/>
        <v>0</v>
      </c>
    </row>
    <row r="28" spans="1:13" x14ac:dyDescent="0.35">
      <c r="A28" s="2">
        <v>9</v>
      </c>
      <c r="B28" s="9">
        <v>4.6784008120381868</v>
      </c>
      <c r="C28" s="3">
        <v>10</v>
      </c>
      <c r="D28" s="7">
        <v>0.4678400812038187</v>
      </c>
      <c r="E28" s="7">
        <v>0.1225597243792243</v>
      </c>
      <c r="F28">
        <f t="shared" si="5"/>
        <v>0.18713603248152746</v>
      </c>
      <c r="G28" s="9">
        <f t="shared" si="2"/>
        <v>4.6784008120381868</v>
      </c>
      <c r="H28">
        <f t="shared" si="3"/>
        <v>8</v>
      </c>
      <c r="I28">
        <f t="shared" si="4"/>
        <v>9</v>
      </c>
      <c r="J28">
        <f t="shared" si="6"/>
        <v>1</v>
      </c>
      <c r="L28">
        <f t="shared" si="7"/>
        <v>9</v>
      </c>
      <c r="M28">
        <f t="shared" si="8"/>
        <v>0</v>
      </c>
    </row>
    <row r="29" spans="1:13" x14ac:dyDescent="0.35">
      <c r="A29" s="2" t="s">
        <v>6</v>
      </c>
      <c r="B29" s="9">
        <v>66.180370086866191</v>
      </c>
      <c r="C29" s="3">
        <v>140</v>
      </c>
      <c r="D29" s="7">
        <v>0.47271692919190134</v>
      </c>
      <c r="E29" s="7">
        <v>9.90213912002601E-2</v>
      </c>
      <c r="G29" s="9">
        <f t="shared" si="2"/>
        <v>66.180370086866191</v>
      </c>
    </row>
    <row r="31" spans="1:13" x14ac:dyDescent="0.35">
      <c r="C31" t="s">
        <v>217</v>
      </c>
      <c r="D31" t="s">
        <v>217</v>
      </c>
      <c r="E31" t="s">
        <v>217</v>
      </c>
      <c r="F31" t="s">
        <v>217</v>
      </c>
    </row>
    <row r="32" spans="1:13" x14ac:dyDescent="0.35">
      <c r="A32" t="s">
        <v>27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</row>
    <row r="33" spans="1:11" x14ac:dyDescent="0.35">
      <c r="A33" t="s">
        <v>25</v>
      </c>
      <c r="B33" t="s">
        <v>26</v>
      </c>
      <c r="C33" t="s">
        <v>29</v>
      </c>
      <c r="D33" t="s">
        <v>30</v>
      </c>
      <c r="E33" t="s">
        <v>31</v>
      </c>
      <c r="F33" t="str">
        <f>F18</f>
        <v>avg_avg2</v>
      </c>
      <c r="G33" t="s">
        <v>32</v>
      </c>
    </row>
    <row r="34" spans="1:11" x14ac:dyDescent="0.35">
      <c r="A34">
        <f>A19</f>
        <v>0</v>
      </c>
      <c r="B34" s="7">
        <f>E4</f>
        <v>0.5161290322580645</v>
      </c>
      <c r="C34" s="9">
        <f>B19</f>
        <v>7.8801617361350411</v>
      </c>
      <c r="D34" s="7">
        <f>D19</f>
        <v>0.49251010850844007</v>
      </c>
      <c r="E34" s="7">
        <f>E19</f>
        <v>0.11970038408867648</v>
      </c>
      <c r="F34">
        <f t="shared" ref="F34:F43" si="9">F19</f>
        <v>0.25419876568177552</v>
      </c>
      <c r="G34">
        <v>1000</v>
      </c>
    </row>
    <row r="35" spans="1:11" x14ac:dyDescent="0.35">
      <c r="A35">
        <f t="shared" ref="A35:A43" si="10">A20</f>
        <v>1</v>
      </c>
      <c r="B35" s="7">
        <f t="shared" ref="B35:B42" si="11">E5</f>
        <v>0.7567567567567568</v>
      </c>
      <c r="C35" s="9">
        <f t="shared" ref="C35:C43" si="12">B20</f>
        <v>12.865854177956516</v>
      </c>
      <c r="D35" s="7">
        <f t="shared" ref="D35:E42" si="13">D20</f>
        <v>0.45949479206987559</v>
      </c>
      <c r="E35" s="7">
        <f t="shared" si="13"/>
        <v>7.1255106146836791E-2</v>
      </c>
      <c r="F35">
        <f t="shared" si="9"/>
        <v>0.34772578859341935</v>
      </c>
      <c r="G35">
        <v>1000</v>
      </c>
    </row>
    <row r="36" spans="1:11" x14ac:dyDescent="0.35">
      <c r="A36">
        <f t="shared" si="10"/>
        <v>2</v>
      </c>
      <c r="B36" s="7">
        <f t="shared" si="11"/>
        <v>0.4838709677419355</v>
      </c>
      <c r="C36" s="9">
        <f t="shared" si="12"/>
        <v>6.7692398327993439</v>
      </c>
      <c r="D36" s="7">
        <f t="shared" si="13"/>
        <v>0.45128265551995628</v>
      </c>
      <c r="E36" s="7">
        <f t="shared" si="13"/>
        <v>6.6657470980399661E-2</v>
      </c>
      <c r="F36">
        <f t="shared" si="9"/>
        <v>0.21836257525159175</v>
      </c>
      <c r="G36">
        <v>1000</v>
      </c>
    </row>
    <row r="37" spans="1:11" x14ac:dyDescent="0.35">
      <c r="A37">
        <f t="shared" si="10"/>
        <v>3</v>
      </c>
      <c r="B37" s="7">
        <f t="shared" si="11"/>
        <v>0.48148148148148145</v>
      </c>
      <c r="C37" s="9">
        <f t="shared" si="12"/>
        <v>6.1456161732023791</v>
      </c>
      <c r="D37" s="7">
        <f t="shared" si="13"/>
        <v>0.47273970563095224</v>
      </c>
      <c r="E37" s="7">
        <f t="shared" si="13"/>
        <v>9.412908661828702E-2</v>
      </c>
      <c r="F37">
        <f t="shared" si="9"/>
        <v>0.22761541382231035</v>
      </c>
      <c r="G37">
        <v>1000</v>
      </c>
    </row>
    <row r="38" spans="1:11" x14ac:dyDescent="0.35">
      <c r="A38">
        <f t="shared" si="10"/>
        <v>4</v>
      </c>
      <c r="B38" s="7">
        <f t="shared" si="11"/>
        <v>0.5161290322580645</v>
      </c>
      <c r="C38" s="9">
        <f t="shared" si="12"/>
        <v>7.4404943764676794</v>
      </c>
      <c r="D38" s="7">
        <f t="shared" si="13"/>
        <v>0.46503089852922996</v>
      </c>
      <c r="E38" s="7">
        <f t="shared" si="13"/>
        <v>7.2612091952187444E-2</v>
      </c>
      <c r="F38">
        <f t="shared" si="9"/>
        <v>0.24001594762798967</v>
      </c>
      <c r="G38">
        <v>1000</v>
      </c>
    </row>
    <row r="39" spans="1:11" x14ac:dyDescent="0.35">
      <c r="A39">
        <f t="shared" si="10"/>
        <v>5</v>
      </c>
      <c r="B39" s="7">
        <f t="shared" si="11"/>
        <v>0.42307692307692307</v>
      </c>
      <c r="C39" s="9">
        <f t="shared" si="12"/>
        <v>5.1919777842358492</v>
      </c>
      <c r="D39" s="7">
        <f t="shared" si="13"/>
        <v>0.47199798038507718</v>
      </c>
      <c r="E39" s="7">
        <f t="shared" si="13"/>
        <v>0.11992716197557433</v>
      </c>
      <c r="F39">
        <f t="shared" si="9"/>
        <v>0.19969145323984036</v>
      </c>
      <c r="G39">
        <v>1000</v>
      </c>
    </row>
    <row r="40" spans="1:11" x14ac:dyDescent="0.35">
      <c r="A40">
        <f t="shared" si="10"/>
        <v>6</v>
      </c>
      <c r="B40" s="7">
        <f t="shared" si="11"/>
        <v>0.55555555555555558</v>
      </c>
      <c r="C40" s="9">
        <f t="shared" si="12"/>
        <v>4.4536283112923831</v>
      </c>
      <c r="D40" s="7">
        <f t="shared" si="13"/>
        <v>0.4453628311292383</v>
      </c>
      <c r="E40" s="7">
        <f t="shared" si="13"/>
        <v>7.3987122121665042E-2</v>
      </c>
      <c r="F40">
        <f t="shared" si="9"/>
        <v>0.24742379507179907</v>
      </c>
      <c r="G40">
        <v>1000</v>
      </c>
    </row>
    <row r="41" spans="1:11" x14ac:dyDescent="0.35">
      <c r="A41">
        <f t="shared" si="10"/>
        <v>7</v>
      </c>
      <c r="B41" s="7">
        <f t="shared" si="11"/>
        <v>0.44827586206896552</v>
      </c>
      <c r="C41" s="9">
        <f t="shared" si="12"/>
        <v>6.3813694091113451</v>
      </c>
      <c r="D41" s="7">
        <f t="shared" si="13"/>
        <v>0.49087456993164191</v>
      </c>
      <c r="E41" s="7">
        <f t="shared" si="13"/>
        <v>0.13722020225724224</v>
      </c>
      <c r="F41">
        <f t="shared" si="9"/>
        <v>0.2200472210038395</v>
      </c>
      <c r="G41">
        <v>1000</v>
      </c>
    </row>
    <row r="42" spans="1:11" x14ac:dyDescent="0.35">
      <c r="A42">
        <f t="shared" si="10"/>
        <v>8</v>
      </c>
      <c r="B42" s="7">
        <f t="shared" si="11"/>
        <v>0.32</v>
      </c>
      <c r="C42" s="9">
        <f t="shared" si="12"/>
        <v>4.3736274736274732</v>
      </c>
      <c r="D42" s="7">
        <f t="shared" si="13"/>
        <v>0.54670343420343415</v>
      </c>
      <c r="E42" s="7">
        <f t="shared" si="13"/>
        <v>0.13849455097946517</v>
      </c>
      <c r="F42">
        <f t="shared" si="9"/>
        <v>0.17494509894509894</v>
      </c>
      <c r="G42">
        <v>1000</v>
      </c>
    </row>
    <row r="43" spans="1:11" x14ac:dyDescent="0.35">
      <c r="A43">
        <f t="shared" si="10"/>
        <v>9</v>
      </c>
      <c r="B43" s="7">
        <f t="shared" ref="B43" si="14">E13</f>
        <v>0.4</v>
      </c>
      <c r="C43" s="9">
        <f t="shared" si="12"/>
        <v>4.6784008120381868</v>
      </c>
      <c r="D43" s="7">
        <f t="shared" ref="D43:E43" si="15">D28</f>
        <v>0.4678400812038187</v>
      </c>
      <c r="E43" s="7">
        <f t="shared" si="15"/>
        <v>0.1225597243792243</v>
      </c>
      <c r="F43">
        <f t="shared" si="9"/>
        <v>0.18713603248152746</v>
      </c>
      <c r="G43">
        <v>1000</v>
      </c>
    </row>
    <row r="44" spans="1:11" x14ac:dyDescent="0.35">
      <c r="B44" s="7"/>
      <c r="C44" s="9"/>
      <c r="D44" s="7"/>
      <c r="E44" s="7"/>
    </row>
    <row r="45" spans="1:11" x14ac:dyDescent="0.35">
      <c r="D45" t="s">
        <v>126</v>
      </c>
    </row>
    <row r="46" spans="1:11" x14ac:dyDescent="0.35">
      <c r="A46" t="str">
        <f t="shared" ref="A46:A55" si="16">A33</f>
        <v>OAM</v>
      </c>
      <c r="B46" t="str">
        <f t="shared" ref="B46:F46" si="17">B33</f>
        <v>naiv</v>
      </c>
      <c r="C46" t="str">
        <f t="shared" si="17"/>
        <v>sum_avg</v>
      </c>
      <c r="D46" t="str">
        <f t="shared" si="17"/>
        <v>avg_avg</v>
      </c>
      <c r="E46" t="str">
        <f t="shared" si="17"/>
        <v>stddev</v>
      </c>
      <c r="F46" t="str">
        <f t="shared" si="17"/>
        <v>avg_avg2</v>
      </c>
      <c r="G46" t="str">
        <f t="shared" ref="G46:G56" si="18">G33</f>
        <v>Y0</v>
      </c>
      <c r="H46" t="s">
        <v>127</v>
      </c>
      <c r="I46" t="s">
        <v>92</v>
      </c>
      <c r="J46" t="s">
        <v>20</v>
      </c>
    </row>
    <row r="47" spans="1:11" x14ac:dyDescent="0.35">
      <c r="A47">
        <f t="shared" si="16"/>
        <v>0</v>
      </c>
      <c r="B47">
        <f>RANK(B34,B$34:B$43,B$32)</f>
        <v>3</v>
      </c>
      <c r="C47">
        <f t="shared" ref="C47:E47" si="19">RANK(C34,C$34:C$43,C$32)</f>
        <v>2</v>
      </c>
      <c r="D47">
        <f t="shared" si="19"/>
        <v>2</v>
      </c>
      <c r="E47">
        <f t="shared" si="19"/>
        <v>5</v>
      </c>
      <c r="F47">
        <f t="shared" ref="F47" si="20">RANK(F34,F$34:F$43,F$32)</f>
        <v>2</v>
      </c>
      <c r="G47">
        <f t="shared" si="18"/>
        <v>1000</v>
      </c>
      <c r="H47">
        <f>G102</f>
        <v>1011.5</v>
      </c>
      <c r="I47">
        <f>RANK(H47,H$47:H$56,0)</f>
        <v>1</v>
      </c>
      <c r="J47">
        <f>B47</f>
        <v>3</v>
      </c>
      <c r="K47" s="7"/>
    </row>
    <row r="48" spans="1:11" x14ac:dyDescent="0.35">
      <c r="A48">
        <f t="shared" si="16"/>
        <v>1</v>
      </c>
      <c r="B48">
        <f t="shared" ref="B48:E48" si="21">RANK(B35,B$34:B$43,B$32)</f>
        <v>1</v>
      </c>
      <c r="C48">
        <f t="shared" si="21"/>
        <v>1</v>
      </c>
      <c r="D48">
        <f t="shared" si="21"/>
        <v>8</v>
      </c>
      <c r="E48">
        <f t="shared" si="21"/>
        <v>9</v>
      </c>
      <c r="F48">
        <f t="shared" ref="F48" si="22">RANK(F35,F$34:F$43,F$32)</f>
        <v>1</v>
      </c>
      <c r="G48">
        <f t="shared" si="18"/>
        <v>1000</v>
      </c>
      <c r="H48">
        <f t="shared" ref="H48:H56" si="23">G103</f>
        <v>1008.5</v>
      </c>
      <c r="I48">
        <f t="shared" ref="I48:I56" si="24">RANK(H48,H$47:H$56,0)</f>
        <v>2</v>
      </c>
      <c r="J48">
        <f t="shared" ref="J48:J56" si="25">B48</f>
        <v>1</v>
      </c>
      <c r="K48" s="7"/>
    </row>
    <row r="49" spans="1:12" x14ac:dyDescent="0.35">
      <c r="A49">
        <f t="shared" si="16"/>
        <v>2</v>
      </c>
      <c r="B49">
        <f t="shared" ref="B49:E49" si="26">RANK(B36,B$34:B$43,B$32)</f>
        <v>5</v>
      </c>
      <c r="C49">
        <f t="shared" si="26"/>
        <v>4</v>
      </c>
      <c r="D49">
        <f t="shared" si="26"/>
        <v>9</v>
      </c>
      <c r="E49">
        <f t="shared" si="26"/>
        <v>10</v>
      </c>
      <c r="F49">
        <f t="shared" ref="F49" si="27">RANK(F36,F$34:F$43,F$32)</f>
        <v>7</v>
      </c>
      <c r="G49">
        <f t="shared" si="18"/>
        <v>1000</v>
      </c>
      <c r="H49">
        <f t="shared" si="23"/>
        <v>990.4</v>
      </c>
      <c r="I49">
        <f t="shared" si="24"/>
        <v>10</v>
      </c>
      <c r="J49">
        <f t="shared" si="25"/>
        <v>5</v>
      </c>
      <c r="K49" s="7"/>
    </row>
    <row r="50" spans="1:12" x14ac:dyDescent="0.35">
      <c r="A50">
        <f t="shared" si="16"/>
        <v>3</v>
      </c>
      <c r="B50">
        <f t="shared" ref="B50:E50" si="28">RANK(B37,B$34:B$43,B$32)</f>
        <v>6</v>
      </c>
      <c r="C50">
        <f t="shared" si="28"/>
        <v>6</v>
      </c>
      <c r="D50">
        <f t="shared" si="28"/>
        <v>4</v>
      </c>
      <c r="E50">
        <f t="shared" si="28"/>
        <v>6</v>
      </c>
      <c r="F50">
        <f t="shared" ref="F50" si="29">RANK(F37,F$34:F$43,F$32)</f>
        <v>5</v>
      </c>
      <c r="G50">
        <f t="shared" si="18"/>
        <v>1000</v>
      </c>
      <c r="H50">
        <f t="shared" si="23"/>
        <v>994.4</v>
      </c>
      <c r="I50">
        <f t="shared" si="24"/>
        <v>9</v>
      </c>
      <c r="J50">
        <f t="shared" si="25"/>
        <v>6</v>
      </c>
      <c r="K50" s="7"/>
    </row>
    <row r="51" spans="1:12" x14ac:dyDescent="0.35">
      <c r="A51">
        <f t="shared" si="16"/>
        <v>4</v>
      </c>
      <c r="B51">
        <f t="shared" ref="B51:E51" si="30">RANK(B38,B$34:B$43,B$32)</f>
        <v>3</v>
      </c>
      <c r="C51">
        <f t="shared" si="30"/>
        <v>3</v>
      </c>
      <c r="D51">
        <f t="shared" si="30"/>
        <v>7</v>
      </c>
      <c r="E51">
        <f t="shared" si="30"/>
        <v>8</v>
      </c>
      <c r="F51">
        <f t="shared" ref="F51" si="31">RANK(F38,F$34:F$43,F$32)</f>
        <v>4</v>
      </c>
      <c r="G51">
        <f t="shared" si="18"/>
        <v>1000</v>
      </c>
      <c r="H51">
        <f t="shared" si="23"/>
        <v>1000.5</v>
      </c>
      <c r="I51">
        <f t="shared" si="24"/>
        <v>5</v>
      </c>
      <c r="J51">
        <f t="shared" si="25"/>
        <v>3</v>
      </c>
      <c r="K51" s="7"/>
    </row>
    <row r="52" spans="1:12" x14ac:dyDescent="0.35">
      <c r="A52">
        <f t="shared" si="16"/>
        <v>5</v>
      </c>
      <c r="B52">
        <f t="shared" ref="B52:E52" si="32">RANK(B39,B$34:B$43,B$32)</f>
        <v>8</v>
      </c>
      <c r="C52">
        <f t="shared" si="32"/>
        <v>7</v>
      </c>
      <c r="D52">
        <f t="shared" si="32"/>
        <v>5</v>
      </c>
      <c r="E52">
        <f t="shared" si="32"/>
        <v>4</v>
      </c>
      <c r="F52">
        <f t="shared" ref="F52" si="33">RANK(F39,F$34:F$43,F$32)</f>
        <v>8</v>
      </c>
      <c r="G52">
        <f t="shared" si="18"/>
        <v>1000</v>
      </c>
      <c r="H52">
        <f t="shared" si="23"/>
        <v>996.4</v>
      </c>
      <c r="I52">
        <f t="shared" si="24"/>
        <v>6</v>
      </c>
      <c r="J52">
        <f t="shared" si="25"/>
        <v>8</v>
      </c>
      <c r="K52" s="7"/>
    </row>
    <row r="53" spans="1:12" x14ac:dyDescent="0.35">
      <c r="A53">
        <f t="shared" si="16"/>
        <v>6</v>
      </c>
      <c r="B53">
        <f t="shared" ref="B53:E53" si="34">RANK(B40,B$34:B$43,B$32)</f>
        <v>2</v>
      </c>
      <c r="C53">
        <f t="shared" si="34"/>
        <v>9</v>
      </c>
      <c r="D53">
        <f t="shared" si="34"/>
        <v>10</v>
      </c>
      <c r="E53">
        <f t="shared" si="34"/>
        <v>7</v>
      </c>
      <c r="F53">
        <f t="shared" ref="F53" si="35">RANK(F40,F$34:F$43,F$32)</f>
        <v>3</v>
      </c>
      <c r="G53">
        <f t="shared" si="18"/>
        <v>1000</v>
      </c>
      <c r="H53">
        <f t="shared" si="23"/>
        <v>995.4</v>
      </c>
      <c r="I53">
        <f t="shared" si="24"/>
        <v>7</v>
      </c>
      <c r="J53">
        <f t="shared" si="25"/>
        <v>2</v>
      </c>
      <c r="K53" s="7"/>
    </row>
    <row r="54" spans="1:12" x14ac:dyDescent="0.35">
      <c r="A54">
        <f t="shared" si="16"/>
        <v>7</v>
      </c>
      <c r="B54">
        <f t="shared" ref="B54:E54" si="36">RANK(B41,B$34:B$43,B$32)</f>
        <v>7</v>
      </c>
      <c r="C54">
        <f t="shared" si="36"/>
        <v>5</v>
      </c>
      <c r="D54">
        <f t="shared" si="36"/>
        <v>3</v>
      </c>
      <c r="E54">
        <f t="shared" si="36"/>
        <v>2</v>
      </c>
      <c r="F54">
        <f t="shared" ref="F54" si="37">RANK(F41,F$34:F$43,F$32)</f>
        <v>6</v>
      </c>
      <c r="G54">
        <f t="shared" si="18"/>
        <v>1000</v>
      </c>
      <c r="H54">
        <f t="shared" si="23"/>
        <v>1007</v>
      </c>
      <c r="I54">
        <f t="shared" si="24"/>
        <v>3</v>
      </c>
      <c r="J54">
        <f t="shared" si="25"/>
        <v>7</v>
      </c>
      <c r="K54" s="7"/>
    </row>
    <row r="55" spans="1:12" x14ac:dyDescent="0.35">
      <c r="A55">
        <f t="shared" si="16"/>
        <v>8</v>
      </c>
      <c r="B55">
        <f t="shared" ref="B55:E55" si="38">RANK(B42,B$34:B$43,B$32)</f>
        <v>10</v>
      </c>
      <c r="C55">
        <f t="shared" si="38"/>
        <v>10</v>
      </c>
      <c r="D55">
        <f t="shared" si="38"/>
        <v>1</v>
      </c>
      <c r="E55">
        <f t="shared" si="38"/>
        <v>1</v>
      </c>
      <c r="F55">
        <f t="shared" ref="F55" si="39">RANK(F42,F$34:F$43,F$32)</f>
        <v>10</v>
      </c>
      <c r="G55">
        <f t="shared" si="18"/>
        <v>1000</v>
      </c>
      <c r="H55">
        <f t="shared" si="23"/>
        <v>1001</v>
      </c>
      <c r="I55">
        <f t="shared" si="24"/>
        <v>4</v>
      </c>
      <c r="J55">
        <f t="shared" si="25"/>
        <v>10</v>
      </c>
      <c r="K55" s="7"/>
    </row>
    <row r="56" spans="1:12" x14ac:dyDescent="0.35">
      <c r="A56">
        <f t="shared" ref="A56" si="40">A43</f>
        <v>9</v>
      </c>
      <c r="B56">
        <f t="shared" ref="B56:E56" si="41">RANK(B43,B$34:B$43,B$32)</f>
        <v>9</v>
      </c>
      <c r="C56">
        <f t="shared" si="41"/>
        <v>8</v>
      </c>
      <c r="D56">
        <f t="shared" si="41"/>
        <v>6</v>
      </c>
      <c r="E56">
        <f t="shared" si="41"/>
        <v>3</v>
      </c>
      <c r="F56">
        <f t="shared" ref="F56" si="42">RANK(F43,F$34:F$43,F$32)</f>
        <v>9</v>
      </c>
      <c r="G56">
        <f t="shared" si="18"/>
        <v>1000</v>
      </c>
      <c r="H56">
        <f t="shared" si="23"/>
        <v>994.9</v>
      </c>
      <c r="I56">
        <f t="shared" si="24"/>
        <v>8</v>
      </c>
      <c r="J56">
        <f t="shared" si="25"/>
        <v>9</v>
      </c>
      <c r="K56" s="7"/>
    </row>
    <row r="59" spans="1:12" ht="18" x14ac:dyDescent="0.35">
      <c r="A59" s="17"/>
    </row>
    <row r="60" spans="1:12" x14ac:dyDescent="0.35">
      <c r="A60" s="18"/>
    </row>
    <row r="63" spans="1:12" ht="15" x14ac:dyDescent="0.35">
      <c r="A63" s="19" t="s">
        <v>33</v>
      </c>
      <c r="B63" s="20">
        <v>1989132</v>
      </c>
      <c r="C63" s="19" t="s">
        <v>34</v>
      </c>
      <c r="D63" s="20">
        <v>10</v>
      </c>
      <c r="E63" s="19" t="s">
        <v>35</v>
      </c>
      <c r="F63" s="20">
        <v>5</v>
      </c>
      <c r="G63" s="19" t="s">
        <v>36</v>
      </c>
      <c r="H63" s="20">
        <v>10</v>
      </c>
      <c r="I63" s="19" t="s">
        <v>37</v>
      </c>
      <c r="J63" s="20">
        <v>0</v>
      </c>
      <c r="K63" s="19" t="s">
        <v>38</v>
      </c>
      <c r="L63" s="20" t="s">
        <v>94</v>
      </c>
    </row>
    <row r="64" spans="1:12" ht="18.5" thickBot="1" x14ac:dyDescent="0.4">
      <c r="A64" s="17"/>
    </row>
    <row r="65" spans="1:7" ht="15" thickBot="1" x14ac:dyDescent="0.4">
      <c r="A65" s="21" t="s">
        <v>39</v>
      </c>
      <c r="B65" s="21" t="s">
        <v>40</v>
      </c>
      <c r="C65" s="21" t="s">
        <v>41</v>
      </c>
      <c r="D65" s="21" t="s">
        <v>42</v>
      </c>
      <c r="E65" s="21" t="s">
        <v>43</v>
      </c>
      <c r="F65" s="21" t="s">
        <v>95</v>
      </c>
      <c r="G65" s="21" t="s">
        <v>96</v>
      </c>
    </row>
    <row r="66" spans="1:7" ht="15" thickBot="1" x14ac:dyDescent="0.4">
      <c r="A66" s="21" t="s">
        <v>44</v>
      </c>
      <c r="B66" s="22">
        <v>3</v>
      </c>
      <c r="C66" s="22">
        <v>2</v>
      </c>
      <c r="D66" s="22">
        <v>2</v>
      </c>
      <c r="E66" s="22">
        <v>5</v>
      </c>
      <c r="F66" s="22">
        <v>2</v>
      </c>
      <c r="G66" s="22">
        <v>1000</v>
      </c>
    </row>
    <row r="67" spans="1:7" ht="15" thickBot="1" x14ac:dyDescent="0.4">
      <c r="A67" s="21" t="s">
        <v>45</v>
      </c>
      <c r="B67" s="22">
        <v>1</v>
      </c>
      <c r="C67" s="22">
        <v>1</v>
      </c>
      <c r="D67" s="22">
        <v>8</v>
      </c>
      <c r="E67" s="22">
        <v>9</v>
      </c>
      <c r="F67" s="22">
        <v>1</v>
      </c>
      <c r="G67" s="22">
        <v>1000</v>
      </c>
    </row>
    <row r="68" spans="1:7" ht="15" thickBot="1" x14ac:dyDescent="0.4">
      <c r="A68" s="21" t="s">
        <v>46</v>
      </c>
      <c r="B68" s="22">
        <v>5</v>
      </c>
      <c r="C68" s="22">
        <v>4</v>
      </c>
      <c r="D68" s="22">
        <v>9</v>
      </c>
      <c r="E68" s="22">
        <v>10</v>
      </c>
      <c r="F68" s="22">
        <v>7</v>
      </c>
      <c r="G68" s="22">
        <v>1000</v>
      </c>
    </row>
    <row r="69" spans="1:7" ht="15" thickBot="1" x14ac:dyDescent="0.4">
      <c r="A69" s="21" t="s">
        <v>47</v>
      </c>
      <c r="B69" s="22">
        <v>6</v>
      </c>
      <c r="C69" s="22">
        <v>6</v>
      </c>
      <c r="D69" s="22">
        <v>4</v>
      </c>
      <c r="E69" s="22">
        <v>6</v>
      </c>
      <c r="F69" s="22">
        <v>5</v>
      </c>
      <c r="G69" s="22">
        <v>1000</v>
      </c>
    </row>
    <row r="70" spans="1:7" ht="15" thickBot="1" x14ac:dyDescent="0.4">
      <c r="A70" s="21" t="s">
        <v>48</v>
      </c>
      <c r="B70" s="22">
        <v>3</v>
      </c>
      <c r="C70" s="22">
        <v>3</v>
      </c>
      <c r="D70" s="22">
        <v>7</v>
      </c>
      <c r="E70" s="22">
        <v>8</v>
      </c>
      <c r="F70" s="22">
        <v>4</v>
      </c>
      <c r="G70" s="22">
        <v>1000</v>
      </c>
    </row>
    <row r="71" spans="1:7" ht="15" thickBot="1" x14ac:dyDescent="0.4">
      <c r="A71" s="21" t="s">
        <v>49</v>
      </c>
      <c r="B71" s="22">
        <v>8</v>
      </c>
      <c r="C71" s="22">
        <v>7</v>
      </c>
      <c r="D71" s="22">
        <v>5</v>
      </c>
      <c r="E71" s="22">
        <v>4</v>
      </c>
      <c r="F71" s="22">
        <v>8</v>
      </c>
      <c r="G71" s="22">
        <v>1000</v>
      </c>
    </row>
    <row r="72" spans="1:7" ht="15" thickBot="1" x14ac:dyDescent="0.4">
      <c r="A72" s="21" t="s">
        <v>50</v>
      </c>
      <c r="B72" s="22">
        <v>2</v>
      </c>
      <c r="C72" s="22">
        <v>9</v>
      </c>
      <c r="D72" s="22">
        <v>10</v>
      </c>
      <c r="E72" s="22">
        <v>7</v>
      </c>
      <c r="F72" s="22">
        <v>3</v>
      </c>
      <c r="G72" s="22">
        <v>1000</v>
      </c>
    </row>
    <row r="73" spans="1:7" ht="15" thickBot="1" x14ac:dyDescent="0.4">
      <c r="A73" s="21" t="s">
        <v>51</v>
      </c>
      <c r="B73" s="22">
        <v>7</v>
      </c>
      <c r="C73" s="22">
        <v>5</v>
      </c>
      <c r="D73" s="22">
        <v>3</v>
      </c>
      <c r="E73" s="22">
        <v>2</v>
      </c>
      <c r="F73" s="22">
        <v>6</v>
      </c>
      <c r="G73" s="22">
        <v>1000</v>
      </c>
    </row>
    <row r="74" spans="1:7" ht="15" thickBot="1" x14ac:dyDescent="0.4">
      <c r="A74" s="21" t="s">
        <v>52</v>
      </c>
      <c r="B74" s="22">
        <v>10</v>
      </c>
      <c r="C74" s="22">
        <v>10</v>
      </c>
      <c r="D74" s="22">
        <v>1</v>
      </c>
      <c r="E74" s="22">
        <v>1</v>
      </c>
      <c r="F74" s="22">
        <v>10</v>
      </c>
      <c r="G74" s="22">
        <v>1000</v>
      </c>
    </row>
    <row r="75" spans="1:7" ht="15" thickBot="1" x14ac:dyDescent="0.4">
      <c r="A75" s="21" t="s">
        <v>87</v>
      </c>
      <c r="B75" s="22">
        <v>9</v>
      </c>
      <c r="C75" s="22">
        <v>8</v>
      </c>
      <c r="D75" s="22">
        <v>6</v>
      </c>
      <c r="E75" s="22">
        <v>3</v>
      </c>
      <c r="F75" s="22">
        <v>9</v>
      </c>
      <c r="G75" s="22">
        <v>1000</v>
      </c>
    </row>
    <row r="76" spans="1:7" ht="18.5" thickBot="1" x14ac:dyDescent="0.4">
      <c r="A76" s="17"/>
    </row>
    <row r="77" spans="1:7" ht="15" thickBot="1" x14ac:dyDescent="0.4">
      <c r="A77" s="21" t="s">
        <v>53</v>
      </c>
      <c r="B77" s="21" t="s">
        <v>40</v>
      </c>
      <c r="C77" s="21" t="s">
        <v>41</v>
      </c>
      <c r="D77" s="21" t="s">
        <v>42</v>
      </c>
      <c r="E77" s="21" t="s">
        <v>43</v>
      </c>
      <c r="F77" s="21" t="s">
        <v>95</v>
      </c>
    </row>
    <row r="78" spans="1:7" ht="15" thickBot="1" x14ac:dyDescent="0.4">
      <c r="A78" s="21" t="s">
        <v>54</v>
      </c>
      <c r="B78" s="22" t="s">
        <v>97</v>
      </c>
      <c r="C78" s="22" t="s">
        <v>98</v>
      </c>
      <c r="D78" s="22" t="s">
        <v>88</v>
      </c>
      <c r="E78" s="22" t="s">
        <v>99</v>
      </c>
      <c r="F78" s="22" t="s">
        <v>100</v>
      </c>
    </row>
    <row r="79" spans="1:7" ht="15" thickBot="1" x14ac:dyDescent="0.4">
      <c r="A79" s="21" t="s">
        <v>56</v>
      </c>
      <c r="B79" s="22" t="s">
        <v>101</v>
      </c>
      <c r="C79" s="22" t="s">
        <v>102</v>
      </c>
      <c r="D79" s="22" t="s">
        <v>55</v>
      </c>
      <c r="E79" s="22" t="s">
        <v>103</v>
      </c>
      <c r="F79" s="22" t="s">
        <v>104</v>
      </c>
    </row>
    <row r="80" spans="1:7" ht="15" thickBot="1" x14ac:dyDescent="0.4">
      <c r="A80" s="21" t="s">
        <v>58</v>
      </c>
      <c r="B80" s="22" t="s">
        <v>105</v>
      </c>
      <c r="C80" s="22" t="s">
        <v>106</v>
      </c>
      <c r="D80" s="22" t="s">
        <v>57</v>
      </c>
      <c r="E80" s="22" t="s">
        <v>107</v>
      </c>
      <c r="F80" s="22" t="s">
        <v>108</v>
      </c>
    </row>
    <row r="81" spans="1:6" ht="15" thickBot="1" x14ac:dyDescent="0.4">
      <c r="A81" s="21" t="s">
        <v>60</v>
      </c>
      <c r="B81" s="22" t="s">
        <v>109</v>
      </c>
      <c r="C81" s="22" t="s">
        <v>110</v>
      </c>
      <c r="D81" s="22" t="s">
        <v>59</v>
      </c>
      <c r="E81" s="22" t="s">
        <v>111</v>
      </c>
      <c r="F81" s="22" t="s">
        <v>112</v>
      </c>
    </row>
    <row r="82" spans="1:6" ht="15" thickBot="1" x14ac:dyDescent="0.4">
      <c r="A82" s="21" t="s">
        <v>62</v>
      </c>
      <c r="B82" s="22" t="s">
        <v>113</v>
      </c>
      <c r="C82" s="22" t="s">
        <v>114</v>
      </c>
      <c r="D82" s="22" t="s">
        <v>61</v>
      </c>
      <c r="E82" s="22" t="s">
        <v>61</v>
      </c>
      <c r="F82" s="22" t="s">
        <v>115</v>
      </c>
    </row>
    <row r="83" spans="1:6" ht="15" thickBot="1" x14ac:dyDescent="0.4">
      <c r="A83" s="21" t="s">
        <v>64</v>
      </c>
      <c r="B83" s="22" t="s">
        <v>63</v>
      </c>
      <c r="C83" s="22" t="s">
        <v>116</v>
      </c>
      <c r="D83" s="22" t="s">
        <v>63</v>
      </c>
      <c r="E83" s="22" t="s">
        <v>63</v>
      </c>
      <c r="F83" s="22" t="s">
        <v>117</v>
      </c>
    </row>
    <row r="84" spans="1:6" ht="15" thickBot="1" x14ac:dyDescent="0.4">
      <c r="A84" s="21" t="s">
        <v>66</v>
      </c>
      <c r="B84" s="22" t="s">
        <v>65</v>
      </c>
      <c r="C84" s="22" t="s">
        <v>118</v>
      </c>
      <c r="D84" s="22" t="s">
        <v>65</v>
      </c>
      <c r="E84" s="22" t="s">
        <v>65</v>
      </c>
      <c r="F84" s="22" t="s">
        <v>119</v>
      </c>
    </row>
    <row r="85" spans="1:6" ht="15" thickBot="1" x14ac:dyDescent="0.4">
      <c r="A85" s="21" t="s">
        <v>68</v>
      </c>
      <c r="B85" s="22" t="s">
        <v>67</v>
      </c>
      <c r="C85" s="22" t="s">
        <v>120</v>
      </c>
      <c r="D85" s="22" t="s">
        <v>67</v>
      </c>
      <c r="E85" s="22" t="s">
        <v>67</v>
      </c>
      <c r="F85" s="22" t="s">
        <v>121</v>
      </c>
    </row>
    <row r="86" spans="1:6" ht="15" thickBot="1" x14ac:dyDescent="0.4">
      <c r="A86" s="21" t="s">
        <v>70</v>
      </c>
      <c r="B86" s="22" t="s">
        <v>69</v>
      </c>
      <c r="C86" s="22" t="s">
        <v>122</v>
      </c>
      <c r="D86" s="22" t="s">
        <v>69</v>
      </c>
      <c r="E86" s="22" t="s">
        <v>69</v>
      </c>
      <c r="F86" s="22" t="s">
        <v>123</v>
      </c>
    </row>
    <row r="87" spans="1:6" ht="15" thickBot="1" x14ac:dyDescent="0.4">
      <c r="A87" s="21" t="s">
        <v>89</v>
      </c>
      <c r="B87" s="22" t="s">
        <v>71</v>
      </c>
      <c r="C87" s="22" t="s">
        <v>71</v>
      </c>
      <c r="D87" s="22" t="s">
        <v>71</v>
      </c>
      <c r="E87" s="22" t="s">
        <v>71</v>
      </c>
      <c r="F87" s="22" t="s">
        <v>124</v>
      </c>
    </row>
    <row r="88" spans="1:6" ht="18.5" thickBot="1" x14ac:dyDescent="0.4">
      <c r="A88" s="17"/>
    </row>
    <row r="89" spans="1:6" ht="15" thickBot="1" x14ac:dyDescent="0.4">
      <c r="A89" s="21" t="s">
        <v>72</v>
      </c>
      <c r="B89" s="21" t="s">
        <v>40</v>
      </c>
      <c r="C89" s="21" t="s">
        <v>41</v>
      </c>
      <c r="D89" s="21" t="s">
        <v>42</v>
      </c>
      <c r="E89" s="21" t="s">
        <v>43</v>
      </c>
      <c r="F89" s="21" t="s">
        <v>95</v>
      </c>
    </row>
    <row r="90" spans="1:6" ht="15" thickBot="1" x14ac:dyDescent="0.4">
      <c r="A90" s="21" t="s">
        <v>54</v>
      </c>
      <c r="B90" s="22">
        <v>16</v>
      </c>
      <c r="C90" s="22">
        <v>498</v>
      </c>
      <c r="D90" s="22">
        <v>9</v>
      </c>
      <c r="E90" s="22">
        <v>509.5</v>
      </c>
      <c r="F90" s="22">
        <v>491.5</v>
      </c>
    </row>
    <row r="91" spans="1:6" ht="15" thickBot="1" x14ac:dyDescent="0.4">
      <c r="A91" s="21" t="s">
        <v>56</v>
      </c>
      <c r="B91" s="22">
        <v>15</v>
      </c>
      <c r="C91" s="22">
        <v>497</v>
      </c>
      <c r="D91" s="22">
        <v>8</v>
      </c>
      <c r="E91" s="22">
        <v>16.5</v>
      </c>
      <c r="F91" s="22">
        <v>490.5</v>
      </c>
    </row>
    <row r="92" spans="1:6" ht="15" thickBot="1" x14ac:dyDescent="0.4">
      <c r="A92" s="21" t="s">
        <v>58</v>
      </c>
      <c r="B92" s="22">
        <v>11</v>
      </c>
      <c r="C92" s="22">
        <v>496</v>
      </c>
      <c r="D92" s="22">
        <v>7</v>
      </c>
      <c r="E92" s="22">
        <v>15.5</v>
      </c>
      <c r="F92" s="22">
        <v>489.5</v>
      </c>
    </row>
    <row r="93" spans="1:6" ht="15" thickBot="1" x14ac:dyDescent="0.4">
      <c r="A93" s="21" t="s">
        <v>60</v>
      </c>
      <c r="B93" s="22">
        <v>10</v>
      </c>
      <c r="C93" s="22">
        <v>495</v>
      </c>
      <c r="D93" s="22">
        <v>6</v>
      </c>
      <c r="E93" s="22">
        <v>13</v>
      </c>
      <c r="F93" s="22">
        <v>488.5</v>
      </c>
    </row>
    <row r="94" spans="1:6" ht="15" thickBot="1" x14ac:dyDescent="0.4">
      <c r="A94" s="21" t="s">
        <v>62</v>
      </c>
      <c r="B94" s="22">
        <v>9</v>
      </c>
      <c r="C94" s="22">
        <v>494</v>
      </c>
      <c r="D94" s="22">
        <v>5</v>
      </c>
      <c r="E94" s="22">
        <v>5</v>
      </c>
      <c r="F94" s="22">
        <v>487.5</v>
      </c>
    </row>
    <row r="95" spans="1:6" ht="15" thickBot="1" x14ac:dyDescent="0.4">
      <c r="A95" s="21" t="s">
        <v>64</v>
      </c>
      <c r="B95" s="22">
        <v>4</v>
      </c>
      <c r="C95" s="22">
        <v>493</v>
      </c>
      <c r="D95" s="22">
        <v>4</v>
      </c>
      <c r="E95" s="22">
        <v>4</v>
      </c>
      <c r="F95" s="22">
        <v>486.5</v>
      </c>
    </row>
    <row r="96" spans="1:6" ht="15" thickBot="1" x14ac:dyDescent="0.4">
      <c r="A96" s="21" t="s">
        <v>66</v>
      </c>
      <c r="B96" s="22">
        <v>3</v>
      </c>
      <c r="C96" s="22">
        <v>492</v>
      </c>
      <c r="D96" s="22">
        <v>3</v>
      </c>
      <c r="E96" s="22">
        <v>3</v>
      </c>
      <c r="F96" s="22">
        <v>485.5</v>
      </c>
    </row>
    <row r="97" spans="1:10" ht="15" thickBot="1" x14ac:dyDescent="0.4">
      <c r="A97" s="21" t="s">
        <v>68</v>
      </c>
      <c r="B97" s="22">
        <v>2</v>
      </c>
      <c r="C97" s="22">
        <v>491</v>
      </c>
      <c r="D97" s="22">
        <v>2</v>
      </c>
      <c r="E97" s="22">
        <v>2</v>
      </c>
      <c r="F97" s="22">
        <v>484.5</v>
      </c>
    </row>
    <row r="98" spans="1:10" ht="15" thickBot="1" x14ac:dyDescent="0.4">
      <c r="A98" s="21" t="s">
        <v>70</v>
      </c>
      <c r="B98" s="22">
        <v>1</v>
      </c>
      <c r="C98" s="22">
        <v>488</v>
      </c>
      <c r="D98" s="22">
        <v>1</v>
      </c>
      <c r="E98" s="22">
        <v>1</v>
      </c>
      <c r="F98" s="22">
        <v>483.5</v>
      </c>
    </row>
    <row r="99" spans="1:10" ht="15" thickBot="1" x14ac:dyDescent="0.4">
      <c r="A99" s="21" t="s">
        <v>89</v>
      </c>
      <c r="B99" s="22">
        <v>0</v>
      </c>
      <c r="C99" s="22">
        <v>0</v>
      </c>
      <c r="D99" s="22">
        <v>0</v>
      </c>
      <c r="E99" s="22">
        <v>0</v>
      </c>
      <c r="F99" s="22">
        <v>482.5</v>
      </c>
    </row>
    <row r="100" spans="1:10" ht="18.5" thickBot="1" x14ac:dyDescent="0.4">
      <c r="A100" s="17"/>
    </row>
    <row r="101" spans="1:10" ht="15" thickBot="1" x14ac:dyDescent="0.4">
      <c r="A101" s="21" t="s">
        <v>73</v>
      </c>
      <c r="B101" s="21" t="s">
        <v>40</v>
      </c>
      <c r="C101" s="21" t="s">
        <v>41</v>
      </c>
      <c r="D101" s="21" t="s">
        <v>42</v>
      </c>
      <c r="E101" s="21" t="s">
        <v>43</v>
      </c>
      <c r="F101" s="21" t="s">
        <v>95</v>
      </c>
      <c r="G101" s="21" t="s">
        <v>74</v>
      </c>
      <c r="H101" s="21" t="s">
        <v>75</v>
      </c>
      <c r="I101" s="21" t="s">
        <v>76</v>
      </c>
      <c r="J101" s="21" t="s">
        <v>77</v>
      </c>
    </row>
    <row r="102" spans="1:10" ht="15" thickBot="1" x14ac:dyDescent="0.4">
      <c r="A102" s="21" t="s">
        <v>44</v>
      </c>
      <c r="B102" s="22">
        <v>11</v>
      </c>
      <c r="C102" s="22">
        <v>497</v>
      </c>
      <c r="D102" s="22">
        <v>8</v>
      </c>
      <c r="E102" s="22">
        <v>5</v>
      </c>
      <c r="F102" s="22">
        <v>490.5</v>
      </c>
      <c r="G102" s="22">
        <v>1011.5</v>
      </c>
      <c r="H102" s="22">
        <v>1000</v>
      </c>
      <c r="I102" s="22">
        <v>-11.5</v>
      </c>
      <c r="J102" s="22">
        <v>-1.1499999999999999</v>
      </c>
    </row>
    <row r="103" spans="1:10" ht="15" thickBot="1" x14ac:dyDescent="0.4">
      <c r="A103" s="21" t="s">
        <v>45</v>
      </c>
      <c r="B103" s="22">
        <v>16</v>
      </c>
      <c r="C103" s="22">
        <v>498</v>
      </c>
      <c r="D103" s="22">
        <v>2</v>
      </c>
      <c r="E103" s="22">
        <v>1</v>
      </c>
      <c r="F103" s="22">
        <v>491.5</v>
      </c>
      <c r="G103" s="22">
        <v>1008.5</v>
      </c>
      <c r="H103" s="22">
        <v>1000</v>
      </c>
      <c r="I103" s="22">
        <v>-8.5</v>
      </c>
      <c r="J103" s="22">
        <v>-0.85</v>
      </c>
    </row>
    <row r="104" spans="1:10" ht="15" thickBot="1" x14ac:dyDescent="0.4">
      <c r="A104" s="21" t="s">
        <v>46</v>
      </c>
      <c r="B104" s="22">
        <v>9</v>
      </c>
      <c r="C104" s="22">
        <v>495</v>
      </c>
      <c r="D104" s="22">
        <v>1</v>
      </c>
      <c r="E104" s="22">
        <v>0</v>
      </c>
      <c r="F104" s="22">
        <v>485.5</v>
      </c>
      <c r="G104" s="22">
        <v>990.4</v>
      </c>
      <c r="H104" s="22">
        <v>1000</v>
      </c>
      <c r="I104" s="22">
        <v>9.6</v>
      </c>
      <c r="J104" s="22">
        <v>0.96</v>
      </c>
    </row>
    <row r="105" spans="1:10" ht="15" thickBot="1" x14ac:dyDescent="0.4">
      <c r="A105" s="21" t="s">
        <v>47</v>
      </c>
      <c r="B105" s="22">
        <v>4</v>
      </c>
      <c r="C105" s="22">
        <v>493</v>
      </c>
      <c r="D105" s="22">
        <v>6</v>
      </c>
      <c r="E105" s="22">
        <v>4</v>
      </c>
      <c r="F105" s="22">
        <v>487.5</v>
      </c>
      <c r="G105" s="22">
        <v>994.4</v>
      </c>
      <c r="H105" s="22">
        <v>1000</v>
      </c>
      <c r="I105" s="22">
        <v>5.6</v>
      </c>
      <c r="J105" s="22">
        <v>0.56000000000000005</v>
      </c>
    </row>
    <row r="106" spans="1:10" ht="15" thickBot="1" x14ac:dyDescent="0.4">
      <c r="A106" s="21" t="s">
        <v>48</v>
      </c>
      <c r="B106" s="22">
        <v>11</v>
      </c>
      <c r="C106" s="22">
        <v>496</v>
      </c>
      <c r="D106" s="22">
        <v>3</v>
      </c>
      <c r="E106" s="22">
        <v>2</v>
      </c>
      <c r="F106" s="22">
        <v>488.5</v>
      </c>
      <c r="G106" s="22">
        <v>1000.5</v>
      </c>
      <c r="H106" s="22">
        <v>1000</v>
      </c>
      <c r="I106" s="22">
        <v>-0.5</v>
      </c>
      <c r="J106" s="22">
        <v>-0.05</v>
      </c>
    </row>
    <row r="107" spans="1:10" ht="15" thickBot="1" x14ac:dyDescent="0.4">
      <c r="A107" s="21" t="s">
        <v>49</v>
      </c>
      <c r="B107" s="22">
        <v>2</v>
      </c>
      <c r="C107" s="22">
        <v>492</v>
      </c>
      <c r="D107" s="22">
        <v>5</v>
      </c>
      <c r="E107" s="22">
        <v>13</v>
      </c>
      <c r="F107" s="22">
        <v>484.5</v>
      </c>
      <c r="G107" s="22">
        <v>996.4</v>
      </c>
      <c r="H107" s="22">
        <v>1000</v>
      </c>
      <c r="I107" s="22">
        <v>3.6</v>
      </c>
      <c r="J107" s="22">
        <v>0.36</v>
      </c>
    </row>
    <row r="108" spans="1:10" ht="15" thickBot="1" x14ac:dyDescent="0.4">
      <c r="A108" s="21" t="s">
        <v>50</v>
      </c>
      <c r="B108" s="22">
        <v>15</v>
      </c>
      <c r="C108" s="22">
        <v>488</v>
      </c>
      <c r="D108" s="22">
        <v>0</v>
      </c>
      <c r="E108" s="22">
        <v>3</v>
      </c>
      <c r="F108" s="22">
        <v>489.5</v>
      </c>
      <c r="G108" s="22">
        <v>995.4</v>
      </c>
      <c r="H108" s="22">
        <v>1000</v>
      </c>
      <c r="I108" s="22">
        <v>4.5999999999999996</v>
      </c>
      <c r="J108" s="22">
        <v>0.46</v>
      </c>
    </row>
    <row r="109" spans="1:10" ht="15" thickBot="1" x14ac:dyDescent="0.4">
      <c r="A109" s="21" t="s">
        <v>51</v>
      </c>
      <c r="B109" s="22">
        <v>3</v>
      </c>
      <c r="C109" s="22">
        <v>494</v>
      </c>
      <c r="D109" s="22">
        <v>7</v>
      </c>
      <c r="E109" s="22">
        <v>16.5</v>
      </c>
      <c r="F109" s="22">
        <v>486.5</v>
      </c>
      <c r="G109" s="22">
        <v>1007</v>
      </c>
      <c r="H109" s="22">
        <v>1000</v>
      </c>
      <c r="I109" s="22">
        <v>-7</v>
      </c>
      <c r="J109" s="22">
        <v>-0.7</v>
      </c>
    </row>
    <row r="110" spans="1:10" ht="15" thickBot="1" x14ac:dyDescent="0.4">
      <c r="A110" s="21" t="s">
        <v>52</v>
      </c>
      <c r="B110" s="22">
        <v>0</v>
      </c>
      <c r="C110" s="22">
        <v>0</v>
      </c>
      <c r="D110" s="22">
        <v>9</v>
      </c>
      <c r="E110" s="22">
        <v>509.5</v>
      </c>
      <c r="F110" s="22">
        <v>482.5</v>
      </c>
      <c r="G110" s="22">
        <v>1001</v>
      </c>
      <c r="H110" s="22">
        <v>1000</v>
      </c>
      <c r="I110" s="22">
        <v>-1</v>
      </c>
      <c r="J110" s="22">
        <v>-0.1</v>
      </c>
    </row>
    <row r="111" spans="1:10" ht="15" thickBot="1" x14ac:dyDescent="0.4">
      <c r="A111" s="21" t="s">
        <v>87</v>
      </c>
      <c r="B111" s="22">
        <v>1</v>
      </c>
      <c r="C111" s="22">
        <v>491</v>
      </c>
      <c r="D111" s="22">
        <v>4</v>
      </c>
      <c r="E111" s="22">
        <v>15.5</v>
      </c>
      <c r="F111" s="22">
        <v>483.5</v>
      </c>
      <c r="G111" s="22">
        <v>994.9</v>
      </c>
      <c r="H111" s="22">
        <v>1000</v>
      </c>
      <c r="I111" s="22">
        <v>5.0999999999999996</v>
      </c>
      <c r="J111" s="22">
        <v>0.51</v>
      </c>
    </row>
    <row r="112" spans="1:10" ht="15" thickBot="1" x14ac:dyDescent="0.4"/>
    <row r="113" spans="1:2" ht="15" thickBot="1" x14ac:dyDescent="0.4">
      <c r="A113" s="23" t="s">
        <v>78</v>
      </c>
      <c r="B113" s="24">
        <v>1524</v>
      </c>
    </row>
    <row r="114" spans="1:2" ht="15" thickBot="1" x14ac:dyDescent="0.4">
      <c r="A114" s="23" t="s">
        <v>90</v>
      </c>
      <c r="B114" s="24">
        <v>482.5</v>
      </c>
    </row>
    <row r="115" spans="1:2" ht="15" thickBot="1" x14ac:dyDescent="0.4">
      <c r="A115" s="23" t="s">
        <v>79</v>
      </c>
      <c r="B115" s="24">
        <v>10000</v>
      </c>
    </row>
    <row r="116" spans="1:2" ht="15" thickBot="1" x14ac:dyDescent="0.4">
      <c r="A116" s="23" t="s">
        <v>80</v>
      </c>
      <c r="B116" s="24">
        <v>10000</v>
      </c>
    </row>
    <row r="117" spans="1:2" ht="15" thickBot="1" x14ac:dyDescent="0.4">
      <c r="A117" s="23" t="s">
        <v>81</v>
      </c>
      <c r="B117" s="24">
        <v>0</v>
      </c>
    </row>
    <row r="118" spans="1:2" ht="15" thickBot="1" x14ac:dyDescent="0.4">
      <c r="A118" s="23" t="s">
        <v>82</v>
      </c>
      <c r="B118" s="24"/>
    </row>
    <row r="119" spans="1:2" ht="15" thickBot="1" x14ac:dyDescent="0.4">
      <c r="A119" s="23" t="s">
        <v>83</v>
      </c>
      <c r="B119" s="24"/>
    </row>
    <row r="120" spans="1:2" ht="15" thickBot="1" x14ac:dyDescent="0.4">
      <c r="A120" s="23" t="s">
        <v>84</v>
      </c>
      <c r="B120" s="24">
        <v>0</v>
      </c>
    </row>
    <row r="122" spans="1:2" x14ac:dyDescent="0.35">
      <c r="A122" s="26" t="s">
        <v>85</v>
      </c>
    </row>
    <row r="124" spans="1:2" x14ac:dyDescent="0.35">
      <c r="A124" s="25" t="s">
        <v>86</v>
      </c>
    </row>
    <row r="125" spans="1:2" x14ac:dyDescent="0.35">
      <c r="A125" s="25" t="s">
        <v>125</v>
      </c>
    </row>
  </sheetData>
  <conditionalFormatting sqref="J47:J5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7:I5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22" r:id="rId3" display="https://miau.my-x.hu/myx-free/coco/test/198913220200523103411.html" xr:uid="{F19AA121-9DB5-4F71-9629-D94A3F6A43AA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B2B6-F1F6-4599-89FC-046FC1B46989}">
  <dimension ref="A1:V76"/>
  <sheetViews>
    <sheetView topLeftCell="A46" zoomScale="69" workbookViewId="0">
      <selection activeCell="G66" sqref="G66:G75"/>
    </sheetView>
  </sheetViews>
  <sheetFormatPr defaultRowHeight="14.5" x14ac:dyDescent="0.35"/>
  <cols>
    <col min="1" max="1" width="12.6328125" bestFit="1" customWidth="1"/>
    <col min="2" max="2" width="15.36328125" bestFit="1" customWidth="1"/>
    <col min="3" max="3" width="19.7265625" bestFit="1" customWidth="1"/>
    <col min="4" max="4" width="14.90625" bestFit="1" customWidth="1"/>
    <col min="5" max="5" width="8.81640625" bestFit="1" customWidth="1"/>
    <col min="6" max="6" width="12.36328125" bestFit="1" customWidth="1"/>
    <col min="8" max="8" width="12.6328125" bestFit="1" customWidth="1"/>
    <col min="10" max="10" width="11.6328125" bestFit="1" customWidth="1"/>
    <col min="12" max="12" width="10.08984375" bestFit="1" customWidth="1"/>
    <col min="13" max="13" width="11.81640625" bestFit="1" customWidth="1"/>
  </cols>
  <sheetData>
    <row r="1" spans="1:22" x14ac:dyDescent="0.35">
      <c r="M1">
        <v>0</v>
      </c>
      <c r="N1">
        <v>1</v>
      </c>
      <c r="O1">
        <v>2</v>
      </c>
      <c r="P1">
        <v>3</v>
      </c>
      <c r="Q1">
        <v>4</v>
      </c>
      <c r="R1">
        <v>5</v>
      </c>
      <c r="S1">
        <v>6</v>
      </c>
      <c r="T1">
        <v>7</v>
      </c>
      <c r="U1">
        <v>8</v>
      </c>
      <c r="V1">
        <v>9</v>
      </c>
    </row>
    <row r="2" spans="1:22" x14ac:dyDescent="0.35">
      <c r="A2" t="s">
        <v>155</v>
      </c>
      <c r="M2">
        <v>100</v>
      </c>
      <c r="N2">
        <v>100</v>
      </c>
      <c r="O2">
        <v>100</v>
      </c>
      <c r="P2">
        <v>100</v>
      </c>
      <c r="Q2">
        <v>100</v>
      </c>
      <c r="R2">
        <v>100</v>
      </c>
      <c r="S2">
        <v>100</v>
      </c>
      <c r="T2">
        <v>100</v>
      </c>
      <c r="U2">
        <v>100</v>
      </c>
      <c r="V2">
        <v>100</v>
      </c>
    </row>
    <row r="3" spans="1:22" x14ac:dyDescent="0.35">
      <c r="A3" s="1" t="s">
        <v>5</v>
      </c>
      <c r="B3" t="s">
        <v>146</v>
      </c>
      <c r="C3" t="s">
        <v>147</v>
      </c>
      <c r="D3" t="s">
        <v>148</v>
      </c>
      <c r="E3" t="s">
        <v>13</v>
      </c>
      <c r="F3" t="s">
        <v>26</v>
      </c>
      <c r="H3" t="s">
        <v>153</v>
      </c>
      <c r="J3" t="s">
        <v>154</v>
      </c>
      <c r="L3" t="s">
        <v>215</v>
      </c>
      <c r="M3" t="s">
        <v>214</v>
      </c>
      <c r="N3" t="s">
        <v>214</v>
      </c>
      <c r="O3" t="s">
        <v>214</v>
      </c>
      <c r="P3" t="s">
        <v>214</v>
      </c>
      <c r="Q3" t="s">
        <v>214</v>
      </c>
      <c r="R3" t="s">
        <v>214</v>
      </c>
      <c r="S3" t="s">
        <v>214</v>
      </c>
      <c r="T3" t="s">
        <v>214</v>
      </c>
      <c r="U3" t="s">
        <v>214</v>
      </c>
      <c r="V3" t="s">
        <v>214</v>
      </c>
    </row>
    <row r="4" spans="1:22" x14ac:dyDescent="0.35">
      <c r="A4" s="2">
        <v>0</v>
      </c>
      <c r="B4" s="8">
        <v>3.9439640768588138</v>
      </c>
      <c r="C4" s="3">
        <v>10</v>
      </c>
      <c r="D4" s="8">
        <v>0.39439640768588136</v>
      </c>
      <c r="E4">
        <f>matches_win!AB103</f>
        <v>18</v>
      </c>
      <c r="F4" s="4">
        <f>C4/E4</f>
        <v>0.55555555555555558</v>
      </c>
      <c r="H4">
        <f>RANK(B4,B$4:B$13,0)</f>
        <v>5</v>
      </c>
      <c r="J4">
        <f>RANK(D4,D$4:D$13,0)</f>
        <v>6</v>
      </c>
      <c r="L4">
        <f>RANK(M4,M$4:M$13,0)</f>
        <v>6</v>
      </c>
      <c r="M4">
        <f>SLOPE(matches_win!AL4:AL103,matches_win!$B$4:$B$103)</f>
        <v>-4.3997136388728559E-4</v>
      </c>
      <c r="N4">
        <f>SLOPE(matches_win!AM4:AM103,matches_win!$B$4:$B$103)</f>
        <v>4.2885023371245735E-3</v>
      </c>
      <c r="O4">
        <f>SLOPE(matches_win!AN4:AN103,matches_win!$B$4:$B$103)</f>
        <v>-5.7736451577390614E-3</v>
      </c>
      <c r="P4">
        <f>SLOPE(matches_win!AO4:AO103,matches_win!$B$4:$B$103)</f>
        <v>-1.4183787036103998E-3</v>
      </c>
      <c r="Q4">
        <f>SLOPE(matches_win!AP4:AP103,matches_win!$B$4:$B$103)</f>
        <v>3.1947264940235063E-3</v>
      </c>
      <c r="R4">
        <f>SLOPE(matches_win!AQ4:AQ103,matches_win!$B$4:$B$103)</f>
        <v>2.39807129720827E-3</v>
      </c>
      <c r="S4">
        <f>SLOPE(matches_win!AR4:AR103,matches_win!$B$4:$B$103)</f>
        <v>2.9036994608551765E-3</v>
      </c>
      <c r="T4">
        <f>SLOPE(matches_win!AS4:AS103,matches_win!$B$4:$B$103)</f>
        <v>-1.6708072916534324E-3</v>
      </c>
      <c r="U4">
        <f>SLOPE(matches_win!AT4:AT103,matches_win!$B$4:$B$103)</f>
        <v>-1.8399287368551936E-3</v>
      </c>
      <c r="V4">
        <f>SLOPE(matches_win!AU4:AU103,matches_win!$B$4:$B$103)</f>
        <v>3.7390405797455462E-3</v>
      </c>
    </row>
    <row r="5" spans="1:22" x14ac:dyDescent="0.35">
      <c r="A5" s="2">
        <v>1</v>
      </c>
      <c r="B5" s="8">
        <v>8.9267857142857121</v>
      </c>
      <c r="C5" s="3">
        <v>21</v>
      </c>
      <c r="D5" s="8">
        <v>0.42508503401360531</v>
      </c>
      <c r="E5">
        <v>29</v>
      </c>
      <c r="F5" s="4">
        <f t="shared" ref="F5:F14" si="0">C5/E5</f>
        <v>0.72413793103448276</v>
      </c>
      <c r="H5">
        <f t="shared" ref="H5:J13" si="1">RANK(B5,B$4:B$13,0)</f>
        <v>1</v>
      </c>
      <c r="J5">
        <f t="shared" si="1"/>
        <v>2</v>
      </c>
      <c r="L5">
        <f t="shared" ref="L5:L13" si="2">RANK(M5,M$4:M$13,0)</f>
        <v>1</v>
      </c>
      <c r="M5">
        <v>4.2885023371245735E-3</v>
      </c>
    </row>
    <row r="6" spans="1:22" x14ac:dyDescent="0.35">
      <c r="A6" s="2">
        <v>2</v>
      </c>
      <c r="B6" s="8">
        <v>4.0985569985569992</v>
      </c>
      <c r="C6" s="3">
        <v>10</v>
      </c>
      <c r="D6" s="8">
        <v>0.40985569985569992</v>
      </c>
      <c r="E6">
        <v>22</v>
      </c>
      <c r="F6" s="4">
        <f t="shared" si="0"/>
        <v>0.45454545454545453</v>
      </c>
      <c r="H6">
        <f t="shared" si="1"/>
        <v>4</v>
      </c>
      <c r="J6">
        <f t="shared" si="1"/>
        <v>4</v>
      </c>
      <c r="L6">
        <f t="shared" si="2"/>
        <v>10</v>
      </c>
      <c r="M6">
        <v>-5.7736451577390614E-3</v>
      </c>
    </row>
    <row r="7" spans="1:22" x14ac:dyDescent="0.35">
      <c r="A7" s="2">
        <v>3</v>
      </c>
      <c r="B7" s="8">
        <v>3.8051481198540018</v>
      </c>
      <c r="C7" s="3">
        <v>10</v>
      </c>
      <c r="D7" s="8">
        <v>0.38051481198540016</v>
      </c>
      <c r="E7">
        <v>20</v>
      </c>
      <c r="F7" s="4">
        <f t="shared" si="0"/>
        <v>0.5</v>
      </c>
      <c r="H7">
        <f t="shared" si="1"/>
        <v>6</v>
      </c>
      <c r="J7">
        <f t="shared" si="1"/>
        <v>8</v>
      </c>
      <c r="L7">
        <f t="shared" si="2"/>
        <v>7</v>
      </c>
      <c r="M7">
        <v>-1.4183787036103998E-3</v>
      </c>
    </row>
    <row r="8" spans="1:22" x14ac:dyDescent="0.35">
      <c r="A8" s="2">
        <v>4</v>
      </c>
      <c r="B8" s="8">
        <v>4.5379117915108624</v>
      </c>
      <c r="C8" s="3">
        <v>11</v>
      </c>
      <c r="D8" s="8">
        <v>0.4125374355918966</v>
      </c>
      <c r="E8">
        <v>23</v>
      </c>
      <c r="F8" s="4">
        <f t="shared" si="0"/>
        <v>0.47826086956521741</v>
      </c>
      <c r="H8">
        <f t="shared" si="1"/>
        <v>2</v>
      </c>
      <c r="J8">
        <f t="shared" si="1"/>
        <v>3</v>
      </c>
      <c r="L8">
        <f t="shared" si="2"/>
        <v>3</v>
      </c>
      <c r="M8">
        <v>3.1947264940235063E-3</v>
      </c>
    </row>
    <row r="9" spans="1:22" x14ac:dyDescent="0.35">
      <c r="A9" s="2">
        <v>5</v>
      </c>
      <c r="B9" s="8">
        <v>3.3214285714285712</v>
      </c>
      <c r="C9" s="3">
        <v>9</v>
      </c>
      <c r="D9" s="8">
        <v>0.36904761904761901</v>
      </c>
      <c r="E9">
        <v>18</v>
      </c>
      <c r="F9" s="4">
        <f t="shared" si="0"/>
        <v>0.5</v>
      </c>
      <c r="H9">
        <f t="shared" si="1"/>
        <v>7</v>
      </c>
      <c r="J9">
        <f t="shared" si="1"/>
        <v>9</v>
      </c>
      <c r="L9">
        <f t="shared" si="2"/>
        <v>5</v>
      </c>
      <c r="M9">
        <v>2.39807129720827E-3</v>
      </c>
    </row>
    <row r="10" spans="1:22" x14ac:dyDescent="0.35">
      <c r="A10" s="2">
        <v>6</v>
      </c>
      <c r="B10" s="8">
        <v>2.7360558258391077</v>
      </c>
      <c r="C10" s="3">
        <v>7</v>
      </c>
      <c r="D10" s="8">
        <v>0.3908651179770154</v>
      </c>
      <c r="E10">
        <v>12</v>
      </c>
      <c r="F10" s="4">
        <f t="shared" si="0"/>
        <v>0.58333333333333337</v>
      </c>
      <c r="H10">
        <f t="shared" si="1"/>
        <v>8</v>
      </c>
      <c r="J10">
        <f t="shared" si="1"/>
        <v>7</v>
      </c>
      <c r="L10">
        <f t="shared" si="2"/>
        <v>4</v>
      </c>
      <c r="M10">
        <v>2.9036994608551765E-3</v>
      </c>
    </row>
    <row r="11" spans="1:22" x14ac:dyDescent="0.35">
      <c r="A11" s="2">
        <v>7</v>
      </c>
      <c r="B11" s="8">
        <v>4.379266077060195</v>
      </c>
      <c r="C11" s="3">
        <v>11</v>
      </c>
      <c r="D11" s="8">
        <v>0.39811509791456318</v>
      </c>
      <c r="E11">
        <v>21</v>
      </c>
      <c r="F11" s="4">
        <f t="shared" si="0"/>
        <v>0.52380952380952384</v>
      </c>
      <c r="H11">
        <f t="shared" si="1"/>
        <v>3</v>
      </c>
      <c r="J11">
        <f t="shared" si="1"/>
        <v>5</v>
      </c>
      <c r="L11">
        <f t="shared" si="2"/>
        <v>8</v>
      </c>
      <c r="M11">
        <v>-1.6708072916534324E-3</v>
      </c>
    </row>
    <row r="12" spans="1:22" x14ac:dyDescent="0.35">
      <c r="A12" s="2">
        <v>8</v>
      </c>
      <c r="B12" s="8">
        <v>1.3506493506493504</v>
      </c>
      <c r="C12" s="3">
        <v>5</v>
      </c>
      <c r="D12" s="8">
        <v>0.27012987012987011</v>
      </c>
      <c r="E12">
        <v>17</v>
      </c>
      <c r="F12" s="4">
        <f t="shared" si="0"/>
        <v>0.29411764705882354</v>
      </c>
      <c r="H12">
        <f t="shared" si="1"/>
        <v>10</v>
      </c>
      <c r="J12">
        <f t="shared" si="1"/>
        <v>10</v>
      </c>
      <c r="L12">
        <f t="shared" si="2"/>
        <v>9</v>
      </c>
      <c r="M12">
        <v>-1.8399287368551936E-3</v>
      </c>
    </row>
    <row r="13" spans="1:22" x14ac:dyDescent="0.35">
      <c r="A13" s="2">
        <v>9</v>
      </c>
      <c r="B13" s="8">
        <v>2.7336565939507116</v>
      </c>
      <c r="C13" s="3">
        <v>6</v>
      </c>
      <c r="D13" s="8">
        <v>0.45560943232511858</v>
      </c>
      <c r="E13">
        <v>20</v>
      </c>
      <c r="F13" s="4">
        <f t="shared" si="0"/>
        <v>0.3</v>
      </c>
      <c r="H13">
        <f t="shared" si="1"/>
        <v>9</v>
      </c>
      <c r="J13">
        <f t="shared" si="1"/>
        <v>1</v>
      </c>
      <c r="L13">
        <f t="shared" si="2"/>
        <v>2</v>
      </c>
      <c r="M13">
        <v>3.7390405797455462E-3</v>
      </c>
    </row>
    <row r="14" spans="1:22" x14ac:dyDescent="0.35">
      <c r="A14" s="2" t="s">
        <v>6</v>
      </c>
      <c r="B14" s="8">
        <v>39.833423119994343</v>
      </c>
      <c r="C14" s="3">
        <v>100</v>
      </c>
      <c r="D14" s="8">
        <v>0.39833423119994343</v>
      </c>
      <c r="E14">
        <f>SUM(E4:E13)</f>
        <v>200</v>
      </c>
      <c r="F14" s="4">
        <f t="shared" si="0"/>
        <v>0.5</v>
      </c>
    </row>
    <row r="16" spans="1:22" x14ac:dyDescent="0.35">
      <c r="M16">
        <v>0</v>
      </c>
      <c r="N16">
        <v>1</v>
      </c>
      <c r="O16">
        <v>2</v>
      </c>
      <c r="P16">
        <v>3</v>
      </c>
      <c r="Q16">
        <v>4</v>
      </c>
      <c r="R16">
        <v>5</v>
      </c>
      <c r="S16">
        <v>6</v>
      </c>
      <c r="T16">
        <v>7</v>
      </c>
      <c r="U16">
        <v>8</v>
      </c>
      <c r="V16">
        <v>9</v>
      </c>
    </row>
    <row r="17" spans="1:22" x14ac:dyDescent="0.35">
      <c r="A17" t="s">
        <v>173</v>
      </c>
      <c r="M17">
        <v>120</v>
      </c>
      <c r="N17">
        <v>120</v>
      </c>
      <c r="O17">
        <v>120</v>
      </c>
      <c r="P17">
        <v>120</v>
      </c>
      <c r="Q17">
        <v>120</v>
      </c>
      <c r="R17">
        <v>120</v>
      </c>
      <c r="S17">
        <v>120</v>
      </c>
      <c r="T17">
        <v>120</v>
      </c>
      <c r="U17">
        <v>120</v>
      </c>
      <c r="V17">
        <v>120</v>
      </c>
    </row>
    <row r="18" spans="1:22" x14ac:dyDescent="0.35">
      <c r="A18" s="1" t="s">
        <v>5</v>
      </c>
      <c r="B18" t="s">
        <v>146</v>
      </c>
      <c r="C18" t="s">
        <v>147</v>
      </c>
      <c r="D18" t="s">
        <v>148</v>
      </c>
      <c r="E18" t="s">
        <v>13</v>
      </c>
      <c r="F18" t="s">
        <v>26</v>
      </c>
      <c r="H18" t="s">
        <v>153</v>
      </c>
      <c r="J18" t="s">
        <v>154</v>
      </c>
      <c r="L18" t="s">
        <v>216</v>
      </c>
      <c r="M18" t="s">
        <v>214</v>
      </c>
      <c r="N18" t="s">
        <v>214</v>
      </c>
      <c r="O18" t="s">
        <v>214</v>
      </c>
      <c r="P18" t="s">
        <v>214</v>
      </c>
      <c r="Q18" t="s">
        <v>214</v>
      </c>
      <c r="R18" t="s">
        <v>214</v>
      </c>
      <c r="S18" t="s">
        <v>214</v>
      </c>
      <c r="T18" t="s">
        <v>214</v>
      </c>
      <c r="U18" t="s">
        <v>214</v>
      </c>
      <c r="V18" t="s">
        <v>214</v>
      </c>
    </row>
    <row r="19" spans="1:22" x14ac:dyDescent="0.35">
      <c r="A19" s="2">
        <v>0</v>
      </c>
      <c r="B19" s="8">
        <v>5.142297410192147</v>
      </c>
      <c r="C19" s="3">
        <v>13</v>
      </c>
      <c r="D19" s="8">
        <v>0.39556133924554976</v>
      </c>
      <c r="E19">
        <f>matches_win!AB123</f>
        <v>25</v>
      </c>
      <c r="F19" s="4">
        <f>C19/E19</f>
        <v>0.52</v>
      </c>
      <c r="H19">
        <f>RANK(B19,B$19:B$28,0)</f>
        <v>4</v>
      </c>
      <c r="J19">
        <f>RANK(D19,D$19:D$28,0)</f>
        <v>6</v>
      </c>
      <c r="L19">
        <f>RANK(M19,M$19:M$28,0)</f>
        <v>6</v>
      </c>
      <c r="M19">
        <f>SLOPE('matches_win (2)'!AL4:AL123,'matches_win (2)'!$B$4:$B$123)</f>
        <v>7.4382527613148382E-5</v>
      </c>
      <c r="N19">
        <f>SLOPE('matches_win (2)'!AM4:AM123,'matches_win (2)'!$B$4:$B$123)</f>
        <v>3.1336975913447834E-3</v>
      </c>
      <c r="O19">
        <f>SLOPE('matches_win (2)'!AN4:AN123,'matches_win (2)'!$B$4:$B$123)</f>
        <v>-4.8014954889297563E-3</v>
      </c>
      <c r="P19">
        <f>SLOPE('matches_win (2)'!AO4:AO123,'matches_win (2)'!$B$4:$B$123)</f>
        <v>-1.2574013882578508E-3</v>
      </c>
      <c r="Q19">
        <f>SLOPE('matches_win (2)'!AP4:AP123,'matches_win (2)'!$B$4:$B$123)</f>
        <v>2.7435341970680886E-3</v>
      </c>
      <c r="R19">
        <f>SLOPE('matches_win (2)'!AQ4:AQ123,'matches_win (2)'!$B$4:$B$123)</f>
        <v>1.8021818512199141E-3</v>
      </c>
      <c r="S19">
        <f>SLOPE('matches_win (2)'!AR4:AR123,'matches_win (2)'!$B$4:$B$123)</f>
        <v>1.7455365856296472E-3</v>
      </c>
      <c r="T19">
        <f>SLOPE('matches_win (2)'!AS4:AS123,'matches_win (2)'!$B$4:$B$123)</f>
        <v>-1.5304758788752819E-3</v>
      </c>
      <c r="U19">
        <f>SLOPE('matches_win (2)'!AT4:AT123,'matches_win (2)'!$B$4:$B$123)</f>
        <v>-1.7335677274637441E-3</v>
      </c>
      <c r="V19">
        <f>SLOPE('matches_win (2)'!AU4:AU123,'matches_win (2)'!$B$4:$B$123)</f>
        <v>3.5724659661442153E-3</v>
      </c>
    </row>
    <row r="20" spans="1:22" x14ac:dyDescent="0.35">
      <c r="A20" s="2">
        <v>1</v>
      </c>
      <c r="B20" s="8">
        <v>10.066751012145748</v>
      </c>
      <c r="C20" s="3">
        <v>24</v>
      </c>
      <c r="D20" s="8">
        <v>0.41944795883940617</v>
      </c>
      <c r="E20">
        <v>32</v>
      </c>
      <c r="F20" s="4">
        <f t="shared" ref="F20:F29" si="3">C20/E20</f>
        <v>0.75</v>
      </c>
      <c r="H20">
        <f t="shared" ref="H20:J28" si="4">RANK(B20,B$19:B$28,0)</f>
        <v>1</v>
      </c>
      <c r="J20">
        <f t="shared" si="4"/>
        <v>4</v>
      </c>
      <c r="L20">
        <f t="shared" ref="L20:L28" si="5">RANK(M20,M$19:M$28,0)</f>
        <v>2</v>
      </c>
      <c r="M20">
        <v>3.1336975913447834E-3</v>
      </c>
    </row>
    <row r="21" spans="1:22" x14ac:dyDescent="0.35">
      <c r="A21" s="2">
        <v>2</v>
      </c>
      <c r="B21" s="8">
        <v>5.5225517680895262</v>
      </c>
      <c r="C21" s="3">
        <v>13</v>
      </c>
      <c r="D21" s="8">
        <v>0.4248116744684251</v>
      </c>
      <c r="E21">
        <v>27</v>
      </c>
      <c r="F21" s="4">
        <f t="shared" si="3"/>
        <v>0.48148148148148145</v>
      </c>
      <c r="H21">
        <f t="shared" si="4"/>
        <v>3</v>
      </c>
      <c r="J21">
        <f t="shared" si="4"/>
        <v>3</v>
      </c>
      <c r="L21">
        <f t="shared" si="5"/>
        <v>10</v>
      </c>
      <c r="M21">
        <v>-4.8014954889297563E-3</v>
      </c>
    </row>
    <row r="22" spans="1:22" x14ac:dyDescent="0.35">
      <c r="A22" s="2">
        <v>3</v>
      </c>
      <c r="B22" s="8">
        <v>4.6951481198540019</v>
      </c>
      <c r="C22" s="3">
        <v>12</v>
      </c>
      <c r="D22" s="8">
        <v>0.39126234332116683</v>
      </c>
      <c r="E22">
        <v>23</v>
      </c>
      <c r="F22" s="4">
        <f t="shared" si="3"/>
        <v>0.52173913043478259</v>
      </c>
      <c r="H22">
        <f t="shared" si="4"/>
        <v>6</v>
      </c>
      <c r="J22">
        <f t="shared" si="4"/>
        <v>7</v>
      </c>
      <c r="L22">
        <f t="shared" si="5"/>
        <v>7</v>
      </c>
      <c r="M22">
        <v>-1.2574013882578508E-3</v>
      </c>
    </row>
    <row r="23" spans="1:22" x14ac:dyDescent="0.35">
      <c r="A23" s="2">
        <v>4</v>
      </c>
      <c r="B23" s="8">
        <v>6.1347949083939799</v>
      </c>
      <c r="C23" s="3">
        <v>14</v>
      </c>
      <c r="D23" s="8">
        <v>0.43819963631385572</v>
      </c>
      <c r="E23">
        <v>28</v>
      </c>
      <c r="F23" s="4">
        <f t="shared" si="3"/>
        <v>0.5</v>
      </c>
      <c r="H23">
        <f t="shared" si="4"/>
        <v>2</v>
      </c>
      <c r="J23">
        <f t="shared" si="4"/>
        <v>2</v>
      </c>
      <c r="L23">
        <f t="shared" si="5"/>
        <v>3</v>
      </c>
      <c r="M23">
        <v>2.7435341970680886E-3</v>
      </c>
    </row>
    <row r="24" spans="1:22" x14ac:dyDescent="0.35">
      <c r="A24" s="2">
        <v>5</v>
      </c>
      <c r="B24" s="8">
        <v>3.3214285714285712</v>
      </c>
      <c r="C24" s="3">
        <v>9</v>
      </c>
      <c r="D24" s="8">
        <v>0.36904761904761901</v>
      </c>
      <c r="E24">
        <v>21</v>
      </c>
      <c r="F24" s="4">
        <f t="shared" si="3"/>
        <v>0.42857142857142855</v>
      </c>
      <c r="H24">
        <f t="shared" si="4"/>
        <v>8</v>
      </c>
      <c r="J24">
        <f t="shared" si="4"/>
        <v>9</v>
      </c>
      <c r="L24">
        <f t="shared" si="5"/>
        <v>4</v>
      </c>
      <c r="M24">
        <v>1.8021818512199141E-3</v>
      </c>
    </row>
    <row r="25" spans="1:22" x14ac:dyDescent="0.35">
      <c r="A25" s="2">
        <v>6</v>
      </c>
      <c r="B25" s="8">
        <v>2.7360558258391077</v>
      </c>
      <c r="C25" s="3">
        <v>7</v>
      </c>
      <c r="D25" s="8">
        <v>0.3908651179770154</v>
      </c>
      <c r="E25">
        <v>13</v>
      </c>
      <c r="F25" s="4">
        <f t="shared" si="3"/>
        <v>0.53846153846153844</v>
      </c>
      <c r="H25">
        <f t="shared" si="4"/>
        <v>9</v>
      </c>
      <c r="J25">
        <f t="shared" si="4"/>
        <v>8</v>
      </c>
      <c r="L25">
        <f t="shared" si="5"/>
        <v>5</v>
      </c>
      <c r="M25">
        <v>1.7455365856296472E-3</v>
      </c>
    </row>
    <row r="26" spans="1:22" x14ac:dyDescent="0.35">
      <c r="A26" s="2">
        <v>7</v>
      </c>
      <c r="B26" s="8">
        <v>4.920932743726862</v>
      </c>
      <c r="C26" s="3">
        <v>12</v>
      </c>
      <c r="D26" s="8">
        <v>0.41007772864390518</v>
      </c>
      <c r="E26">
        <v>26</v>
      </c>
      <c r="F26" s="4">
        <f t="shared" si="3"/>
        <v>0.46153846153846156</v>
      </c>
      <c r="H26">
        <f t="shared" si="4"/>
        <v>5</v>
      </c>
      <c r="J26">
        <f t="shared" si="4"/>
        <v>5</v>
      </c>
      <c r="L26">
        <f t="shared" si="5"/>
        <v>8</v>
      </c>
      <c r="M26">
        <v>-1.5304758788752819E-3</v>
      </c>
    </row>
    <row r="27" spans="1:22" x14ac:dyDescent="0.35">
      <c r="A27" s="2">
        <v>8</v>
      </c>
      <c r="B27" s="8">
        <v>1.8089826839826837</v>
      </c>
      <c r="C27" s="3">
        <v>6</v>
      </c>
      <c r="D27" s="8">
        <v>0.30149711399711393</v>
      </c>
      <c r="E27">
        <v>21</v>
      </c>
      <c r="F27" s="4">
        <f t="shared" si="3"/>
        <v>0.2857142857142857</v>
      </c>
      <c r="H27">
        <f t="shared" si="4"/>
        <v>10</v>
      </c>
      <c r="J27">
        <f t="shared" si="4"/>
        <v>10</v>
      </c>
      <c r="L27">
        <f t="shared" si="5"/>
        <v>9</v>
      </c>
      <c r="M27">
        <v>-1.7335677274637441E-3</v>
      </c>
    </row>
    <row r="28" spans="1:22" x14ac:dyDescent="0.35">
      <c r="A28" s="2">
        <v>9</v>
      </c>
      <c r="B28" s="8">
        <v>4.6934559250543906</v>
      </c>
      <c r="C28" s="3">
        <v>10</v>
      </c>
      <c r="D28" s="8">
        <v>0.46934559250543906</v>
      </c>
      <c r="E28">
        <v>24</v>
      </c>
      <c r="F28" s="4">
        <f t="shared" si="3"/>
        <v>0.41666666666666669</v>
      </c>
      <c r="H28">
        <f t="shared" si="4"/>
        <v>7</v>
      </c>
      <c r="J28">
        <f t="shared" si="4"/>
        <v>1</v>
      </c>
      <c r="L28">
        <f t="shared" si="5"/>
        <v>1</v>
      </c>
      <c r="M28">
        <v>3.5724659661442153E-3</v>
      </c>
    </row>
    <row r="29" spans="1:22" x14ac:dyDescent="0.35">
      <c r="A29" s="2" t="s">
        <v>6</v>
      </c>
      <c r="B29" s="8">
        <v>49.042398968707033</v>
      </c>
      <c r="C29" s="3">
        <v>120</v>
      </c>
      <c r="D29" s="8">
        <v>0.40868665807255861</v>
      </c>
      <c r="E29">
        <f>SUM(E19:E28)</f>
        <v>240</v>
      </c>
      <c r="F29" s="4">
        <f t="shared" si="3"/>
        <v>0.5</v>
      </c>
    </row>
    <row r="33" spans="1:9" x14ac:dyDescent="0.35">
      <c r="A33" t="s">
        <v>401</v>
      </c>
      <c r="I33" t="s">
        <v>404</v>
      </c>
    </row>
    <row r="34" spans="1:9" x14ac:dyDescent="0.35">
      <c r="A34" s="1" t="s">
        <v>5</v>
      </c>
      <c r="B34" t="s">
        <v>146</v>
      </c>
      <c r="C34" t="s">
        <v>147</v>
      </c>
      <c r="D34" t="s">
        <v>148</v>
      </c>
      <c r="E34" t="str">
        <f>E3</f>
        <v>all</v>
      </c>
      <c r="F34" t="s">
        <v>26</v>
      </c>
      <c r="G34" t="s">
        <v>402</v>
      </c>
      <c r="H34" t="s">
        <v>403</v>
      </c>
      <c r="I34" t="str">
        <f>naive_stat!F3</f>
        <v>rank</v>
      </c>
    </row>
    <row r="35" spans="1:9" x14ac:dyDescent="0.35">
      <c r="A35" s="2">
        <v>0</v>
      </c>
      <c r="B35" s="8">
        <v>4.897619047619048</v>
      </c>
      <c r="C35" s="16">
        <v>8</v>
      </c>
      <c r="D35" s="8">
        <v>0.612202380952381</v>
      </c>
      <c r="E35">
        <f t="shared" ref="E35:E45" si="6">E4</f>
        <v>18</v>
      </c>
      <c r="F35" s="4">
        <f>C35/E35</f>
        <v>0.44444444444444442</v>
      </c>
      <c r="G35" s="8">
        <f t="shared" ref="G35:G44" si="7">D4-D35</f>
        <v>-0.21780597326649964</v>
      </c>
      <c r="H35">
        <f>RANK(G35,G$35:G$44,0)</f>
        <v>6</v>
      </c>
      <c r="I35">
        <f>naive_stat!F4</f>
        <v>3</v>
      </c>
    </row>
    <row r="36" spans="1:9" x14ac:dyDescent="0.35">
      <c r="A36" s="2">
        <v>1</v>
      </c>
      <c r="B36" s="8">
        <v>3.8607110482110483</v>
      </c>
      <c r="C36" s="16">
        <v>8</v>
      </c>
      <c r="D36" s="8">
        <v>0.48258888102638103</v>
      </c>
      <c r="E36">
        <f t="shared" si="6"/>
        <v>29</v>
      </c>
      <c r="F36" s="4">
        <f t="shared" ref="F36:F45" si="8">C36/E36</f>
        <v>0.27586206896551724</v>
      </c>
      <c r="G36" s="8">
        <f t="shared" si="7"/>
        <v>-5.7503847012775722E-2</v>
      </c>
      <c r="H36">
        <f t="shared" ref="H36:H44" si="9">RANK(G36,G$35:G$44,0)</f>
        <v>2</v>
      </c>
      <c r="I36">
        <f>naive_stat!F5</f>
        <v>1</v>
      </c>
    </row>
    <row r="37" spans="1:9" x14ac:dyDescent="0.35">
      <c r="A37" s="2">
        <v>2</v>
      </c>
      <c r="B37" s="8">
        <v>5.472282812646589</v>
      </c>
      <c r="C37" s="16">
        <v>12</v>
      </c>
      <c r="D37" s="8">
        <v>0.45602356772054908</v>
      </c>
      <c r="E37">
        <f t="shared" si="6"/>
        <v>22</v>
      </c>
      <c r="F37" s="4">
        <f t="shared" si="8"/>
        <v>0.54545454545454541</v>
      </c>
      <c r="G37" s="8">
        <f t="shared" si="7"/>
        <v>-4.6167867864849166E-2</v>
      </c>
      <c r="H37">
        <f t="shared" si="9"/>
        <v>1</v>
      </c>
      <c r="I37">
        <f>naive_stat!F6</f>
        <v>5</v>
      </c>
    </row>
    <row r="38" spans="1:9" x14ac:dyDescent="0.35">
      <c r="A38" s="2">
        <v>3</v>
      </c>
      <c r="B38" s="8">
        <v>4.5561772077251952</v>
      </c>
      <c r="C38" s="16">
        <v>10</v>
      </c>
      <c r="D38" s="8">
        <v>0.4556177207725195</v>
      </c>
      <c r="E38">
        <f t="shared" si="6"/>
        <v>20</v>
      </c>
      <c r="F38" s="4">
        <f t="shared" si="8"/>
        <v>0.5</v>
      </c>
      <c r="G38" s="8">
        <f t="shared" si="7"/>
        <v>-7.5102908787119338E-2</v>
      </c>
      <c r="H38">
        <f t="shared" si="9"/>
        <v>3</v>
      </c>
      <c r="I38">
        <f>naive_stat!F7</f>
        <v>6</v>
      </c>
    </row>
    <row r="39" spans="1:9" x14ac:dyDescent="0.35">
      <c r="A39" s="2">
        <v>4</v>
      </c>
      <c r="B39" s="8">
        <v>7.9457070707070709</v>
      </c>
      <c r="C39" s="16">
        <v>12</v>
      </c>
      <c r="D39" s="8">
        <v>0.66214225589225595</v>
      </c>
      <c r="E39">
        <f t="shared" si="6"/>
        <v>23</v>
      </c>
      <c r="F39" s="4">
        <f t="shared" si="8"/>
        <v>0.52173913043478259</v>
      </c>
      <c r="G39" s="8">
        <f t="shared" si="7"/>
        <v>-0.24960482030035935</v>
      </c>
      <c r="H39">
        <f t="shared" si="9"/>
        <v>7</v>
      </c>
      <c r="I39">
        <f>naive_stat!F8</f>
        <v>3</v>
      </c>
    </row>
    <row r="40" spans="1:9" x14ac:dyDescent="0.35">
      <c r="A40" s="2">
        <v>5</v>
      </c>
      <c r="B40" s="8">
        <v>5.7300144300144291</v>
      </c>
      <c r="C40" s="16">
        <v>9</v>
      </c>
      <c r="D40" s="8">
        <v>0.6366682700016032</v>
      </c>
      <c r="E40">
        <f t="shared" si="6"/>
        <v>18</v>
      </c>
      <c r="F40" s="4">
        <f t="shared" si="8"/>
        <v>0.5</v>
      </c>
      <c r="G40" s="8">
        <f t="shared" si="7"/>
        <v>-0.26762065095398418</v>
      </c>
      <c r="H40">
        <f t="shared" si="9"/>
        <v>8</v>
      </c>
      <c r="I40">
        <f>naive_stat!F9</f>
        <v>8</v>
      </c>
    </row>
    <row r="41" spans="1:9" x14ac:dyDescent="0.35">
      <c r="A41" s="2">
        <v>6</v>
      </c>
      <c r="B41" s="8">
        <v>2.8166666666666664</v>
      </c>
      <c r="C41" s="16">
        <v>5</v>
      </c>
      <c r="D41" s="8">
        <v>0.56333333333333324</v>
      </c>
      <c r="E41">
        <f t="shared" si="6"/>
        <v>12</v>
      </c>
      <c r="F41" s="4">
        <f t="shared" si="8"/>
        <v>0.41666666666666669</v>
      </c>
      <c r="G41" s="8">
        <f t="shared" si="7"/>
        <v>-0.17246821535631784</v>
      </c>
      <c r="H41">
        <f t="shared" si="9"/>
        <v>5</v>
      </c>
      <c r="I41">
        <f>naive_stat!F10</f>
        <v>2</v>
      </c>
    </row>
    <row r="42" spans="1:9" x14ac:dyDescent="0.35">
      <c r="A42" s="2">
        <v>7</v>
      </c>
      <c r="B42" s="8">
        <v>4.9664969017910199</v>
      </c>
      <c r="C42" s="16">
        <v>10</v>
      </c>
      <c r="D42" s="8">
        <v>0.49664969017910199</v>
      </c>
      <c r="E42">
        <f t="shared" si="6"/>
        <v>21</v>
      </c>
      <c r="F42" s="4">
        <f t="shared" si="8"/>
        <v>0.47619047619047616</v>
      </c>
      <c r="G42" s="8">
        <f t="shared" si="7"/>
        <v>-9.8534592264538812E-2</v>
      </c>
      <c r="H42">
        <f t="shared" si="9"/>
        <v>4</v>
      </c>
      <c r="I42">
        <f>naive_stat!F11</f>
        <v>7</v>
      </c>
    </row>
    <row r="43" spans="1:9" x14ac:dyDescent="0.35">
      <c r="A43" s="2">
        <v>8</v>
      </c>
      <c r="B43" s="8">
        <v>7.7816385411973661</v>
      </c>
      <c r="C43" s="16">
        <v>12</v>
      </c>
      <c r="D43" s="8">
        <v>0.64846987843311388</v>
      </c>
      <c r="E43">
        <f t="shared" si="6"/>
        <v>17</v>
      </c>
      <c r="F43" s="4">
        <f t="shared" si="8"/>
        <v>0.70588235294117652</v>
      </c>
      <c r="G43" s="8">
        <f t="shared" si="7"/>
        <v>-0.37834000830324377</v>
      </c>
      <c r="H43">
        <f t="shared" si="9"/>
        <v>9</v>
      </c>
      <c r="I43">
        <f>naive_stat!F12</f>
        <v>10</v>
      </c>
    </row>
    <row r="44" spans="1:9" x14ac:dyDescent="0.35">
      <c r="A44" s="2">
        <v>9</v>
      </c>
      <c r="B44" s="8">
        <v>12.139263153427239</v>
      </c>
      <c r="C44" s="16">
        <v>14</v>
      </c>
      <c r="D44" s="8">
        <v>0.86709022524480273</v>
      </c>
      <c r="E44">
        <f t="shared" si="6"/>
        <v>20</v>
      </c>
      <c r="F44" s="4">
        <f t="shared" si="8"/>
        <v>0.7</v>
      </c>
      <c r="G44" s="8">
        <f t="shared" si="7"/>
        <v>-0.41148079291968415</v>
      </c>
      <c r="H44">
        <f t="shared" si="9"/>
        <v>10</v>
      </c>
      <c r="I44">
        <f>naive_stat!F13</f>
        <v>9</v>
      </c>
    </row>
    <row r="45" spans="1:9" x14ac:dyDescent="0.35">
      <c r="A45" s="2" t="s">
        <v>6</v>
      </c>
      <c r="B45" s="8">
        <v>60.166576880005664</v>
      </c>
      <c r="C45" s="16">
        <v>100</v>
      </c>
      <c r="D45" s="8">
        <v>0.60166576880005662</v>
      </c>
      <c r="E45">
        <f t="shared" si="6"/>
        <v>200</v>
      </c>
      <c r="F45" s="4">
        <f t="shared" si="8"/>
        <v>0.5</v>
      </c>
      <c r="G45" s="8"/>
    </row>
    <row r="48" spans="1:9" x14ac:dyDescent="0.35">
      <c r="A48" t="s">
        <v>407</v>
      </c>
      <c r="I48" t="s">
        <v>404</v>
      </c>
    </row>
    <row r="49" spans="1:9" x14ac:dyDescent="0.35">
      <c r="A49" s="1" t="s">
        <v>5</v>
      </c>
      <c r="B49" t="s">
        <v>146</v>
      </c>
      <c r="C49" t="s">
        <v>147</v>
      </c>
      <c r="D49" t="s">
        <v>148</v>
      </c>
      <c r="E49" s="1" t="str">
        <f>E18</f>
        <v>all</v>
      </c>
      <c r="F49" s="1" t="s">
        <v>26</v>
      </c>
      <c r="G49" s="1" t="s">
        <v>402</v>
      </c>
      <c r="H49" s="1" t="s">
        <v>403</v>
      </c>
      <c r="I49" s="1" t="str">
        <f>I34</f>
        <v>rank</v>
      </c>
    </row>
    <row r="50" spans="1:9" x14ac:dyDescent="0.35">
      <c r="A50" s="2">
        <v>0</v>
      </c>
      <c r="B50" s="8">
        <v>-1.7952380952380953</v>
      </c>
      <c r="C50" s="16">
        <v>8</v>
      </c>
      <c r="D50" s="8">
        <v>-0.22440476190476191</v>
      </c>
      <c r="E50">
        <f t="shared" ref="E50:E60" si="10">E19</f>
        <v>25</v>
      </c>
      <c r="F50" s="4">
        <f>C50/E50</f>
        <v>0.32</v>
      </c>
      <c r="G50" s="8">
        <f>D50/D35</f>
        <v>-0.36655323286339325</v>
      </c>
      <c r="H50">
        <f>RANK(G50,G$50:G$59,0)</f>
        <v>6</v>
      </c>
      <c r="I50">
        <f t="shared" ref="I50:I59" si="11">I35</f>
        <v>3</v>
      </c>
    </row>
    <row r="51" spans="1:9" x14ac:dyDescent="0.35">
      <c r="A51" s="2">
        <v>1</v>
      </c>
      <c r="B51" s="8">
        <v>0.27857790357790352</v>
      </c>
      <c r="C51" s="16">
        <v>8</v>
      </c>
      <c r="D51" s="8">
        <v>3.482223794723794E-2</v>
      </c>
      <c r="E51">
        <f t="shared" si="10"/>
        <v>32</v>
      </c>
      <c r="F51" s="4">
        <f t="shared" ref="F51:F60" si="12">C51/E51</f>
        <v>0.25</v>
      </c>
      <c r="G51" s="8">
        <f t="shared" ref="G51:G59" si="13">D51/D36</f>
        <v>7.2157149317607999E-2</v>
      </c>
      <c r="H51">
        <f t="shared" ref="H51:H59" si="14">RANK(G51,G$50:G$59,0)</f>
        <v>3</v>
      </c>
      <c r="I51">
        <f t="shared" si="11"/>
        <v>1</v>
      </c>
    </row>
    <row r="52" spans="1:9" x14ac:dyDescent="0.35">
      <c r="A52" s="2">
        <v>2</v>
      </c>
      <c r="B52" s="8">
        <v>1.0554343747068204</v>
      </c>
      <c r="C52" s="16">
        <v>12</v>
      </c>
      <c r="D52" s="8">
        <v>8.7952864558901708E-2</v>
      </c>
      <c r="E52">
        <f t="shared" si="10"/>
        <v>27</v>
      </c>
      <c r="F52" s="4">
        <f t="shared" si="12"/>
        <v>0.44444444444444442</v>
      </c>
      <c r="G52" s="8">
        <f t="shared" si="13"/>
        <v>0.19286912077491389</v>
      </c>
      <c r="H52">
        <f t="shared" si="14"/>
        <v>2</v>
      </c>
      <c r="I52">
        <f t="shared" si="11"/>
        <v>5</v>
      </c>
    </row>
    <row r="53" spans="1:9" x14ac:dyDescent="0.35">
      <c r="A53" s="2">
        <v>3</v>
      </c>
      <c r="B53" s="8">
        <v>0.88764558454960918</v>
      </c>
      <c r="C53" s="16">
        <v>10</v>
      </c>
      <c r="D53" s="8">
        <v>8.8764558454960923E-2</v>
      </c>
      <c r="E53">
        <f t="shared" si="10"/>
        <v>23</v>
      </c>
      <c r="F53" s="4">
        <f t="shared" si="12"/>
        <v>0.43478260869565216</v>
      </c>
      <c r="G53" s="8">
        <f t="shared" si="13"/>
        <v>0.19482244523864609</v>
      </c>
      <c r="H53">
        <f t="shared" si="14"/>
        <v>1</v>
      </c>
      <c r="I53">
        <f t="shared" si="11"/>
        <v>6</v>
      </c>
    </row>
    <row r="54" spans="1:9" x14ac:dyDescent="0.35">
      <c r="A54" s="2">
        <v>4</v>
      </c>
      <c r="B54" s="8">
        <v>-3.891414141414141</v>
      </c>
      <c r="C54" s="16">
        <v>12</v>
      </c>
      <c r="D54" s="8">
        <v>-0.32428451178451173</v>
      </c>
      <c r="E54">
        <f t="shared" si="10"/>
        <v>28</v>
      </c>
      <c r="F54" s="4">
        <f t="shared" si="12"/>
        <v>0.42857142857142855</v>
      </c>
      <c r="G54" s="8">
        <f t="shared" si="13"/>
        <v>-0.48975051644684559</v>
      </c>
      <c r="H54">
        <f t="shared" si="14"/>
        <v>9</v>
      </c>
      <c r="I54">
        <f t="shared" si="11"/>
        <v>3</v>
      </c>
    </row>
    <row r="55" spans="1:9" x14ac:dyDescent="0.35">
      <c r="A55" s="2">
        <v>5</v>
      </c>
      <c r="B55" s="8">
        <v>-2.46002886002886</v>
      </c>
      <c r="C55" s="16">
        <v>9</v>
      </c>
      <c r="D55" s="8">
        <v>-0.27333654000320667</v>
      </c>
      <c r="E55">
        <f t="shared" si="10"/>
        <v>21</v>
      </c>
      <c r="F55" s="4">
        <f t="shared" si="12"/>
        <v>0.42857142857142855</v>
      </c>
      <c r="G55" s="8">
        <f t="shared" si="13"/>
        <v>-0.42932332720541955</v>
      </c>
      <c r="H55">
        <f t="shared" si="14"/>
        <v>7</v>
      </c>
      <c r="I55">
        <f t="shared" si="11"/>
        <v>8</v>
      </c>
    </row>
    <row r="56" spans="1:9" x14ac:dyDescent="0.35">
      <c r="A56" s="2">
        <v>6</v>
      </c>
      <c r="B56" s="8">
        <v>-0.6333333333333333</v>
      </c>
      <c r="C56" s="16">
        <v>5</v>
      </c>
      <c r="D56" s="8">
        <v>-0.12666666666666665</v>
      </c>
      <c r="E56">
        <f t="shared" si="10"/>
        <v>13</v>
      </c>
      <c r="F56" s="4">
        <f t="shared" si="12"/>
        <v>0.38461538461538464</v>
      </c>
      <c r="G56" s="8">
        <f t="shared" si="13"/>
        <v>-0.22485207100591717</v>
      </c>
      <c r="H56">
        <f t="shared" si="14"/>
        <v>5</v>
      </c>
      <c r="I56">
        <f t="shared" si="11"/>
        <v>2</v>
      </c>
    </row>
    <row r="57" spans="1:9" x14ac:dyDescent="0.35">
      <c r="A57" s="2">
        <v>7</v>
      </c>
      <c r="B57" s="8">
        <v>6.7006196417961184E-2</v>
      </c>
      <c r="C57" s="16">
        <v>10</v>
      </c>
      <c r="D57" s="8">
        <v>6.7006196417961185E-3</v>
      </c>
      <c r="E57">
        <f t="shared" si="10"/>
        <v>26</v>
      </c>
      <c r="F57" s="4">
        <f t="shared" si="12"/>
        <v>0.38461538461538464</v>
      </c>
      <c r="G57" s="8">
        <f t="shared" si="13"/>
        <v>1.3491641642582599E-2</v>
      </c>
      <c r="H57">
        <f t="shared" si="14"/>
        <v>4</v>
      </c>
      <c r="I57">
        <f t="shared" si="11"/>
        <v>7</v>
      </c>
    </row>
    <row r="58" spans="1:9" x14ac:dyDescent="0.35">
      <c r="A58" s="2">
        <v>8</v>
      </c>
      <c r="B58" s="8">
        <v>-3.5632770823947291</v>
      </c>
      <c r="C58" s="16">
        <v>12</v>
      </c>
      <c r="D58" s="8">
        <v>-0.29693975686622742</v>
      </c>
      <c r="E58">
        <f t="shared" si="10"/>
        <v>21</v>
      </c>
      <c r="F58" s="4">
        <f t="shared" si="12"/>
        <v>0.5714285714285714</v>
      </c>
      <c r="G58" s="8">
        <f t="shared" si="13"/>
        <v>-0.45790832657288205</v>
      </c>
      <c r="H58">
        <f t="shared" si="14"/>
        <v>8</v>
      </c>
      <c r="I58">
        <f t="shared" si="11"/>
        <v>10</v>
      </c>
    </row>
    <row r="59" spans="1:9" x14ac:dyDescent="0.35">
      <c r="A59" s="2">
        <v>9</v>
      </c>
      <c r="B59" s="8">
        <v>-10.278526306854481</v>
      </c>
      <c r="C59" s="16">
        <v>14</v>
      </c>
      <c r="D59" s="8">
        <v>-0.73418045048960578</v>
      </c>
      <c r="E59">
        <f t="shared" si="10"/>
        <v>24</v>
      </c>
      <c r="F59" s="4">
        <f t="shared" si="12"/>
        <v>0.58333333333333337</v>
      </c>
      <c r="G59" s="8">
        <f t="shared" si="13"/>
        <v>-0.84671748004347192</v>
      </c>
      <c r="H59">
        <f t="shared" si="14"/>
        <v>10</v>
      </c>
      <c r="I59">
        <f t="shared" si="11"/>
        <v>9</v>
      </c>
    </row>
    <row r="60" spans="1:9" x14ac:dyDescent="0.35">
      <c r="A60" s="2" t="s">
        <v>6</v>
      </c>
      <c r="B60" s="8">
        <v>-20.333153760011346</v>
      </c>
      <c r="C60" s="16">
        <v>100</v>
      </c>
      <c r="D60" s="8">
        <v>-0.20333153760011347</v>
      </c>
      <c r="E60">
        <f t="shared" si="10"/>
        <v>240</v>
      </c>
      <c r="F60" s="4">
        <f t="shared" si="12"/>
        <v>0.41666666666666669</v>
      </c>
      <c r="G60" s="8"/>
    </row>
    <row r="64" spans="1:9" x14ac:dyDescent="0.35">
      <c r="A64" t="s">
        <v>420</v>
      </c>
      <c r="I64" t="s">
        <v>404</v>
      </c>
    </row>
    <row r="65" spans="1:9" x14ac:dyDescent="0.35">
      <c r="A65" s="1" t="s">
        <v>5</v>
      </c>
      <c r="B65" t="s">
        <v>146</v>
      </c>
      <c r="C65" t="s">
        <v>147</v>
      </c>
      <c r="D65" t="s">
        <v>148</v>
      </c>
      <c r="E65" s="1" t="str">
        <f>E34</f>
        <v>all</v>
      </c>
      <c r="F65" s="1" t="s">
        <v>26</v>
      </c>
      <c r="G65" s="1" t="s">
        <v>421</v>
      </c>
      <c r="H65" s="1" t="s">
        <v>403</v>
      </c>
      <c r="I65" s="1" t="str">
        <f>I49</f>
        <v>rank</v>
      </c>
    </row>
    <row r="66" spans="1:9" x14ac:dyDescent="0.35">
      <c r="A66" s="2">
        <v>0</v>
      </c>
      <c r="B66" s="8">
        <v>13.12142857142857</v>
      </c>
      <c r="C66" s="16">
        <v>8</v>
      </c>
      <c r="D66" s="8">
        <v>1.6401785714285713</v>
      </c>
      <c r="E66">
        <f t="shared" ref="E66:E76" si="15">E35</f>
        <v>18</v>
      </c>
      <c r="F66" s="4">
        <f>C66/E66</f>
        <v>0.44444444444444442</v>
      </c>
      <c r="G66" s="8">
        <f>D66/D4</f>
        <v>4.1587056562008504</v>
      </c>
      <c r="H66">
        <f>RANK(G66,G$66:G$75,0)</f>
        <v>8</v>
      </c>
      <c r="I66">
        <f t="shared" ref="I66:I75" si="16">I50</f>
        <v>3</v>
      </c>
    </row>
    <row r="67" spans="1:9" x14ac:dyDescent="0.35">
      <c r="A67" s="2">
        <v>1</v>
      </c>
      <c r="B67" s="8">
        <v>53.986316923816915</v>
      </c>
      <c r="C67" s="16">
        <v>8</v>
      </c>
      <c r="D67" s="8">
        <v>6.7482896154771144</v>
      </c>
      <c r="E67">
        <f t="shared" si="15"/>
        <v>29</v>
      </c>
      <c r="F67" s="4">
        <f t="shared" ref="F67:F76" si="17">C67/E67</f>
        <v>0.27586206896551724</v>
      </c>
      <c r="G67" s="8">
        <f t="shared" ref="G67:G75" si="18">D67/D5</f>
        <v>15.875152206043387</v>
      </c>
      <c r="H67">
        <f t="shared" ref="H67:H75" si="19">RANK(G67,G$66:G$75,0)</f>
        <v>1</v>
      </c>
      <c r="I67">
        <f t="shared" si="16"/>
        <v>1</v>
      </c>
    </row>
    <row r="68" spans="1:9" x14ac:dyDescent="0.35">
      <c r="A68" s="2">
        <v>2</v>
      </c>
      <c r="B68" s="8">
        <v>42.922614859340861</v>
      </c>
      <c r="C68" s="16">
        <v>12</v>
      </c>
      <c r="D68" s="8">
        <v>3.5768845716117386</v>
      </c>
      <c r="E68">
        <f t="shared" si="15"/>
        <v>22</v>
      </c>
      <c r="F68" s="4">
        <f t="shared" si="17"/>
        <v>0.54545454545454541</v>
      </c>
      <c r="G68" s="8">
        <f t="shared" si="18"/>
        <v>8.7271802560537068</v>
      </c>
      <c r="H68">
        <f t="shared" si="19"/>
        <v>3</v>
      </c>
      <c r="I68">
        <f t="shared" si="16"/>
        <v>5</v>
      </c>
    </row>
    <row r="69" spans="1:9" x14ac:dyDescent="0.35">
      <c r="A69" s="2">
        <v>3</v>
      </c>
      <c r="B69" s="8">
        <v>35.349292348518354</v>
      </c>
      <c r="C69" s="16">
        <v>10</v>
      </c>
      <c r="D69" s="8">
        <v>3.5349292348518353</v>
      </c>
      <c r="E69">
        <f t="shared" si="15"/>
        <v>20</v>
      </c>
      <c r="F69" s="4">
        <f t="shared" si="17"/>
        <v>0.5</v>
      </c>
      <c r="G69" s="8">
        <f t="shared" si="18"/>
        <v>9.2898597466094586</v>
      </c>
      <c r="H69">
        <f t="shared" si="19"/>
        <v>2</v>
      </c>
      <c r="I69">
        <f t="shared" si="16"/>
        <v>6</v>
      </c>
    </row>
    <row r="70" spans="1:9" x14ac:dyDescent="0.35">
      <c r="A70" s="2">
        <v>4</v>
      </c>
      <c r="B70" s="8">
        <v>20.811507936507937</v>
      </c>
      <c r="C70" s="16">
        <v>12</v>
      </c>
      <c r="D70" s="8">
        <v>1.7342923280423281</v>
      </c>
      <c r="E70">
        <f t="shared" si="15"/>
        <v>23</v>
      </c>
      <c r="F70" s="4">
        <f t="shared" si="17"/>
        <v>0.52173913043478259</v>
      </c>
      <c r="G70" s="8">
        <f t="shared" si="18"/>
        <v>4.2039635155874189</v>
      </c>
      <c r="H70">
        <f t="shared" si="19"/>
        <v>7</v>
      </c>
      <c r="I70">
        <f t="shared" si="16"/>
        <v>3</v>
      </c>
    </row>
    <row r="71" spans="1:9" x14ac:dyDescent="0.35">
      <c r="A71" s="2">
        <v>5</v>
      </c>
      <c r="B71" s="8">
        <v>12.937085137085138</v>
      </c>
      <c r="C71" s="16">
        <v>9</v>
      </c>
      <c r="D71" s="8">
        <v>1.4374539041205709</v>
      </c>
      <c r="E71">
        <f t="shared" si="15"/>
        <v>18</v>
      </c>
      <c r="F71" s="4">
        <f t="shared" si="17"/>
        <v>0.5</v>
      </c>
      <c r="G71" s="8">
        <f t="shared" si="18"/>
        <v>3.8950363853589667</v>
      </c>
      <c r="H71">
        <f t="shared" si="19"/>
        <v>9</v>
      </c>
      <c r="I71">
        <f t="shared" si="16"/>
        <v>8</v>
      </c>
    </row>
    <row r="72" spans="1:9" x14ac:dyDescent="0.35">
      <c r="A72" s="2">
        <v>6</v>
      </c>
      <c r="B72" s="8">
        <v>9.3833333333333329</v>
      </c>
      <c r="C72" s="16">
        <v>5</v>
      </c>
      <c r="D72" s="8">
        <v>1.8766666666666665</v>
      </c>
      <c r="E72">
        <f t="shared" si="15"/>
        <v>12</v>
      </c>
      <c r="F72" s="4">
        <f t="shared" si="17"/>
        <v>0.41666666666666669</v>
      </c>
      <c r="G72" s="8">
        <f t="shared" si="18"/>
        <v>4.8013152884546297</v>
      </c>
      <c r="H72">
        <f t="shared" si="19"/>
        <v>6</v>
      </c>
      <c r="I72">
        <f t="shared" si="16"/>
        <v>2</v>
      </c>
    </row>
    <row r="73" spans="1:9" x14ac:dyDescent="0.35">
      <c r="A73" s="2">
        <v>7</v>
      </c>
      <c r="B73" s="8">
        <v>29.962829980477039</v>
      </c>
      <c r="C73" s="16">
        <v>10</v>
      </c>
      <c r="D73" s="8">
        <v>2.9962829980477039</v>
      </c>
      <c r="E73">
        <f t="shared" si="15"/>
        <v>21</v>
      </c>
      <c r="F73" s="4">
        <f t="shared" si="17"/>
        <v>0.47619047619047616</v>
      </c>
      <c r="G73" s="8">
        <f t="shared" si="18"/>
        <v>7.5261727418604867</v>
      </c>
      <c r="H73">
        <f t="shared" si="19"/>
        <v>4</v>
      </c>
      <c r="I73">
        <f t="shared" si="16"/>
        <v>7</v>
      </c>
    </row>
    <row r="74" spans="1:9" x14ac:dyDescent="0.35">
      <c r="A74" s="2">
        <v>8</v>
      </c>
      <c r="B74" s="8">
        <v>16.326583628789514</v>
      </c>
      <c r="C74" s="16">
        <v>12</v>
      </c>
      <c r="D74" s="8">
        <v>1.3605486357324594</v>
      </c>
      <c r="E74">
        <f t="shared" si="15"/>
        <v>17</v>
      </c>
      <c r="F74" s="4">
        <f t="shared" si="17"/>
        <v>0.70588235294117652</v>
      </c>
      <c r="G74" s="8">
        <f t="shared" si="18"/>
        <v>5.0366463918942008</v>
      </c>
      <c r="H74">
        <f t="shared" si="19"/>
        <v>5</v>
      </c>
      <c r="I74">
        <f t="shared" si="16"/>
        <v>10</v>
      </c>
    </row>
    <row r="75" spans="1:9" x14ac:dyDescent="0.35">
      <c r="A75" s="2">
        <v>9</v>
      </c>
      <c r="B75" s="8">
        <v>6.544726231800535</v>
      </c>
      <c r="C75" s="16">
        <v>14</v>
      </c>
      <c r="D75" s="8">
        <v>0.46748044512860965</v>
      </c>
      <c r="E75">
        <f t="shared" si="15"/>
        <v>20</v>
      </c>
      <c r="F75" s="4">
        <f t="shared" si="17"/>
        <v>0.7</v>
      </c>
      <c r="G75" s="8">
        <f t="shared" si="18"/>
        <v>1.0260552393371436</v>
      </c>
      <c r="H75">
        <f t="shared" si="19"/>
        <v>10</v>
      </c>
      <c r="I75">
        <f t="shared" si="16"/>
        <v>9</v>
      </c>
    </row>
    <row r="76" spans="1:9" x14ac:dyDescent="0.35">
      <c r="A76" s="2" t="s">
        <v>6</v>
      </c>
      <c r="B76" s="8">
        <v>241.34571895109823</v>
      </c>
      <c r="C76" s="16">
        <v>100</v>
      </c>
      <c r="D76" s="8">
        <v>2.4134571895109822</v>
      </c>
      <c r="E76">
        <f t="shared" si="15"/>
        <v>200</v>
      </c>
      <c r="F76" s="4">
        <f t="shared" si="17"/>
        <v>0.5</v>
      </c>
      <c r="G76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0D07-F94D-45FA-8F9B-E1B2E44B01D3}">
  <dimension ref="A1:AV155"/>
  <sheetViews>
    <sheetView topLeftCell="A113" zoomScale="48" workbookViewId="0">
      <selection activeCell="M147" sqref="M147"/>
    </sheetView>
  </sheetViews>
  <sheetFormatPr defaultRowHeight="14.5" x14ac:dyDescent="0.35"/>
  <cols>
    <col min="1" max="1" width="8.26953125" bestFit="1" customWidth="1"/>
    <col min="2" max="2" width="4.6328125" style="32" customWidth="1"/>
    <col min="3" max="4" width="8.08984375" bestFit="1" customWidth="1"/>
    <col min="5" max="5" width="6.54296875" bestFit="1" customWidth="1"/>
    <col min="6" max="6" width="7.6328125" bestFit="1" customWidth="1"/>
    <col min="7" max="7" width="6.36328125" bestFit="1" customWidth="1"/>
    <col min="8" max="8" width="7.453125" bestFit="1" customWidth="1"/>
    <col min="9" max="9" width="8.453125" bestFit="1" customWidth="1"/>
    <col min="10" max="10" width="13.7265625" bestFit="1" customWidth="1"/>
    <col min="11" max="11" width="8.81640625" bestFit="1" customWidth="1"/>
    <col min="12" max="12" width="11.08984375" bestFit="1" customWidth="1"/>
    <col min="13" max="13" width="6.54296875" bestFit="1" customWidth="1"/>
    <col min="14" max="14" width="12.1796875" bestFit="1" customWidth="1"/>
    <col min="15" max="15" width="7.6328125" bestFit="1" customWidth="1"/>
    <col min="16" max="16" width="12.1796875" bestFit="1" customWidth="1"/>
    <col min="17" max="17" width="7.6328125" bestFit="1" customWidth="1"/>
    <col min="18" max="27" width="8.453125" bestFit="1" customWidth="1"/>
    <col min="28" max="28" width="8.453125" style="39" bestFit="1" customWidth="1"/>
    <col min="29" max="37" width="8.453125" style="41" bestFit="1" customWidth="1"/>
    <col min="38" max="47" width="8.453125" bestFit="1" customWidth="1"/>
    <col min="48" max="48" width="4.6328125" bestFit="1" customWidth="1"/>
  </cols>
  <sheetData>
    <row r="1" spans="1:48" s="32" customFormat="1" x14ac:dyDescent="0.35">
      <c r="R1" s="32" t="s">
        <v>3</v>
      </c>
      <c r="S1" s="32" t="s">
        <v>3</v>
      </c>
      <c r="T1" s="32" t="s">
        <v>3</v>
      </c>
      <c r="U1" s="32" t="s">
        <v>3</v>
      </c>
      <c r="V1" s="32" t="s">
        <v>3</v>
      </c>
      <c r="W1" s="32" t="s">
        <v>3</v>
      </c>
      <c r="X1" s="32" t="s">
        <v>3</v>
      </c>
      <c r="Y1" s="32" t="s">
        <v>3</v>
      </c>
      <c r="Z1" s="32" t="s">
        <v>3</v>
      </c>
      <c r="AA1" s="32" t="s">
        <v>3</v>
      </c>
      <c r="AB1" s="37" t="s">
        <v>13</v>
      </c>
      <c r="AC1" s="40" t="s">
        <v>13</v>
      </c>
      <c r="AD1" s="40" t="s">
        <v>13</v>
      </c>
      <c r="AE1" s="40" t="s">
        <v>13</v>
      </c>
      <c r="AF1" s="40" t="s">
        <v>13</v>
      </c>
      <c r="AG1" s="40" t="s">
        <v>13</v>
      </c>
      <c r="AH1" s="40" t="s">
        <v>13</v>
      </c>
      <c r="AI1" s="40" t="s">
        <v>13</v>
      </c>
      <c r="AJ1" s="40" t="s">
        <v>13</v>
      </c>
      <c r="AK1" s="40" t="s">
        <v>13</v>
      </c>
      <c r="AL1" s="32" t="s">
        <v>141</v>
      </c>
      <c r="AM1" s="32" t="s">
        <v>141</v>
      </c>
      <c r="AN1" s="32" t="s">
        <v>141</v>
      </c>
      <c r="AO1" s="32" t="s">
        <v>141</v>
      </c>
      <c r="AP1" s="32" t="s">
        <v>141</v>
      </c>
      <c r="AQ1" s="32" t="s">
        <v>141</v>
      </c>
      <c r="AR1" s="32" t="s">
        <v>141</v>
      </c>
      <c r="AS1" s="32" t="s">
        <v>141</v>
      </c>
      <c r="AT1" s="32" t="s">
        <v>141</v>
      </c>
      <c r="AU1" s="32" t="s">
        <v>141</v>
      </c>
    </row>
    <row r="2" spans="1:48" s="32" customFormat="1" x14ac:dyDescent="0.35">
      <c r="E2" s="32" t="s">
        <v>3</v>
      </c>
      <c r="F2" s="32" t="s">
        <v>15</v>
      </c>
      <c r="G2" s="32">
        <f>COUNTIF(G4:G143,0)</f>
        <v>0</v>
      </c>
      <c r="H2" s="32">
        <f>SUM(H4:H143)</f>
        <v>0</v>
      </c>
      <c r="J2" s="32" t="s">
        <v>15</v>
      </c>
      <c r="L2" s="32" t="s">
        <v>151</v>
      </c>
      <c r="N2" s="32" t="s">
        <v>152</v>
      </c>
      <c r="P2" s="32" t="s">
        <v>161</v>
      </c>
      <c r="R2" s="32" t="s">
        <v>12</v>
      </c>
      <c r="S2" s="32" t="s">
        <v>12</v>
      </c>
      <c r="T2" s="32" t="s">
        <v>12</v>
      </c>
      <c r="U2" s="32" t="s">
        <v>12</v>
      </c>
      <c r="V2" s="32" t="s">
        <v>12</v>
      </c>
      <c r="W2" s="32" t="s">
        <v>12</v>
      </c>
      <c r="X2" s="32" t="s">
        <v>12</v>
      </c>
      <c r="Y2" s="32" t="s">
        <v>12</v>
      </c>
      <c r="Z2" s="32" t="s">
        <v>12</v>
      </c>
      <c r="AA2" s="32" t="s">
        <v>12</v>
      </c>
      <c r="AB2" s="37" t="str">
        <f>R2</f>
        <v>till_now</v>
      </c>
      <c r="AC2" s="40" t="str">
        <f t="shared" ref="AC2:AK3" si="0">S2</f>
        <v>till_now</v>
      </c>
      <c r="AD2" s="40" t="str">
        <f t="shared" si="0"/>
        <v>till_now</v>
      </c>
      <c r="AE2" s="40" t="str">
        <f t="shared" si="0"/>
        <v>till_now</v>
      </c>
      <c r="AF2" s="40" t="str">
        <f t="shared" si="0"/>
        <v>till_now</v>
      </c>
      <c r="AG2" s="40" t="str">
        <f t="shared" si="0"/>
        <v>till_now</v>
      </c>
      <c r="AH2" s="40" t="str">
        <f t="shared" si="0"/>
        <v>till_now</v>
      </c>
      <c r="AI2" s="40" t="str">
        <f t="shared" si="0"/>
        <v>till_now</v>
      </c>
      <c r="AJ2" s="40" t="str">
        <f t="shared" si="0"/>
        <v>till_now</v>
      </c>
      <c r="AK2" s="40" t="str">
        <f t="shared" si="0"/>
        <v>till_now</v>
      </c>
      <c r="AL2" s="32" t="str">
        <f>AB2</f>
        <v>till_now</v>
      </c>
      <c r="AM2" s="32" t="str">
        <f t="shared" ref="AM2:AU3" si="1">AC2</f>
        <v>till_now</v>
      </c>
      <c r="AN2" s="32" t="str">
        <f t="shared" si="1"/>
        <v>till_now</v>
      </c>
      <c r="AO2" s="32" t="str">
        <f t="shared" si="1"/>
        <v>till_now</v>
      </c>
      <c r="AP2" s="32" t="str">
        <f t="shared" si="1"/>
        <v>till_now</v>
      </c>
      <c r="AQ2" s="32" t="str">
        <f t="shared" si="1"/>
        <v>till_now</v>
      </c>
      <c r="AR2" s="32" t="str">
        <f t="shared" si="1"/>
        <v>till_now</v>
      </c>
      <c r="AS2" s="32" t="str">
        <f t="shared" si="1"/>
        <v>till_now</v>
      </c>
      <c r="AT2" s="32" t="str">
        <f t="shared" si="1"/>
        <v>till_now</v>
      </c>
      <c r="AU2" s="32" t="str">
        <f t="shared" si="1"/>
        <v>till_now</v>
      </c>
    </row>
    <row r="3" spans="1:48" s="32" customFormat="1" x14ac:dyDescent="0.35">
      <c r="B3" s="32" t="s">
        <v>0</v>
      </c>
      <c r="C3" s="32" t="s">
        <v>1</v>
      </c>
      <c r="D3" s="32" t="s">
        <v>2</v>
      </c>
      <c r="E3" s="32" t="s">
        <v>4</v>
      </c>
      <c r="F3" s="32" t="s">
        <v>17</v>
      </c>
      <c r="G3" s="32" t="s">
        <v>9</v>
      </c>
      <c r="H3" s="32" t="s">
        <v>16</v>
      </c>
      <c r="I3" s="32" t="s">
        <v>14</v>
      </c>
      <c r="J3" s="32" t="s">
        <v>11</v>
      </c>
      <c r="K3" s="32" t="s">
        <v>143</v>
      </c>
      <c r="L3" s="32" t="s">
        <v>149</v>
      </c>
      <c r="M3" s="32" t="s">
        <v>150</v>
      </c>
      <c r="N3" s="32" t="s">
        <v>158</v>
      </c>
      <c r="O3" s="32" t="s">
        <v>159</v>
      </c>
      <c r="P3" s="32" t="s">
        <v>157</v>
      </c>
      <c r="Q3" s="32" t="s">
        <v>160</v>
      </c>
      <c r="R3" s="32">
        <v>0</v>
      </c>
      <c r="S3" s="32">
        <v>1</v>
      </c>
      <c r="T3" s="32">
        <v>2</v>
      </c>
      <c r="U3" s="32">
        <v>3</v>
      </c>
      <c r="V3" s="32">
        <v>4</v>
      </c>
      <c r="W3" s="32">
        <v>5</v>
      </c>
      <c r="X3" s="32">
        <v>6</v>
      </c>
      <c r="Y3" s="32">
        <v>7</v>
      </c>
      <c r="Z3" s="32">
        <v>8</v>
      </c>
      <c r="AA3" s="32">
        <v>9</v>
      </c>
      <c r="AB3" s="37">
        <f>R3</f>
        <v>0</v>
      </c>
      <c r="AC3" s="40">
        <f t="shared" si="0"/>
        <v>1</v>
      </c>
      <c r="AD3" s="40">
        <f t="shared" si="0"/>
        <v>2</v>
      </c>
      <c r="AE3" s="40">
        <f t="shared" si="0"/>
        <v>3</v>
      </c>
      <c r="AF3" s="40">
        <f t="shared" si="0"/>
        <v>4</v>
      </c>
      <c r="AG3" s="40">
        <f t="shared" si="0"/>
        <v>5</v>
      </c>
      <c r="AH3" s="40">
        <f t="shared" si="0"/>
        <v>6</v>
      </c>
      <c r="AI3" s="40">
        <f t="shared" si="0"/>
        <v>7</v>
      </c>
      <c r="AJ3" s="40">
        <f t="shared" si="0"/>
        <v>8</v>
      </c>
      <c r="AK3" s="40">
        <f t="shared" si="0"/>
        <v>9</v>
      </c>
      <c r="AL3" s="32">
        <f>AB3</f>
        <v>0</v>
      </c>
      <c r="AM3" s="32">
        <f t="shared" si="1"/>
        <v>1</v>
      </c>
      <c r="AN3" s="32">
        <f t="shared" si="1"/>
        <v>2</v>
      </c>
      <c r="AO3" s="32">
        <f t="shared" si="1"/>
        <v>3</v>
      </c>
      <c r="AP3" s="32">
        <f t="shared" si="1"/>
        <v>4</v>
      </c>
      <c r="AQ3" s="32">
        <f t="shared" si="1"/>
        <v>5</v>
      </c>
      <c r="AR3" s="32">
        <f t="shared" si="1"/>
        <v>6</v>
      </c>
      <c r="AS3" s="32">
        <f t="shared" si="1"/>
        <v>7</v>
      </c>
      <c r="AT3" s="32">
        <f t="shared" si="1"/>
        <v>8</v>
      </c>
      <c r="AU3" s="32">
        <f t="shared" si="1"/>
        <v>9</v>
      </c>
      <c r="AV3" s="32">
        <v>1</v>
      </c>
    </row>
    <row r="4" spans="1:48" x14ac:dyDescent="0.35">
      <c r="A4" t="s">
        <v>144</v>
      </c>
      <c r="B4" s="33">
        <v>1</v>
      </c>
      <c r="C4" s="27">
        <v>1</v>
      </c>
      <c r="D4" s="27">
        <v>0</v>
      </c>
      <c r="E4" s="27">
        <v>0</v>
      </c>
      <c r="F4" s="27">
        <f>IF(E4=D4,C4,D4)</f>
        <v>1</v>
      </c>
      <c r="G4" s="27">
        <f>C4-D4</f>
        <v>1</v>
      </c>
      <c r="H4" s="27">
        <f>F4+E4-D4-C4</f>
        <v>0</v>
      </c>
      <c r="I4" s="34">
        <f>VLOOKUP(F4,naive_stat!$A$4:$E$13,5,0)</f>
        <v>0.7567567567567568</v>
      </c>
      <c r="J4" s="35">
        <f>11-VLOOKUP(F4,naive_stat!$A$4:$F$13,6,0)</f>
        <v>10</v>
      </c>
      <c r="K4" s="36">
        <f>HLOOKUP(F4,$AL$3:AU4,AV4,0)</f>
        <v>0</v>
      </c>
      <c r="L4" s="44">
        <f>IF(VLOOKUP(C4,dynamic!$A$19:$F$28,4,0)&gt;VLOOKUP(D4,dynamic!$A$19:$F$28,4,0),C4,D4)</f>
        <v>1</v>
      </c>
      <c r="M4" s="44">
        <f>IF(L4=$E4,1,0)</f>
        <v>0</v>
      </c>
      <c r="N4" s="44">
        <f>IF(VLOOKUP(C4,dynamic!$A$19:$F$28,2,0)&gt;VLOOKUP(D4,dynamic!$A$19:$F$28,2,0),C4,D4)</f>
        <v>1</v>
      </c>
      <c r="O4" s="44">
        <f>IF(N4=$E4,1,0)</f>
        <v>0</v>
      </c>
      <c r="P4" s="44">
        <f>IF(VLOOKUP(C4,dynamic!$A$19:$F$28,6,0)&gt;VLOOKUP(D4,dynamic!$A$19:$F$28,6,0),C4,D4)</f>
        <v>1</v>
      </c>
      <c r="Q4" s="44">
        <f>IF(P4=$E4,1,0)</f>
        <v>0</v>
      </c>
      <c r="R4" s="27">
        <f>COUNTIF($E$4:$E4,R$3)</f>
        <v>1</v>
      </c>
      <c r="S4" s="27">
        <f>COUNTIF($E$4:$E4,S$3)</f>
        <v>0</v>
      </c>
      <c r="T4" s="27">
        <f>COUNTIF($E$4:$E4,T$3)</f>
        <v>0</v>
      </c>
      <c r="U4" s="27">
        <f>COUNTIF($E$4:$E4,U$3)</f>
        <v>0</v>
      </c>
      <c r="V4" s="27">
        <f>COUNTIF($E$4:$E4,V$3)</f>
        <v>0</v>
      </c>
      <c r="W4" s="27">
        <f>COUNTIF($E$4:$E4,W$3)</f>
        <v>0</v>
      </c>
      <c r="X4" s="27">
        <f>COUNTIF($E$4:$E4,X$3)</f>
        <v>0</v>
      </c>
      <c r="Y4" s="27">
        <f>COUNTIF($E$4:$E4,Y$3)</f>
        <v>0</v>
      </c>
      <c r="Z4" s="27">
        <f>COUNTIF($E$4:$E4,Z$3)</f>
        <v>0</v>
      </c>
      <c r="AA4" s="27">
        <f>COUNTIF($E$4:$E4,AA$3)</f>
        <v>0</v>
      </c>
      <c r="AB4" s="38">
        <f>COUNTIF($E$4:$F4,R$3)</f>
        <v>1</v>
      </c>
      <c r="AC4" s="28">
        <f>COUNTIF($E$4:$F4,S$3)</f>
        <v>1</v>
      </c>
      <c r="AD4" s="28">
        <f>COUNTIF($E$4:$F4,T$3)</f>
        <v>0</v>
      </c>
      <c r="AE4" s="28">
        <f>COUNTIF($E$4:$F4,U$3)</f>
        <v>0</v>
      </c>
      <c r="AF4" s="28">
        <f>COUNTIF($E$4:$F4,V$3)</f>
        <v>0</v>
      </c>
      <c r="AG4" s="28">
        <f>COUNTIF($E$4:$F4,W$3)</f>
        <v>0</v>
      </c>
      <c r="AH4" s="28">
        <f>COUNTIF($E$4:$F4,X$3)</f>
        <v>0</v>
      </c>
      <c r="AI4" s="28">
        <f>COUNTIF($E$4:$F4,Y$3)</f>
        <v>0</v>
      </c>
      <c r="AJ4" s="28">
        <f>COUNTIF($E$4:$F4,Z$3)</f>
        <v>0</v>
      </c>
      <c r="AK4" s="28">
        <f>COUNTIF($E$4:$F4,AA$3)</f>
        <v>0</v>
      </c>
      <c r="AL4" s="36">
        <f>IFERROR(R4/AB4,0)</f>
        <v>1</v>
      </c>
      <c r="AM4" s="36">
        <f t="shared" ref="AM4:AU19" si="2">IFERROR(S4/AC4,0)</f>
        <v>0</v>
      </c>
      <c r="AN4" s="36">
        <f t="shared" si="2"/>
        <v>0</v>
      </c>
      <c r="AO4" s="36">
        <f t="shared" si="2"/>
        <v>0</v>
      </c>
      <c r="AP4" s="36">
        <f t="shared" si="2"/>
        <v>0</v>
      </c>
      <c r="AQ4" s="36">
        <f t="shared" si="2"/>
        <v>0</v>
      </c>
      <c r="AR4" s="36">
        <f t="shared" si="2"/>
        <v>0</v>
      </c>
      <c r="AS4" s="36">
        <f t="shared" si="2"/>
        <v>0</v>
      </c>
      <c r="AT4" s="36">
        <f t="shared" si="2"/>
        <v>0</v>
      </c>
      <c r="AU4" s="36">
        <f t="shared" si="2"/>
        <v>0</v>
      </c>
      <c r="AV4" s="27">
        <v>2</v>
      </c>
    </row>
    <row r="5" spans="1:48" x14ac:dyDescent="0.35">
      <c r="A5" t="s">
        <v>144</v>
      </c>
      <c r="B5" s="33">
        <v>2</v>
      </c>
      <c r="C5" s="27">
        <v>2</v>
      </c>
      <c r="D5" s="27">
        <v>8</v>
      </c>
      <c r="E5" s="27">
        <v>2</v>
      </c>
      <c r="F5" s="27">
        <f t="shared" ref="F5:F68" si="3">IF(E5=D5,C5,D5)</f>
        <v>8</v>
      </c>
      <c r="G5" s="27">
        <f t="shared" ref="G5:G68" si="4">C5-D5</f>
        <v>-6</v>
      </c>
      <c r="H5" s="27">
        <f t="shared" ref="H5:H68" si="5">F5+E5-D5-C5</f>
        <v>0</v>
      </c>
      <c r="I5" s="34">
        <f>VLOOKUP(F5,naive_stat!$A$4:$E$13,5,0)</f>
        <v>0.32</v>
      </c>
      <c r="J5" s="35">
        <f>11-VLOOKUP(F5,naive_stat!$A$4:$F$13,6,0)</f>
        <v>1</v>
      </c>
      <c r="K5" s="36">
        <f>HLOOKUP(F5,$AL$3:AU5,AV5,0)</f>
        <v>0</v>
      </c>
      <c r="L5" s="44">
        <f>IF(VLOOKUP(C5,dynamic!$A$19:$F$28,4,0)&gt;VLOOKUP(D5,dynamic!$A$19:$F$28,4,0),C5,D5)</f>
        <v>2</v>
      </c>
      <c r="M5" s="44">
        <f t="shared" ref="M5:M68" si="6">IF(L5=$E5,1,0)</f>
        <v>1</v>
      </c>
      <c r="N5" s="44">
        <f>IF(VLOOKUP(C5,dynamic!$A$19:$F$28,2,0)&gt;VLOOKUP(D5,dynamic!$A$19:$F$28,2,0),C5,D5)</f>
        <v>2</v>
      </c>
      <c r="O5" s="44">
        <f t="shared" ref="O5:O68" si="7">IF(N5=$E5,1,0)</f>
        <v>1</v>
      </c>
      <c r="P5" s="44">
        <f>IF(VLOOKUP(C5,dynamic!$A$19:$F$28,6,0)&gt;VLOOKUP(D5,dynamic!$A$19:$F$28,6,0),C5,D5)</f>
        <v>2</v>
      </c>
      <c r="Q5" s="44">
        <f t="shared" ref="Q5:Q68" si="8">IF(P5=$E5,1,0)</f>
        <v>1</v>
      </c>
      <c r="R5" s="27">
        <f>COUNTIF($E$4:$E5,R$3)</f>
        <v>1</v>
      </c>
      <c r="S5" s="27">
        <f>COUNTIF($E$4:$E5,S$3)</f>
        <v>0</v>
      </c>
      <c r="T5" s="27">
        <f>COUNTIF($E$4:$E5,T$3)</f>
        <v>1</v>
      </c>
      <c r="U5" s="27">
        <f>COUNTIF($E$4:$E5,U$3)</f>
        <v>0</v>
      </c>
      <c r="V5" s="27">
        <f>COUNTIF($E$4:$E5,V$3)</f>
        <v>0</v>
      </c>
      <c r="W5" s="27">
        <f>COUNTIF($E$4:$E5,W$3)</f>
        <v>0</v>
      </c>
      <c r="X5" s="27">
        <f>COUNTIF($E$4:$E5,X$3)</f>
        <v>0</v>
      </c>
      <c r="Y5" s="27">
        <f>COUNTIF($E$4:$E5,Y$3)</f>
        <v>0</v>
      </c>
      <c r="Z5" s="27">
        <f>COUNTIF($E$4:$E5,Z$3)</f>
        <v>0</v>
      </c>
      <c r="AA5" s="27">
        <f>COUNTIF($E$4:$E5,AA$3)</f>
        <v>0</v>
      </c>
      <c r="AB5" s="38">
        <f>COUNTIF($E$4:$F5,R$3)</f>
        <v>1</v>
      </c>
      <c r="AC5" s="28">
        <f>COUNTIF($E$4:$F5,S$3)</f>
        <v>1</v>
      </c>
      <c r="AD5" s="28">
        <f>COUNTIF($E$4:$F5,T$3)</f>
        <v>1</v>
      </c>
      <c r="AE5" s="28">
        <f>COUNTIF($E$4:$F5,U$3)</f>
        <v>0</v>
      </c>
      <c r="AF5" s="28">
        <f>COUNTIF($E$4:$F5,V$3)</f>
        <v>0</v>
      </c>
      <c r="AG5" s="28">
        <f>COUNTIF($E$4:$F5,W$3)</f>
        <v>0</v>
      </c>
      <c r="AH5" s="28">
        <f>COUNTIF($E$4:$F5,X$3)</f>
        <v>0</v>
      </c>
      <c r="AI5" s="28">
        <f>COUNTIF($E$4:$F5,Y$3)</f>
        <v>0</v>
      </c>
      <c r="AJ5" s="28">
        <f>COUNTIF($E$4:$F5,Z$3)</f>
        <v>1</v>
      </c>
      <c r="AK5" s="28">
        <f>COUNTIF($E$4:$F5,AA$3)</f>
        <v>0</v>
      </c>
      <c r="AL5" s="36">
        <f t="shared" ref="AL5:AU43" si="9">IFERROR(R5/AB5,0)</f>
        <v>1</v>
      </c>
      <c r="AM5" s="36">
        <f t="shared" si="2"/>
        <v>0</v>
      </c>
      <c r="AN5" s="36">
        <f t="shared" si="2"/>
        <v>1</v>
      </c>
      <c r="AO5" s="36">
        <f t="shared" si="2"/>
        <v>0</v>
      </c>
      <c r="AP5" s="36">
        <f t="shared" si="2"/>
        <v>0</v>
      </c>
      <c r="AQ5" s="36">
        <f t="shared" si="2"/>
        <v>0</v>
      </c>
      <c r="AR5" s="36">
        <f t="shared" si="2"/>
        <v>0</v>
      </c>
      <c r="AS5" s="36">
        <f t="shared" si="2"/>
        <v>0</v>
      </c>
      <c r="AT5" s="36">
        <f t="shared" si="2"/>
        <v>0</v>
      </c>
      <c r="AU5" s="36">
        <f t="shared" si="2"/>
        <v>0</v>
      </c>
      <c r="AV5" s="27">
        <v>3</v>
      </c>
    </row>
    <row r="6" spans="1:48" x14ac:dyDescent="0.35">
      <c r="A6" t="s">
        <v>144</v>
      </c>
      <c r="B6" s="33">
        <v>3</v>
      </c>
      <c r="C6" s="27">
        <v>3</v>
      </c>
      <c r="D6" s="27">
        <v>5</v>
      </c>
      <c r="E6" s="27">
        <v>3</v>
      </c>
      <c r="F6" s="27">
        <f t="shared" si="3"/>
        <v>5</v>
      </c>
      <c r="G6" s="27">
        <f t="shared" si="4"/>
        <v>-2</v>
      </c>
      <c r="H6" s="27">
        <f t="shared" si="5"/>
        <v>0</v>
      </c>
      <c r="I6" s="34">
        <f>VLOOKUP(F6,naive_stat!$A$4:$E$13,5,0)</f>
        <v>0.42307692307692307</v>
      </c>
      <c r="J6" s="35">
        <f>11-VLOOKUP(F6,naive_stat!$A$4:$F$13,6,0)</f>
        <v>3</v>
      </c>
      <c r="K6" s="36">
        <f>HLOOKUP(F6,$AL$3:AU6,AV6,0)</f>
        <v>0</v>
      </c>
      <c r="L6" s="44">
        <f>IF(VLOOKUP(C6,dynamic!$A$19:$F$28,4,0)&gt;VLOOKUP(D6,dynamic!$A$19:$F$28,4,0),C6,D6)</f>
        <v>3</v>
      </c>
      <c r="M6" s="44">
        <f t="shared" si="6"/>
        <v>1</v>
      </c>
      <c r="N6" s="44">
        <f>IF(VLOOKUP(C6,dynamic!$A$19:$F$28,2,0)&gt;VLOOKUP(D6,dynamic!$A$19:$F$28,2,0),C6,D6)</f>
        <v>3</v>
      </c>
      <c r="O6" s="44">
        <f t="shared" si="7"/>
        <v>1</v>
      </c>
      <c r="P6" s="44">
        <f>IF(VLOOKUP(C6,dynamic!$A$19:$F$28,6,0)&gt;VLOOKUP(D6,dynamic!$A$19:$F$28,6,0),C6,D6)</f>
        <v>3</v>
      </c>
      <c r="Q6" s="44">
        <f t="shared" si="8"/>
        <v>1</v>
      </c>
      <c r="R6" s="27">
        <f>COUNTIF($E$4:$E6,R$3)</f>
        <v>1</v>
      </c>
      <c r="S6" s="27">
        <f>COUNTIF($E$4:$E6,S$3)</f>
        <v>0</v>
      </c>
      <c r="T6" s="27">
        <f>COUNTIF($E$4:$E6,T$3)</f>
        <v>1</v>
      </c>
      <c r="U6" s="27">
        <f>COUNTIF($E$4:$E6,U$3)</f>
        <v>1</v>
      </c>
      <c r="V6" s="27">
        <f>COUNTIF($E$4:$E6,V$3)</f>
        <v>0</v>
      </c>
      <c r="W6" s="27">
        <f>COUNTIF($E$4:$E6,W$3)</f>
        <v>0</v>
      </c>
      <c r="X6" s="27">
        <f>COUNTIF($E$4:$E6,X$3)</f>
        <v>0</v>
      </c>
      <c r="Y6" s="27">
        <f>COUNTIF($E$4:$E6,Y$3)</f>
        <v>0</v>
      </c>
      <c r="Z6" s="27">
        <f>COUNTIF($E$4:$E6,Z$3)</f>
        <v>0</v>
      </c>
      <c r="AA6" s="27">
        <f>COUNTIF($E$4:$E6,AA$3)</f>
        <v>0</v>
      </c>
      <c r="AB6" s="38">
        <f>COUNTIF($E$4:$F6,R$3)</f>
        <v>1</v>
      </c>
      <c r="AC6" s="28">
        <f>COUNTIF($E$4:$F6,S$3)</f>
        <v>1</v>
      </c>
      <c r="AD6" s="28">
        <f>COUNTIF($E$4:$F6,T$3)</f>
        <v>1</v>
      </c>
      <c r="AE6" s="28">
        <f>COUNTIF($E$4:$F6,U$3)</f>
        <v>1</v>
      </c>
      <c r="AF6" s="28">
        <f>COUNTIF($E$4:$F6,V$3)</f>
        <v>0</v>
      </c>
      <c r="AG6" s="28">
        <f>COUNTIF($E$4:$F6,W$3)</f>
        <v>1</v>
      </c>
      <c r="AH6" s="28">
        <f>COUNTIF($E$4:$F6,X$3)</f>
        <v>0</v>
      </c>
      <c r="AI6" s="28">
        <f>COUNTIF($E$4:$F6,Y$3)</f>
        <v>0</v>
      </c>
      <c r="AJ6" s="28">
        <f>COUNTIF($E$4:$F6,Z$3)</f>
        <v>1</v>
      </c>
      <c r="AK6" s="28">
        <f>COUNTIF($E$4:$F6,AA$3)</f>
        <v>0</v>
      </c>
      <c r="AL6" s="36">
        <f t="shared" si="9"/>
        <v>1</v>
      </c>
      <c r="AM6" s="36">
        <f t="shared" si="2"/>
        <v>0</v>
      </c>
      <c r="AN6" s="36">
        <f t="shared" si="2"/>
        <v>1</v>
      </c>
      <c r="AO6" s="36">
        <f t="shared" si="2"/>
        <v>1</v>
      </c>
      <c r="AP6" s="36">
        <f t="shared" si="2"/>
        <v>0</v>
      </c>
      <c r="AQ6" s="36">
        <f t="shared" si="2"/>
        <v>0</v>
      </c>
      <c r="AR6" s="36">
        <f t="shared" si="2"/>
        <v>0</v>
      </c>
      <c r="AS6" s="36">
        <f t="shared" si="2"/>
        <v>0</v>
      </c>
      <c r="AT6" s="36">
        <f t="shared" si="2"/>
        <v>0</v>
      </c>
      <c r="AU6" s="36">
        <f t="shared" si="2"/>
        <v>0</v>
      </c>
      <c r="AV6" s="27">
        <v>4</v>
      </c>
    </row>
    <row r="7" spans="1:48" x14ac:dyDescent="0.35">
      <c r="A7" t="s">
        <v>144</v>
      </c>
      <c r="B7" s="33">
        <v>4</v>
      </c>
      <c r="C7" s="27">
        <v>7</v>
      </c>
      <c r="D7" s="27">
        <v>6</v>
      </c>
      <c r="E7" s="27">
        <v>7</v>
      </c>
      <c r="F7" s="27">
        <f t="shared" si="3"/>
        <v>6</v>
      </c>
      <c r="G7" s="27">
        <f t="shared" si="4"/>
        <v>1</v>
      </c>
      <c r="H7" s="27">
        <f t="shared" si="5"/>
        <v>0</v>
      </c>
      <c r="I7" s="34">
        <f>VLOOKUP(F7,naive_stat!$A$4:$E$13,5,0)</f>
        <v>0.55555555555555558</v>
      </c>
      <c r="J7" s="35">
        <f>11-VLOOKUP(F7,naive_stat!$A$4:$F$13,6,0)</f>
        <v>9</v>
      </c>
      <c r="K7" s="36">
        <f>HLOOKUP(F7,$AL$3:AU7,AV7,0)</f>
        <v>0</v>
      </c>
      <c r="L7" s="44">
        <f>IF(VLOOKUP(C7,dynamic!$A$19:$F$28,4,0)&gt;VLOOKUP(D7,dynamic!$A$19:$F$28,4,0),C7,D7)</f>
        <v>7</v>
      </c>
      <c r="M7" s="44">
        <f t="shared" si="6"/>
        <v>1</v>
      </c>
      <c r="N7" s="44">
        <f>IF(VLOOKUP(C7,dynamic!$A$19:$F$28,2,0)&gt;VLOOKUP(D7,dynamic!$A$19:$F$28,2,0),C7,D7)</f>
        <v>7</v>
      </c>
      <c r="O7" s="44">
        <f t="shared" si="7"/>
        <v>1</v>
      </c>
      <c r="P7" s="44">
        <f>IF(VLOOKUP(C7,dynamic!$A$19:$F$28,6,0)&gt;VLOOKUP(D7,dynamic!$A$19:$F$28,6,0),C7,D7)</f>
        <v>6</v>
      </c>
      <c r="Q7" s="44">
        <f t="shared" si="8"/>
        <v>0</v>
      </c>
      <c r="R7" s="27">
        <f>COUNTIF($E$4:$E7,R$3)</f>
        <v>1</v>
      </c>
      <c r="S7" s="27">
        <f>COUNTIF($E$4:$E7,S$3)</f>
        <v>0</v>
      </c>
      <c r="T7" s="27">
        <f>COUNTIF($E$4:$E7,T$3)</f>
        <v>1</v>
      </c>
      <c r="U7" s="27">
        <f>COUNTIF($E$4:$E7,U$3)</f>
        <v>1</v>
      </c>
      <c r="V7" s="27">
        <f>COUNTIF($E$4:$E7,V$3)</f>
        <v>0</v>
      </c>
      <c r="W7" s="27">
        <f>COUNTIF($E$4:$E7,W$3)</f>
        <v>0</v>
      </c>
      <c r="X7" s="27">
        <f>COUNTIF($E$4:$E7,X$3)</f>
        <v>0</v>
      </c>
      <c r="Y7" s="27">
        <f>COUNTIF($E$4:$E7,Y$3)</f>
        <v>1</v>
      </c>
      <c r="Z7" s="27">
        <f>COUNTIF($E$4:$E7,Z$3)</f>
        <v>0</v>
      </c>
      <c r="AA7" s="27">
        <f>COUNTIF($E$4:$E7,AA$3)</f>
        <v>0</v>
      </c>
      <c r="AB7" s="38">
        <f>COUNTIF($E$4:$F7,R$3)</f>
        <v>1</v>
      </c>
      <c r="AC7" s="28">
        <f>COUNTIF($E$4:$F7,S$3)</f>
        <v>1</v>
      </c>
      <c r="AD7" s="28">
        <f>COUNTIF($E$4:$F7,T$3)</f>
        <v>1</v>
      </c>
      <c r="AE7" s="28">
        <f>COUNTIF($E$4:$F7,U$3)</f>
        <v>1</v>
      </c>
      <c r="AF7" s="28">
        <f>COUNTIF($E$4:$F7,V$3)</f>
        <v>0</v>
      </c>
      <c r="AG7" s="28">
        <f>COUNTIF($E$4:$F7,W$3)</f>
        <v>1</v>
      </c>
      <c r="AH7" s="28">
        <f>COUNTIF($E$4:$F7,X$3)</f>
        <v>1</v>
      </c>
      <c r="AI7" s="28">
        <f>COUNTIF($E$4:$F7,Y$3)</f>
        <v>1</v>
      </c>
      <c r="AJ7" s="28">
        <f>COUNTIF($E$4:$F7,Z$3)</f>
        <v>1</v>
      </c>
      <c r="AK7" s="28">
        <f>COUNTIF($E$4:$F7,AA$3)</f>
        <v>0</v>
      </c>
      <c r="AL7" s="36">
        <f t="shared" si="9"/>
        <v>1</v>
      </c>
      <c r="AM7" s="36">
        <f t="shared" si="2"/>
        <v>0</v>
      </c>
      <c r="AN7" s="36">
        <f t="shared" si="2"/>
        <v>1</v>
      </c>
      <c r="AO7" s="36">
        <f t="shared" si="2"/>
        <v>1</v>
      </c>
      <c r="AP7" s="36">
        <f t="shared" si="2"/>
        <v>0</v>
      </c>
      <c r="AQ7" s="36">
        <f t="shared" si="2"/>
        <v>0</v>
      </c>
      <c r="AR7" s="36">
        <f t="shared" si="2"/>
        <v>0</v>
      </c>
      <c r="AS7" s="36">
        <f t="shared" si="2"/>
        <v>1</v>
      </c>
      <c r="AT7" s="36">
        <f t="shared" si="2"/>
        <v>0</v>
      </c>
      <c r="AU7" s="36">
        <f t="shared" si="2"/>
        <v>0</v>
      </c>
      <c r="AV7" s="27">
        <v>5</v>
      </c>
    </row>
    <row r="8" spans="1:48" x14ac:dyDescent="0.35">
      <c r="A8" t="s">
        <v>144</v>
      </c>
      <c r="B8" s="33">
        <v>5</v>
      </c>
      <c r="C8" s="27">
        <v>8</v>
      </c>
      <c r="D8" s="27">
        <v>1</v>
      </c>
      <c r="E8" s="27">
        <v>8</v>
      </c>
      <c r="F8" s="27">
        <f t="shared" si="3"/>
        <v>1</v>
      </c>
      <c r="G8" s="27">
        <f t="shared" si="4"/>
        <v>7</v>
      </c>
      <c r="H8" s="27">
        <f t="shared" si="5"/>
        <v>0</v>
      </c>
      <c r="I8" s="34">
        <f>VLOOKUP(F8,naive_stat!$A$4:$E$13,5,0)</f>
        <v>0.7567567567567568</v>
      </c>
      <c r="J8" s="35">
        <f>11-VLOOKUP(F8,naive_stat!$A$4:$F$13,6,0)</f>
        <v>10</v>
      </c>
      <c r="K8" s="36">
        <f>HLOOKUP(F8,$AL$3:AU8,AV8,0)</f>
        <v>0</v>
      </c>
      <c r="L8" s="44">
        <f>IF(VLOOKUP(C8,dynamic!$A$19:$F$28,4,0)&gt;VLOOKUP(D8,dynamic!$A$19:$F$28,4,0),C8,D8)</f>
        <v>1</v>
      </c>
      <c r="M8" s="44">
        <f t="shared" si="6"/>
        <v>0</v>
      </c>
      <c r="N8" s="44">
        <f>IF(VLOOKUP(C8,dynamic!$A$19:$F$28,2,0)&gt;VLOOKUP(D8,dynamic!$A$19:$F$28,2,0),C8,D8)</f>
        <v>1</v>
      </c>
      <c r="O8" s="44">
        <f t="shared" si="7"/>
        <v>0</v>
      </c>
      <c r="P8" s="44">
        <f>IF(VLOOKUP(C8,dynamic!$A$19:$F$28,6,0)&gt;VLOOKUP(D8,dynamic!$A$19:$F$28,6,0),C8,D8)</f>
        <v>1</v>
      </c>
      <c r="Q8" s="44">
        <f t="shared" si="8"/>
        <v>0</v>
      </c>
      <c r="R8" s="27">
        <f>COUNTIF($E$4:$E8,R$3)</f>
        <v>1</v>
      </c>
      <c r="S8" s="27">
        <f>COUNTIF($E$4:$E8,S$3)</f>
        <v>0</v>
      </c>
      <c r="T8" s="27">
        <f>COUNTIF($E$4:$E8,T$3)</f>
        <v>1</v>
      </c>
      <c r="U8" s="27">
        <f>COUNTIF($E$4:$E8,U$3)</f>
        <v>1</v>
      </c>
      <c r="V8" s="27">
        <f>COUNTIF($E$4:$E8,V$3)</f>
        <v>0</v>
      </c>
      <c r="W8" s="27">
        <f>COUNTIF($E$4:$E8,W$3)</f>
        <v>0</v>
      </c>
      <c r="X8" s="27">
        <f>COUNTIF($E$4:$E8,X$3)</f>
        <v>0</v>
      </c>
      <c r="Y8" s="27">
        <f>COUNTIF($E$4:$E8,Y$3)</f>
        <v>1</v>
      </c>
      <c r="Z8" s="27">
        <f>COUNTIF($E$4:$E8,Z$3)</f>
        <v>1</v>
      </c>
      <c r="AA8" s="27">
        <f>COUNTIF($E$4:$E8,AA$3)</f>
        <v>0</v>
      </c>
      <c r="AB8" s="38">
        <f>COUNTIF($E$4:$F8,R$3)</f>
        <v>1</v>
      </c>
      <c r="AC8" s="28">
        <f>COUNTIF($E$4:$F8,S$3)</f>
        <v>2</v>
      </c>
      <c r="AD8" s="28">
        <f>COUNTIF($E$4:$F8,T$3)</f>
        <v>1</v>
      </c>
      <c r="AE8" s="28">
        <f>COUNTIF($E$4:$F8,U$3)</f>
        <v>1</v>
      </c>
      <c r="AF8" s="28">
        <f>COUNTIF($E$4:$F8,V$3)</f>
        <v>0</v>
      </c>
      <c r="AG8" s="28">
        <f>COUNTIF($E$4:$F8,W$3)</f>
        <v>1</v>
      </c>
      <c r="AH8" s="28">
        <f>COUNTIF($E$4:$F8,X$3)</f>
        <v>1</v>
      </c>
      <c r="AI8" s="28">
        <f>COUNTIF($E$4:$F8,Y$3)</f>
        <v>1</v>
      </c>
      <c r="AJ8" s="28">
        <f>COUNTIF($E$4:$F8,Z$3)</f>
        <v>2</v>
      </c>
      <c r="AK8" s="28">
        <f>COUNTIF($E$4:$F8,AA$3)</f>
        <v>0</v>
      </c>
      <c r="AL8" s="36">
        <f t="shared" si="9"/>
        <v>1</v>
      </c>
      <c r="AM8" s="36">
        <f t="shared" si="2"/>
        <v>0</v>
      </c>
      <c r="AN8" s="36">
        <f t="shared" si="2"/>
        <v>1</v>
      </c>
      <c r="AO8" s="36">
        <f t="shared" si="2"/>
        <v>1</v>
      </c>
      <c r="AP8" s="36">
        <f t="shared" si="2"/>
        <v>0</v>
      </c>
      <c r="AQ8" s="36">
        <f t="shared" si="2"/>
        <v>0</v>
      </c>
      <c r="AR8" s="36">
        <f t="shared" si="2"/>
        <v>0</v>
      </c>
      <c r="AS8" s="36">
        <f t="shared" si="2"/>
        <v>1</v>
      </c>
      <c r="AT8" s="36">
        <f t="shared" si="2"/>
        <v>0.5</v>
      </c>
      <c r="AU8" s="36">
        <f t="shared" si="2"/>
        <v>0</v>
      </c>
      <c r="AV8" s="27">
        <v>6</v>
      </c>
    </row>
    <row r="9" spans="1:48" x14ac:dyDescent="0.35">
      <c r="A9" t="s">
        <v>144</v>
      </c>
      <c r="B9" s="33">
        <v>6</v>
      </c>
      <c r="C9" s="27">
        <v>8</v>
      </c>
      <c r="D9" s="27">
        <v>4</v>
      </c>
      <c r="E9" s="27">
        <v>8</v>
      </c>
      <c r="F9" s="27">
        <f t="shared" si="3"/>
        <v>4</v>
      </c>
      <c r="G9" s="27">
        <f t="shared" si="4"/>
        <v>4</v>
      </c>
      <c r="H9" s="27">
        <f t="shared" si="5"/>
        <v>0</v>
      </c>
      <c r="I9" s="34">
        <f>VLOOKUP(F9,naive_stat!$A$4:$E$13,5,0)</f>
        <v>0.5161290322580645</v>
      </c>
      <c r="J9" s="35">
        <f>11-VLOOKUP(F9,naive_stat!$A$4:$F$13,6,0)</f>
        <v>8</v>
      </c>
      <c r="K9" s="36">
        <f>HLOOKUP(F9,$AL$3:AU9,AV9,0)</f>
        <v>0</v>
      </c>
      <c r="L9" s="44">
        <f>IF(VLOOKUP(C9,dynamic!$A$19:$F$28,4,0)&gt;VLOOKUP(D9,dynamic!$A$19:$F$28,4,0),C9,D9)</f>
        <v>4</v>
      </c>
      <c r="M9" s="44">
        <f t="shared" si="6"/>
        <v>0</v>
      </c>
      <c r="N9" s="44">
        <f>IF(VLOOKUP(C9,dynamic!$A$19:$F$28,2,0)&gt;VLOOKUP(D9,dynamic!$A$19:$F$28,2,0),C9,D9)</f>
        <v>4</v>
      </c>
      <c r="O9" s="44">
        <f t="shared" si="7"/>
        <v>0</v>
      </c>
      <c r="P9" s="44">
        <f>IF(VLOOKUP(C9,dynamic!$A$19:$F$28,6,0)&gt;VLOOKUP(D9,dynamic!$A$19:$F$28,6,0),C9,D9)</f>
        <v>4</v>
      </c>
      <c r="Q9" s="44">
        <f t="shared" si="8"/>
        <v>0</v>
      </c>
      <c r="R9" s="27">
        <f>COUNTIF($E$4:$E9,R$3)</f>
        <v>1</v>
      </c>
      <c r="S9" s="27">
        <f>COUNTIF($E$4:$E9,S$3)</f>
        <v>0</v>
      </c>
      <c r="T9" s="27">
        <f>COUNTIF($E$4:$E9,T$3)</f>
        <v>1</v>
      </c>
      <c r="U9" s="27">
        <f>COUNTIF($E$4:$E9,U$3)</f>
        <v>1</v>
      </c>
      <c r="V9" s="27">
        <f>COUNTIF($E$4:$E9,V$3)</f>
        <v>0</v>
      </c>
      <c r="W9" s="27">
        <f>COUNTIF($E$4:$E9,W$3)</f>
        <v>0</v>
      </c>
      <c r="X9" s="27">
        <f>COUNTIF($E$4:$E9,X$3)</f>
        <v>0</v>
      </c>
      <c r="Y9" s="27">
        <f>COUNTIF($E$4:$E9,Y$3)</f>
        <v>1</v>
      </c>
      <c r="Z9" s="27">
        <f>COUNTIF($E$4:$E9,Z$3)</f>
        <v>2</v>
      </c>
      <c r="AA9" s="27">
        <f>COUNTIF($E$4:$E9,AA$3)</f>
        <v>0</v>
      </c>
      <c r="AB9" s="38">
        <f>COUNTIF($E$4:$F9,R$3)</f>
        <v>1</v>
      </c>
      <c r="AC9" s="28">
        <f>COUNTIF($E$4:$F9,S$3)</f>
        <v>2</v>
      </c>
      <c r="AD9" s="28">
        <f>COUNTIF($E$4:$F9,T$3)</f>
        <v>1</v>
      </c>
      <c r="AE9" s="28">
        <f>COUNTIF($E$4:$F9,U$3)</f>
        <v>1</v>
      </c>
      <c r="AF9" s="28">
        <f>COUNTIF($E$4:$F9,V$3)</f>
        <v>1</v>
      </c>
      <c r="AG9" s="28">
        <f>COUNTIF($E$4:$F9,W$3)</f>
        <v>1</v>
      </c>
      <c r="AH9" s="28">
        <f>COUNTIF($E$4:$F9,X$3)</f>
        <v>1</v>
      </c>
      <c r="AI9" s="28">
        <f>COUNTIF($E$4:$F9,Y$3)</f>
        <v>1</v>
      </c>
      <c r="AJ9" s="28">
        <f>COUNTIF($E$4:$F9,Z$3)</f>
        <v>3</v>
      </c>
      <c r="AK9" s="28">
        <f>COUNTIF($E$4:$F9,AA$3)</f>
        <v>0</v>
      </c>
      <c r="AL9" s="36">
        <f t="shared" si="9"/>
        <v>1</v>
      </c>
      <c r="AM9" s="36">
        <f t="shared" si="2"/>
        <v>0</v>
      </c>
      <c r="AN9" s="36">
        <f t="shared" si="2"/>
        <v>1</v>
      </c>
      <c r="AO9" s="36">
        <f t="shared" si="2"/>
        <v>1</v>
      </c>
      <c r="AP9" s="36">
        <f t="shared" si="2"/>
        <v>0</v>
      </c>
      <c r="AQ9" s="36">
        <f t="shared" si="2"/>
        <v>0</v>
      </c>
      <c r="AR9" s="36">
        <f t="shared" si="2"/>
        <v>0</v>
      </c>
      <c r="AS9" s="36">
        <f t="shared" si="2"/>
        <v>1</v>
      </c>
      <c r="AT9" s="36">
        <f t="shared" si="2"/>
        <v>0.66666666666666663</v>
      </c>
      <c r="AU9" s="36">
        <f t="shared" si="2"/>
        <v>0</v>
      </c>
      <c r="AV9" s="27">
        <v>7</v>
      </c>
    </row>
    <row r="10" spans="1:48" x14ac:dyDescent="0.35">
      <c r="A10" t="s">
        <v>144</v>
      </c>
      <c r="B10" s="33">
        <v>7</v>
      </c>
      <c r="C10" s="27">
        <v>6</v>
      </c>
      <c r="D10" s="27">
        <v>9</v>
      </c>
      <c r="E10" s="27">
        <v>6</v>
      </c>
      <c r="F10" s="27">
        <f t="shared" si="3"/>
        <v>9</v>
      </c>
      <c r="G10" s="27">
        <f t="shared" si="4"/>
        <v>-3</v>
      </c>
      <c r="H10" s="27">
        <f t="shared" si="5"/>
        <v>0</v>
      </c>
      <c r="I10" s="34">
        <f>VLOOKUP(F10,naive_stat!$A$4:$E$13,5,0)</f>
        <v>0.4</v>
      </c>
      <c r="J10" s="35">
        <f>11-VLOOKUP(F10,naive_stat!$A$4:$F$13,6,0)</f>
        <v>2</v>
      </c>
      <c r="K10" s="36">
        <f>HLOOKUP(F10,$AL$3:AU10,AV10,0)</f>
        <v>0</v>
      </c>
      <c r="L10" s="44">
        <f>IF(VLOOKUP(C10,dynamic!$A$19:$F$28,4,0)&gt;VLOOKUP(D10,dynamic!$A$19:$F$28,4,0),C10,D10)</f>
        <v>9</v>
      </c>
      <c r="M10" s="44">
        <f t="shared" si="6"/>
        <v>0</v>
      </c>
      <c r="N10" s="44">
        <f>IF(VLOOKUP(C10,dynamic!$A$19:$F$28,2,0)&gt;VLOOKUP(D10,dynamic!$A$19:$F$28,2,0),C10,D10)</f>
        <v>9</v>
      </c>
      <c r="O10" s="44">
        <f t="shared" si="7"/>
        <v>0</v>
      </c>
      <c r="P10" s="44">
        <f>IF(VLOOKUP(C10,dynamic!$A$19:$F$28,6,0)&gt;VLOOKUP(D10,dynamic!$A$19:$F$28,6,0),C10,D10)</f>
        <v>6</v>
      </c>
      <c r="Q10" s="44">
        <f t="shared" si="8"/>
        <v>1</v>
      </c>
      <c r="R10" s="27">
        <f>COUNTIF($E$4:$E10,R$3)</f>
        <v>1</v>
      </c>
      <c r="S10" s="27">
        <f>COUNTIF($E$4:$E10,S$3)</f>
        <v>0</v>
      </c>
      <c r="T10" s="27">
        <f>COUNTIF($E$4:$E10,T$3)</f>
        <v>1</v>
      </c>
      <c r="U10" s="27">
        <f>COUNTIF($E$4:$E10,U$3)</f>
        <v>1</v>
      </c>
      <c r="V10" s="27">
        <f>COUNTIF($E$4:$E10,V$3)</f>
        <v>0</v>
      </c>
      <c r="W10" s="27">
        <f>COUNTIF($E$4:$E10,W$3)</f>
        <v>0</v>
      </c>
      <c r="X10" s="27">
        <f>COUNTIF($E$4:$E10,X$3)</f>
        <v>1</v>
      </c>
      <c r="Y10" s="27">
        <f>COUNTIF($E$4:$E10,Y$3)</f>
        <v>1</v>
      </c>
      <c r="Z10" s="27">
        <f>COUNTIF($E$4:$E10,Z$3)</f>
        <v>2</v>
      </c>
      <c r="AA10" s="27">
        <f>COUNTIF($E$4:$E10,AA$3)</f>
        <v>0</v>
      </c>
      <c r="AB10" s="38">
        <f>COUNTIF($E$4:$F10,R$3)</f>
        <v>1</v>
      </c>
      <c r="AC10" s="28">
        <f>COUNTIF($E$4:$F10,S$3)</f>
        <v>2</v>
      </c>
      <c r="AD10" s="28">
        <f>COUNTIF($E$4:$F10,T$3)</f>
        <v>1</v>
      </c>
      <c r="AE10" s="28">
        <f>COUNTIF($E$4:$F10,U$3)</f>
        <v>1</v>
      </c>
      <c r="AF10" s="28">
        <f>COUNTIF($E$4:$F10,V$3)</f>
        <v>1</v>
      </c>
      <c r="AG10" s="28">
        <f>COUNTIF($E$4:$F10,W$3)</f>
        <v>1</v>
      </c>
      <c r="AH10" s="28">
        <f>COUNTIF($E$4:$F10,X$3)</f>
        <v>2</v>
      </c>
      <c r="AI10" s="28">
        <f>COUNTIF($E$4:$F10,Y$3)</f>
        <v>1</v>
      </c>
      <c r="AJ10" s="28">
        <f>COUNTIF($E$4:$F10,Z$3)</f>
        <v>3</v>
      </c>
      <c r="AK10" s="28">
        <f>COUNTIF($E$4:$F10,AA$3)</f>
        <v>1</v>
      </c>
      <c r="AL10" s="36">
        <f t="shared" si="9"/>
        <v>1</v>
      </c>
      <c r="AM10" s="36">
        <f t="shared" si="2"/>
        <v>0</v>
      </c>
      <c r="AN10" s="36">
        <f t="shared" si="2"/>
        <v>1</v>
      </c>
      <c r="AO10" s="36">
        <f t="shared" si="2"/>
        <v>1</v>
      </c>
      <c r="AP10" s="36">
        <f t="shared" si="2"/>
        <v>0</v>
      </c>
      <c r="AQ10" s="36">
        <f t="shared" si="2"/>
        <v>0</v>
      </c>
      <c r="AR10" s="36">
        <f t="shared" si="2"/>
        <v>0.5</v>
      </c>
      <c r="AS10" s="36">
        <f t="shared" si="2"/>
        <v>1</v>
      </c>
      <c r="AT10" s="36">
        <f t="shared" si="2"/>
        <v>0.66666666666666663</v>
      </c>
      <c r="AU10" s="36">
        <f t="shared" si="2"/>
        <v>0</v>
      </c>
      <c r="AV10" s="27">
        <v>8</v>
      </c>
    </row>
    <row r="11" spans="1:48" x14ac:dyDescent="0.35">
      <c r="A11" t="s">
        <v>144</v>
      </c>
      <c r="B11" s="33">
        <v>8</v>
      </c>
      <c r="C11" s="27">
        <v>4</v>
      </c>
      <c r="D11" s="27">
        <v>3</v>
      </c>
      <c r="E11" s="27">
        <v>4</v>
      </c>
      <c r="F11" s="27">
        <f t="shared" si="3"/>
        <v>3</v>
      </c>
      <c r="G11" s="27">
        <f t="shared" si="4"/>
        <v>1</v>
      </c>
      <c r="H11" s="27">
        <f t="shared" si="5"/>
        <v>0</v>
      </c>
      <c r="I11" s="34">
        <f>VLOOKUP(F11,naive_stat!$A$4:$E$13,5,0)</f>
        <v>0.48148148148148145</v>
      </c>
      <c r="J11" s="35">
        <f>11-VLOOKUP(F11,naive_stat!$A$4:$F$13,6,0)</f>
        <v>5</v>
      </c>
      <c r="K11" s="36">
        <f>HLOOKUP(F11,$AL$3:AU11,AV11,0)</f>
        <v>0.5</v>
      </c>
      <c r="L11" s="44">
        <f>IF(VLOOKUP(C11,dynamic!$A$19:$F$28,4,0)&gt;VLOOKUP(D11,dynamic!$A$19:$F$28,4,0),C11,D11)</f>
        <v>4</v>
      </c>
      <c r="M11" s="44">
        <f t="shared" si="6"/>
        <v>1</v>
      </c>
      <c r="N11" s="44">
        <f>IF(VLOOKUP(C11,dynamic!$A$19:$F$28,2,0)&gt;VLOOKUP(D11,dynamic!$A$19:$F$28,2,0),C11,D11)</f>
        <v>4</v>
      </c>
      <c r="O11" s="44">
        <f t="shared" si="7"/>
        <v>1</v>
      </c>
      <c r="P11" s="44">
        <f>IF(VLOOKUP(C11,dynamic!$A$19:$F$28,6,0)&gt;VLOOKUP(D11,dynamic!$A$19:$F$28,6,0),C11,D11)</f>
        <v>3</v>
      </c>
      <c r="Q11" s="44">
        <f t="shared" si="8"/>
        <v>0</v>
      </c>
      <c r="R11" s="27">
        <f>COUNTIF($E$4:$E11,R$3)</f>
        <v>1</v>
      </c>
      <c r="S11" s="27">
        <f>COUNTIF($E$4:$E11,S$3)</f>
        <v>0</v>
      </c>
      <c r="T11" s="27">
        <f>COUNTIF($E$4:$E11,T$3)</f>
        <v>1</v>
      </c>
      <c r="U11" s="27">
        <f>COUNTIF($E$4:$E11,U$3)</f>
        <v>1</v>
      </c>
      <c r="V11" s="27">
        <f>COUNTIF($E$4:$E11,V$3)</f>
        <v>1</v>
      </c>
      <c r="W11" s="27">
        <f>COUNTIF($E$4:$E11,W$3)</f>
        <v>0</v>
      </c>
      <c r="X11" s="27">
        <f>COUNTIF($E$4:$E11,X$3)</f>
        <v>1</v>
      </c>
      <c r="Y11" s="27">
        <f>COUNTIF($E$4:$E11,Y$3)</f>
        <v>1</v>
      </c>
      <c r="Z11" s="27">
        <f>COUNTIF($E$4:$E11,Z$3)</f>
        <v>2</v>
      </c>
      <c r="AA11" s="27">
        <f>COUNTIF($E$4:$E11,AA$3)</f>
        <v>0</v>
      </c>
      <c r="AB11" s="38">
        <f>COUNTIF($E$4:$F11,R$3)</f>
        <v>1</v>
      </c>
      <c r="AC11" s="28">
        <f>COUNTIF($E$4:$F11,S$3)</f>
        <v>2</v>
      </c>
      <c r="AD11" s="28">
        <f>COUNTIF($E$4:$F11,T$3)</f>
        <v>1</v>
      </c>
      <c r="AE11" s="28">
        <f>COUNTIF($E$4:$F11,U$3)</f>
        <v>2</v>
      </c>
      <c r="AF11" s="28">
        <f>COUNTIF($E$4:$F11,V$3)</f>
        <v>2</v>
      </c>
      <c r="AG11" s="28">
        <f>COUNTIF($E$4:$F11,W$3)</f>
        <v>1</v>
      </c>
      <c r="AH11" s="28">
        <f>COUNTIF($E$4:$F11,X$3)</f>
        <v>2</v>
      </c>
      <c r="AI11" s="28">
        <f>COUNTIF($E$4:$F11,Y$3)</f>
        <v>1</v>
      </c>
      <c r="AJ11" s="28">
        <f>COUNTIF($E$4:$F11,Z$3)</f>
        <v>3</v>
      </c>
      <c r="AK11" s="28">
        <f>COUNTIF($E$4:$F11,AA$3)</f>
        <v>1</v>
      </c>
      <c r="AL11" s="36">
        <f t="shared" si="9"/>
        <v>1</v>
      </c>
      <c r="AM11" s="36">
        <f t="shared" si="2"/>
        <v>0</v>
      </c>
      <c r="AN11" s="36">
        <f t="shared" si="2"/>
        <v>1</v>
      </c>
      <c r="AO11" s="36">
        <f t="shared" si="2"/>
        <v>0.5</v>
      </c>
      <c r="AP11" s="36">
        <f t="shared" si="2"/>
        <v>0.5</v>
      </c>
      <c r="AQ11" s="36">
        <f t="shared" si="2"/>
        <v>0</v>
      </c>
      <c r="AR11" s="36">
        <f t="shared" si="2"/>
        <v>0.5</v>
      </c>
      <c r="AS11" s="36">
        <f t="shared" si="2"/>
        <v>1</v>
      </c>
      <c r="AT11" s="36">
        <f t="shared" si="2"/>
        <v>0.66666666666666663</v>
      </c>
      <c r="AU11" s="36">
        <f t="shared" si="2"/>
        <v>0</v>
      </c>
      <c r="AV11" s="27">
        <v>9</v>
      </c>
    </row>
    <row r="12" spans="1:48" x14ac:dyDescent="0.35">
      <c r="A12" t="s">
        <v>144</v>
      </c>
      <c r="B12" s="33">
        <v>9</v>
      </c>
      <c r="C12" s="27">
        <v>1</v>
      </c>
      <c r="D12" s="27">
        <v>9</v>
      </c>
      <c r="E12" s="27">
        <v>1</v>
      </c>
      <c r="F12" s="27">
        <f t="shared" si="3"/>
        <v>9</v>
      </c>
      <c r="G12" s="27">
        <f t="shared" si="4"/>
        <v>-8</v>
      </c>
      <c r="H12" s="27">
        <f t="shared" si="5"/>
        <v>0</v>
      </c>
      <c r="I12" s="34">
        <f>VLOOKUP(F12,naive_stat!$A$4:$E$13,5,0)</f>
        <v>0.4</v>
      </c>
      <c r="J12" s="35">
        <f>11-VLOOKUP(F12,naive_stat!$A$4:$F$13,6,0)</f>
        <v>2</v>
      </c>
      <c r="K12" s="36">
        <f>HLOOKUP(F12,$AL$3:AU12,AV12,0)</f>
        <v>0</v>
      </c>
      <c r="L12" s="44">
        <f>IF(VLOOKUP(C12,dynamic!$A$19:$F$28,4,0)&gt;VLOOKUP(D12,dynamic!$A$19:$F$28,4,0),C12,D12)</f>
        <v>9</v>
      </c>
      <c r="M12" s="44">
        <f t="shared" si="6"/>
        <v>0</v>
      </c>
      <c r="N12" s="44">
        <f>IF(VLOOKUP(C12,dynamic!$A$19:$F$28,2,0)&gt;VLOOKUP(D12,dynamic!$A$19:$F$28,2,0),C12,D12)</f>
        <v>1</v>
      </c>
      <c r="O12" s="44">
        <f t="shared" si="7"/>
        <v>1</v>
      </c>
      <c r="P12" s="44">
        <f>IF(VLOOKUP(C12,dynamic!$A$19:$F$28,6,0)&gt;VLOOKUP(D12,dynamic!$A$19:$F$28,6,0),C12,D12)</f>
        <v>1</v>
      </c>
      <c r="Q12" s="44">
        <f t="shared" si="8"/>
        <v>1</v>
      </c>
      <c r="R12" s="27">
        <f>COUNTIF($E$4:$E12,R$3)</f>
        <v>1</v>
      </c>
      <c r="S12" s="27">
        <f>COUNTIF($E$4:$E12,S$3)</f>
        <v>1</v>
      </c>
      <c r="T12" s="27">
        <f>COUNTIF($E$4:$E12,T$3)</f>
        <v>1</v>
      </c>
      <c r="U12" s="27">
        <f>COUNTIF($E$4:$E12,U$3)</f>
        <v>1</v>
      </c>
      <c r="V12" s="27">
        <f>COUNTIF($E$4:$E12,V$3)</f>
        <v>1</v>
      </c>
      <c r="W12" s="27">
        <f>COUNTIF($E$4:$E12,W$3)</f>
        <v>0</v>
      </c>
      <c r="X12" s="27">
        <f>COUNTIF($E$4:$E12,X$3)</f>
        <v>1</v>
      </c>
      <c r="Y12" s="27">
        <f>COUNTIF($E$4:$E12,Y$3)</f>
        <v>1</v>
      </c>
      <c r="Z12" s="27">
        <f>COUNTIF($E$4:$E12,Z$3)</f>
        <v>2</v>
      </c>
      <c r="AA12" s="27">
        <f>COUNTIF($E$4:$E12,AA$3)</f>
        <v>0</v>
      </c>
      <c r="AB12" s="38">
        <f>COUNTIF($E$4:$F12,R$3)</f>
        <v>1</v>
      </c>
      <c r="AC12" s="28">
        <f>COUNTIF($E$4:$F12,S$3)</f>
        <v>3</v>
      </c>
      <c r="AD12" s="28">
        <f>COUNTIF($E$4:$F12,T$3)</f>
        <v>1</v>
      </c>
      <c r="AE12" s="28">
        <f>COUNTIF($E$4:$F12,U$3)</f>
        <v>2</v>
      </c>
      <c r="AF12" s="28">
        <f>COUNTIF($E$4:$F12,V$3)</f>
        <v>2</v>
      </c>
      <c r="AG12" s="28">
        <f>COUNTIF($E$4:$F12,W$3)</f>
        <v>1</v>
      </c>
      <c r="AH12" s="28">
        <f>COUNTIF($E$4:$F12,X$3)</f>
        <v>2</v>
      </c>
      <c r="AI12" s="28">
        <f>COUNTIF($E$4:$F12,Y$3)</f>
        <v>1</v>
      </c>
      <c r="AJ12" s="28">
        <f>COUNTIF($E$4:$F12,Z$3)</f>
        <v>3</v>
      </c>
      <c r="AK12" s="28">
        <f>COUNTIF($E$4:$F12,AA$3)</f>
        <v>2</v>
      </c>
      <c r="AL12" s="36">
        <f t="shared" si="9"/>
        <v>1</v>
      </c>
      <c r="AM12" s="36">
        <f t="shared" si="2"/>
        <v>0.33333333333333331</v>
      </c>
      <c r="AN12" s="36">
        <f t="shared" si="2"/>
        <v>1</v>
      </c>
      <c r="AO12" s="36">
        <f t="shared" si="2"/>
        <v>0.5</v>
      </c>
      <c r="AP12" s="36">
        <f t="shared" si="2"/>
        <v>0.5</v>
      </c>
      <c r="AQ12" s="36">
        <f t="shared" si="2"/>
        <v>0</v>
      </c>
      <c r="AR12" s="36">
        <f t="shared" si="2"/>
        <v>0.5</v>
      </c>
      <c r="AS12" s="36">
        <f t="shared" si="2"/>
        <v>1</v>
      </c>
      <c r="AT12" s="36">
        <f t="shared" si="2"/>
        <v>0.66666666666666663</v>
      </c>
      <c r="AU12" s="36">
        <f t="shared" si="2"/>
        <v>0</v>
      </c>
      <c r="AV12" s="27">
        <v>10</v>
      </c>
    </row>
    <row r="13" spans="1:48" x14ac:dyDescent="0.35">
      <c r="A13" t="s">
        <v>144</v>
      </c>
      <c r="B13" s="33">
        <v>10</v>
      </c>
      <c r="C13" s="27">
        <v>0</v>
      </c>
      <c r="D13" s="27">
        <v>2</v>
      </c>
      <c r="E13" s="27">
        <v>2</v>
      </c>
      <c r="F13" s="27">
        <f t="shared" si="3"/>
        <v>0</v>
      </c>
      <c r="G13" s="27">
        <f t="shared" si="4"/>
        <v>-2</v>
      </c>
      <c r="H13" s="27">
        <f t="shared" si="5"/>
        <v>0</v>
      </c>
      <c r="I13" s="34">
        <f>VLOOKUP(F13,naive_stat!$A$4:$E$13,5,0)</f>
        <v>0.5161290322580645</v>
      </c>
      <c r="J13" s="35">
        <f>11-VLOOKUP(F13,naive_stat!$A$4:$F$13,6,0)</f>
        <v>8</v>
      </c>
      <c r="K13" s="36">
        <f>HLOOKUP(F13,$AL$3:AU13,AV13,0)</f>
        <v>0.5</v>
      </c>
      <c r="L13" s="44">
        <f>IF(VLOOKUP(C13,dynamic!$A$19:$F$28,4,0)&gt;VLOOKUP(D13,dynamic!$A$19:$F$28,4,0),C13,D13)</f>
        <v>2</v>
      </c>
      <c r="M13" s="44">
        <f t="shared" si="6"/>
        <v>1</v>
      </c>
      <c r="N13" s="44">
        <f>IF(VLOOKUP(C13,dynamic!$A$19:$F$28,2,0)&gt;VLOOKUP(D13,dynamic!$A$19:$F$28,2,0),C13,D13)</f>
        <v>2</v>
      </c>
      <c r="O13" s="44">
        <f t="shared" si="7"/>
        <v>1</v>
      </c>
      <c r="P13" s="44">
        <f>IF(VLOOKUP(C13,dynamic!$A$19:$F$28,6,0)&gt;VLOOKUP(D13,dynamic!$A$19:$F$28,6,0),C13,D13)</f>
        <v>0</v>
      </c>
      <c r="Q13" s="44">
        <f t="shared" si="8"/>
        <v>0</v>
      </c>
      <c r="R13" s="27">
        <f>COUNTIF($E$4:$E13,R$3)</f>
        <v>1</v>
      </c>
      <c r="S13" s="27">
        <f>COUNTIF($E$4:$E13,S$3)</f>
        <v>1</v>
      </c>
      <c r="T13" s="27">
        <f>COUNTIF($E$4:$E13,T$3)</f>
        <v>2</v>
      </c>
      <c r="U13" s="27">
        <f>COUNTIF($E$4:$E13,U$3)</f>
        <v>1</v>
      </c>
      <c r="V13" s="27">
        <f>COUNTIF($E$4:$E13,V$3)</f>
        <v>1</v>
      </c>
      <c r="W13" s="27">
        <f>COUNTIF($E$4:$E13,W$3)</f>
        <v>0</v>
      </c>
      <c r="X13" s="27">
        <f>COUNTIF($E$4:$E13,X$3)</f>
        <v>1</v>
      </c>
      <c r="Y13" s="27">
        <f>COUNTIF($E$4:$E13,Y$3)</f>
        <v>1</v>
      </c>
      <c r="Z13" s="27">
        <f>COUNTIF($E$4:$E13,Z$3)</f>
        <v>2</v>
      </c>
      <c r="AA13" s="27">
        <f>COUNTIF($E$4:$E13,AA$3)</f>
        <v>0</v>
      </c>
      <c r="AB13" s="38">
        <f>COUNTIF($E$4:$F13,R$3)</f>
        <v>2</v>
      </c>
      <c r="AC13" s="28">
        <f>COUNTIF($E$4:$F13,S$3)</f>
        <v>3</v>
      </c>
      <c r="AD13" s="28">
        <f>COUNTIF($E$4:$F13,T$3)</f>
        <v>2</v>
      </c>
      <c r="AE13" s="28">
        <f>COUNTIF($E$4:$F13,U$3)</f>
        <v>2</v>
      </c>
      <c r="AF13" s="28">
        <f>COUNTIF($E$4:$F13,V$3)</f>
        <v>2</v>
      </c>
      <c r="AG13" s="28">
        <f>COUNTIF($E$4:$F13,W$3)</f>
        <v>1</v>
      </c>
      <c r="AH13" s="28">
        <f>COUNTIF($E$4:$F13,X$3)</f>
        <v>2</v>
      </c>
      <c r="AI13" s="28">
        <f>COUNTIF($E$4:$F13,Y$3)</f>
        <v>1</v>
      </c>
      <c r="AJ13" s="28">
        <f>COUNTIF($E$4:$F13,Z$3)</f>
        <v>3</v>
      </c>
      <c r="AK13" s="28">
        <f>COUNTIF($E$4:$F13,AA$3)</f>
        <v>2</v>
      </c>
      <c r="AL13" s="36">
        <f t="shared" si="9"/>
        <v>0.5</v>
      </c>
      <c r="AM13" s="36">
        <f t="shared" si="2"/>
        <v>0.33333333333333331</v>
      </c>
      <c r="AN13" s="36">
        <f t="shared" si="2"/>
        <v>1</v>
      </c>
      <c r="AO13" s="36">
        <f t="shared" si="2"/>
        <v>0.5</v>
      </c>
      <c r="AP13" s="36">
        <f t="shared" si="2"/>
        <v>0.5</v>
      </c>
      <c r="AQ13" s="36">
        <f t="shared" si="2"/>
        <v>0</v>
      </c>
      <c r="AR13" s="36">
        <f t="shared" si="2"/>
        <v>0.5</v>
      </c>
      <c r="AS13" s="36">
        <f t="shared" si="2"/>
        <v>1</v>
      </c>
      <c r="AT13" s="36">
        <f t="shared" si="2"/>
        <v>0.66666666666666663</v>
      </c>
      <c r="AU13" s="36">
        <f t="shared" si="2"/>
        <v>0</v>
      </c>
      <c r="AV13" s="27">
        <v>11</v>
      </c>
    </row>
    <row r="14" spans="1:48" x14ac:dyDescent="0.35">
      <c r="A14" t="s">
        <v>144</v>
      </c>
      <c r="B14" s="33">
        <v>11</v>
      </c>
      <c r="C14" s="27">
        <v>1</v>
      </c>
      <c r="D14" s="27">
        <v>4</v>
      </c>
      <c r="E14" s="27">
        <v>1</v>
      </c>
      <c r="F14" s="27">
        <f t="shared" si="3"/>
        <v>4</v>
      </c>
      <c r="G14" s="27">
        <f t="shared" si="4"/>
        <v>-3</v>
      </c>
      <c r="H14" s="27">
        <f t="shared" si="5"/>
        <v>0</v>
      </c>
      <c r="I14" s="34">
        <f>VLOOKUP(F14,naive_stat!$A$4:$E$13,5,0)</f>
        <v>0.5161290322580645</v>
      </c>
      <c r="J14" s="35">
        <f>11-VLOOKUP(F14,naive_stat!$A$4:$F$13,6,0)</f>
        <v>8</v>
      </c>
      <c r="K14" s="36">
        <f>HLOOKUP(F14,$AL$3:AU14,AV14,0)</f>
        <v>0.33333333333333331</v>
      </c>
      <c r="L14" s="44">
        <f>IF(VLOOKUP(C14,dynamic!$A$19:$F$28,4,0)&gt;VLOOKUP(D14,dynamic!$A$19:$F$28,4,0),C14,D14)</f>
        <v>4</v>
      </c>
      <c r="M14" s="44">
        <f t="shared" si="6"/>
        <v>0</v>
      </c>
      <c r="N14" s="44">
        <f>IF(VLOOKUP(C14,dynamic!$A$19:$F$28,2,0)&gt;VLOOKUP(D14,dynamic!$A$19:$F$28,2,0),C14,D14)</f>
        <v>1</v>
      </c>
      <c r="O14" s="44">
        <f t="shared" si="7"/>
        <v>1</v>
      </c>
      <c r="P14" s="44">
        <f>IF(VLOOKUP(C14,dynamic!$A$19:$F$28,6,0)&gt;VLOOKUP(D14,dynamic!$A$19:$F$28,6,0),C14,D14)</f>
        <v>1</v>
      </c>
      <c r="Q14" s="44">
        <f t="shared" si="8"/>
        <v>1</v>
      </c>
      <c r="R14" s="27">
        <f>COUNTIF($E$4:$E14,R$3)</f>
        <v>1</v>
      </c>
      <c r="S14" s="27">
        <f>COUNTIF($E$4:$E14,S$3)</f>
        <v>2</v>
      </c>
      <c r="T14" s="27">
        <f>COUNTIF($E$4:$E14,T$3)</f>
        <v>2</v>
      </c>
      <c r="U14" s="27">
        <f>COUNTIF($E$4:$E14,U$3)</f>
        <v>1</v>
      </c>
      <c r="V14" s="27">
        <f>COUNTIF($E$4:$E14,V$3)</f>
        <v>1</v>
      </c>
      <c r="W14" s="27">
        <f>COUNTIF($E$4:$E14,W$3)</f>
        <v>0</v>
      </c>
      <c r="X14" s="27">
        <f>COUNTIF($E$4:$E14,X$3)</f>
        <v>1</v>
      </c>
      <c r="Y14" s="27">
        <f>COUNTIF($E$4:$E14,Y$3)</f>
        <v>1</v>
      </c>
      <c r="Z14" s="27">
        <f>COUNTIF($E$4:$E14,Z$3)</f>
        <v>2</v>
      </c>
      <c r="AA14" s="27">
        <f>COUNTIF($E$4:$E14,AA$3)</f>
        <v>0</v>
      </c>
      <c r="AB14" s="38">
        <f>COUNTIF($E$4:$F14,R$3)</f>
        <v>2</v>
      </c>
      <c r="AC14" s="28">
        <f>COUNTIF($E$4:$F14,S$3)</f>
        <v>4</v>
      </c>
      <c r="AD14" s="28">
        <f>COUNTIF($E$4:$F14,T$3)</f>
        <v>2</v>
      </c>
      <c r="AE14" s="28">
        <f>COUNTIF($E$4:$F14,U$3)</f>
        <v>2</v>
      </c>
      <c r="AF14" s="28">
        <f>COUNTIF($E$4:$F14,V$3)</f>
        <v>3</v>
      </c>
      <c r="AG14" s="28">
        <f>COUNTIF($E$4:$F14,W$3)</f>
        <v>1</v>
      </c>
      <c r="AH14" s="28">
        <f>COUNTIF($E$4:$F14,X$3)</f>
        <v>2</v>
      </c>
      <c r="AI14" s="28">
        <f>COUNTIF($E$4:$F14,Y$3)</f>
        <v>1</v>
      </c>
      <c r="AJ14" s="28">
        <f>COUNTIF($E$4:$F14,Z$3)</f>
        <v>3</v>
      </c>
      <c r="AK14" s="28">
        <f>COUNTIF($E$4:$F14,AA$3)</f>
        <v>2</v>
      </c>
      <c r="AL14" s="36">
        <f t="shared" si="9"/>
        <v>0.5</v>
      </c>
      <c r="AM14" s="36">
        <f t="shared" si="2"/>
        <v>0.5</v>
      </c>
      <c r="AN14" s="36">
        <f t="shared" si="2"/>
        <v>1</v>
      </c>
      <c r="AO14" s="36">
        <f t="shared" si="2"/>
        <v>0.5</v>
      </c>
      <c r="AP14" s="36">
        <f t="shared" si="2"/>
        <v>0.33333333333333331</v>
      </c>
      <c r="AQ14" s="36">
        <f t="shared" si="2"/>
        <v>0</v>
      </c>
      <c r="AR14" s="36">
        <f t="shared" si="2"/>
        <v>0.5</v>
      </c>
      <c r="AS14" s="36">
        <f t="shared" si="2"/>
        <v>1</v>
      </c>
      <c r="AT14" s="36">
        <f t="shared" si="2"/>
        <v>0.66666666666666663</v>
      </c>
      <c r="AU14" s="36">
        <f t="shared" si="2"/>
        <v>0</v>
      </c>
      <c r="AV14" s="27">
        <v>12</v>
      </c>
    </row>
    <row r="15" spans="1:48" x14ac:dyDescent="0.35">
      <c r="A15" t="s">
        <v>144</v>
      </c>
      <c r="B15" s="33">
        <v>12</v>
      </c>
      <c r="C15" s="27">
        <v>5</v>
      </c>
      <c r="D15" s="27">
        <v>8</v>
      </c>
      <c r="E15" s="27">
        <v>5</v>
      </c>
      <c r="F15" s="27">
        <f t="shared" si="3"/>
        <v>8</v>
      </c>
      <c r="G15" s="27">
        <f t="shared" si="4"/>
        <v>-3</v>
      </c>
      <c r="H15" s="27">
        <f t="shared" si="5"/>
        <v>0</v>
      </c>
      <c r="I15" s="34">
        <f>VLOOKUP(F15,naive_stat!$A$4:$E$13,5,0)</f>
        <v>0.32</v>
      </c>
      <c r="J15" s="35">
        <f>11-VLOOKUP(F15,naive_stat!$A$4:$F$13,6,0)</f>
        <v>1</v>
      </c>
      <c r="K15" s="36">
        <f>HLOOKUP(F15,$AL$3:AU15,AV15,0)</f>
        <v>0.5</v>
      </c>
      <c r="L15" s="44">
        <f>IF(VLOOKUP(C15,dynamic!$A$19:$F$28,4,0)&gt;VLOOKUP(D15,dynamic!$A$19:$F$28,4,0),C15,D15)</f>
        <v>5</v>
      </c>
      <c r="M15" s="44">
        <f t="shared" si="6"/>
        <v>1</v>
      </c>
      <c r="N15" s="44">
        <f>IF(VLOOKUP(C15,dynamic!$A$19:$F$28,2,0)&gt;VLOOKUP(D15,dynamic!$A$19:$F$28,2,0),C15,D15)</f>
        <v>5</v>
      </c>
      <c r="O15" s="44">
        <f t="shared" si="7"/>
        <v>1</v>
      </c>
      <c r="P15" s="44">
        <f>IF(VLOOKUP(C15,dynamic!$A$19:$F$28,6,0)&gt;VLOOKUP(D15,dynamic!$A$19:$F$28,6,0),C15,D15)</f>
        <v>5</v>
      </c>
      <c r="Q15" s="44">
        <f t="shared" si="8"/>
        <v>1</v>
      </c>
      <c r="R15" s="27">
        <f>COUNTIF($E$4:$E15,R$3)</f>
        <v>1</v>
      </c>
      <c r="S15" s="27">
        <f>COUNTIF($E$4:$E15,S$3)</f>
        <v>2</v>
      </c>
      <c r="T15" s="27">
        <f>COUNTIF($E$4:$E15,T$3)</f>
        <v>2</v>
      </c>
      <c r="U15" s="27">
        <f>COUNTIF($E$4:$E15,U$3)</f>
        <v>1</v>
      </c>
      <c r="V15" s="27">
        <f>COUNTIF($E$4:$E15,V$3)</f>
        <v>1</v>
      </c>
      <c r="W15" s="27">
        <f>COUNTIF($E$4:$E15,W$3)</f>
        <v>1</v>
      </c>
      <c r="X15" s="27">
        <f>COUNTIF($E$4:$E15,X$3)</f>
        <v>1</v>
      </c>
      <c r="Y15" s="27">
        <f>COUNTIF($E$4:$E15,Y$3)</f>
        <v>1</v>
      </c>
      <c r="Z15" s="27">
        <f>COUNTIF($E$4:$E15,Z$3)</f>
        <v>2</v>
      </c>
      <c r="AA15" s="27">
        <f>COUNTIF($E$4:$E15,AA$3)</f>
        <v>0</v>
      </c>
      <c r="AB15" s="38">
        <f>COUNTIF($E$4:$F15,R$3)</f>
        <v>2</v>
      </c>
      <c r="AC15" s="28">
        <f>COUNTIF($E$4:$F15,S$3)</f>
        <v>4</v>
      </c>
      <c r="AD15" s="28">
        <f>COUNTIF($E$4:$F15,T$3)</f>
        <v>2</v>
      </c>
      <c r="AE15" s="28">
        <f>COUNTIF($E$4:$F15,U$3)</f>
        <v>2</v>
      </c>
      <c r="AF15" s="28">
        <f>COUNTIF($E$4:$F15,V$3)</f>
        <v>3</v>
      </c>
      <c r="AG15" s="28">
        <f>COUNTIF($E$4:$F15,W$3)</f>
        <v>2</v>
      </c>
      <c r="AH15" s="28">
        <f>COUNTIF($E$4:$F15,X$3)</f>
        <v>2</v>
      </c>
      <c r="AI15" s="28">
        <f>COUNTIF($E$4:$F15,Y$3)</f>
        <v>1</v>
      </c>
      <c r="AJ15" s="28">
        <f>COUNTIF($E$4:$F15,Z$3)</f>
        <v>4</v>
      </c>
      <c r="AK15" s="28">
        <f>COUNTIF($E$4:$F15,AA$3)</f>
        <v>2</v>
      </c>
      <c r="AL15" s="36">
        <f t="shared" si="9"/>
        <v>0.5</v>
      </c>
      <c r="AM15" s="36">
        <f t="shared" si="2"/>
        <v>0.5</v>
      </c>
      <c r="AN15" s="36">
        <f t="shared" si="2"/>
        <v>1</v>
      </c>
      <c r="AO15" s="36">
        <f t="shared" si="2"/>
        <v>0.5</v>
      </c>
      <c r="AP15" s="36">
        <f t="shared" si="2"/>
        <v>0.33333333333333331</v>
      </c>
      <c r="AQ15" s="36">
        <f t="shared" si="2"/>
        <v>0.5</v>
      </c>
      <c r="AR15" s="36">
        <f t="shared" si="2"/>
        <v>0.5</v>
      </c>
      <c r="AS15" s="36">
        <f t="shared" si="2"/>
        <v>1</v>
      </c>
      <c r="AT15" s="36">
        <f t="shared" si="2"/>
        <v>0.5</v>
      </c>
      <c r="AU15" s="36">
        <f t="shared" si="2"/>
        <v>0</v>
      </c>
      <c r="AV15" s="27">
        <v>13</v>
      </c>
    </row>
    <row r="16" spans="1:48" x14ac:dyDescent="0.35">
      <c r="A16" t="s">
        <v>144</v>
      </c>
      <c r="B16" s="33">
        <v>13</v>
      </c>
      <c r="C16" s="27">
        <v>3</v>
      </c>
      <c r="D16" s="27">
        <v>4</v>
      </c>
      <c r="E16" s="27">
        <v>3</v>
      </c>
      <c r="F16" s="27">
        <f t="shared" si="3"/>
        <v>4</v>
      </c>
      <c r="G16" s="27">
        <f t="shared" si="4"/>
        <v>-1</v>
      </c>
      <c r="H16" s="27">
        <f t="shared" si="5"/>
        <v>0</v>
      </c>
      <c r="I16" s="34">
        <f>VLOOKUP(F16,naive_stat!$A$4:$E$13,5,0)</f>
        <v>0.5161290322580645</v>
      </c>
      <c r="J16" s="35">
        <f>11-VLOOKUP(F16,naive_stat!$A$4:$F$13,6,0)</f>
        <v>8</v>
      </c>
      <c r="K16" s="36">
        <f>HLOOKUP(F16,$AL$3:AU16,AV16,0)</f>
        <v>0.25</v>
      </c>
      <c r="L16" s="44">
        <f>IF(VLOOKUP(C16,dynamic!$A$19:$F$28,4,0)&gt;VLOOKUP(D16,dynamic!$A$19:$F$28,4,0),C16,D16)</f>
        <v>4</v>
      </c>
      <c r="M16" s="44">
        <f t="shared" si="6"/>
        <v>0</v>
      </c>
      <c r="N16" s="44">
        <f>IF(VLOOKUP(C16,dynamic!$A$19:$F$28,2,0)&gt;VLOOKUP(D16,dynamic!$A$19:$F$28,2,0),C16,D16)</f>
        <v>4</v>
      </c>
      <c r="O16" s="44">
        <f t="shared" si="7"/>
        <v>0</v>
      </c>
      <c r="P16" s="44">
        <f>IF(VLOOKUP(C16,dynamic!$A$19:$F$28,6,0)&gt;VLOOKUP(D16,dynamic!$A$19:$F$28,6,0),C16,D16)</f>
        <v>3</v>
      </c>
      <c r="Q16" s="44">
        <f t="shared" si="8"/>
        <v>1</v>
      </c>
      <c r="R16" s="27">
        <f>COUNTIF($E$4:$E16,R$3)</f>
        <v>1</v>
      </c>
      <c r="S16" s="27">
        <f>COUNTIF($E$4:$E16,S$3)</f>
        <v>2</v>
      </c>
      <c r="T16" s="27">
        <f>COUNTIF($E$4:$E16,T$3)</f>
        <v>2</v>
      </c>
      <c r="U16" s="27">
        <f>COUNTIF($E$4:$E16,U$3)</f>
        <v>2</v>
      </c>
      <c r="V16" s="27">
        <f>COUNTIF($E$4:$E16,V$3)</f>
        <v>1</v>
      </c>
      <c r="W16" s="27">
        <f>COUNTIF($E$4:$E16,W$3)</f>
        <v>1</v>
      </c>
      <c r="X16" s="27">
        <f>COUNTIF($E$4:$E16,X$3)</f>
        <v>1</v>
      </c>
      <c r="Y16" s="27">
        <f>COUNTIF($E$4:$E16,Y$3)</f>
        <v>1</v>
      </c>
      <c r="Z16" s="27">
        <f>COUNTIF($E$4:$E16,Z$3)</f>
        <v>2</v>
      </c>
      <c r="AA16" s="27">
        <f>COUNTIF($E$4:$E16,AA$3)</f>
        <v>0</v>
      </c>
      <c r="AB16" s="38">
        <f>COUNTIF($E$4:$F16,R$3)</f>
        <v>2</v>
      </c>
      <c r="AC16" s="28">
        <f>COUNTIF($E$4:$F16,S$3)</f>
        <v>4</v>
      </c>
      <c r="AD16" s="28">
        <f>COUNTIF($E$4:$F16,T$3)</f>
        <v>2</v>
      </c>
      <c r="AE16" s="28">
        <f>COUNTIF($E$4:$F16,U$3)</f>
        <v>3</v>
      </c>
      <c r="AF16" s="28">
        <f>COUNTIF($E$4:$F16,V$3)</f>
        <v>4</v>
      </c>
      <c r="AG16" s="28">
        <f>COUNTIF($E$4:$F16,W$3)</f>
        <v>2</v>
      </c>
      <c r="AH16" s="28">
        <f>COUNTIF($E$4:$F16,X$3)</f>
        <v>2</v>
      </c>
      <c r="AI16" s="28">
        <f>COUNTIF($E$4:$F16,Y$3)</f>
        <v>1</v>
      </c>
      <c r="AJ16" s="28">
        <f>COUNTIF($E$4:$F16,Z$3)</f>
        <v>4</v>
      </c>
      <c r="AK16" s="28">
        <f>COUNTIF($E$4:$F16,AA$3)</f>
        <v>2</v>
      </c>
      <c r="AL16" s="36">
        <f t="shared" si="9"/>
        <v>0.5</v>
      </c>
      <c r="AM16" s="36">
        <f t="shared" si="2"/>
        <v>0.5</v>
      </c>
      <c r="AN16" s="36">
        <f t="shared" si="2"/>
        <v>1</v>
      </c>
      <c r="AO16" s="36">
        <f t="shared" si="2"/>
        <v>0.66666666666666663</v>
      </c>
      <c r="AP16" s="36">
        <f t="shared" si="2"/>
        <v>0.25</v>
      </c>
      <c r="AQ16" s="36">
        <f t="shared" si="2"/>
        <v>0.5</v>
      </c>
      <c r="AR16" s="36">
        <f t="shared" si="2"/>
        <v>0.5</v>
      </c>
      <c r="AS16" s="36">
        <f t="shared" si="2"/>
        <v>1</v>
      </c>
      <c r="AT16" s="36">
        <f t="shared" si="2"/>
        <v>0.5</v>
      </c>
      <c r="AU16" s="36">
        <f t="shared" si="2"/>
        <v>0</v>
      </c>
      <c r="AV16" s="27">
        <v>14</v>
      </c>
    </row>
    <row r="17" spans="1:48" x14ac:dyDescent="0.35">
      <c r="A17" t="s">
        <v>144</v>
      </c>
      <c r="B17" s="33">
        <v>14</v>
      </c>
      <c r="C17" s="27">
        <v>0</v>
      </c>
      <c r="D17" s="27">
        <v>1</v>
      </c>
      <c r="E17" s="27">
        <v>1</v>
      </c>
      <c r="F17" s="27">
        <f t="shared" si="3"/>
        <v>0</v>
      </c>
      <c r="G17" s="27">
        <f t="shared" si="4"/>
        <v>-1</v>
      </c>
      <c r="H17" s="27">
        <f t="shared" si="5"/>
        <v>0</v>
      </c>
      <c r="I17" s="34">
        <f>VLOOKUP(F17,naive_stat!$A$4:$E$13,5,0)</f>
        <v>0.5161290322580645</v>
      </c>
      <c r="J17" s="35">
        <f>11-VLOOKUP(F17,naive_stat!$A$4:$F$13,6,0)</f>
        <v>8</v>
      </c>
      <c r="K17" s="36">
        <f>HLOOKUP(F17,$AL$3:AU17,AV17,0)</f>
        <v>0.33333333333333331</v>
      </c>
      <c r="L17" s="44">
        <f>IF(VLOOKUP(C17,dynamic!$A$19:$F$28,4,0)&gt;VLOOKUP(D17,dynamic!$A$19:$F$28,4,0),C17,D17)</f>
        <v>1</v>
      </c>
      <c r="M17" s="44">
        <f t="shared" si="6"/>
        <v>1</v>
      </c>
      <c r="N17" s="44">
        <f>IF(VLOOKUP(C17,dynamic!$A$19:$F$28,2,0)&gt;VLOOKUP(D17,dynamic!$A$19:$F$28,2,0),C17,D17)</f>
        <v>1</v>
      </c>
      <c r="O17" s="44">
        <f t="shared" si="7"/>
        <v>1</v>
      </c>
      <c r="P17" s="44">
        <f>IF(VLOOKUP(C17,dynamic!$A$19:$F$28,6,0)&gt;VLOOKUP(D17,dynamic!$A$19:$F$28,6,0),C17,D17)</f>
        <v>1</v>
      </c>
      <c r="Q17" s="44">
        <f t="shared" si="8"/>
        <v>1</v>
      </c>
      <c r="R17" s="27">
        <f>COUNTIF($E$4:$E17,R$3)</f>
        <v>1</v>
      </c>
      <c r="S17" s="27">
        <f>COUNTIF($E$4:$E17,S$3)</f>
        <v>3</v>
      </c>
      <c r="T17" s="27">
        <f>COUNTIF($E$4:$E17,T$3)</f>
        <v>2</v>
      </c>
      <c r="U17" s="27">
        <f>COUNTIF($E$4:$E17,U$3)</f>
        <v>2</v>
      </c>
      <c r="V17" s="27">
        <f>COUNTIF($E$4:$E17,V$3)</f>
        <v>1</v>
      </c>
      <c r="W17" s="27">
        <f>COUNTIF($E$4:$E17,W$3)</f>
        <v>1</v>
      </c>
      <c r="X17" s="27">
        <f>COUNTIF($E$4:$E17,X$3)</f>
        <v>1</v>
      </c>
      <c r="Y17" s="27">
        <f>COUNTIF($E$4:$E17,Y$3)</f>
        <v>1</v>
      </c>
      <c r="Z17" s="27">
        <f>COUNTIF($E$4:$E17,Z$3)</f>
        <v>2</v>
      </c>
      <c r="AA17" s="27">
        <f>COUNTIF($E$4:$E17,AA$3)</f>
        <v>0</v>
      </c>
      <c r="AB17" s="38">
        <f>COUNTIF($E$4:$F17,R$3)</f>
        <v>3</v>
      </c>
      <c r="AC17" s="28">
        <f>COUNTIF($E$4:$F17,S$3)</f>
        <v>5</v>
      </c>
      <c r="AD17" s="28">
        <f>COUNTIF($E$4:$F17,T$3)</f>
        <v>2</v>
      </c>
      <c r="AE17" s="28">
        <f>COUNTIF($E$4:$F17,U$3)</f>
        <v>3</v>
      </c>
      <c r="AF17" s="28">
        <f>COUNTIF($E$4:$F17,V$3)</f>
        <v>4</v>
      </c>
      <c r="AG17" s="28">
        <f>COUNTIF($E$4:$F17,W$3)</f>
        <v>2</v>
      </c>
      <c r="AH17" s="28">
        <f>COUNTIF($E$4:$F17,X$3)</f>
        <v>2</v>
      </c>
      <c r="AI17" s="28">
        <f>COUNTIF($E$4:$F17,Y$3)</f>
        <v>1</v>
      </c>
      <c r="AJ17" s="28">
        <f>COUNTIF($E$4:$F17,Z$3)</f>
        <v>4</v>
      </c>
      <c r="AK17" s="28">
        <f>COUNTIF($E$4:$F17,AA$3)</f>
        <v>2</v>
      </c>
      <c r="AL17" s="36">
        <f t="shared" si="9"/>
        <v>0.33333333333333331</v>
      </c>
      <c r="AM17" s="36">
        <f t="shared" si="2"/>
        <v>0.6</v>
      </c>
      <c r="AN17" s="36">
        <f t="shared" si="2"/>
        <v>1</v>
      </c>
      <c r="AO17" s="36">
        <f t="shared" si="2"/>
        <v>0.66666666666666663</v>
      </c>
      <c r="AP17" s="36">
        <f t="shared" si="2"/>
        <v>0.25</v>
      </c>
      <c r="AQ17" s="36">
        <f t="shared" si="2"/>
        <v>0.5</v>
      </c>
      <c r="AR17" s="36">
        <f t="shared" si="2"/>
        <v>0.5</v>
      </c>
      <c r="AS17" s="36">
        <f t="shared" si="2"/>
        <v>1</v>
      </c>
      <c r="AT17" s="36">
        <f t="shared" si="2"/>
        <v>0.5</v>
      </c>
      <c r="AU17" s="36">
        <f t="shared" si="2"/>
        <v>0</v>
      </c>
      <c r="AV17" s="27">
        <v>15</v>
      </c>
    </row>
    <row r="18" spans="1:48" x14ac:dyDescent="0.35">
      <c r="A18" t="s">
        <v>144</v>
      </c>
      <c r="B18" s="33">
        <v>15</v>
      </c>
      <c r="C18" s="27">
        <v>2</v>
      </c>
      <c r="D18" s="27">
        <v>5</v>
      </c>
      <c r="E18" s="27">
        <v>2</v>
      </c>
      <c r="F18" s="27">
        <f t="shared" si="3"/>
        <v>5</v>
      </c>
      <c r="G18" s="27">
        <f t="shared" si="4"/>
        <v>-3</v>
      </c>
      <c r="H18" s="27">
        <f t="shared" si="5"/>
        <v>0</v>
      </c>
      <c r="I18" s="34">
        <f>VLOOKUP(F18,naive_stat!$A$4:$E$13,5,0)</f>
        <v>0.42307692307692307</v>
      </c>
      <c r="J18" s="35">
        <f>11-VLOOKUP(F18,naive_stat!$A$4:$F$13,6,0)</f>
        <v>3</v>
      </c>
      <c r="K18" s="36">
        <f>HLOOKUP(F18,$AL$3:AU18,AV18,0)</f>
        <v>0.33333333333333331</v>
      </c>
      <c r="L18" s="44">
        <f>IF(VLOOKUP(C18,dynamic!$A$19:$F$28,4,0)&gt;VLOOKUP(D18,dynamic!$A$19:$F$28,4,0),C18,D18)</f>
        <v>2</v>
      </c>
      <c r="M18" s="44">
        <f t="shared" si="6"/>
        <v>1</v>
      </c>
      <c r="N18" s="44">
        <f>IF(VLOOKUP(C18,dynamic!$A$19:$F$28,2,0)&gt;VLOOKUP(D18,dynamic!$A$19:$F$28,2,0),C18,D18)</f>
        <v>2</v>
      </c>
      <c r="O18" s="44">
        <f t="shared" si="7"/>
        <v>1</v>
      </c>
      <c r="P18" s="44">
        <f>IF(VLOOKUP(C18,dynamic!$A$19:$F$28,6,0)&gt;VLOOKUP(D18,dynamic!$A$19:$F$28,6,0),C18,D18)</f>
        <v>2</v>
      </c>
      <c r="Q18" s="44">
        <f t="shared" si="8"/>
        <v>1</v>
      </c>
      <c r="R18" s="27">
        <f>COUNTIF($E$4:$E18,R$3)</f>
        <v>1</v>
      </c>
      <c r="S18" s="27">
        <f>COUNTIF($E$4:$E18,S$3)</f>
        <v>3</v>
      </c>
      <c r="T18" s="27">
        <f>COUNTIF($E$4:$E18,T$3)</f>
        <v>3</v>
      </c>
      <c r="U18" s="27">
        <f>COUNTIF($E$4:$E18,U$3)</f>
        <v>2</v>
      </c>
      <c r="V18" s="27">
        <f>COUNTIF($E$4:$E18,V$3)</f>
        <v>1</v>
      </c>
      <c r="W18" s="27">
        <f>COUNTIF($E$4:$E18,W$3)</f>
        <v>1</v>
      </c>
      <c r="X18" s="27">
        <f>COUNTIF($E$4:$E18,X$3)</f>
        <v>1</v>
      </c>
      <c r="Y18" s="27">
        <f>COUNTIF($E$4:$E18,Y$3)</f>
        <v>1</v>
      </c>
      <c r="Z18" s="27">
        <f>COUNTIF($E$4:$E18,Z$3)</f>
        <v>2</v>
      </c>
      <c r="AA18" s="27">
        <f>COUNTIF($E$4:$E18,AA$3)</f>
        <v>0</v>
      </c>
      <c r="AB18" s="38">
        <f>COUNTIF($E$4:$F18,R$3)</f>
        <v>3</v>
      </c>
      <c r="AC18" s="28">
        <f>COUNTIF($E$4:$F18,S$3)</f>
        <v>5</v>
      </c>
      <c r="AD18" s="28">
        <f>COUNTIF($E$4:$F18,T$3)</f>
        <v>3</v>
      </c>
      <c r="AE18" s="28">
        <f>COUNTIF($E$4:$F18,U$3)</f>
        <v>3</v>
      </c>
      <c r="AF18" s="28">
        <f>COUNTIF($E$4:$F18,V$3)</f>
        <v>4</v>
      </c>
      <c r="AG18" s="28">
        <f>COUNTIF($E$4:$F18,W$3)</f>
        <v>3</v>
      </c>
      <c r="AH18" s="28">
        <f>COUNTIF($E$4:$F18,X$3)</f>
        <v>2</v>
      </c>
      <c r="AI18" s="28">
        <f>COUNTIF($E$4:$F18,Y$3)</f>
        <v>1</v>
      </c>
      <c r="AJ18" s="28">
        <f>COUNTIF($E$4:$F18,Z$3)</f>
        <v>4</v>
      </c>
      <c r="AK18" s="28">
        <f>COUNTIF($E$4:$F18,AA$3)</f>
        <v>2</v>
      </c>
      <c r="AL18" s="36">
        <f t="shared" si="9"/>
        <v>0.33333333333333331</v>
      </c>
      <c r="AM18" s="36">
        <f t="shared" si="2"/>
        <v>0.6</v>
      </c>
      <c r="AN18" s="36">
        <f t="shared" si="2"/>
        <v>1</v>
      </c>
      <c r="AO18" s="36">
        <f t="shared" si="2"/>
        <v>0.66666666666666663</v>
      </c>
      <c r="AP18" s="36">
        <f t="shared" si="2"/>
        <v>0.25</v>
      </c>
      <c r="AQ18" s="36">
        <f t="shared" si="2"/>
        <v>0.33333333333333331</v>
      </c>
      <c r="AR18" s="36">
        <f t="shared" si="2"/>
        <v>0.5</v>
      </c>
      <c r="AS18" s="36">
        <f t="shared" si="2"/>
        <v>1</v>
      </c>
      <c r="AT18" s="36">
        <f t="shared" si="2"/>
        <v>0.5</v>
      </c>
      <c r="AU18" s="36">
        <f t="shared" si="2"/>
        <v>0</v>
      </c>
      <c r="AV18" s="27">
        <v>16</v>
      </c>
    </row>
    <row r="19" spans="1:48" x14ac:dyDescent="0.35">
      <c r="A19" t="s">
        <v>144</v>
      </c>
      <c r="B19" s="33">
        <v>16</v>
      </c>
      <c r="C19" s="27">
        <v>0</v>
      </c>
      <c r="D19" s="27">
        <v>5</v>
      </c>
      <c r="E19" s="27">
        <v>5</v>
      </c>
      <c r="F19" s="27">
        <f t="shared" si="3"/>
        <v>0</v>
      </c>
      <c r="G19" s="27">
        <f t="shared" si="4"/>
        <v>-5</v>
      </c>
      <c r="H19" s="27">
        <f t="shared" si="5"/>
        <v>0</v>
      </c>
      <c r="I19" s="34">
        <f>VLOOKUP(F19,naive_stat!$A$4:$E$13,5,0)</f>
        <v>0.5161290322580645</v>
      </c>
      <c r="J19" s="35">
        <f>11-VLOOKUP(F19,naive_stat!$A$4:$F$13,6,0)</f>
        <v>8</v>
      </c>
      <c r="K19" s="36">
        <f>HLOOKUP(F19,$AL$3:AU19,AV19,0)</f>
        <v>0.25</v>
      </c>
      <c r="L19" s="44">
        <f>IF(VLOOKUP(C19,dynamic!$A$19:$F$28,4,0)&gt;VLOOKUP(D19,dynamic!$A$19:$F$28,4,0),C19,D19)</f>
        <v>0</v>
      </c>
      <c r="M19" s="44">
        <f t="shared" si="6"/>
        <v>0</v>
      </c>
      <c r="N19" s="44">
        <f>IF(VLOOKUP(C19,dynamic!$A$19:$F$28,2,0)&gt;VLOOKUP(D19,dynamic!$A$19:$F$28,2,0),C19,D19)</f>
        <v>0</v>
      </c>
      <c r="O19" s="44">
        <f t="shared" si="7"/>
        <v>0</v>
      </c>
      <c r="P19" s="44">
        <f>IF(VLOOKUP(C19,dynamic!$A$19:$F$28,6,0)&gt;VLOOKUP(D19,dynamic!$A$19:$F$28,6,0),C19,D19)</f>
        <v>0</v>
      </c>
      <c r="Q19" s="44">
        <f t="shared" si="8"/>
        <v>0</v>
      </c>
      <c r="R19" s="27">
        <f>COUNTIF($E$4:$E19,R$3)</f>
        <v>1</v>
      </c>
      <c r="S19" s="27">
        <f>COUNTIF($E$4:$E19,S$3)</f>
        <v>3</v>
      </c>
      <c r="T19" s="27">
        <f>COUNTIF($E$4:$E19,T$3)</f>
        <v>3</v>
      </c>
      <c r="U19" s="27">
        <f>COUNTIF($E$4:$E19,U$3)</f>
        <v>2</v>
      </c>
      <c r="V19" s="27">
        <f>COUNTIF($E$4:$E19,V$3)</f>
        <v>1</v>
      </c>
      <c r="W19" s="27">
        <f>COUNTIF($E$4:$E19,W$3)</f>
        <v>2</v>
      </c>
      <c r="X19" s="27">
        <f>COUNTIF($E$4:$E19,X$3)</f>
        <v>1</v>
      </c>
      <c r="Y19" s="27">
        <f>COUNTIF($E$4:$E19,Y$3)</f>
        <v>1</v>
      </c>
      <c r="Z19" s="27">
        <f>COUNTIF($E$4:$E19,Z$3)</f>
        <v>2</v>
      </c>
      <c r="AA19" s="27">
        <f>COUNTIF($E$4:$E19,AA$3)</f>
        <v>0</v>
      </c>
      <c r="AB19" s="38">
        <f>COUNTIF($E$4:$F19,R$3)</f>
        <v>4</v>
      </c>
      <c r="AC19" s="28">
        <f>COUNTIF($E$4:$F19,S$3)</f>
        <v>5</v>
      </c>
      <c r="AD19" s="28">
        <f>COUNTIF($E$4:$F19,T$3)</f>
        <v>3</v>
      </c>
      <c r="AE19" s="28">
        <f>COUNTIF($E$4:$F19,U$3)</f>
        <v>3</v>
      </c>
      <c r="AF19" s="28">
        <f>COUNTIF($E$4:$F19,V$3)</f>
        <v>4</v>
      </c>
      <c r="AG19" s="28">
        <f>COUNTIF($E$4:$F19,W$3)</f>
        <v>4</v>
      </c>
      <c r="AH19" s="28">
        <f>COUNTIF($E$4:$F19,X$3)</f>
        <v>2</v>
      </c>
      <c r="AI19" s="28">
        <f>COUNTIF($E$4:$F19,Y$3)</f>
        <v>1</v>
      </c>
      <c r="AJ19" s="28">
        <f>COUNTIF($E$4:$F19,Z$3)</f>
        <v>4</v>
      </c>
      <c r="AK19" s="28">
        <f>COUNTIF($E$4:$F19,AA$3)</f>
        <v>2</v>
      </c>
      <c r="AL19" s="36">
        <f t="shared" si="9"/>
        <v>0.25</v>
      </c>
      <c r="AM19" s="36">
        <f t="shared" si="2"/>
        <v>0.6</v>
      </c>
      <c r="AN19" s="36">
        <f t="shared" si="2"/>
        <v>1</v>
      </c>
      <c r="AO19" s="36">
        <f t="shared" si="2"/>
        <v>0.66666666666666663</v>
      </c>
      <c r="AP19" s="36">
        <f t="shared" si="2"/>
        <v>0.25</v>
      </c>
      <c r="AQ19" s="36">
        <f t="shared" si="2"/>
        <v>0.5</v>
      </c>
      <c r="AR19" s="36">
        <f t="shared" si="2"/>
        <v>0.5</v>
      </c>
      <c r="AS19" s="36">
        <f t="shared" si="2"/>
        <v>1</v>
      </c>
      <c r="AT19" s="36">
        <f t="shared" si="2"/>
        <v>0.5</v>
      </c>
      <c r="AU19" s="36">
        <f t="shared" si="2"/>
        <v>0</v>
      </c>
      <c r="AV19" s="27">
        <v>17</v>
      </c>
    </row>
    <row r="20" spans="1:48" x14ac:dyDescent="0.35">
      <c r="A20" t="s">
        <v>144</v>
      </c>
      <c r="B20" s="33">
        <v>17</v>
      </c>
      <c r="C20" s="27">
        <v>1</v>
      </c>
      <c r="D20" s="27">
        <v>7</v>
      </c>
      <c r="E20" s="27">
        <v>1</v>
      </c>
      <c r="F20" s="27">
        <f t="shared" si="3"/>
        <v>7</v>
      </c>
      <c r="G20" s="27">
        <f t="shared" si="4"/>
        <v>-6</v>
      </c>
      <c r="H20" s="27">
        <f t="shared" si="5"/>
        <v>0</v>
      </c>
      <c r="I20" s="34">
        <f>VLOOKUP(F20,naive_stat!$A$4:$E$13,5,0)</f>
        <v>0.44827586206896552</v>
      </c>
      <c r="J20" s="35">
        <f>11-VLOOKUP(F20,naive_stat!$A$4:$F$13,6,0)</f>
        <v>4</v>
      </c>
      <c r="K20" s="36">
        <f>HLOOKUP(F20,$AL$3:AU20,AV20,0)</f>
        <v>0.5</v>
      </c>
      <c r="L20" s="44">
        <f>IF(VLOOKUP(C20,dynamic!$A$19:$F$28,4,0)&gt;VLOOKUP(D20,dynamic!$A$19:$F$28,4,0),C20,D20)</f>
        <v>1</v>
      </c>
      <c r="M20" s="44">
        <f t="shared" si="6"/>
        <v>1</v>
      </c>
      <c r="N20" s="44">
        <f>IF(VLOOKUP(C20,dynamic!$A$19:$F$28,2,0)&gt;VLOOKUP(D20,dynamic!$A$19:$F$28,2,0),C20,D20)</f>
        <v>1</v>
      </c>
      <c r="O20" s="44">
        <f t="shared" si="7"/>
        <v>1</v>
      </c>
      <c r="P20" s="44">
        <f>IF(VLOOKUP(C20,dynamic!$A$19:$F$28,6,0)&gt;VLOOKUP(D20,dynamic!$A$19:$F$28,6,0),C20,D20)</f>
        <v>1</v>
      </c>
      <c r="Q20" s="44">
        <f t="shared" si="8"/>
        <v>1</v>
      </c>
      <c r="R20" s="27">
        <f>COUNTIF($E$4:$E20,R$3)</f>
        <v>1</v>
      </c>
      <c r="S20" s="27">
        <f>COUNTIF($E$4:$E20,S$3)</f>
        <v>4</v>
      </c>
      <c r="T20" s="27">
        <f>COUNTIF($E$4:$E20,T$3)</f>
        <v>3</v>
      </c>
      <c r="U20" s="27">
        <f>COUNTIF($E$4:$E20,U$3)</f>
        <v>2</v>
      </c>
      <c r="V20" s="27">
        <f>COUNTIF($E$4:$E20,V$3)</f>
        <v>1</v>
      </c>
      <c r="W20" s="27">
        <f>COUNTIF($E$4:$E20,W$3)</f>
        <v>2</v>
      </c>
      <c r="X20" s="27">
        <f>COUNTIF($E$4:$E20,X$3)</f>
        <v>1</v>
      </c>
      <c r="Y20" s="27">
        <f>COUNTIF($E$4:$E20,Y$3)</f>
        <v>1</v>
      </c>
      <c r="Z20" s="27">
        <f>COUNTIF($E$4:$E20,Z$3)</f>
        <v>2</v>
      </c>
      <c r="AA20" s="27">
        <f>COUNTIF($E$4:$E20,AA$3)</f>
        <v>0</v>
      </c>
      <c r="AB20" s="38">
        <f>COUNTIF($E$4:$F20,R$3)</f>
        <v>4</v>
      </c>
      <c r="AC20" s="28">
        <f>COUNTIF($E$4:$F20,S$3)</f>
        <v>6</v>
      </c>
      <c r="AD20" s="28">
        <f>COUNTIF($E$4:$F20,T$3)</f>
        <v>3</v>
      </c>
      <c r="AE20" s="28">
        <f>COUNTIF($E$4:$F20,U$3)</f>
        <v>3</v>
      </c>
      <c r="AF20" s="28">
        <f>COUNTIF($E$4:$F20,V$3)</f>
        <v>4</v>
      </c>
      <c r="AG20" s="28">
        <f>COUNTIF($E$4:$F20,W$3)</f>
        <v>4</v>
      </c>
      <c r="AH20" s="28">
        <f>COUNTIF($E$4:$F20,X$3)</f>
        <v>2</v>
      </c>
      <c r="AI20" s="28">
        <f>COUNTIF($E$4:$F20,Y$3)</f>
        <v>2</v>
      </c>
      <c r="AJ20" s="28">
        <f>COUNTIF($E$4:$F20,Z$3)</f>
        <v>4</v>
      </c>
      <c r="AK20" s="28">
        <f>COUNTIF($E$4:$F20,AA$3)</f>
        <v>2</v>
      </c>
      <c r="AL20" s="36">
        <f t="shared" si="9"/>
        <v>0.25</v>
      </c>
      <c r="AM20" s="36">
        <f t="shared" si="9"/>
        <v>0.66666666666666663</v>
      </c>
      <c r="AN20" s="36">
        <f t="shared" si="9"/>
        <v>1</v>
      </c>
      <c r="AO20" s="36">
        <f t="shared" si="9"/>
        <v>0.66666666666666663</v>
      </c>
      <c r="AP20" s="36">
        <f t="shared" si="9"/>
        <v>0.25</v>
      </c>
      <c r="AQ20" s="36">
        <f t="shared" si="9"/>
        <v>0.5</v>
      </c>
      <c r="AR20" s="36">
        <f t="shared" si="9"/>
        <v>0.5</v>
      </c>
      <c r="AS20" s="36">
        <f t="shared" si="9"/>
        <v>0.5</v>
      </c>
      <c r="AT20" s="36">
        <f t="shared" si="9"/>
        <v>0.5</v>
      </c>
      <c r="AU20" s="36">
        <f t="shared" si="9"/>
        <v>0</v>
      </c>
      <c r="AV20" s="27">
        <v>18</v>
      </c>
    </row>
    <row r="21" spans="1:48" x14ac:dyDescent="0.35">
      <c r="A21" t="s">
        <v>144</v>
      </c>
      <c r="B21" s="33">
        <v>18</v>
      </c>
      <c r="C21" s="27">
        <v>7</v>
      </c>
      <c r="D21" s="27">
        <v>2</v>
      </c>
      <c r="E21" s="27">
        <v>2</v>
      </c>
      <c r="F21" s="27">
        <f t="shared" si="3"/>
        <v>7</v>
      </c>
      <c r="G21" s="27">
        <f t="shared" si="4"/>
        <v>5</v>
      </c>
      <c r="H21" s="27">
        <f t="shared" si="5"/>
        <v>0</v>
      </c>
      <c r="I21" s="34">
        <f>VLOOKUP(F21,naive_stat!$A$4:$E$13,5,0)</f>
        <v>0.44827586206896552</v>
      </c>
      <c r="J21" s="35">
        <f>11-VLOOKUP(F21,naive_stat!$A$4:$F$13,6,0)</f>
        <v>4</v>
      </c>
      <c r="K21" s="36">
        <f>HLOOKUP(F21,$AL$3:AU21,AV21,0)</f>
        <v>0.33333333333333331</v>
      </c>
      <c r="L21" s="44">
        <f>IF(VLOOKUP(C21,dynamic!$A$19:$F$28,4,0)&gt;VLOOKUP(D21,dynamic!$A$19:$F$28,4,0),C21,D21)</f>
        <v>2</v>
      </c>
      <c r="M21" s="44">
        <f t="shared" si="6"/>
        <v>1</v>
      </c>
      <c r="N21" s="44">
        <f>IF(VLOOKUP(C21,dynamic!$A$19:$F$28,2,0)&gt;VLOOKUP(D21,dynamic!$A$19:$F$28,2,0),C21,D21)</f>
        <v>2</v>
      </c>
      <c r="O21" s="44">
        <f t="shared" si="7"/>
        <v>1</v>
      </c>
      <c r="P21" s="44">
        <f>IF(VLOOKUP(C21,dynamic!$A$19:$F$28,6,0)&gt;VLOOKUP(D21,dynamic!$A$19:$F$28,6,0),C21,D21)</f>
        <v>2</v>
      </c>
      <c r="Q21" s="44">
        <f t="shared" si="8"/>
        <v>1</v>
      </c>
      <c r="R21" s="27">
        <f>COUNTIF($E$4:$E21,R$3)</f>
        <v>1</v>
      </c>
      <c r="S21" s="27">
        <f>COUNTIF($E$4:$E21,S$3)</f>
        <v>4</v>
      </c>
      <c r="T21" s="27">
        <f>COUNTIF($E$4:$E21,T$3)</f>
        <v>4</v>
      </c>
      <c r="U21" s="27">
        <f>COUNTIF($E$4:$E21,U$3)</f>
        <v>2</v>
      </c>
      <c r="V21" s="27">
        <f>COUNTIF($E$4:$E21,V$3)</f>
        <v>1</v>
      </c>
      <c r="W21" s="27">
        <f>COUNTIF($E$4:$E21,W$3)</f>
        <v>2</v>
      </c>
      <c r="X21" s="27">
        <f>COUNTIF($E$4:$E21,X$3)</f>
        <v>1</v>
      </c>
      <c r="Y21" s="27">
        <f>COUNTIF($E$4:$E21,Y$3)</f>
        <v>1</v>
      </c>
      <c r="Z21" s="27">
        <f>COUNTIF($E$4:$E21,Z$3)</f>
        <v>2</v>
      </c>
      <c r="AA21" s="27">
        <f>COUNTIF($E$4:$E21,AA$3)</f>
        <v>0</v>
      </c>
      <c r="AB21" s="38">
        <f>COUNTIF($E$4:$F21,R$3)</f>
        <v>4</v>
      </c>
      <c r="AC21" s="28">
        <f>COUNTIF($E$4:$F21,S$3)</f>
        <v>6</v>
      </c>
      <c r="AD21" s="28">
        <f>COUNTIF($E$4:$F21,T$3)</f>
        <v>4</v>
      </c>
      <c r="AE21" s="28">
        <f>COUNTIF($E$4:$F21,U$3)</f>
        <v>3</v>
      </c>
      <c r="AF21" s="28">
        <f>COUNTIF($E$4:$F21,V$3)</f>
        <v>4</v>
      </c>
      <c r="AG21" s="28">
        <f>COUNTIF($E$4:$F21,W$3)</f>
        <v>4</v>
      </c>
      <c r="AH21" s="28">
        <f>COUNTIF($E$4:$F21,X$3)</f>
        <v>2</v>
      </c>
      <c r="AI21" s="28">
        <f>COUNTIF($E$4:$F21,Y$3)</f>
        <v>3</v>
      </c>
      <c r="AJ21" s="28">
        <f>COUNTIF($E$4:$F21,Z$3)</f>
        <v>4</v>
      </c>
      <c r="AK21" s="28">
        <f>COUNTIF($E$4:$F21,AA$3)</f>
        <v>2</v>
      </c>
      <c r="AL21" s="36">
        <f t="shared" si="9"/>
        <v>0.25</v>
      </c>
      <c r="AM21" s="36">
        <f t="shared" si="9"/>
        <v>0.66666666666666663</v>
      </c>
      <c r="AN21" s="36">
        <f t="shared" si="9"/>
        <v>1</v>
      </c>
      <c r="AO21" s="36">
        <f t="shared" si="9"/>
        <v>0.66666666666666663</v>
      </c>
      <c r="AP21" s="36">
        <f t="shared" si="9"/>
        <v>0.25</v>
      </c>
      <c r="AQ21" s="36">
        <f t="shared" si="9"/>
        <v>0.5</v>
      </c>
      <c r="AR21" s="36">
        <f t="shared" si="9"/>
        <v>0.5</v>
      </c>
      <c r="AS21" s="36">
        <f t="shared" si="9"/>
        <v>0.33333333333333331</v>
      </c>
      <c r="AT21" s="36">
        <f t="shared" si="9"/>
        <v>0.5</v>
      </c>
      <c r="AU21" s="36">
        <f t="shared" si="9"/>
        <v>0</v>
      </c>
      <c r="AV21" s="27">
        <v>19</v>
      </c>
    </row>
    <row r="22" spans="1:48" x14ac:dyDescent="0.35">
      <c r="A22" t="s">
        <v>144</v>
      </c>
      <c r="B22" s="33">
        <v>19</v>
      </c>
      <c r="C22" s="27">
        <v>3</v>
      </c>
      <c r="D22" s="27">
        <v>5</v>
      </c>
      <c r="E22" s="27">
        <v>3</v>
      </c>
      <c r="F22" s="27">
        <f t="shared" si="3"/>
        <v>5</v>
      </c>
      <c r="G22" s="27">
        <f t="shared" si="4"/>
        <v>-2</v>
      </c>
      <c r="H22" s="27">
        <f t="shared" si="5"/>
        <v>0</v>
      </c>
      <c r="I22" s="34">
        <f>VLOOKUP(F22,naive_stat!$A$4:$E$13,5,0)</f>
        <v>0.42307692307692307</v>
      </c>
      <c r="J22" s="35">
        <f>11-VLOOKUP(F22,naive_stat!$A$4:$F$13,6,0)</f>
        <v>3</v>
      </c>
      <c r="K22" s="36">
        <f>HLOOKUP(F22,$AL$3:AU22,AV22,0)</f>
        <v>0.4</v>
      </c>
      <c r="L22" s="44">
        <f>IF(VLOOKUP(C22,dynamic!$A$19:$F$28,4,0)&gt;VLOOKUP(D22,dynamic!$A$19:$F$28,4,0),C22,D22)</f>
        <v>3</v>
      </c>
      <c r="M22" s="44">
        <f t="shared" si="6"/>
        <v>1</v>
      </c>
      <c r="N22" s="44">
        <f>IF(VLOOKUP(C22,dynamic!$A$19:$F$28,2,0)&gt;VLOOKUP(D22,dynamic!$A$19:$F$28,2,0),C22,D22)</f>
        <v>3</v>
      </c>
      <c r="O22" s="44">
        <f t="shared" si="7"/>
        <v>1</v>
      </c>
      <c r="P22" s="44">
        <f>IF(VLOOKUP(C22,dynamic!$A$19:$F$28,6,0)&gt;VLOOKUP(D22,dynamic!$A$19:$F$28,6,0),C22,D22)</f>
        <v>3</v>
      </c>
      <c r="Q22" s="44">
        <f t="shared" si="8"/>
        <v>1</v>
      </c>
      <c r="R22" s="27">
        <f>COUNTIF($E$4:$E22,R$3)</f>
        <v>1</v>
      </c>
      <c r="S22" s="27">
        <f>COUNTIF($E$4:$E22,S$3)</f>
        <v>4</v>
      </c>
      <c r="T22" s="27">
        <f>COUNTIF($E$4:$E22,T$3)</f>
        <v>4</v>
      </c>
      <c r="U22" s="27">
        <f>COUNTIF($E$4:$E22,U$3)</f>
        <v>3</v>
      </c>
      <c r="V22" s="27">
        <f>COUNTIF($E$4:$E22,V$3)</f>
        <v>1</v>
      </c>
      <c r="W22" s="27">
        <f>COUNTIF($E$4:$E22,W$3)</f>
        <v>2</v>
      </c>
      <c r="X22" s="27">
        <f>COUNTIF($E$4:$E22,X$3)</f>
        <v>1</v>
      </c>
      <c r="Y22" s="27">
        <f>COUNTIF($E$4:$E22,Y$3)</f>
        <v>1</v>
      </c>
      <c r="Z22" s="27">
        <f>COUNTIF($E$4:$E22,Z$3)</f>
        <v>2</v>
      </c>
      <c r="AA22" s="27">
        <f>COUNTIF($E$4:$E22,AA$3)</f>
        <v>0</v>
      </c>
      <c r="AB22" s="38">
        <f>COUNTIF($E$4:$F22,R$3)</f>
        <v>4</v>
      </c>
      <c r="AC22" s="28">
        <f>COUNTIF($E$4:$F22,S$3)</f>
        <v>6</v>
      </c>
      <c r="AD22" s="28">
        <f>COUNTIF($E$4:$F22,T$3)</f>
        <v>4</v>
      </c>
      <c r="AE22" s="28">
        <f>COUNTIF($E$4:$F22,U$3)</f>
        <v>4</v>
      </c>
      <c r="AF22" s="28">
        <f>COUNTIF($E$4:$F22,V$3)</f>
        <v>4</v>
      </c>
      <c r="AG22" s="28">
        <f>COUNTIF($E$4:$F22,W$3)</f>
        <v>5</v>
      </c>
      <c r="AH22" s="28">
        <f>COUNTIF($E$4:$F22,X$3)</f>
        <v>2</v>
      </c>
      <c r="AI22" s="28">
        <f>COUNTIF($E$4:$F22,Y$3)</f>
        <v>3</v>
      </c>
      <c r="AJ22" s="28">
        <f>COUNTIF($E$4:$F22,Z$3)</f>
        <v>4</v>
      </c>
      <c r="AK22" s="28">
        <f>COUNTIF($E$4:$F22,AA$3)</f>
        <v>2</v>
      </c>
      <c r="AL22" s="36">
        <f t="shared" si="9"/>
        <v>0.25</v>
      </c>
      <c r="AM22" s="36">
        <f t="shared" si="9"/>
        <v>0.66666666666666663</v>
      </c>
      <c r="AN22" s="36">
        <f t="shared" si="9"/>
        <v>1</v>
      </c>
      <c r="AO22" s="36">
        <f t="shared" si="9"/>
        <v>0.75</v>
      </c>
      <c r="AP22" s="36">
        <f t="shared" si="9"/>
        <v>0.25</v>
      </c>
      <c r="AQ22" s="36">
        <f t="shared" si="9"/>
        <v>0.4</v>
      </c>
      <c r="AR22" s="36">
        <f t="shared" si="9"/>
        <v>0.5</v>
      </c>
      <c r="AS22" s="36">
        <f t="shared" si="9"/>
        <v>0.33333333333333331</v>
      </c>
      <c r="AT22" s="36">
        <f t="shared" si="9"/>
        <v>0.5</v>
      </c>
      <c r="AU22" s="36">
        <f t="shared" si="9"/>
        <v>0</v>
      </c>
      <c r="AV22" s="27">
        <v>20</v>
      </c>
    </row>
    <row r="23" spans="1:48" x14ac:dyDescent="0.35">
      <c r="A23" t="s">
        <v>144</v>
      </c>
      <c r="B23" s="33">
        <v>20</v>
      </c>
      <c r="C23" s="27">
        <v>5</v>
      </c>
      <c r="D23" s="27">
        <v>0</v>
      </c>
      <c r="E23" s="27">
        <v>5</v>
      </c>
      <c r="F23" s="27">
        <f t="shared" si="3"/>
        <v>0</v>
      </c>
      <c r="G23" s="27">
        <f t="shared" si="4"/>
        <v>5</v>
      </c>
      <c r="H23" s="27">
        <f t="shared" si="5"/>
        <v>0</v>
      </c>
      <c r="I23" s="34">
        <f>VLOOKUP(F23,naive_stat!$A$4:$E$13,5,0)</f>
        <v>0.5161290322580645</v>
      </c>
      <c r="J23" s="35">
        <f>11-VLOOKUP(F23,naive_stat!$A$4:$F$13,6,0)</f>
        <v>8</v>
      </c>
      <c r="K23" s="36">
        <f>HLOOKUP(F23,$AL$3:AU23,AV23,0)</f>
        <v>0.2</v>
      </c>
      <c r="L23" s="44">
        <f>IF(VLOOKUP(C23,dynamic!$A$19:$F$28,4,0)&gt;VLOOKUP(D23,dynamic!$A$19:$F$28,4,0),C23,D23)</f>
        <v>0</v>
      </c>
      <c r="M23" s="44">
        <f t="shared" si="6"/>
        <v>0</v>
      </c>
      <c r="N23" s="44">
        <f>IF(VLOOKUP(C23,dynamic!$A$19:$F$28,2,0)&gt;VLOOKUP(D23,dynamic!$A$19:$F$28,2,0),C23,D23)</f>
        <v>0</v>
      </c>
      <c r="O23" s="44">
        <f t="shared" si="7"/>
        <v>0</v>
      </c>
      <c r="P23" s="44">
        <f>IF(VLOOKUP(C23,dynamic!$A$19:$F$28,6,0)&gt;VLOOKUP(D23,dynamic!$A$19:$F$28,6,0),C23,D23)</f>
        <v>0</v>
      </c>
      <c r="Q23" s="44">
        <f t="shared" si="8"/>
        <v>0</v>
      </c>
      <c r="R23" s="27">
        <f>COUNTIF($E$4:$E23,R$3)</f>
        <v>1</v>
      </c>
      <c r="S23" s="27">
        <f>COUNTIF($E$4:$E23,S$3)</f>
        <v>4</v>
      </c>
      <c r="T23" s="27">
        <f>COUNTIF($E$4:$E23,T$3)</f>
        <v>4</v>
      </c>
      <c r="U23" s="27">
        <f>COUNTIF($E$4:$E23,U$3)</f>
        <v>3</v>
      </c>
      <c r="V23" s="27">
        <f>COUNTIF($E$4:$E23,V$3)</f>
        <v>1</v>
      </c>
      <c r="W23" s="27">
        <f>COUNTIF($E$4:$E23,W$3)</f>
        <v>3</v>
      </c>
      <c r="X23" s="27">
        <f>COUNTIF($E$4:$E23,X$3)</f>
        <v>1</v>
      </c>
      <c r="Y23" s="27">
        <f>COUNTIF($E$4:$E23,Y$3)</f>
        <v>1</v>
      </c>
      <c r="Z23" s="27">
        <f>COUNTIF($E$4:$E23,Z$3)</f>
        <v>2</v>
      </c>
      <c r="AA23" s="27">
        <f>COUNTIF($E$4:$E23,AA$3)</f>
        <v>0</v>
      </c>
      <c r="AB23" s="38">
        <f>COUNTIF($E$4:$F23,R$3)</f>
        <v>5</v>
      </c>
      <c r="AC23" s="28">
        <f>COUNTIF($E$4:$F23,S$3)</f>
        <v>6</v>
      </c>
      <c r="AD23" s="28">
        <f>COUNTIF($E$4:$F23,T$3)</f>
        <v>4</v>
      </c>
      <c r="AE23" s="28">
        <f>COUNTIF($E$4:$F23,U$3)</f>
        <v>4</v>
      </c>
      <c r="AF23" s="28">
        <f>COUNTIF($E$4:$F23,V$3)</f>
        <v>4</v>
      </c>
      <c r="AG23" s="28">
        <f>COUNTIF($E$4:$F23,W$3)</f>
        <v>6</v>
      </c>
      <c r="AH23" s="28">
        <f>COUNTIF($E$4:$F23,X$3)</f>
        <v>2</v>
      </c>
      <c r="AI23" s="28">
        <f>COUNTIF($E$4:$F23,Y$3)</f>
        <v>3</v>
      </c>
      <c r="AJ23" s="28">
        <f>COUNTIF($E$4:$F23,Z$3)</f>
        <v>4</v>
      </c>
      <c r="AK23" s="28">
        <f>COUNTIF($E$4:$F23,AA$3)</f>
        <v>2</v>
      </c>
      <c r="AL23" s="36">
        <f t="shared" si="9"/>
        <v>0.2</v>
      </c>
      <c r="AM23" s="36">
        <f t="shared" si="9"/>
        <v>0.66666666666666663</v>
      </c>
      <c r="AN23" s="36">
        <f t="shared" si="9"/>
        <v>1</v>
      </c>
      <c r="AO23" s="36">
        <f t="shared" si="9"/>
        <v>0.75</v>
      </c>
      <c r="AP23" s="36">
        <f t="shared" si="9"/>
        <v>0.25</v>
      </c>
      <c r="AQ23" s="36">
        <f t="shared" si="9"/>
        <v>0.5</v>
      </c>
      <c r="AR23" s="36">
        <f t="shared" si="9"/>
        <v>0.5</v>
      </c>
      <c r="AS23" s="36">
        <f t="shared" si="9"/>
        <v>0.33333333333333331</v>
      </c>
      <c r="AT23" s="36">
        <f t="shared" si="9"/>
        <v>0.5</v>
      </c>
      <c r="AU23" s="36">
        <f t="shared" si="9"/>
        <v>0</v>
      </c>
      <c r="AV23" s="27">
        <v>21</v>
      </c>
    </row>
    <row r="24" spans="1:48" x14ac:dyDescent="0.35">
      <c r="A24" t="s">
        <v>144</v>
      </c>
      <c r="B24" s="33">
        <v>21</v>
      </c>
      <c r="C24" s="27">
        <v>1</v>
      </c>
      <c r="D24" s="27">
        <v>8</v>
      </c>
      <c r="E24" s="27">
        <v>1</v>
      </c>
      <c r="F24" s="27">
        <f t="shared" si="3"/>
        <v>8</v>
      </c>
      <c r="G24" s="27">
        <f t="shared" si="4"/>
        <v>-7</v>
      </c>
      <c r="H24" s="27">
        <f t="shared" si="5"/>
        <v>0</v>
      </c>
      <c r="I24" s="34">
        <f>VLOOKUP(F24,naive_stat!$A$4:$E$13,5,0)</f>
        <v>0.32</v>
      </c>
      <c r="J24" s="35">
        <f>11-VLOOKUP(F24,naive_stat!$A$4:$F$13,6,0)</f>
        <v>1</v>
      </c>
      <c r="K24" s="36">
        <f>HLOOKUP(F24,$AL$3:AU24,AV24,0)</f>
        <v>0.4</v>
      </c>
      <c r="L24" s="44">
        <f>IF(VLOOKUP(C24,dynamic!$A$19:$F$28,4,0)&gt;VLOOKUP(D24,dynamic!$A$19:$F$28,4,0),C24,D24)</f>
        <v>1</v>
      </c>
      <c r="M24" s="44">
        <f t="shared" si="6"/>
        <v>1</v>
      </c>
      <c r="N24" s="44">
        <f>IF(VLOOKUP(C24,dynamic!$A$19:$F$28,2,0)&gt;VLOOKUP(D24,dynamic!$A$19:$F$28,2,0),C24,D24)</f>
        <v>1</v>
      </c>
      <c r="O24" s="44">
        <f t="shared" si="7"/>
        <v>1</v>
      </c>
      <c r="P24" s="44">
        <f>IF(VLOOKUP(C24,dynamic!$A$19:$F$28,6,0)&gt;VLOOKUP(D24,dynamic!$A$19:$F$28,6,0),C24,D24)</f>
        <v>1</v>
      </c>
      <c r="Q24" s="44">
        <f t="shared" si="8"/>
        <v>1</v>
      </c>
      <c r="R24" s="27">
        <f>COUNTIF($E$4:$E24,R$3)</f>
        <v>1</v>
      </c>
      <c r="S24" s="27">
        <f>COUNTIF($E$4:$E24,S$3)</f>
        <v>5</v>
      </c>
      <c r="T24" s="27">
        <f>COUNTIF($E$4:$E24,T$3)</f>
        <v>4</v>
      </c>
      <c r="U24" s="27">
        <f>COUNTIF($E$4:$E24,U$3)</f>
        <v>3</v>
      </c>
      <c r="V24" s="27">
        <f>COUNTIF($E$4:$E24,V$3)</f>
        <v>1</v>
      </c>
      <c r="W24" s="27">
        <f>COUNTIF($E$4:$E24,W$3)</f>
        <v>3</v>
      </c>
      <c r="X24" s="27">
        <f>COUNTIF($E$4:$E24,X$3)</f>
        <v>1</v>
      </c>
      <c r="Y24" s="27">
        <f>COUNTIF($E$4:$E24,Y$3)</f>
        <v>1</v>
      </c>
      <c r="Z24" s="27">
        <f>COUNTIF($E$4:$E24,Z$3)</f>
        <v>2</v>
      </c>
      <c r="AA24" s="27">
        <f>COUNTIF($E$4:$E24,AA$3)</f>
        <v>0</v>
      </c>
      <c r="AB24" s="38">
        <f>COUNTIF($E$4:$F24,R$3)</f>
        <v>5</v>
      </c>
      <c r="AC24" s="28">
        <f>COUNTIF($E$4:$F24,S$3)</f>
        <v>7</v>
      </c>
      <c r="AD24" s="28">
        <f>COUNTIF($E$4:$F24,T$3)</f>
        <v>4</v>
      </c>
      <c r="AE24" s="28">
        <f>COUNTIF($E$4:$F24,U$3)</f>
        <v>4</v>
      </c>
      <c r="AF24" s="28">
        <f>COUNTIF($E$4:$F24,V$3)</f>
        <v>4</v>
      </c>
      <c r="AG24" s="28">
        <f>COUNTIF($E$4:$F24,W$3)</f>
        <v>6</v>
      </c>
      <c r="AH24" s="28">
        <f>COUNTIF($E$4:$F24,X$3)</f>
        <v>2</v>
      </c>
      <c r="AI24" s="28">
        <f>COUNTIF($E$4:$F24,Y$3)</f>
        <v>3</v>
      </c>
      <c r="AJ24" s="28">
        <f>COUNTIF($E$4:$F24,Z$3)</f>
        <v>5</v>
      </c>
      <c r="AK24" s="28">
        <f>COUNTIF($E$4:$F24,AA$3)</f>
        <v>2</v>
      </c>
      <c r="AL24" s="36">
        <f t="shared" si="9"/>
        <v>0.2</v>
      </c>
      <c r="AM24" s="36">
        <f t="shared" si="9"/>
        <v>0.7142857142857143</v>
      </c>
      <c r="AN24" s="36">
        <f t="shared" si="9"/>
        <v>1</v>
      </c>
      <c r="AO24" s="36">
        <f t="shared" si="9"/>
        <v>0.75</v>
      </c>
      <c r="AP24" s="36">
        <f t="shared" si="9"/>
        <v>0.25</v>
      </c>
      <c r="AQ24" s="36">
        <f t="shared" si="9"/>
        <v>0.5</v>
      </c>
      <c r="AR24" s="36">
        <f t="shared" si="9"/>
        <v>0.5</v>
      </c>
      <c r="AS24" s="36">
        <f t="shared" si="9"/>
        <v>0.33333333333333331</v>
      </c>
      <c r="AT24" s="36">
        <f t="shared" si="9"/>
        <v>0.4</v>
      </c>
      <c r="AU24" s="36">
        <f t="shared" si="9"/>
        <v>0</v>
      </c>
      <c r="AV24" s="27">
        <v>22</v>
      </c>
    </row>
    <row r="25" spans="1:48" x14ac:dyDescent="0.35">
      <c r="A25" t="s">
        <v>144</v>
      </c>
      <c r="B25" s="33">
        <v>22</v>
      </c>
      <c r="C25" s="27">
        <v>3</v>
      </c>
      <c r="D25" s="27">
        <v>1</v>
      </c>
      <c r="E25" s="27">
        <v>1</v>
      </c>
      <c r="F25" s="27">
        <f t="shared" si="3"/>
        <v>3</v>
      </c>
      <c r="G25" s="27">
        <f t="shared" si="4"/>
        <v>2</v>
      </c>
      <c r="H25" s="27">
        <f t="shared" si="5"/>
        <v>0</v>
      </c>
      <c r="I25" s="34">
        <f>VLOOKUP(F25,naive_stat!$A$4:$E$13,5,0)</f>
        <v>0.48148148148148145</v>
      </c>
      <c r="J25" s="35">
        <f>11-VLOOKUP(F25,naive_stat!$A$4:$F$13,6,0)</f>
        <v>5</v>
      </c>
      <c r="K25" s="36">
        <f>HLOOKUP(F25,$AL$3:AU25,AV25,0)</f>
        <v>0.6</v>
      </c>
      <c r="L25" s="44">
        <f>IF(VLOOKUP(C25,dynamic!$A$19:$F$28,4,0)&gt;VLOOKUP(D25,dynamic!$A$19:$F$28,4,0),C25,D25)</f>
        <v>1</v>
      </c>
      <c r="M25" s="44">
        <f t="shared" si="6"/>
        <v>1</v>
      </c>
      <c r="N25" s="44">
        <f>IF(VLOOKUP(C25,dynamic!$A$19:$F$28,2,0)&gt;VLOOKUP(D25,dynamic!$A$19:$F$28,2,0),C25,D25)</f>
        <v>1</v>
      </c>
      <c r="O25" s="44">
        <f t="shared" si="7"/>
        <v>1</v>
      </c>
      <c r="P25" s="44">
        <f>IF(VLOOKUP(C25,dynamic!$A$19:$F$28,6,0)&gt;VLOOKUP(D25,dynamic!$A$19:$F$28,6,0),C25,D25)</f>
        <v>1</v>
      </c>
      <c r="Q25" s="44">
        <f t="shared" si="8"/>
        <v>1</v>
      </c>
      <c r="R25" s="27">
        <f>COUNTIF($E$4:$E25,R$3)</f>
        <v>1</v>
      </c>
      <c r="S25" s="27">
        <f>COUNTIF($E$4:$E25,S$3)</f>
        <v>6</v>
      </c>
      <c r="T25" s="27">
        <f>COUNTIF($E$4:$E25,T$3)</f>
        <v>4</v>
      </c>
      <c r="U25" s="27">
        <f>COUNTIF($E$4:$E25,U$3)</f>
        <v>3</v>
      </c>
      <c r="V25" s="27">
        <f>COUNTIF($E$4:$E25,V$3)</f>
        <v>1</v>
      </c>
      <c r="W25" s="27">
        <f>COUNTIF($E$4:$E25,W$3)</f>
        <v>3</v>
      </c>
      <c r="X25" s="27">
        <f>COUNTIF($E$4:$E25,X$3)</f>
        <v>1</v>
      </c>
      <c r="Y25" s="27">
        <f>COUNTIF($E$4:$E25,Y$3)</f>
        <v>1</v>
      </c>
      <c r="Z25" s="27">
        <f>COUNTIF($E$4:$E25,Z$3)</f>
        <v>2</v>
      </c>
      <c r="AA25" s="27">
        <f>COUNTIF($E$4:$E25,AA$3)</f>
        <v>0</v>
      </c>
      <c r="AB25" s="38">
        <f>COUNTIF($E$4:$F25,R$3)</f>
        <v>5</v>
      </c>
      <c r="AC25" s="28">
        <f>COUNTIF($E$4:$F25,S$3)</f>
        <v>8</v>
      </c>
      <c r="AD25" s="28">
        <f>COUNTIF($E$4:$F25,T$3)</f>
        <v>4</v>
      </c>
      <c r="AE25" s="28">
        <f>COUNTIF($E$4:$F25,U$3)</f>
        <v>5</v>
      </c>
      <c r="AF25" s="28">
        <f>COUNTIF($E$4:$F25,V$3)</f>
        <v>4</v>
      </c>
      <c r="AG25" s="28">
        <f>COUNTIF($E$4:$F25,W$3)</f>
        <v>6</v>
      </c>
      <c r="AH25" s="28">
        <f>COUNTIF($E$4:$F25,X$3)</f>
        <v>2</v>
      </c>
      <c r="AI25" s="28">
        <f>COUNTIF($E$4:$F25,Y$3)</f>
        <v>3</v>
      </c>
      <c r="AJ25" s="28">
        <f>COUNTIF($E$4:$F25,Z$3)</f>
        <v>5</v>
      </c>
      <c r="AK25" s="28">
        <f>COUNTIF($E$4:$F25,AA$3)</f>
        <v>2</v>
      </c>
      <c r="AL25" s="36">
        <f t="shared" si="9"/>
        <v>0.2</v>
      </c>
      <c r="AM25" s="36">
        <f t="shared" si="9"/>
        <v>0.75</v>
      </c>
      <c r="AN25" s="36">
        <f t="shared" si="9"/>
        <v>1</v>
      </c>
      <c r="AO25" s="36">
        <f t="shared" si="9"/>
        <v>0.6</v>
      </c>
      <c r="AP25" s="36">
        <f t="shared" si="9"/>
        <v>0.25</v>
      </c>
      <c r="AQ25" s="36">
        <f t="shared" si="9"/>
        <v>0.5</v>
      </c>
      <c r="AR25" s="36">
        <f t="shared" si="9"/>
        <v>0.5</v>
      </c>
      <c r="AS25" s="36">
        <f t="shared" si="9"/>
        <v>0.33333333333333331</v>
      </c>
      <c r="AT25" s="36">
        <f t="shared" si="9"/>
        <v>0.4</v>
      </c>
      <c r="AU25" s="36">
        <f t="shared" si="9"/>
        <v>0</v>
      </c>
      <c r="AV25" s="27">
        <v>23</v>
      </c>
    </row>
    <row r="26" spans="1:48" x14ac:dyDescent="0.35">
      <c r="A26" t="s">
        <v>144</v>
      </c>
      <c r="B26" s="33">
        <v>23</v>
      </c>
      <c r="C26" s="27">
        <v>3</v>
      </c>
      <c r="D26" s="27">
        <v>8</v>
      </c>
      <c r="E26" s="27">
        <v>8</v>
      </c>
      <c r="F26" s="27">
        <f t="shared" si="3"/>
        <v>3</v>
      </c>
      <c r="G26" s="27">
        <f t="shared" si="4"/>
        <v>-5</v>
      </c>
      <c r="H26" s="27">
        <f t="shared" si="5"/>
        <v>0</v>
      </c>
      <c r="I26" s="34">
        <f>VLOOKUP(F26,naive_stat!$A$4:$E$13,5,0)</f>
        <v>0.48148148148148145</v>
      </c>
      <c r="J26" s="35">
        <f>11-VLOOKUP(F26,naive_stat!$A$4:$F$13,6,0)</f>
        <v>5</v>
      </c>
      <c r="K26" s="36">
        <f>HLOOKUP(F26,$AL$3:AU26,AV26,0)</f>
        <v>0.5</v>
      </c>
      <c r="L26" s="44">
        <f>IF(VLOOKUP(C26,dynamic!$A$19:$F$28,4,0)&gt;VLOOKUP(D26,dynamic!$A$19:$F$28,4,0),C26,D26)</f>
        <v>3</v>
      </c>
      <c r="M26" s="44">
        <f t="shared" si="6"/>
        <v>0</v>
      </c>
      <c r="N26" s="44">
        <f>IF(VLOOKUP(C26,dynamic!$A$19:$F$28,2,0)&gt;VLOOKUP(D26,dynamic!$A$19:$F$28,2,0),C26,D26)</f>
        <v>3</v>
      </c>
      <c r="O26" s="44">
        <f t="shared" si="7"/>
        <v>0</v>
      </c>
      <c r="P26" s="44">
        <f>IF(VLOOKUP(C26,dynamic!$A$19:$F$28,6,0)&gt;VLOOKUP(D26,dynamic!$A$19:$F$28,6,0),C26,D26)</f>
        <v>3</v>
      </c>
      <c r="Q26" s="44">
        <f t="shared" si="8"/>
        <v>0</v>
      </c>
      <c r="R26" s="27">
        <f>COUNTIF($E$4:$E26,R$3)</f>
        <v>1</v>
      </c>
      <c r="S26" s="27">
        <f>COUNTIF($E$4:$E26,S$3)</f>
        <v>6</v>
      </c>
      <c r="T26" s="27">
        <f>COUNTIF($E$4:$E26,T$3)</f>
        <v>4</v>
      </c>
      <c r="U26" s="27">
        <f>COUNTIF($E$4:$E26,U$3)</f>
        <v>3</v>
      </c>
      <c r="V26" s="27">
        <f>COUNTIF($E$4:$E26,V$3)</f>
        <v>1</v>
      </c>
      <c r="W26" s="27">
        <f>COUNTIF($E$4:$E26,W$3)</f>
        <v>3</v>
      </c>
      <c r="X26" s="27">
        <f>COUNTIF($E$4:$E26,X$3)</f>
        <v>1</v>
      </c>
      <c r="Y26" s="27">
        <f>COUNTIF($E$4:$E26,Y$3)</f>
        <v>1</v>
      </c>
      <c r="Z26" s="27">
        <f>COUNTIF($E$4:$E26,Z$3)</f>
        <v>3</v>
      </c>
      <c r="AA26" s="27">
        <f>COUNTIF($E$4:$E26,AA$3)</f>
        <v>0</v>
      </c>
      <c r="AB26" s="38">
        <f>COUNTIF($E$4:$F26,R$3)</f>
        <v>5</v>
      </c>
      <c r="AC26" s="28">
        <f>COUNTIF($E$4:$F26,S$3)</f>
        <v>8</v>
      </c>
      <c r="AD26" s="28">
        <f>COUNTIF($E$4:$F26,T$3)</f>
        <v>4</v>
      </c>
      <c r="AE26" s="28">
        <f>COUNTIF($E$4:$F26,U$3)</f>
        <v>6</v>
      </c>
      <c r="AF26" s="28">
        <f>COUNTIF($E$4:$F26,V$3)</f>
        <v>4</v>
      </c>
      <c r="AG26" s="28">
        <f>COUNTIF($E$4:$F26,W$3)</f>
        <v>6</v>
      </c>
      <c r="AH26" s="28">
        <f>COUNTIF($E$4:$F26,X$3)</f>
        <v>2</v>
      </c>
      <c r="AI26" s="28">
        <f>COUNTIF($E$4:$F26,Y$3)</f>
        <v>3</v>
      </c>
      <c r="AJ26" s="28">
        <f>COUNTIF($E$4:$F26,Z$3)</f>
        <v>6</v>
      </c>
      <c r="AK26" s="28">
        <f>COUNTIF($E$4:$F26,AA$3)</f>
        <v>2</v>
      </c>
      <c r="AL26" s="36">
        <f t="shared" si="9"/>
        <v>0.2</v>
      </c>
      <c r="AM26" s="36">
        <f t="shared" si="9"/>
        <v>0.75</v>
      </c>
      <c r="AN26" s="36">
        <f t="shared" si="9"/>
        <v>1</v>
      </c>
      <c r="AO26" s="36">
        <f t="shared" si="9"/>
        <v>0.5</v>
      </c>
      <c r="AP26" s="36">
        <f t="shared" si="9"/>
        <v>0.25</v>
      </c>
      <c r="AQ26" s="36">
        <f t="shared" si="9"/>
        <v>0.5</v>
      </c>
      <c r="AR26" s="36">
        <f t="shared" si="9"/>
        <v>0.5</v>
      </c>
      <c r="AS26" s="36">
        <f t="shared" si="9"/>
        <v>0.33333333333333331</v>
      </c>
      <c r="AT26" s="36">
        <f t="shared" si="9"/>
        <v>0.5</v>
      </c>
      <c r="AU26" s="36">
        <f t="shared" si="9"/>
        <v>0</v>
      </c>
      <c r="AV26" s="27">
        <v>24</v>
      </c>
    </row>
    <row r="27" spans="1:48" x14ac:dyDescent="0.35">
      <c r="A27" t="s">
        <v>144</v>
      </c>
      <c r="B27" s="33">
        <v>24</v>
      </c>
      <c r="C27" s="27">
        <v>9</v>
      </c>
      <c r="D27" s="27">
        <v>7</v>
      </c>
      <c r="E27" s="27">
        <v>7</v>
      </c>
      <c r="F27" s="27">
        <f t="shared" si="3"/>
        <v>9</v>
      </c>
      <c r="G27" s="27">
        <f t="shared" si="4"/>
        <v>2</v>
      </c>
      <c r="H27" s="27">
        <f t="shared" si="5"/>
        <v>0</v>
      </c>
      <c r="I27" s="34">
        <f>VLOOKUP(F27,naive_stat!$A$4:$E$13,5,0)</f>
        <v>0.4</v>
      </c>
      <c r="J27" s="35">
        <f>11-VLOOKUP(F27,naive_stat!$A$4:$F$13,6,0)</f>
        <v>2</v>
      </c>
      <c r="K27" s="36">
        <f>HLOOKUP(F27,$AL$3:AU27,AV27,0)</f>
        <v>0</v>
      </c>
      <c r="L27" s="44">
        <f>IF(VLOOKUP(C27,dynamic!$A$19:$F$28,4,0)&gt;VLOOKUP(D27,dynamic!$A$19:$F$28,4,0),C27,D27)</f>
        <v>9</v>
      </c>
      <c r="M27" s="44">
        <f t="shared" si="6"/>
        <v>0</v>
      </c>
      <c r="N27" s="44">
        <f>IF(VLOOKUP(C27,dynamic!$A$19:$F$28,2,0)&gt;VLOOKUP(D27,dynamic!$A$19:$F$28,2,0),C27,D27)</f>
        <v>7</v>
      </c>
      <c r="O27" s="44">
        <f t="shared" si="7"/>
        <v>1</v>
      </c>
      <c r="P27" s="44">
        <f>IF(VLOOKUP(C27,dynamic!$A$19:$F$28,6,0)&gt;VLOOKUP(D27,dynamic!$A$19:$F$28,6,0),C27,D27)</f>
        <v>7</v>
      </c>
      <c r="Q27" s="44">
        <f t="shared" si="8"/>
        <v>1</v>
      </c>
      <c r="R27" s="27">
        <f>COUNTIF($E$4:$E27,R$3)</f>
        <v>1</v>
      </c>
      <c r="S27" s="27">
        <f>COUNTIF($E$4:$E27,S$3)</f>
        <v>6</v>
      </c>
      <c r="T27" s="27">
        <f>COUNTIF($E$4:$E27,T$3)</f>
        <v>4</v>
      </c>
      <c r="U27" s="27">
        <f>COUNTIF($E$4:$E27,U$3)</f>
        <v>3</v>
      </c>
      <c r="V27" s="27">
        <f>COUNTIF($E$4:$E27,V$3)</f>
        <v>1</v>
      </c>
      <c r="W27" s="27">
        <f>COUNTIF($E$4:$E27,W$3)</f>
        <v>3</v>
      </c>
      <c r="X27" s="27">
        <f>COUNTIF($E$4:$E27,X$3)</f>
        <v>1</v>
      </c>
      <c r="Y27" s="27">
        <f>COUNTIF($E$4:$E27,Y$3)</f>
        <v>2</v>
      </c>
      <c r="Z27" s="27">
        <f>COUNTIF($E$4:$E27,Z$3)</f>
        <v>3</v>
      </c>
      <c r="AA27" s="27">
        <f>COUNTIF($E$4:$E27,AA$3)</f>
        <v>0</v>
      </c>
      <c r="AB27" s="38">
        <f>COUNTIF($E$4:$F27,R$3)</f>
        <v>5</v>
      </c>
      <c r="AC27" s="28">
        <f>COUNTIF($E$4:$F27,S$3)</f>
        <v>8</v>
      </c>
      <c r="AD27" s="28">
        <f>COUNTIF($E$4:$F27,T$3)</f>
        <v>4</v>
      </c>
      <c r="AE27" s="28">
        <f>COUNTIF($E$4:$F27,U$3)</f>
        <v>6</v>
      </c>
      <c r="AF27" s="28">
        <f>COUNTIF($E$4:$F27,V$3)</f>
        <v>4</v>
      </c>
      <c r="AG27" s="28">
        <f>COUNTIF($E$4:$F27,W$3)</f>
        <v>6</v>
      </c>
      <c r="AH27" s="28">
        <f>COUNTIF($E$4:$F27,X$3)</f>
        <v>2</v>
      </c>
      <c r="AI27" s="28">
        <f>COUNTIF($E$4:$F27,Y$3)</f>
        <v>4</v>
      </c>
      <c r="AJ27" s="28">
        <f>COUNTIF($E$4:$F27,Z$3)</f>
        <v>6</v>
      </c>
      <c r="AK27" s="28">
        <f>COUNTIF($E$4:$F27,AA$3)</f>
        <v>3</v>
      </c>
      <c r="AL27" s="36">
        <f t="shared" si="9"/>
        <v>0.2</v>
      </c>
      <c r="AM27" s="36">
        <f t="shared" si="9"/>
        <v>0.75</v>
      </c>
      <c r="AN27" s="36">
        <f t="shared" si="9"/>
        <v>1</v>
      </c>
      <c r="AO27" s="36">
        <f t="shared" si="9"/>
        <v>0.5</v>
      </c>
      <c r="AP27" s="36">
        <f t="shared" si="9"/>
        <v>0.25</v>
      </c>
      <c r="AQ27" s="36">
        <f t="shared" si="9"/>
        <v>0.5</v>
      </c>
      <c r="AR27" s="36">
        <f t="shared" si="9"/>
        <v>0.5</v>
      </c>
      <c r="AS27" s="36">
        <f t="shared" si="9"/>
        <v>0.5</v>
      </c>
      <c r="AT27" s="36">
        <f t="shared" si="9"/>
        <v>0.5</v>
      </c>
      <c r="AU27" s="36">
        <f t="shared" si="9"/>
        <v>0</v>
      </c>
      <c r="AV27" s="27">
        <v>25</v>
      </c>
    </row>
    <row r="28" spans="1:48" x14ac:dyDescent="0.35">
      <c r="A28" t="s">
        <v>144</v>
      </c>
      <c r="B28" s="33">
        <v>25</v>
      </c>
      <c r="C28" s="27">
        <v>8</v>
      </c>
      <c r="D28" s="27">
        <v>5</v>
      </c>
      <c r="E28" s="27">
        <v>5</v>
      </c>
      <c r="F28" s="27">
        <f t="shared" si="3"/>
        <v>8</v>
      </c>
      <c r="G28" s="27">
        <f t="shared" si="4"/>
        <v>3</v>
      </c>
      <c r="H28" s="27">
        <f t="shared" si="5"/>
        <v>0</v>
      </c>
      <c r="I28" s="34">
        <f>VLOOKUP(F28,naive_stat!$A$4:$E$13,5,0)</f>
        <v>0.32</v>
      </c>
      <c r="J28" s="35">
        <f>11-VLOOKUP(F28,naive_stat!$A$4:$F$13,6,0)</f>
        <v>1</v>
      </c>
      <c r="K28" s="36">
        <f>HLOOKUP(F28,$AL$3:AU28,AV28,0)</f>
        <v>0.42857142857142855</v>
      </c>
      <c r="L28" s="44">
        <f>IF(VLOOKUP(C28,dynamic!$A$19:$F$28,4,0)&gt;VLOOKUP(D28,dynamic!$A$19:$F$28,4,0),C28,D28)</f>
        <v>5</v>
      </c>
      <c r="M28" s="44">
        <f t="shared" si="6"/>
        <v>1</v>
      </c>
      <c r="N28" s="44">
        <f>IF(VLOOKUP(C28,dynamic!$A$19:$F$28,2,0)&gt;VLOOKUP(D28,dynamic!$A$19:$F$28,2,0),C28,D28)</f>
        <v>5</v>
      </c>
      <c r="O28" s="44">
        <f t="shared" si="7"/>
        <v>1</v>
      </c>
      <c r="P28" s="44">
        <f>IF(VLOOKUP(C28,dynamic!$A$19:$F$28,6,0)&gt;VLOOKUP(D28,dynamic!$A$19:$F$28,6,0),C28,D28)</f>
        <v>5</v>
      </c>
      <c r="Q28" s="44">
        <f t="shared" si="8"/>
        <v>1</v>
      </c>
      <c r="R28" s="27">
        <f>COUNTIF($E$4:$E28,R$3)</f>
        <v>1</v>
      </c>
      <c r="S28" s="27">
        <f>COUNTIF($E$4:$E28,S$3)</f>
        <v>6</v>
      </c>
      <c r="T28" s="27">
        <f>COUNTIF($E$4:$E28,T$3)</f>
        <v>4</v>
      </c>
      <c r="U28" s="27">
        <f>COUNTIF($E$4:$E28,U$3)</f>
        <v>3</v>
      </c>
      <c r="V28" s="27">
        <f>COUNTIF($E$4:$E28,V$3)</f>
        <v>1</v>
      </c>
      <c r="W28" s="27">
        <f>COUNTIF($E$4:$E28,W$3)</f>
        <v>4</v>
      </c>
      <c r="X28" s="27">
        <f>COUNTIF($E$4:$E28,X$3)</f>
        <v>1</v>
      </c>
      <c r="Y28" s="27">
        <f>COUNTIF($E$4:$E28,Y$3)</f>
        <v>2</v>
      </c>
      <c r="Z28" s="27">
        <f>COUNTIF($E$4:$E28,Z$3)</f>
        <v>3</v>
      </c>
      <c r="AA28" s="27">
        <f>COUNTIF($E$4:$E28,AA$3)</f>
        <v>0</v>
      </c>
      <c r="AB28" s="38">
        <f>COUNTIF($E$4:$F28,R$3)</f>
        <v>5</v>
      </c>
      <c r="AC28" s="28">
        <f>COUNTIF($E$4:$F28,S$3)</f>
        <v>8</v>
      </c>
      <c r="AD28" s="28">
        <f>COUNTIF($E$4:$F28,T$3)</f>
        <v>4</v>
      </c>
      <c r="AE28" s="28">
        <f>COUNTIF($E$4:$F28,U$3)</f>
        <v>6</v>
      </c>
      <c r="AF28" s="28">
        <f>COUNTIF($E$4:$F28,V$3)</f>
        <v>4</v>
      </c>
      <c r="AG28" s="28">
        <f>COUNTIF($E$4:$F28,W$3)</f>
        <v>7</v>
      </c>
      <c r="AH28" s="28">
        <f>COUNTIF($E$4:$F28,X$3)</f>
        <v>2</v>
      </c>
      <c r="AI28" s="28">
        <f>COUNTIF($E$4:$F28,Y$3)</f>
        <v>4</v>
      </c>
      <c r="AJ28" s="28">
        <f>COUNTIF($E$4:$F28,Z$3)</f>
        <v>7</v>
      </c>
      <c r="AK28" s="28">
        <f>COUNTIF($E$4:$F28,AA$3)</f>
        <v>3</v>
      </c>
      <c r="AL28" s="36">
        <f t="shared" si="9"/>
        <v>0.2</v>
      </c>
      <c r="AM28" s="36">
        <f t="shared" si="9"/>
        <v>0.75</v>
      </c>
      <c r="AN28" s="36">
        <f t="shared" si="9"/>
        <v>1</v>
      </c>
      <c r="AO28" s="36">
        <f t="shared" si="9"/>
        <v>0.5</v>
      </c>
      <c r="AP28" s="36">
        <f t="shared" si="9"/>
        <v>0.25</v>
      </c>
      <c r="AQ28" s="36">
        <f t="shared" si="9"/>
        <v>0.5714285714285714</v>
      </c>
      <c r="AR28" s="36">
        <f t="shared" si="9"/>
        <v>0.5</v>
      </c>
      <c r="AS28" s="36">
        <f t="shared" si="9"/>
        <v>0.5</v>
      </c>
      <c r="AT28" s="36">
        <f t="shared" si="9"/>
        <v>0.42857142857142855</v>
      </c>
      <c r="AU28" s="36">
        <f t="shared" si="9"/>
        <v>0</v>
      </c>
      <c r="AV28" s="27">
        <v>26</v>
      </c>
    </row>
    <row r="29" spans="1:48" x14ac:dyDescent="0.35">
      <c r="A29" t="s">
        <v>144</v>
      </c>
      <c r="B29" s="33">
        <v>26</v>
      </c>
      <c r="C29" s="27">
        <v>0</v>
      </c>
      <c r="D29" s="27">
        <v>5</v>
      </c>
      <c r="E29" s="27">
        <v>0</v>
      </c>
      <c r="F29" s="27">
        <f t="shared" si="3"/>
        <v>5</v>
      </c>
      <c r="G29" s="27">
        <f t="shared" si="4"/>
        <v>-5</v>
      </c>
      <c r="H29" s="27">
        <f t="shared" si="5"/>
        <v>0</v>
      </c>
      <c r="I29" s="34">
        <f>VLOOKUP(F29,naive_stat!$A$4:$E$13,5,0)</f>
        <v>0.42307692307692307</v>
      </c>
      <c r="J29" s="35">
        <f>11-VLOOKUP(F29,naive_stat!$A$4:$F$13,6,0)</f>
        <v>3</v>
      </c>
      <c r="K29" s="36">
        <f>HLOOKUP(F29,$AL$3:AU29,AV29,0)</f>
        <v>0.5</v>
      </c>
      <c r="L29" s="44">
        <f>IF(VLOOKUP(C29,dynamic!$A$19:$F$28,4,0)&gt;VLOOKUP(D29,dynamic!$A$19:$F$28,4,0),C29,D29)</f>
        <v>0</v>
      </c>
      <c r="M29" s="44">
        <f t="shared" si="6"/>
        <v>1</v>
      </c>
      <c r="N29" s="44">
        <f>IF(VLOOKUP(C29,dynamic!$A$19:$F$28,2,0)&gt;VLOOKUP(D29,dynamic!$A$19:$F$28,2,0),C29,D29)</f>
        <v>0</v>
      </c>
      <c r="O29" s="44">
        <f t="shared" si="7"/>
        <v>1</v>
      </c>
      <c r="P29" s="44">
        <f>IF(VLOOKUP(C29,dynamic!$A$19:$F$28,6,0)&gt;VLOOKUP(D29,dynamic!$A$19:$F$28,6,0),C29,D29)</f>
        <v>0</v>
      </c>
      <c r="Q29" s="44">
        <f t="shared" si="8"/>
        <v>1</v>
      </c>
      <c r="R29" s="27">
        <f>COUNTIF($E$4:$E29,R$3)</f>
        <v>2</v>
      </c>
      <c r="S29" s="27">
        <f>COUNTIF($E$4:$E29,S$3)</f>
        <v>6</v>
      </c>
      <c r="T29" s="27">
        <f>COUNTIF($E$4:$E29,T$3)</f>
        <v>4</v>
      </c>
      <c r="U29" s="27">
        <f>COUNTIF($E$4:$E29,U$3)</f>
        <v>3</v>
      </c>
      <c r="V29" s="27">
        <f>COUNTIF($E$4:$E29,V$3)</f>
        <v>1</v>
      </c>
      <c r="W29" s="27">
        <f>COUNTIF($E$4:$E29,W$3)</f>
        <v>4</v>
      </c>
      <c r="X29" s="27">
        <f>COUNTIF($E$4:$E29,X$3)</f>
        <v>1</v>
      </c>
      <c r="Y29" s="27">
        <f>COUNTIF($E$4:$E29,Y$3)</f>
        <v>2</v>
      </c>
      <c r="Z29" s="27">
        <f>COUNTIF($E$4:$E29,Z$3)</f>
        <v>3</v>
      </c>
      <c r="AA29" s="27">
        <f>COUNTIF($E$4:$E29,AA$3)</f>
        <v>0</v>
      </c>
      <c r="AB29" s="38">
        <f>COUNTIF($E$4:$F29,R$3)</f>
        <v>6</v>
      </c>
      <c r="AC29" s="28">
        <f>COUNTIF($E$4:$F29,S$3)</f>
        <v>8</v>
      </c>
      <c r="AD29" s="28">
        <f>COUNTIF($E$4:$F29,T$3)</f>
        <v>4</v>
      </c>
      <c r="AE29" s="28">
        <f>COUNTIF($E$4:$F29,U$3)</f>
        <v>6</v>
      </c>
      <c r="AF29" s="28">
        <f>COUNTIF($E$4:$F29,V$3)</f>
        <v>4</v>
      </c>
      <c r="AG29" s="28">
        <f>COUNTIF($E$4:$F29,W$3)</f>
        <v>8</v>
      </c>
      <c r="AH29" s="28">
        <f>COUNTIF($E$4:$F29,X$3)</f>
        <v>2</v>
      </c>
      <c r="AI29" s="28">
        <f>COUNTIF($E$4:$F29,Y$3)</f>
        <v>4</v>
      </c>
      <c r="AJ29" s="28">
        <f>COUNTIF($E$4:$F29,Z$3)</f>
        <v>7</v>
      </c>
      <c r="AK29" s="28">
        <f>COUNTIF($E$4:$F29,AA$3)</f>
        <v>3</v>
      </c>
      <c r="AL29" s="36">
        <f t="shared" si="9"/>
        <v>0.33333333333333331</v>
      </c>
      <c r="AM29" s="36">
        <f t="shared" si="9"/>
        <v>0.75</v>
      </c>
      <c r="AN29" s="36">
        <f t="shared" si="9"/>
        <v>1</v>
      </c>
      <c r="AO29" s="36">
        <f t="shared" si="9"/>
        <v>0.5</v>
      </c>
      <c r="AP29" s="36">
        <f t="shared" si="9"/>
        <v>0.25</v>
      </c>
      <c r="AQ29" s="36">
        <f t="shared" si="9"/>
        <v>0.5</v>
      </c>
      <c r="AR29" s="36">
        <f t="shared" si="9"/>
        <v>0.5</v>
      </c>
      <c r="AS29" s="36">
        <f t="shared" si="9"/>
        <v>0.5</v>
      </c>
      <c r="AT29" s="36">
        <f t="shared" si="9"/>
        <v>0.42857142857142855</v>
      </c>
      <c r="AU29" s="36">
        <f t="shared" si="9"/>
        <v>0</v>
      </c>
      <c r="AV29" s="27">
        <v>27</v>
      </c>
    </row>
    <row r="30" spans="1:48" x14ac:dyDescent="0.35">
      <c r="A30" t="s">
        <v>144</v>
      </c>
      <c r="B30" s="33">
        <v>27</v>
      </c>
      <c r="C30" s="27">
        <v>3</v>
      </c>
      <c r="D30" s="27">
        <v>2</v>
      </c>
      <c r="E30" s="27">
        <v>3</v>
      </c>
      <c r="F30" s="27">
        <f t="shared" si="3"/>
        <v>2</v>
      </c>
      <c r="G30" s="27">
        <f t="shared" si="4"/>
        <v>1</v>
      </c>
      <c r="H30" s="27">
        <f t="shared" si="5"/>
        <v>0</v>
      </c>
      <c r="I30" s="34">
        <f>VLOOKUP(F30,naive_stat!$A$4:$E$13,5,0)</f>
        <v>0.4838709677419355</v>
      </c>
      <c r="J30" s="35">
        <f>11-VLOOKUP(F30,naive_stat!$A$4:$F$13,6,0)</f>
        <v>6</v>
      </c>
      <c r="K30" s="36">
        <f>HLOOKUP(F30,$AL$3:AU30,AV30,0)</f>
        <v>0.8</v>
      </c>
      <c r="L30" s="44">
        <f>IF(VLOOKUP(C30,dynamic!$A$19:$F$28,4,0)&gt;VLOOKUP(D30,dynamic!$A$19:$F$28,4,0),C30,D30)</f>
        <v>2</v>
      </c>
      <c r="M30" s="44">
        <f t="shared" si="6"/>
        <v>0</v>
      </c>
      <c r="N30" s="44">
        <f>IF(VLOOKUP(C30,dynamic!$A$19:$F$28,2,0)&gt;VLOOKUP(D30,dynamic!$A$19:$F$28,2,0),C30,D30)</f>
        <v>2</v>
      </c>
      <c r="O30" s="44">
        <f t="shared" si="7"/>
        <v>0</v>
      </c>
      <c r="P30" s="44">
        <f>IF(VLOOKUP(C30,dynamic!$A$19:$F$28,6,0)&gt;VLOOKUP(D30,dynamic!$A$19:$F$28,6,0),C30,D30)</f>
        <v>3</v>
      </c>
      <c r="Q30" s="44">
        <f t="shared" si="8"/>
        <v>1</v>
      </c>
      <c r="R30" s="27">
        <f>COUNTIF($E$4:$E30,R$3)</f>
        <v>2</v>
      </c>
      <c r="S30" s="27">
        <f>COUNTIF($E$4:$E30,S$3)</f>
        <v>6</v>
      </c>
      <c r="T30" s="27">
        <f>COUNTIF($E$4:$E30,T$3)</f>
        <v>4</v>
      </c>
      <c r="U30" s="27">
        <f>COUNTIF($E$4:$E30,U$3)</f>
        <v>4</v>
      </c>
      <c r="V30" s="27">
        <f>COUNTIF($E$4:$E30,V$3)</f>
        <v>1</v>
      </c>
      <c r="W30" s="27">
        <f>COUNTIF($E$4:$E30,W$3)</f>
        <v>4</v>
      </c>
      <c r="X30" s="27">
        <f>COUNTIF($E$4:$E30,X$3)</f>
        <v>1</v>
      </c>
      <c r="Y30" s="27">
        <f>COUNTIF($E$4:$E30,Y$3)</f>
        <v>2</v>
      </c>
      <c r="Z30" s="27">
        <f>COUNTIF($E$4:$E30,Z$3)</f>
        <v>3</v>
      </c>
      <c r="AA30" s="27">
        <f>COUNTIF($E$4:$E30,AA$3)</f>
        <v>0</v>
      </c>
      <c r="AB30" s="38">
        <f>COUNTIF($E$4:$F30,R$3)</f>
        <v>6</v>
      </c>
      <c r="AC30" s="28">
        <f>COUNTIF($E$4:$F30,S$3)</f>
        <v>8</v>
      </c>
      <c r="AD30" s="28">
        <f>COUNTIF($E$4:$F30,T$3)</f>
        <v>5</v>
      </c>
      <c r="AE30" s="28">
        <f>COUNTIF($E$4:$F30,U$3)</f>
        <v>7</v>
      </c>
      <c r="AF30" s="28">
        <f>COUNTIF($E$4:$F30,V$3)</f>
        <v>4</v>
      </c>
      <c r="AG30" s="28">
        <f>COUNTIF($E$4:$F30,W$3)</f>
        <v>8</v>
      </c>
      <c r="AH30" s="28">
        <f>COUNTIF($E$4:$F30,X$3)</f>
        <v>2</v>
      </c>
      <c r="AI30" s="28">
        <f>COUNTIF($E$4:$F30,Y$3)</f>
        <v>4</v>
      </c>
      <c r="AJ30" s="28">
        <f>COUNTIF($E$4:$F30,Z$3)</f>
        <v>7</v>
      </c>
      <c r="AK30" s="28">
        <f>COUNTIF($E$4:$F30,AA$3)</f>
        <v>3</v>
      </c>
      <c r="AL30" s="36">
        <f t="shared" si="9"/>
        <v>0.33333333333333331</v>
      </c>
      <c r="AM30" s="36">
        <f t="shared" si="9"/>
        <v>0.75</v>
      </c>
      <c r="AN30" s="36">
        <f t="shared" si="9"/>
        <v>0.8</v>
      </c>
      <c r="AO30" s="36">
        <f t="shared" si="9"/>
        <v>0.5714285714285714</v>
      </c>
      <c r="AP30" s="36">
        <f t="shared" si="9"/>
        <v>0.25</v>
      </c>
      <c r="AQ30" s="36">
        <f t="shared" si="9"/>
        <v>0.5</v>
      </c>
      <c r="AR30" s="36">
        <f t="shared" si="9"/>
        <v>0.5</v>
      </c>
      <c r="AS30" s="36">
        <f t="shared" si="9"/>
        <v>0.5</v>
      </c>
      <c r="AT30" s="36">
        <f t="shared" si="9"/>
        <v>0.42857142857142855</v>
      </c>
      <c r="AU30" s="36">
        <f t="shared" si="9"/>
        <v>0</v>
      </c>
      <c r="AV30" s="27">
        <v>28</v>
      </c>
    </row>
    <row r="31" spans="1:48" x14ac:dyDescent="0.35">
      <c r="A31" t="s">
        <v>144</v>
      </c>
      <c r="B31" s="33">
        <v>28</v>
      </c>
      <c r="C31" s="27">
        <v>4</v>
      </c>
      <c r="D31" s="27">
        <v>0</v>
      </c>
      <c r="E31" s="27">
        <v>4</v>
      </c>
      <c r="F31" s="27">
        <f t="shared" si="3"/>
        <v>0</v>
      </c>
      <c r="G31" s="27">
        <f t="shared" si="4"/>
        <v>4</v>
      </c>
      <c r="H31" s="27">
        <f t="shared" si="5"/>
        <v>0</v>
      </c>
      <c r="I31" s="34">
        <f>VLOOKUP(F31,naive_stat!$A$4:$E$13,5,0)</f>
        <v>0.5161290322580645</v>
      </c>
      <c r="J31" s="35">
        <f>11-VLOOKUP(F31,naive_stat!$A$4:$F$13,6,0)</f>
        <v>8</v>
      </c>
      <c r="K31" s="36">
        <f>HLOOKUP(F31,$AL$3:AU31,AV31,0)</f>
        <v>0.2857142857142857</v>
      </c>
      <c r="L31" s="44">
        <f>IF(VLOOKUP(C31,dynamic!$A$19:$F$28,4,0)&gt;VLOOKUP(D31,dynamic!$A$19:$F$28,4,0),C31,D31)</f>
        <v>4</v>
      </c>
      <c r="M31" s="44">
        <f t="shared" si="6"/>
        <v>1</v>
      </c>
      <c r="N31" s="44">
        <f>IF(VLOOKUP(C31,dynamic!$A$19:$F$28,2,0)&gt;VLOOKUP(D31,dynamic!$A$19:$F$28,2,0),C31,D31)</f>
        <v>4</v>
      </c>
      <c r="O31" s="44">
        <f t="shared" si="7"/>
        <v>1</v>
      </c>
      <c r="P31" s="44">
        <f>IF(VLOOKUP(C31,dynamic!$A$19:$F$28,6,0)&gt;VLOOKUP(D31,dynamic!$A$19:$F$28,6,0),C31,D31)</f>
        <v>0</v>
      </c>
      <c r="Q31" s="44">
        <f t="shared" si="8"/>
        <v>0</v>
      </c>
      <c r="R31" s="27">
        <f>COUNTIF($E$4:$E31,R$3)</f>
        <v>2</v>
      </c>
      <c r="S31" s="27">
        <f>COUNTIF($E$4:$E31,S$3)</f>
        <v>6</v>
      </c>
      <c r="T31" s="27">
        <f>COUNTIF($E$4:$E31,T$3)</f>
        <v>4</v>
      </c>
      <c r="U31" s="27">
        <f>COUNTIF($E$4:$E31,U$3)</f>
        <v>4</v>
      </c>
      <c r="V31" s="27">
        <f>COUNTIF($E$4:$E31,V$3)</f>
        <v>2</v>
      </c>
      <c r="W31" s="27">
        <f>COUNTIF($E$4:$E31,W$3)</f>
        <v>4</v>
      </c>
      <c r="X31" s="27">
        <f>COUNTIF($E$4:$E31,X$3)</f>
        <v>1</v>
      </c>
      <c r="Y31" s="27">
        <f>COUNTIF($E$4:$E31,Y$3)</f>
        <v>2</v>
      </c>
      <c r="Z31" s="27">
        <f>COUNTIF($E$4:$E31,Z$3)</f>
        <v>3</v>
      </c>
      <c r="AA31" s="27">
        <f>COUNTIF($E$4:$E31,AA$3)</f>
        <v>0</v>
      </c>
      <c r="AB31" s="38">
        <f>COUNTIF($E$4:$F31,R$3)</f>
        <v>7</v>
      </c>
      <c r="AC31" s="28">
        <f>COUNTIF($E$4:$F31,S$3)</f>
        <v>8</v>
      </c>
      <c r="AD31" s="28">
        <f>COUNTIF($E$4:$F31,T$3)</f>
        <v>5</v>
      </c>
      <c r="AE31" s="28">
        <f>COUNTIF($E$4:$F31,U$3)</f>
        <v>7</v>
      </c>
      <c r="AF31" s="28">
        <f>COUNTIF($E$4:$F31,V$3)</f>
        <v>5</v>
      </c>
      <c r="AG31" s="28">
        <f>COUNTIF($E$4:$F31,W$3)</f>
        <v>8</v>
      </c>
      <c r="AH31" s="28">
        <f>COUNTIF($E$4:$F31,X$3)</f>
        <v>2</v>
      </c>
      <c r="AI31" s="28">
        <f>COUNTIF($E$4:$F31,Y$3)</f>
        <v>4</v>
      </c>
      <c r="AJ31" s="28">
        <f>COUNTIF($E$4:$F31,Z$3)</f>
        <v>7</v>
      </c>
      <c r="AK31" s="28">
        <f>COUNTIF($E$4:$F31,AA$3)</f>
        <v>3</v>
      </c>
      <c r="AL31" s="36">
        <f t="shared" si="9"/>
        <v>0.2857142857142857</v>
      </c>
      <c r="AM31" s="36">
        <f t="shared" si="9"/>
        <v>0.75</v>
      </c>
      <c r="AN31" s="36">
        <f t="shared" si="9"/>
        <v>0.8</v>
      </c>
      <c r="AO31" s="36">
        <f t="shared" si="9"/>
        <v>0.5714285714285714</v>
      </c>
      <c r="AP31" s="36">
        <f t="shared" si="9"/>
        <v>0.4</v>
      </c>
      <c r="AQ31" s="36">
        <f t="shared" si="9"/>
        <v>0.5</v>
      </c>
      <c r="AR31" s="36">
        <f t="shared" si="9"/>
        <v>0.5</v>
      </c>
      <c r="AS31" s="36">
        <f t="shared" si="9"/>
        <v>0.5</v>
      </c>
      <c r="AT31" s="36">
        <f t="shared" si="9"/>
        <v>0.42857142857142855</v>
      </c>
      <c r="AU31" s="36">
        <f t="shared" si="9"/>
        <v>0</v>
      </c>
      <c r="AV31" s="27">
        <v>29</v>
      </c>
    </row>
    <row r="32" spans="1:48" x14ac:dyDescent="0.35">
      <c r="A32" t="s">
        <v>144</v>
      </c>
      <c r="B32" s="33">
        <v>29</v>
      </c>
      <c r="C32" s="27">
        <v>0</v>
      </c>
      <c r="D32" s="27">
        <v>4</v>
      </c>
      <c r="E32" s="27">
        <v>0</v>
      </c>
      <c r="F32" s="27">
        <f t="shared" si="3"/>
        <v>4</v>
      </c>
      <c r="G32" s="27">
        <f t="shared" si="4"/>
        <v>-4</v>
      </c>
      <c r="H32" s="27">
        <f t="shared" si="5"/>
        <v>0</v>
      </c>
      <c r="I32" s="34">
        <f>VLOOKUP(F32,naive_stat!$A$4:$E$13,5,0)</f>
        <v>0.5161290322580645</v>
      </c>
      <c r="J32" s="35">
        <f>11-VLOOKUP(F32,naive_stat!$A$4:$F$13,6,0)</f>
        <v>8</v>
      </c>
      <c r="K32" s="36">
        <f>HLOOKUP(F32,$AL$3:AU32,AV32,0)</f>
        <v>0.33333333333333331</v>
      </c>
      <c r="L32" s="44">
        <f>IF(VLOOKUP(C32,dynamic!$A$19:$F$28,4,0)&gt;VLOOKUP(D32,dynamic!$A$19:$F$28,4,0),C32,D32)</f>
        <v>4</v>
      </c>
      <c r="M32" s="44">
        <f t="shared" si="6"/>
        <v>0</v>
      </c>
      <c r="N32" s="44">
        <f>IF(VLOOKUP(C32,dynamic!$A$19:$F$28,2,0)&gt;VLOOKUP(D32,dynamic!$A$19:$F$28,2,0),C32,D32)</f>
        <v>4</v>
      </c>
      <c r="O32" s="44">
        <f t="shared" si="7"/>
        <v>0</v>
      </c>
      <c r="P32" s="44">
        <f>IF(VLOOKUP(C32,dynamic!$A$19:$F$28,6,0)&gt;VLOOKUP(D32,dynamic!$A$19:$F$28,6,0),C32,D32)</f>
        <v>0</v>
      </c>
      <c r="Q32" s="44">
        <f t="shared" si="8"/>
        <v>1</v>
      </c>
      <c r="R32" s="27">
        <f>COUNTIF($E$4:$E32,R$3)</f>
        <v>3</v>
      </c>
      <c r="S32" s="27">
        <f>COUNTIF($E$4:$E32,S$3)</f>
        <v>6</v>
      </c>
      <c r="T32" s="27">
        <f>COUNTIF($E$4:$E32,T$3)</f>
        <v>4</v>
      </c>
      <c r="U32" s="27">
        <f>COUNTIF($E$4:$E32,U$3)</f>
        <v>4</v>
      </c>
      <c r="V32" s="27">
        <f>COUNTIF($E$4:$E32,V$3)</f>
        <v>2</v>
      </c>
      <c r="W32" s="27">
        <f>COUNTIF($E$4:$E32,W$3)</f>
        <v>4</v>
      </c>
      <c r="X32" s="27">
        <f>COUNTIF($E$4:$E32,X$3)</f>
        <v>1</v>
      </c>
      <c r="Y32" s="27">
        <f>COUNTIF($E$4:$E32,Y$3)</f>
        <v>2</v>
      </c>
      <c r="Z32" s="27">
        <f>COUNTIF($E$4:$E32,Z$3)</f>
        <v>3</v>
      </c>
      <c r="AA32" s="27">
        <f>COUNTIF($E$4:$E32,AA$3)</f>
        <v>0</v>
      </c>
      <c r="AB32" s="38">
        <f>COUNTIF($E$4:$F32,R$3)</f>
        <v>8</v>
      </c>
      <c r="AC32" s="28">
        <f>COUNTIF($E$4:$F32,S$3)</f>
        <v>8</v>
      </c>
      <c r="AD32" s="28">
        <f>COUNTIF($E$4:$F32,T$3)</f>
        <v>5</v>
      </c>
      <c r="AE32" s="28">
        <f>COUNTIF($E$4:$F32,U$3)</f>
        <v>7</v>
      </c>
      <c r="AF32" s="28">
        <f>COUNTIF($E$4:$F32,V$3)</f>
        <v>6</v>
      </c>
      <c r="AG32" s="28">
        <f>COUNTIF($E$4:$F32,W$3)</f>
        <v>8</v>
      </c>
      <c r="AH32" s="28">
        <f>COUNTIF($E$4:$F32,X$3)</f>
        <v>2</v>
      </c>
      <c r="AI32" s="28">
        <f>COUNTIF($E$4:$F32,Y$3)</f>
        <v>4</v>
      </c>
      <c r="AJ32" s="28">
        <f>COUNTIF($E$4:$F32,Z$3)</f>
        <v>7</v>
      </c>
      <c r="AK32" s="28">
        <f>COUNTIF($E$4:$F32,AA$3)</f>
        <v>3</v>
      </c>
      <c r="AL32" s="36">
        <f t="shared" si="9"/>
        <v>0.375</v>
      </c>
      <c r="AM32" s="36">
        <f t="shared" si="9"/>
        <v>0.75</v>
      </c>
      <c r="AN32" s="36">
        <f t="shared" si="9"/>
        <v>0.8</v>
      </c>
      <c r="AO32" s="36">
        <f t="shared" si="9"/>
        <v>0.5714285714285714</v>
      </c>
      <c r="AP32" s="36">
        <f t="shared" si="9"/>
        <v>0.33333333333333331</v>
      </c>
      <c r="AQ32" s="36">
        <f t="shared" si="9"/>
        <v>0.5</v>
      </c>
      <c r="AR32" s="36">
        <f t="shared" si="9"/>
        <v>0.5</v>
      </c>
      <c r="AS32" s="36">
        <f t="shared" si="9"/>
        <v>0.5</v>
      </c>
      <c r="AT32" s="36">
        <f t="shared" si="9"/>
        <v>0.42857142857142855</v>
      </c>
      <c r="AU32" s="36">
        <f t="shared" si="9"/>
        <v>0</v>
      </c>
      <c r="AV32" s="27">
        <v>30</v>
      </c>
    </row>
    <row r="33" spans="1:48" x14ac:dyDescent="0.35">
      <c r="A33" t="s">
        <v>144</v>
      </c>
      <c r="B33" s="33">
        <v>30</v>
      </c>
      <c r="C33" s="27">
        <v>9</v>
      </c>
      <c r="D33" s="27">
        <v>4</v>
      </c>
      <c r="E33" s="27">
        <v>4</v>
      </c>
      <c r="F33" s="27">
        <f t="shared" si="3"/>
        <v>9</v>
      </c>
      <c r="G33" s="27">
        <f t="shared" si="4"/>
        <v>5</v>
      </c>
      <c r="H33" s="27">
        <f t="shared" si="5"/>
        <v>0</v>
      </c>
      <c r="I33" s="34">
        <f>VLOOKUP(F33,naive_stat!$A$4:$E$13,5,0)</f>
        <v>0.4</v>
      </c>
      <c r="J33" s="35">
        <f>11-VLOOKUP(F33,naive_stat!$A$4:$F$13,6,0)</f>
        <v>2</v>
      </c>
      <c r="K33" s="36">
        <f>HLOOKUP(F33,$AL$3:AU33,AV33,0)</f>
        <v>0</v>
      </c>
      <c r="L33" s="44">
        <f>IF(VLOOKUP(C33,dynamic!$A$19:$F$28,4,0)&gt;VLOOKUP(D33,dynamic!$A$19:$F$28,4,0),C33,D33)</f>
        <v>9</v>
      </c>
      <c r="M33" s="44">
        <f t="shared" si="6"/>
        <v>0</v>
      </c>
      <c r="N33" s="44">
        <f>IF(VLOOKUP(C33,dynamic!$A$19:$F$28,2,0)&gt;VLOOKUP(D33,dynamic!$A$19:$F$28,2,0),C33,D33)</f>
        <v>4</v>
      </c>
      <c r="O33" s="44">
        <f t="shared" si="7"/>
        <v>1</v>
      </c>
      <c r="P33" s="44">
        <f>IF(VLOOKUP(C33,dynamic!$A$19:$F$28,6,0)&gt;VLOOKUP(D33,dynamic!$A$19:$F$28,6,0),C33,D33)</f>
        <v>4</v>
      </c>
      <c r="Q33" s="44">
        <f t="shared" si="8"/>
        <v>1</v>
      </c>
      <c r="R33" s="27">
        <f>COUNTIF($E$4:$E33,R$3)</f>
        <v>3</v>
      </c>
      <c r="S33" s="27">
        <f>COUNTIF($E$4:$E33,S$3)</f>
        <v>6</v>
      </c>
      <c r="T33" s="27">
        <f>COUNTIF($E$4:$E33,T$3)</f>
        <v>4</v>
      </c>
      <c r="U33" s="27">
        <f>COUNTIF($E$4:$E33,U$3)</f>
        <v>4</v>
      </c>
      <c r="V33" s="27">
        <f>COUNTIF($E$4:$E33,V$3)</f>
        <v>3</v>
      </c>
      <c r="W33" s="27">
        <f>COUNTIF($E$4:$E33,W$3)</f>
        <v>4</v>
      </c>
      <c r="X33" s="27">
        <f>COUNTIF($E$4:$E33,X$3)</f>
        <v>1</v>
      </c>
      <c r="Y33" s="27">
        <f>COUNTIF($E$4:$E33,Y$3)</f>
        <v>2</v>
      </c>
      <c r="Z33" s="27">
        <f>COUNTIF($E$4:$E33,Z$3)</f>
        <v>3</v>
      </c>
      <c r="AA33" s="27">
        <f>COUNTIF($E$4:$E33,AA$3)</f>
        <v>0</v>
      </c>
      <c r="AB33" s="38">
        <f>COUNTIF($E$4:$F33,R$3)</f>
        <v>8</v>
      </c>
      <c r="AC33" s="28">
        <f>COUNTIF($E$4:$F33,S$3)</f>
        <v>8</v>
      </c>
      <c r="AD33" s="28">
        <f>COUNTIF($E$4:$F33,T$3)</f>
        <v>5</v>
      </c>
      <c r="AE33" s="28">
        <f>COUNTIF($E$4:$F33,U$3)</f>
        <v>7</v>
      </c>
      <c r="AF33" s="28">
        <f>COUNTIF($E$4:$F33,V$3)</f>
        <v>7</v>
      </c>
      <c r="AG33" s="28">
        <f>COUNTIF($E$4:$F33,W$3)</f>
        <v>8</v>
      </c>
      <c r="AH33" s="28">
        <f>COUNTIF($E$4:$F33,X$3)</f>
        <v>2</v>
      </c>
      <c r="AI33" s="28">
        <f>COUNTIF($E$4:$F33,Y$3)</f>
        <v>4</v>
      </c>
      <c r="AJ33" s="28">
        <f>COUNTIF($E$4:$F33,Z$3)</f>
        <v>7</v>
      </c>
      <c r="AK33" s="28">
        <f>COUNTIF($E$4:$F33,AA$3)</f>
        <v>4</v>
      </c>
      <c r="AL33" s="36">
        <f t="shared" si="9"/>
        <v>0.375</v>
      </c>
      <c r="AM33" s="36">
        <f t="shared" si="9"/>
        <v>0.75</v>
      </c>
      <c r="AN33" s="36">
        <f t="shared" si="9"/>
        <v>0.8</v>
      </c>
      <c r="AO33" s="36">
        <f t="shared" si="9"/>
        <v>0.5714285714285714</v>
      </c>
      <c r="AP33" s="36">
        <f t="shared" si="9"/>
        <v>0.42857142857142855</v>
      </c>
      <c r="AQ33" s="36">
        <f t="shared" si="9"/>
        <v>0.5</v>
      </c>
      <c r="AR33" s="36">
        <f t="shared" si="9"/>
        <v>0.5</v>
      </c>
      <c r="AS33" s="36">
        <f t="shared" si="9"/>
        <v>0.5</v>
      </c>
      <c r="AT33" s="36">
        <f t="shared" si="9"/>
        <v>0.42857142857142855</v>
      </c>
      <c r="AU33" s="36">
        <f t="shared" si="9"/>
        <v>0</v>
      </c>
      <c r="AV33" s="27">
        <v>31</v>
      </c>
    </row>
    <row r="34" spans="1:48" x14ac:dyDescent="0.35">
      <c r="A34" t="s">
        <v>144</v>
      </c>
      <c r="B34" s="33">
        <v>31</v>
      </c>
      <c r="C34" s="27">
        <v>4</v>
      </c>
      <c r="D34" s="27">
        <v>9</v>
      </c>
      <c r="E34" s="27">
        <v>9</v>
      </c>
      <c r="F34" s="27">
        <f t="shared" si="3"/>
        <v>4</v>
      </c>
      <c r="G34" s="27">
        <f t="shared" si="4"/>
        <v>-5</v>
      </c>
      <c r="H34" s="27">
        <f t="shared" si="5"/>
        <v>0</v>
      </c>
      <c r="I34" s="34">
        <f>VLOOKUP(F34,naive_stat!$A$4:$E$13,5,0)</f>
        <v>0.5161290322580645</v>
      </c>
      <c r="J34" s="35">
        <f>11-VLOOKUP(F34,naive_stat!$A$4:$F$13,6,0)</f>
        <v>8</v>
      </c>
      <c r="K34" s="36">
        <f>HLOOKUP(F34,$AL$3:AU34,AV34,0)</f>
        <v>0.375</v>
      </c>
      <c r="L34" s="44">
        <f>IF(VLOOKUP(C34,dynamic!$A$19:$F$28,4,0)&gt;VLOOKUP(D34,dynamic!$A$19:$F$28,4,0),C34,D34)</f>
        <v>9</v>
      </c>
      <c r="M34" s="44">
        <f t="shared" si="6"/>
        <v>1</v>
      </c>
      <c r="N34" s="44">
        <f>IF(VLOOKUP(C34,dynamic!$A$19:$F$28,2,0)&gt;VLOOKUP(D34,dynamic!$A$19:$F$28,2,0),C34,D34)</f>
        <v>4</v>
      </c>
      <c r="O34" s="44">
        <f t="shared" si="7"/>
        <v>0</v>
      </c>
      <c r="P34" s="44">
        <f>IF(VLOOKUP(C34,dynamic!$A$19:$F$28,6,0)&gt;VLOOKUP(D34,dynamic!$A$19:$F$28,6,0),C34,D34)</f>
        <v>4</v>
      </c>
      <c r="Q34" s="44">
        <f t="shared" si="8"/>
        <v>0</v>
      </c>
      <c r="R34" s="27">
        <f>COUNTIF($E$4:$E34,R$3)</f>
        <v>3</v>
      </c>
      <c r="S34" s="27">
        <f>COUNTIF($E$4:$E34,S$3)</f>
        <v>6</v>
      </c>
      <c r="T34" s="27">
        <f>COUNTIF($E$4:$E34,T$3)</f>
        <v>4</v>
      </c>
      <c r="U34" s="27">
        <f>COUNTIF($E$4:$E34,U$3)</f>
        <v>4</v>
      </c>
      <c r="V34" s="27">
        <f>COUNTIF($E$4:$E34,V$3)</f>
        <v>3</v>
      </c>
      <c r="W34" s="27">
        <f>COUNTIF($E$4:$E34,W$3)</f>
        <v>4</v>
      </c>
      <c r="X34" s="27">
        <f>COUNTIF($E$4:$E34,X$3)</f>
        <v>1</v>
      </c>
      <c r="Y34" s="27">
        <f>COUNTIF($E$4:$E34,Y$3)</f>
        <v>2</v>
      </c>
      <c r="Z34" s="27">
        <f>COUNTIF($E$4:$E34,Z$3)</f>
        <v>3</v>
      </c>
      <c r="AA34" s="27">
        <f>COUNTIF($E$4:$E34,AA$3)</f>
        <v>1</v>
      </c>
      <c r="AB34" s="38">
        <f>COUNTIF($E$4:$F34,R$3)</f>
        <v>8</v>
      </c>
      <c r="AC34" s="28">
        <f>COUNTIF($E$4:$F34,S$3)</f>
        <v>8</v>
      </c>
      <c r="AD34" s="28">
        <f>COUNTIF($E$4:$F34,T$3)</f>
        <v>5</v>
      </c>
      <c r="AE34" s="28">
        <f>COUNTIF($E$4:$F34,U$3)</f>
        <v>7</v>
      </c>
      <c r="AF34" s="28">
        <f>COUNTIF($E$4:$F34,V$3)</f>
        <v>8</v>
      </c>
      <c r="AG34" s="28">
        <f>COUNTIF($E$4:$F34,W$3)</f>
        <v>8</v>
      </c>
      <c r="AH34" s="28">
        <f>COUNTIF($E$4:$F34,X$3)</f>
        <v>2</v>
      </c>
      <c r="AI34" s="28">
        <f>COUNTIF($E$4:$F34,Y$3)</f>
        <v>4</v>
      </c>
      <c r="AJ34" s="28">
        <f>COUNTIF($E$4:$F34,Z$3)</f>
        <v>7</v>
      </c>
      <c r="AK34" s="28">
        <f>COUNTIF($E$4:$F34,AA$3)</f>
        <v>5</v>
      </c>
      <c r="AL34" s="36">
        <f t="shared" si="9"/>
        <v>0.375</v>
      </c>
      <c r="AM34" s="36">
        <f t="shared" si="9"/>
        <v>0.75</v>
      </c>
      <c r="AN34" s="36">
        <f t="shared" si="9"/>
        <v>0.8</v>
      </c>
      <c r="AO34" s="36">
        <f t="shared" si="9"/>
        <v>0.5714285714285714</v>
      </c>
      <c r="AP34" s="36">
        <f t="shared" si="9"/>
        <v>0.375</v>
      </c>
      <c r="AQ34" s="36">
        <f t="shared" si="9"/>
        <v>0.5</v>
      </c>
      <c r="AR34" s="36">
        <f t="shared" si="9"/>
        <v>0.5</v>
      </c>
      <c r="AS34" s="36">
        <f t="shared" si="9"/>
        <v>0.5</v>
      </c>
      <c r="AT34" s="36">
        <f t="shared" si="9"/>
        <v>0.42857142857142855</v>
      </c>
      <c r="AU34" s="36">
        <f t="shared" si="9"/>
        <v>0.2</v>
      </c>
      <c r="AV34" s="27">
        <v>32</v>
      </c>
    </row>
    <row r="35" spans="1:48" x14ac:dyDescent="0.35">
      <c r="A35" t="s">
        <v>144</v>
      </c>
      <c r="B35" s="33">
        <v>32</v>
      </c>
      <c r="C35" s="27">
        <v>3</v>
      </c>
      <c r="D35" s="27">
        <v>1</v>
      </c>
      <c r="E35" s="27">
        <v>3</v>
      </c>
      <c r="F35" s="27">
        <f t="shared" si="3"/>
        <v>1</v>
      </c>
      <c r="G35" s="27">
        <f t="shared" si="4"/>
        <v>2</v>
      </c>
      <c r="H35" s="27">
        <f t="shared" si="5"/>
        <v>0</v>
      </c>
      <c r="I35" s="34">
        <f>VLOOKUP(F35,naive_stat!$A$4:$E$13,5,0)</f>
        <v>0.7567567567567568</v>
      </c>
      <c r="J35" s="35">
        <f>11-VLOOKUP(F35,naive_stat!$A$4:$F$13,6,0)</f>
        <v>10</v>
      </c>
      <c r="K35" s="36">
        <f>HLOOKUP(F35,$AL$3:AU35,AV35,0)</f>
        <v>0.66666666666666663</v>
      </c>
      <c r="L35" s="44">
        <f>IF(VLOOKUP(C35,dynamic!$A$19:$F$28,4,0)&gt;VLOOKUP(D35,dynamic!$A$19:$F$28,4,0),C35,D35)</f>
        <v>1</v>
      </c>
      <c r="M35" s="44">
        <f t="shared" si="6"/>
        <v>0</v>
      </c>
      <c r="N35" s="44">
        <f>IF(VLOOKUP(C35,dynamic!$A$19:$F$28,2,0)&gt;VLOOKUP(D35,dynamic!$A$19:$F$28,2,0),C35,D35)</f>
        <v>1</v>
      </c>
      <c r="O35" s="44">
        <f t="shared" si="7"/>
        <v>0</v>
      </c>
      <c r="P35" s="44">
        <f>IF(VLOOKUP(C35,dynamic!$A$19:$F$28,6,0)&gt;VLOOKUP(D35,dynamic!$A$19:$F$28,6,0),C35,D35)</f>
        <v>1</v>
      </c>
      <c r="Q35" s="44">
        <f t="shared" si="8"/>
        <v>0</v>
      </c>
      <c r="R35" s="27">
        <f>COUNTIF($E$4:$E35,R$3)</f>
        <v>3</v>
      </c>
      <c r="S35" s="27">
        <f>COUNTIF($E$4:$E35,S$3)</f>
        <v>6</v>
      </c>
      <c r="T35" s="27">
        <f>COUNTIF($E$4:$E35,T$3)</f>
        <v>4</v>
      </c>
      <c r="U35" s="27">
        <f>COUNTIF($E$4:$E35,U$3)</f>
        <v>5</v>
      </c>
      <c r="V35" s="27">
        <f>COUNTIF($E$4:$E35,V$3)</f>
        <v>3</v>
      </c>
      <c r="W35" s="27">
        <f>COUNTIF($E$4:$E35,W$3)</f>
        <v>4</v>
      </c>
      <c r="X35" s="27">
        <f>COUNTIF($E$4:$E35,X$3)</f>
        <v>1</v>
      </c>
      <c r="Y35" s="27">
        <f>COUNTIF($E$4:$E35,Y$3)</f>
        <v>2</v>
      </c>
      <c r="Z35" s="27">
        <f>COUNTIF($E$4:$E35,Z$3)</f>
        <v>3</v>
      </c>
      <c r="AA35" s="27">
        <f>COUNTIF($E$4:$E35,AA$3)</f>
        <v>1</v>
      </c>
      <c r="AB35" s="38">
        <f>COUNTIF($E$4:$F35,R$3)</f>
        <v>8</v>
      </c>
      <c r="AC35" s="28">
        <f>COUNTIF($E$4:$F35,S$3)</f>
        <v>9</v>
      </c>
      <c r="AD35" s="28">
        <f>COUNTIF($E$4:$F35,T$3)</f>
        <v>5</v>
      </c>
      <c r="AE35" s="28">
        <f>COUNTIF($E$4:$F35,U$3)</f>
        <v>8</v>
      </c>
      <c r="AF35" s="28">
        <f>COUNTIF($E$4:$F35,V$3)</f>
        <v>8</v>
      </c>
      <c r="AG35" s="28">
        <f>COUNTIF($E$4:$F35,W$3)</f>
        <v>8</v>
      </c>
      <c r="AH35" s="28">
        <f>COUNTIF($E$4:$F35,X$3)</f>
        <v>2</v>
      </c>
      <c r="AI35" s="28">
        <f>COUNTIF($E$4:$F35,Y$3)</f>
        <v>4</v>
      </c>
      <c r="AJ35" s="28">
        <f>COUNTIF($E$4:$F35,Z$3)</f>
        <v>7</v>
      </c>
      <c r="AK35" s="28">
        <f>COUNTIF($E$4:$F35,AA$3)</f>
        <v>5</v>
      </c>
      <c r="AL35" s="36">
        <f t="shared" si="9"/>
        <v>0.375</v>
      </c>
      <c r="AM35" s="36">
        <f t="shared" si="9"/>
        <v>0.66666666666666663</v>
      </c>
      <c r="AN35" s="36">
        <f t="shared" si="9"/>
        <v>0.8</v>
      </c>
      <c r="AO35" s="36">
        <f t="shared" si="9"/>
        <v>0.625</v>
      </c>
      <c r="AP35" s="36">
        <f t="shared" si="9"/>
        <v>0.375</v>
      </c>
      <c r="AQ35" s="36">
        <f t="shared" si="9"/>
        <v>0.5</v>
      </c>
      <c r="AR35" s="36">
        <f t="shared" si="9"/>
        <v>0.5</v>
      </c>
      <c r="AS35" s="36">
        <f t="shared" si="9"/>
        <v>0.5</v>
      </c>
      <c r="AT35" s="36">
        <f t="shared" si="9"/>
        <v>0.42857142857142855</v>
      </c>
      <c r="AU35" s="36">
        <f t="shared" si="9"/>
        <v>0.2</v>
      </c>
      <c r="AV35" s="27">
        <v>33</v>
      </c>
    </row>
    <row r="36" spans="1:48" x14ac:dyDescent="0.35">
      <c r="A36" t="s">
        <v>144</v>
      </c>
      <c r="B36" s="33">
        <v>33</v>
      </c>
      <c r="C36" s="27">
        <v>3</v>
      </c>
      <c r="D36" s="27">
        <v>5</v>
      </c>
      <c r="E36" s="27">
        <v>3</v>
      </c>
      <c r="F36" s="27">
        <f t="shared" si="3"/>
        <v>5</v>
      </c>
      <c r="G36" s="27">
        <f t="shared" si="4"/>
        <v>-2</v>
      </c>
      <c r="H36" s="27">
        <f t="shared" si="5"/>
        <v>0</v>
      </c>
      <c r="I36" s="34">
        <f>VLOOKUP(F36,naive_stat!$A$4:$E$13,5,0)</f>
        <v>0.42307692307692307</v>
      </c>
      <c r="J36" s="35">
        <f>11-VLOOKUP(F36,naive_stat!$A$4:$F$13,6,0)</f>
        <v>3</v>
      </c>
      <c r="K36" s="36">
        <f>HLOOKUP(F36,$AL$3:AU36,AV36,0)</f>
        <v>0.44444444444444442</v>
      </c>
      <c r="L36" s="44">
        <f>IF(VLOOKUP(C36,dynamic!$A$19:$F$28,4,0)&gt;VLOOKUP(D36,dynamic!$A$19:$F$28,4,0),C36,D36)</f>
        <v>3</v>
      </c>
      <c r="M36" s="44">
        <f t="shared" si="6"/>
        <v>1</v>
      </c>
      <c r="N36" s="44">
        <f>IF(VLOOKUP(C36,dynamic!$A$19:$F$28,2,0)&gt;VLOOKUP(D36,dynamic!$A$19:$F$28,2,0),C36,D36)</f>
        <v>3</v>
      </c>
      <c r="O36" s="44">
        <f t="shared" si="7"/>
        <v>1</v>
      </c>
      <c r="P36" s="44">
        <f>IF(VLOOKUP(C36,dynamic!$A$19:$F$28,6,0)&gt;VLOOKUP(D36,dynamic!$A$19:$F$28,6,0),C36,D36)</f>
        <v>3</v>
      </c>
      <c r="Q36" s="44">
        <f t="shared" si="8"/>
        <v>1</v>
      </c>
      <c r="R36" s="27">
        <f>COUNTIF($E$4:$E36,R$3)</f>
        <v>3</v>
      </c>
      <c r="S36" s="27">
        <f>COUNTIF($E$4:$E36,S$3)</f>
        <v>6</v>
      </c>
      <c r="T36" s="27">
        <f>COUNTIF($E$4:$E36,T$3)</f>
        <v>4</v>
      </c>
      <c r="U36" s="27">
        <f>COUNTIF($E$4:$E36,U$3)</f>
        <v>6</v>
      </c>
      <c r="V36" s="27">
        <f>COUNTIF($E$4:$E36,V$3)</f>
        <v>3</v>
      </c>
      <c r="W36" s="27">
        <f>COUNTIF($E$4:$E36,W$3)</f>
        <v>4</v>
      </c>
      <c r="X36" s="27">
        <f>COUNTIF($E$4:$E36,X$3)</f>
        <v>1</v>
      </c>
      <c r="Y36" s="27">
        <f>COUNTIF($E$4:$E36,Y$3)</f>
        <v>2</v>
      </c>
      <c r="Z36" s="27">
        <f>COUNTIF($E$4:$E36,Z$3)</f>
        <v>3</v>
      </c>
      <c r="AA36" s="27">
        <f>COUNTIF($E$4:$E36,AA$3)</f>
        <v>1</v>
      </c>
      <c r="AB36" s="38">
        <f>COUNTIF($E$4:$F36,R$3)</f>
        <v>8</v>
      </c>
      <c r="AC36" s="28">
        <f>COUNTIF($E$4:$F36,S$3)</f>
        <v>9</v>
      </c>
      <c r="AD36" s="28">
        <f>COUNTIF($E$4:$F36,T$3)</f>
        <v>5</v>
      </c>
      <c r="AE36" s="28">
        <f>COUNTIF($E$4:$F36,U$3)</f>
        <v>9</v>
      </c>
      <c r="AF36" s="28">
        <f>COUNTIF($E$4:$F36,V$3)</f>
        <v>8</v>
      </c>
      <c r="AG36" s="28">
        <f>COUNTIF($E$4:$F36,W$3)</f>
        <v>9</v>
      </c>
      <c r="AH36" s="28">
        <f>COUNTIF($E$4:$F36,X$3)</f>
        <v>2</v>
      </c>
      <c r="AI36" s="28">
        <f>COUNTIF($E$4:$F36,Y$3)</f>
        <v>4</v>
      </c>
      <c r="AJ36" s="28">
        <f>COUNTIF($E$4:$F36,Z$3)</f>
        <v>7</v>
      </c>
      <c r="AK36" s="28">
        <f>COUNTIF($E$4:$F36,AA$3)</f>
        <v>5</v>
      </c>
      <c r="AL36" s="36">
        <f t="shared" si="9"/>
        <v>0.375</v>
      </c>
      <c r="AM36" s="36">
        <f t="shared" si="9"/>
        <v>0.66666666666666663</v>
      </c>
      <c r="AN36" s="36">
        <f t="shared" si="9"/>
        <v>0.8</v>
      </c>
      <c r="AO36" s="36">
        <f t="shared" si="9"/>
        <v>0.66666666666666663</v>
      </c>
      <c r="AP36" s="36">
        <f t="shared" si="9"/>
        <v>0.375</v>
      </c>
      <c r="AQ36" s="36">
        <f t="shared" si="9"/>
        <v>0.44444444444444442</v>
      </c>
      <c r="AR36" s="36">
        <f t="shared" si="9"/>
        <v>0.5</v>
      </c>
      <c r="AS36" s="36">
        <f t="shared" si="9"/>
        <v>0.5</v>
      </c>
      <c r="AT36" s="36">
        <f t="shared" si="9"/>
        <v>0.42857142857142855</v>
      </c>
      <c r="AU36" s="36">
        <f t="shared" si="9"/>
        <v>0.2</v>
      </c>
      <c r="AV36" s="27">
        <v>34</v>
      </c>
    </row>
    <row r="37" spans="1:48" x14ac:dyDescent="0.35">
      <c r="A37" t="s">
        <v>144</v>
      </c>
      <c r="B37" s="33">
        <v>34</v>
      </c>
      <c r="C37" s="27">
        <v>5</v>
      </c>
      <c r="D37" s="27">
        <v>1</v>
      </c>
      <c r="E37" s="27">
        <v>1</v>
      </c>
      <c r="F37" s="27">
        <f t="shared" si="3"/>
        <v>5</v>
      </c>
      <c r="G37" s="27">
        <f t="shared" si="4"/>
        <v>4</v>
      </c>
      <c r="H37" s="27">
        <f t="shared" si="5"/>
        <v>0</v>
      </c>
      <c r="I37" s="34">
        <f>VLOOKUP(F37,naive_stat!$A$4:$E$13,5,0)</f>
        <v>0.42307692307692307</v>
      </c>
      <c r="J37" s="35">
        <f>11-VLOOKUP(F37,naive_stat!$A$4:$F$13,6,0)</f>
        <v>3</v>
      </c>
      <c r="K37" s="36">
        <f>HLOOKUP(F37,$AL$3:AU37,AV37,0)</f>
        <v>0.4</v>
      </c>
      <c r="L37" s="44">
        <f>IF(VLOOKUP(C37,dynamic!$A$19:$F$28,4,0)&gt;VLOOKUP(D37,dynamic!$A$19:$F$28,4,0),C37,D37)</f>
        <v>1</v>
      </c>
      <c r="M37" s="44">
        <f t="shared" si="6"/>
        <v>1</v>
      </c>
      <c r="N37" s="44">
        <f>IF(VLOOKUP(C37,dynamic!$A$19:$F$28,2,0)&gt;VLOOKUP(D37,dynamic!$A$19:$F$28,2,0),C37,D37)</f>
        <v>1</v>
      </c>
      <c r="O37" s="44">
        <f t="shared" si="7"/>
        <v>1</v>
      </c>
      <c r="P37" s="44">
        <f>IF(VLOOKUP(C37,dynamic!$A$19:$F$28,6,0)&gt;VLOOKUP(D37,dynamic!$A$19:$F$28,6,0),C37,D37)</f>
        <v>1</v>
      </c>
      <c r="Q37" s="44">
        <f t="shared" si="8"/>
        <v>1</v>
      </c>
      <c r="R37" s="27">
        <f>COUNTIF($E$4:$E37,R$3)</f>
        <v>3</v>
      </c>
      <c r="S37" s="27">
        <f>COUNTIF($E$4:$E37,S$3)</f>
        <v>7</v>
      </c>
      <c r="T37" s="27">
        <f>COUNTIF($E$4:$E37,T$3)</f>
        <v>4</v>
      </c>
      <c r="U37" s="27">
        <f>COUNTIF($E$4:$E37,U$3)</f>
        <v>6</v>
      </c>
      <c r="V37" s="27">
        <f>COUNTIF($E$4:$E37,V$3)</f>
        <v>3</v>
      </c>
      <c r="W37" s="27">
        <f>COUNTIF($E$4:$E37,W$3)</f>
        <v>4</v>
      </c>
      <c r="X37" s="27">
        <f>COUNTIF($E$4:$E37,X$3)</f>
        <v>1</v>
      </c>
      <c r="Y37" s="27">
        <f>COUNTIF($E$4:$E37,Y$3)</f>
        <v>2</v>
      </c>
      <c r="Z37" s="27">
        <f>COUNTIF($E$4:$E37,Z$3)</f>
        <v>3</v>
      </c>
      <c r="AA37" s="27">
        <f>COUNTIF($E$4:$E37,AA$3)</f>
        <v>1</v>
      </c>
      <c r="AB37" s="38">
        <f>COUNTIF($E$4:$F37,R$3)</f>
        <v>8</v>
      </c>
      <c r="AC37" s="28">
        <f>COUNTIF($E$4:$F37,S$3)</f>
        <v>10</v>
      </c>
      <c r="AD37" s="28">
        <f>COUNTIF($E$4:$F37,T$3)</f>
        <v>5</v>
      </c>
      <c r="AE37" s="28">
        <f>COUNTIF($E$4:$F37,U$3)</f>
        <v>9</v>
      </c>
      <c r="AF37" s="28">
        <f>COUNTIF($E$4:$F37,V$3)</f>
        <v>8</v>
      </c>
      <c r="AG37" s="28">
        <f>COUNTIF($E$4:$F37,W$3)</f>
        <v>10</v>
      </c>
      <c r="AH37" s="28">
        <f>COUNTIF($E$4:$F37,X$3)</f>
        <v>2</v>
      </c>
      <c r="AI37" s="28">
        <f>COUNTIF($E$4:$F37,Y$3)</f>
        <v>4</v>
      </c>
      <c r="AJ37" s="28">
        <f>COUNTIF($E$4:$F37,Z$3)</f>
        <v>7</v>
      </c>
      <c r="AK37" s="28">
        <f>COUNTIF($E$4:$F37,AA$3)</f>
        <v>5</v>
      </c>
      <c r="AL37" s="36">
        <f t="shared" si="9"/>
        <v>0.375</v>
      </c>
      <c r="AM37" s="36">
        <f t="shared" si="9"/>
        <v>0.7</v>
      </c>
      <c r="AN37" s="36">
        <f t="shared" si="9"/>
        <v>0.8</v>
      </c>
      <c r="AO37" s="36">
        <f t="shared" si="9"/>
        <v>0.66666666666666663</v>
      </c>
      <c r="AP37" s="36">
        <f t="shared" si="9"/>
        <v>0.375</v>
      </c>
      <c r="AQ37" s="36">
        <f t="shared" si="9"/>
        <v>0.4</v>
      </c>
      <c r="AR37" s="36">
        <f t="shared" si="9"/>
        <v>0.5</v>
      </c>
      <c r="AS37" s="36">
        <f t="shared" si="9"/>
        <v>0.5</v>
      </c>
      <c r="AT37" s="36">
        <f t="shared" si="9"/>
        <v>0.42857142857142855</v>
      </c>
      <c r="AU37" s="36">
        <f t="shared" si="9"/>
        <v>0.2</v>
      </c>
      <c r="AV37" s="27">
        <v>35</v>
      </c>
    </row>
    <row r="38" spans="1:48" x14ac:dyDescent="0.35">
      <c r="A38" t="s">
        <v>144</v>
      </c>
      <c r="B38" s="33">
        <v>35</v>
      </c>
      <c r="C38" s="27">
        <v>1</v>
      </c>
      <c r="D38" s="27">
        <v>8</v>
      </c>
      <c r="E38" s="27">
        <v>8</v>
      </c>
      <c r="F38" s="27">
        <f t="shared" si="3"/>
        <v>1</v>
      </c>
      <c r="G38" s="27">
        <f t="shared" si="4"/>
        <v>-7</v>
      </c>
      <c r="H38" s="27">
        <f t="shared" si="5"/>
        <v>0</v>
      </c>
      <c r="I38" s="34">
        <f>VLOOKUP(F38,naive_stat!$A$4:$E$13,5,0)</f>
        <v>0.7567567567567568</v>
      </c>
      <c r="J38" s="35">
        <f>11-VLOOKUP(F38,naive_stat!$A$4:$F$13,6,0)</f>
        <v>10</v>
      </c>
      <c r="K38" s="36">
        <f>HLOOKUP(F38,$AL$3:AU38,AV38,0)</f>
        <v>0.63636363636363635</v>
      </c>
      <c r="L38" s="44">
        <f>IF(VLOOKUP(C38,dynamic!$A$19:$F$28,4,0)&gt;VLOOKUP(D38,dynamic!$A$19:$F$28,4,0),C38,D38)</f>
        <v>1</v>
      </c>
      <c r="M38" s="44">
        <f t="shared" si="6"/>
        <v>0</v>
      </c>
      <c r="N38" s="44">
        <f>IF(VLOOKUP(C38,dynamic!$A$19:$F$28,2,0)&gt;VLOOKUP(D38,dynamic!$A$19:$F$28,2,0),C38,D38)</f>
        <v>1</v>
      </c>
      <c r="O38" s="44">
        <f t="shared" si="7"/>
        <v>0</v>
      </c>
      <c r="P38" s="44">
        <f>IF(VLOOKUP(C38,dynamic!$A$19:$F$28,6,0)&gt;VLOOKUP(D38,dynamic!$A$19:$F$28,6,0),C38,D38)</f>
        <v>1</v>
      </c>
      <c r="Q38" s="44">
        <f t="shared" si="8"/>
        <v>0</v>
      </c>
      <c r="R38" s="27">
        <f>COUNTIF($E$4:$E38,R$3)</f>
        <v>3</v>
      </c>
      <c r="S38" s="27">
        <f>COUNTIF($E$4:$E38,S$3)</f>
        <v>7</v>
      </c>
      <c r="T38" s="27">
        <f>COUNTIF($E$4:$E38,T$3)</f>
        <v>4</v>
      </c>
      <c r="U38" s="27">
        <f>COUNTIF($E$4:$E38,U$3)</f>
        <v>6</v>
      </c>
      <c r="V38" s="27">
        <f>COUNTIF($E$4:$E38,V$3)</f>
        <v>3</v>
      </c>
      <c r="W38" s="27">
        <f>COUNTIF($E$4:$E38,W$3)</f>
        <v>4</v>
      </c>
      <c r="X38" s="27">
        <f>COUNTIF($E$4:$E38,X$3)</f>
        <v>1</v>
      </c>
      <c r="Y38" s="27">
        <f>COUNTIF($E$4:$E38,Y$3)</f>
        <v>2</v>
      </c>
      <c r="Z38" s="27">
        <f>COUNTIF($E$4:$E38,Z$3)</f>
        <v>4</v>
      </c>
      <c r="AA38" s="27">
        <f>COUNTIF($E$4:$E38,AA$3)</f>
        <v>1</v>
      </c>
      <c r="AB38" s="38">
        <f>COUNTIF($E$4:$F38,R$3)</f>
        <v>8</v>
      </c>
      <c r="AC38" s="28">
        <f>COUNTIF($E$4:$F38,S$3)</f>
        <v>11</v>
      </c>
      <c r="AD38" s="28">
        <f>COUNTIF($E$4:$F38,T$3)</f>
        <v>5</v>
      </c>
      <c r="AE38" s="28">
        <f>COUNTIF($E$4:$F38,U$3)</f>
        <v>9</v>
      </c>
      <c r="AF38" s="28">
        <f>COUNTIF($E$4:$F38,V$3)</f>
        <v>8</v>
      </c>
      <c r="AG38" s="28">
        <f>COUNTIF($E$4:$F38,W$3)</f>
        <v>10</v>
      </c>
      <c r="AH38" s="28">
        <f>COUNTIF($E$4:$F38,X$3)</f>
        <v>2</v>
      </c>
      <c r="AI38" s="28">
        <f>COUNTIF($E$4:$F38,Y$3)</f>
        <v>4</v>
      </c>
      <c r="AJ38" s="28">
        <f>COUNTIF($E$4:$F38,Z$3)</f>
        <v>8</v>
      </c>
      <c r="AK38" s="28">
        <f>COUNTIF($E$4:$F38,AA$3)</f>
        <v>5</v>
      </c>
      <c r="AL38" s="36">
        <f t="shared" si="9"/>
        <v>0.375</v>
      </c>
      <c r="AM38" s="36">
        <f t="shared" si="9"/>
        <v>0.63636363636363635</v>
      </c>
      <c r="AN38" s="36">
        <f t="shared" si="9"/>
        <v>0.8</v>
      </c>
      <c r="AO38" s="36">
        <f t="shared" si="9"/>
        <v>0.66666666666666663</v>
      </c>
      <c r="AP38" s="36">
        <f t="shared" si="9"/>
        <v>0.375</v>
      </c>
      <c r="AQ38" s="36">
        <f t="shared" si="9"/>
        <v>0.4</v>
      </c>
      <c r="AR38" s="36">
        <f t="shared" si="9"/>
        <v>0.5</v>
      </c>
      <c r="AS38" s="36">
        <f t="shared" si="9"/>
        <v>0.5</v>
      </c>
      <c r="AT38" s="36">
        <f t="shared" si="9"/>
        <v>0.5</v>
      </c>
      <c r="AU38" s="36">
        <f t="shared" si="9"/>
        <v>0.2</v>
      </c>
      <c r="AV38" s="27">
        <v>36</v>
      </c>
    </row>
    <row r="39" spans="1:48" x14ac:dyDescent="0.35">
      <c r="A39" t="s">
        <v>144</v>
      </c>
      <c r="B39" s="33">
        <v>36</v>
      </c>
      <c r="C39" s="27">
        <v>6</v>
      </c>
      <c r="D39" s="27">
        <v>2</v>
      </c>
      <c r="E39" s="27">
        <v>6</v>
      </c>
      <c r="F39" s="27">
        <f t="shared" si="3"/>
        <v>2</v>
      </c>
      <c r="G39" s="27">
        <f t="shared" si="4"/>
        <v>4</v>
      </c>
      <c r="H39" s="27">
        <f t="shared" si="5"/>
        <v>0</v>
      </c>
      <c r="I39" s="34">
        <f>VLOOKUP(F39,naive_stat!$A$4:$E$13,5,0)</f>
        <v>0.4838709677419355</v>
      </c>
      <c r="J39" s="35">
        <f>11-VLOOKUP(F39,naive_stat!$A$4:$F$13,6,0)</f>
        <v>6</v>
      </c>
      <c r="K39" s="36">
        <f>HLOOKUP(F39,$AL$3:AU39,AV39,0)</f>
        <v>0.66666666666666663</v>
      </c>
      <c r="L39" s="44">
        <f>IF(VLOOKUP(C39,dynamic!$A$19:$F$28,4,0)&gt;VLOOKUP(D39,dynamic!$A$19:$F$28,4,0),C39,D39)</f>
        <v>2</v>
      </c>
      <c r="M39" s="44">
        <f t="shared" si="6"/>
        <v>0</v>
      </c>
      <c r="N39" s="44">
        <f>IF(VLOOKUP(C39,dynamic!$A$19:$F$28,2,0)&gt;VLOOKUP(D39,dynamic!$A$19:$F$28,2,0),C39,D39)</f>
        <v>2</v>
      </c>
      <c r="O39" s="44">
        <f t="shared" si="7"/>
        <v>0</v>
      </c>
      <c r="P39" s="44">
        <f>IF(VLOOKUP(C39,dynamic!$A$19:$F$28,6,0)&gt;VLOOKUP(D39,dynamic!$A$19:$F$28,6,0),C39,D39)</f>
        <v>6</v>
      </c>
      <c r="Q39" s="44">
        <f t="shared" si="8"/>
        <v>1</v>
      </c>
      <c r="R39" s="27">
        <f>COUNTIF($E$4:$E39,R$3)</f>
        <v>3</v>
      </c>
      <c r="S39" s="27">
        <f>COUNTIF($E$4:$E39,S$3)</f>
        <v>7</v>
      </c>
      <c r="T39" s="27">
        <f>COUNTIF($E$4:$E39,T$3)</f>
        <v>4</v>
      </c>
      <c r="U39" s="27">
        <f>COUNTIF($E$4:$E39,U$3)</f>
        <v>6</v>
      </c>
      <c r="V39" s="27">
        <f>COUNTIF($E$4:$E39,V$3)</f>
        <v>3</v>
      </c>
      <c r="W39" s="27">
        <f>COUNTIF($E$4:$E39,W$3)</f>
        <v>4</v>
      </c>
      <c r="X39" s="27">
        <f>COUNTIF($E$4:$E39,X$3)</f>
        <v>2</v>
      </c>
      <c r="Y39" s="27">
        <f>COUNTIF($E$4:$E39,Y$3)</f>
        <v>2</v>
      </c>
      <c r="Z39" s="27">
        <f>COUNTIF($E$4:$E39,Z$3)</f>
        <v>4</v>
      </c>
      <c r="AA39" s="27">
        <f>COUNTIF($E$4:$E39,AA$3)</f>
        <v>1</v>
      </c>
      <c r="AB39" s="38">
        <f>COUNTIF($E$4:$F39,R$3)</f>
        <v>8</v>
      </c>
      <c r="AC39" s="28">
        <f>COUNTIF($E$4:$F39,S$3)</f>
        <v>11</v>
      </c>
      <c r="AD39" s="28">
        <f>COUNTIF($E$4:$F39,T$3)</f>
        <v>6</v>
      </c>
      <c r="AE39" s="28">
        <f>COUNTIF($E$4:$F39,U$3)</f>
        <v>9</v>
      </c>
      <c r="AF39" s="28">
        <f>COUNTIF($E$4:$F39,V$3)</f>
        <v>8</v>
      </c>
      <c r="AG39" s="28">
        <f>COUNTIF($E$4:$F39,W$3)</f>
        <v>10</v>
      </c>
      <c r="AH39" s="28">
        <f>COUNTIF($E$4:$F39,X$3)</f>
        <v>3</v>
      </c>
      <c r="AI39" s="28">
        <f>COUNTIF($E$4:$F39,Y$3)</f>
        <v>4</v>
      </c>
      <c r="AJ39" s="28">
        <f>COUNTIF($E$4:$F39,Z$3)</f>
        <v>8</v>
      </c>
      <c r="AK39" s="28">
        <f>COUNTIF($E$4:$F39,AA$3)</f>
        <v>5</v>
      </c>
      <c r="AL39" s="36">
        <f t="shared" si="9"/>
        <v>0.375</v>
      </c>
      <c r="AM39" s="36">
        <f t="shared" si="9"/>
        <v>0.63636363636363635</v>
      </c>
      <c r="AN39" s="36">
        <f t="shared" si="9"/>
        <v>0.66666666666666663</v>
      </c>
      <c r="AO39" s="36">
        <f t="shared" si="9"/>
        <v>0.66666666666666663</v>
      </c>
      <c r="AP39" s="36">
        <f t="shared" si="9"/>
        <v>0.375</v>
      </c>
      <c r="AQ39" s="36">
        <f t="shared" si="9"/>
        <v>0.4</v>
      </c>
      <c r="AR39" s="36">
        <f t="shared" si="9"/>
        <v>0.66666666666666663</v>
      </c>
      <c r="AS39" s="36">
        <f t="shared" si="9"/>
        <v>0.5</v>
      </c>
      <c r="AT39" s="36">
        <f t="shared" si="9"/>
        <v>0.5</v>
      </c>
      <c r="AU39" s="36">
        <f t="shared" si="9"/>
        <v>0.2</v>
      </c>
      <c r="AV39" s="27">
        <v>37</v>
      </c>
    </row>
    <row r="40" spans="1:48" x14ac:dyDescent="0.35">
      <c r="A40" t="s">
        <v>144</v>
      </c>
      <c r="B40" s="33">
        <v>37</v>
      </c>
      <c r="C40" s="27">
        <v>7</v>
      </c>
      <c r="D40" s="27">
        <v>2</v>
      </c>
      <c r="E40" s="27">
        <v>7</v>
      </c>
      <c r="F40" s="27">
        <f t="shared" si="3"/>
        <v>2</v>
      </c>
      <c r="G40" s="27">
        <f t="shared" si="4"/>
        <v>5</v>
      </c>
      <c r="H40" s="27">
        <f t="shared" si="5"/>
        <v>0</v>
      </c>
      <c r="I40" s="34">
        <f>VLOOKUP(F40,naive_stat!$A$4:$E$13,5,0)</f>
        <v>0.4838709677419355</v>
      </c>
      <c r="J40" s="35">
        <f>11-VLOOKUP(F40,naive_stat!$A$4:$F$13,6,0)</f>
        <v>6</v>
      </c>
      <c r="K40" s="36">
        <f>HLOOKUP(F40,$AL$3:AU40,AV40,0)</f>
        <v>0.5714285714285714</v>
      </c>
      <c r="L40" s="44">
        <f>IF(VLOOKUP(C40,dynamic!$A$19:$F$28,4,0)&gt;VLOOKUP(D40,dynamic!$A$19:$F$28,4,0),C40,D40)</f>
        <v>2</v>
      </c>
      <c r="M40" s="44">
        <f t="shared" si="6"/>
        <v>0</v>
      </c>
      <c r="N40" s="44">
        <f>IF(VLOOKUP(C40,dynamic!$A$19:$F$28,2,0)&gt;VLOOKUP(D40,dynamic!$A$19:$F$28,2,0),C40,D40)</f>
        <v>2</v>
      </c>
      <c r="O40" s="44">
        <f t="shared" si="7"/>
        <v>0</v>
      </c>
      <c r="P40" s="44">
        <f>IF(VLOOKUP(C40,dynamic!$A$19:$F$28,6,0)&gt;VLOOKUP(D40,dynamic!$A$19:$F$28,6,0),C40,D40)</f>
        <v>2</v>
      </c>
      <c r="Q40" s="44">
        <f t="shared" si="8"/>
        <v>0</v>
      </c>
      <c r="R40" s="27">
        <f>COUNTIF($E$4:$E40,R$3)</f>
        <v>3</v>
      </c>
      <c r="S40" s="27">
        <f>COUNTIF($E$4:$E40,S$3)</f>
        <v>7</v>
      </c>
      <c r="T40" s="27">
        <f>COUNTIF($E$4:$E40,T$3)</f>
        <v>4</v>
      </c>
      <c r="U40" s="27">
        <f>COUNTIF($E$4:$E40,U$3)</f>
        <v>6</v>
      </c>
      <c r="V40" s="27">
        <f>COUNTIF($E$4:$E40,V$3)</f>
        <v>3</v>
      </c>
      <c r="W40" s="27">
        <f>COUNTIF($E$4:$E40,W$3)</f>
        <v>4</v>
      </c>
      <c r="X40" s="27">
        <f>COUNTIF($E$4:$E40,X$3)</f>
        <v>2</v>
      </c>
      <c r="Y40" s="27">
        <f>COUNTIF($E$4:$E40,Y$3)</f>
        <v>3</v>
      </c>
      <c r="Z40" s="27">
        <f>COUNTIF($E$4:$E40,Z$3)</f>
        <v>4</v>
      </c>
      <c r="AA40" s="27">
        <f>COUNTIF($E$4:$E40,AA$3)</f>
        <v>1</v>
      </c>
      <c r="AB40" s="38">
        <f>COUNTIF($E$4:$F40,R$3)</f>
        <v>8</v>
      </c>
      <c r="AC40" s="28">
        <f>COUNTIF($E$4:$F40,S$3)</f>
        <v>11</v>
      </c>
      <c r="AD40" s="28">
        <f>COUNTIF($E$4:$F40,T$3)</f>
        <v>7</v>
      </c>
      <c r="AE40" s="28">
        <f>COUNTIF($E$4:$F40,U$3)</f>
        <v>9</v>
      </c>
      <c r="AF40" s="28">
        <f>COUNTIF($E$4:$F40,V$3)</f>
        <v>8</v>
      </c>
      <c r="AG40" s="28">
        <f>COUNTIF($E$4:$F40,W$3)</f>
        <v>10</v>
      </c>
      <c r="AH40" s="28">
        <f>COUNTIF($E$4:$F40,X$3)</f>
        <v>3</v>
      </c>
      <c r="AI40" s="28">
        <f>COUNTIF($E$4:$F40,Y$3)</f>
        <v>5</v>
      </c>
      <c r="AJ40" s="28">
        <f>COUNTIF($E$4:$F40,Z$3)</f>
        <v>8</v>
      </c>
      <c r="AK40" s="28">
        <f>COUNTIF($E$4:$F40,AA$3)</f>
        <v>5</v>
      </c>
      <c r="AL40" s="36">
        <f t="shared" si="9"/>
        <v>0.375</v>
      </c>
      <c r="AM40" s="36">
        <f t="shared" si="9"/>
        <v>0.63636363636363635</v>
      </c>
      <c r="AN40" s="36">
        <f t="shared" si="9"/>
        <v>0.5714285714285714</v>
      </c>
      <c r="AO40" s="36">
        <f t="shared" si="9"/>
        <v>0.66666666666666663</v>
      </c>
      <c r="AP40" s="36">
        <f t="shared" si="9"/>
        <v>0.375</v>
      </c>
      <c r="AQ40" s="36">
        <f t="shared" si="9"/>
        <v>0.4</v>
      </c>
      <c r="AR40" s="36">
        <f t="shared" si="9"/>
        <v>0.66666666666666663</v>
      </c>
      <c r="AS40" s="36">
        <f t="shared" si="9"/>
        <v>0.6</v>
      </c>
      <c r="AT40" s="36">
        <f t="shared" si="9"/>
        <v>0.5</v>
      </c>
      <c r="AU40" s="36">
        <f t="shared" si="9"/>
        <v>0.2</v>
      </c>
      <c r="AV40" s="27">
        <v>38</v>
      </c>
    </row>
    <row r="41" spans="1:48" x14ac:dyDescent="0.35">
      <c r="A41" t="s">
        <v>144</v>
      </c>
      <c r="B41" s="33">
        <v>38</v>
      </c>
      <c r="C41" s="27">
        <v>4</v>
      </c>
      <c r="D41" s="27">
        <v>1</v>
      </c>
      <c r="E41" s="27">
        <v>1</v>
      </c>
      <c r="F41" s="27">
        <f t="shared" si="3"/>
        <v>4</v>
      </c>
      <c r="G41" s="27">
        <f t="shared" si="4"/>
        <v>3</v>
      </c>
      <c r="H41" s="27">
        <f t="shared" si="5"/>
        <v>0</v>
      </c>
      <c r="I41" s="34">
        <f>VLOOKUP(F41,naive_stat!$A$4:$E$13,5,0)</f>
        <v>0.5161290322580645</v>
      </c>
      <c r="J41" s="35">
        <f>11-VLOOKUP(F41,naive_stat!$A$4:$F$13,6,0)</f>
        <v>8</v>
      </c>
      <c r="K41" s="36">
        <f>HLOOKUP(F41,$AL$3:AU41,AV41,0)</f>
        <v>0.33333333333333331</v>
      </c>
      <c r="L41" s="44">
        <f>IF(VLOOKUP(C41,dynamic!$A$19:$F$28,4,0)&gt;VLOOKUP(D41,dynamic!$A$19:$F$28,4,0),C41,D41)</f>
        <v>4</v>
      </c>
      <c r="M41" s="44">
        <f t="shared" si="6"/>
        <v>0</v>
      </c>
      <c r="N41" s="44">
        <f>IF(VLOOKUP(C41,dynamic!$A$19:$F$28,2,0)&gt;VLOOKUP(D41,dynamic!$A$19:$F$28,2,0),C41,D41)</f>
        <v>1</v>
      </c>
      <c r="O41" s="44">
        <f t="shared" si="7"/>
        <v>1</v>
      </c>
      <c r="P41" s="44">
        <f>IF(VLOOKUP(C41,dynamic!$A$19:$F$28,6,0)&gt;VLOOKUP(D41,dynamic!$A$19:$F$28,6,0),C41,D41)</f>
        <v>1</v>
      </c>
      <c r="Q41" s="44">
        <f t="shared" si="8"/>
        <v>1</v>
      </c>
      <c r="R41" s="27">
        <f>COUNTIF($E$4:$E41,R$3)</f>
        <v>3</v>
      </c>
      <c r="S41" s="27">
        <f>COUNTIF($E$4:$E41,S$3)</f>
        <v>8</v>
      </c>
      <c r="T41" s="27">
        <f>COUNTIF($E$4:$E41,T$3)</f>
        <v>4</v>
      </c>
      <c r="U41" s="27">
        <f>COUNTIF($E$4:$E41,U$3)</f>
        <v>6</v>
      </c>
      <c r="V41" s="27">
        <f>COUNTIF($E$4:$E41,V$3)</f>
        <v>3</v>
      </c>
      <c r="W41" s="27">
        <f>COUNTIF($E$4:$E41,W$3)</f>
        <v>4</v>
      </c>
      <c r="X41" s="27">
        <f>COUNTIF($E$4:$E41,X$3)</f>
        <v>2</v>
      </c>
      <c r="Y41" s="27">
        <f>COUNTIF($E$4:$E41,Y$3)</f>
        <v>3</v>
      </c>
      <c r="Z41" s="27">
        <f>COUNTIF($E$4:$E41,Z$3)</f>
        <v>4</v>
      </c>
      <c r="AA41" s="27">
        <f>COUNTIF($E$4:$E41,AA$3)</f>
        <v>1</v>
      </c>
      <c r="AB41" s="38">
        <f>COUNTIF($E$4:$F41,R$3)</f>
        <v>8</v>
      </c>
      <c r="AC41" s="28">
        <f>COUNTIF($E$4:$F41,S$3)</f>
        <v>12</v>
      </c>
      <c r="AD41" s="28">
        <f>COUNTIF($E$4:$F41,T$3)</f>
        <v>7</v>
      </c>
      <c r="AE41" s="28">
        <f>COUNTIF($E$4:$F41,U$3)</f>
        <v>9</v>
      </c>
      <c r="AF41" s="28">
        <f>COUNTIF($E$4:$F41,V$3)</f>
        <v>9</v>
      </c>
      <c r="AG41" s="28">
        <f>COUNTIF($E$4:$F41,W$3)</f>
        <v>10</v>
      </c>
      <c r="AH41" s="28">
        <f>COUNTIF($E$4:$F41,X$3)</f>
        <v>3</v>
      </c>
      <c r="AI41" s="28">
        <f>COUNTIF($E$4:$F41,Y$3)</f>
        <v>5</v>
      </c>
      <c r="AJ41" s="28">
        <f>COUNTIF($E$4:$F41,Z$3)</f>
        <v>8</v>
      </c>
      <c r="AK41" s="28">
        <f>COUNTIF($E$4:$F41,AA$3)</f>
        <v>5</v>
      </c>
      <c r="AL41" s="36">
        <f t="shared" si="9"/>
        <v>0.375</v>
      </c>
      <c r="AM41" s="36">
        <f t="shared" si="9"/>
        <v>0.66666666666666663</v>
      </c>
      <c r="AN41" s="36">
        <f t="shared" si="9"/>
        <v>0.5714285714285714</v>
      </c>
      <c r="AO41" s="36">
        <f t="shared" si="9"/>
        <v>0.66666666666666663</v>
      </c>
      <c r="AP41" s="36">
        <f t="shared" si="9"/>
        <v>0.33333333333333331</v>
      </c>
      <c r="AQ41" s="36">
        <f t="shared" si="9"/>
        <v>0.4</v>
      </c>
      <c r="AR41" s="36">
        <f t="shared" si="9"/>
        <v>0.66666666666666663</v>
      </c>
      <c r="AS41" s="36">
        <f t="shared" si="9"/>
        <v>0.6</v>
      </c>
      <c r="AT41" s="36">
        <f t="shared" si="9"/>
        <v>0.5</v>
      </c>
      <c r="AU41" s="36">
        <f t="shared" si="9"/>
        <v>0.2</v>
      </c>
      <c r="AV41" s="27">
        <v>39</v>
      </c>
    </row>
    <row r="42" spans="1:48" x14ac:dyDescent="0.35">
      <c r="A42" t="s">
        <v>144</v>
      </c>
      <c r="B42" s="33">
        <v>39</v>
      </c>
      <c r="C42" s="27">
        <v>0</v>
      </c>
      <c r="D42" s="27">
        <v>2</v>
      </c>
      <c r="E42" s="27">
        <v>0</v>
      </c>
      <c r="F42" s="27">
        <f t="shared" si="3"/>
        <v>2</v>
      </c>
      <c r="G42" s="27">
        <f t="shared" si="4"/>
        <v>-2</v>
      </c>
      <c r="H42" s="27">
        <f t="shared" si="5"/>
        <v>0</v>
      </c>
      <c r="I42" s="34">
        <f>VLOOKUP(F42,naive_stat!$A$4:$E$13,5,0)</f>
        <v>0.4838709677419355</v>
      </c>
      <c r="J42" s="35">
        <f>11-VLOOKUP(F42,naive_stat!$A$4:$F$13,6,0)</f>
        <v>6</v>
      </c>
      <c r="K42" s="36">
        <f>HLOOKUP(F42,$AL$3:AU42,AV42,0)</f>
        <v>0.5</v>
      </c>
      <c r="L42" s="44">
        <f>IF(VLOOKUP(C42,dynamic!$A$19:$F$28,4,0)&gt;VLOOKUP(D42,dynamic!$A$19:$F$28,4,0),C42,D42)</f>
        <v>2</v>
      </c>
      <c r="M42" s="44">
        <f t="shared" si="6"/>
        <v>0</v>
      </c>
      <c r="N42" s="44">
        <f>IF(VLOOKUP(C42,dynamic!$A$19:$F$28,2,0)&gt;VLOOKUP(D42,dynamic!$A$19:$F$28,2,0),C42,D42)</f>
        <v>2</v>
      </c>
      <c r="O42" s="44">
        <f t="shared" si="7"/>
        <v>0</v>
      </c>
      <c r="P42" s="44">
        <f>IF(VLOOKUP(C42,dynamic!$A$19:$F$28,6,0)&gt;VLOOKUP(D42,dynamic!$A$19:$F$28,6,0),C42,D42)</f>
        <v>0</v>
      </c>
      <c r="Q42" s="44">
        <f t="shared" si="8"/>
        <v>1</v>
      </c>
      <c r="R42" s="27">
        <f>COUNTIF($E$4:$E42,R$3)</f>
        <v>4</v>
      </c>
      <c r="S42" s="27">
        <f>COUNTIF($E$4:$E42,S$3)</f>
        <v>8</v>
      </c>
      <c r="T42" s="27">
        <f>COUNTIF($E$4:$E42,T$3)</f>
        <v>4</v>
      </c>
      <c r="U42" s="27">
        <f>COUNTIF($E$4:$E42,U$3)</f>
        <v>6</v>
      </c>
      <c r="V42" s="27">
        <f>COUNTIF($E$4:$E42,V$3)</f>
        <v>3</v>
      </c>
      <c r="W42" s="27">
        <f>COUNTIF($E$4:$E42,W$3)</f>
        <v>4</v>
      </c>
      <c r="X42" s="27">
        <f>COUNTIF($E$4:$E42,X$3)</f>
        <v>2</v>
      </c>
      <c r="Y42" s="27">
        <f>COUNTIF($E$4:$E42,Y$3)</f>
        <v>3</v>
      </c>
      <c r="Z42" s="27">
        <f>COUNTIF($E$4:$E42,Z$3)</f>
        <v>4</v>
      </c>
      <c r="AA42" s="27">
        <f>COUNTIF($E$4:$E42,AA$3)</f>
        <v>1</v>
      </c>
      <c r="AB42" s="38">
        <f>COUNTIF($E$4:$F42,R$3)</f>
        <v>9</v>
      </c>
      <c r="AC42" s="28">
        <f>COUNTIF($E$4:$F42,S$3)</f>
        <v>12</v>
      </c>
      <c r="AD42" s="28">
        <f>COUNTIF($E$4:$F42,T$3)</f>
        <v>8</v>
      </c>
      <c r="AE42" s="28">
        <f>COUNTIF($E$4:$F42,U$3)</f>
        <v>9</v>
      </c>
      <c r="AF42" s="28">
        <f>COUNTIF($E$4:$F42,V$3)</f>
        <v>9</v>
      </c>
      <c r="AG42" s="28">
        <f>COUNTIF($E$4:$F42,W$3)</f>
        <v>10</v>
      </c>
      <c r="AH42" s="28">
        <f>COUNTIF($E$4:$F42,X$3)</f>
        <v>3</v>
      </c>
      <c r="AI42" s="28">
        <f>COUNTIF($E$4:$F42,Y$3)</f>
        <v>5</v>
      </c>
      <c r="AJ42" s="28">
        <f>COUNTIF($E$4:$F42,Z$3)</f>
        <v>8</v>
      </c>
      <c r="AK42" s="28">
        <f>COUNTIF($E$4:$F42,AA$3)</f>
        <v>5</v>
      </c>
      <c r="AL42" s="36">
        <f t="shared" si="9"/>
        <v>0.44444444444444442</v>
      </c>
      <c r="AM42" s="36">
        <f t="shared" si="9"/>
        <v>0.66666666666666663</v>
      </c>
      <c r="AN42" s="36">
        <f t="shared" si="9"/>
        <v>0.5</v>
      </c>
      <c r="AO42" s="36">
        <f t="shared" si="9"/>
        <v>0.66666666666666663</v>
      </c>
      <c r="AP42" s="36">
        <f t="shared" si="9"/>
        <v>0.33333333333333331</v>
      </c>
      <c r="AQ42" s="36">
        <f t="shared" si="9"/>
        <v>0.4</v>
      </c>
      <c r="AR42" s="36">
        <f t="shared" si="9"/>
        <v>0.66666666666666663</v>
      </c>
      <c r="AS42" s="36">
        <f t="shared" si="9"/>
        <v>0.6</v>
      </c>
      <c r="AT42" s="36">
        <f t="shared" si="9"/>
        <v>0.5</v>
      </c>
      <c r="AU42" s="36">
        <f t="shared" si="9"/>
        <v>0.2</v>
      </c>
      <c r="AV42" s="27">
        <v>40</v>
      </c>
    </row>
    <row r="43" spans="1:48" x14ac:dyDescent="0.35">
      <c r="A43" t="s">
        <v>144</v>
      </c>
      <c r="B43" s="33">
        <v>40</v>
      </c>
      <c r="C43" s="27">
        <v>2</v>
      </c>
      <c r="D43" s="27">
        <v>3</v>
      </c>
      <c r="E43" s="27">
        <v>2</v>
      </c>
      <c r="F43" s="27">
        <f t="shared" si="3"/>
        <v>3</v>
      </c>
      <c r="G43" s="27">
        <f t="shared" si="4"/>
        <v>-1</v>
      </c>
      <c r="H43" s="27">
        <f t="shared" si="5"/>
        <v>0</v>
      </c>
      <c r="I43" s="34">
        <f>VLOOKUP(F43,naive_stat!$A$4:$E$13,5,0)</f>
        <v>0.48148148148148145</v>
      </c>
      <c r="J43" s="35">
        <f>11-VLOOKUP(F43,naive_stat!$A$4:$F$13,6,0)</f>
        <v>5</v>
      </c>
      <c r="K43" s="36">
        <f>HLOOKUP(F43,$AL$3:AU43,AV43,0)</f>
        <v>0.6</v>
      </c>
      <c r="L43" s="44">
        <f>IF(VLOOKUP(C43,dynamic!$A$19:$F$28,4,0)&gt;VLOOKUP(D43,dynamic!$A$19:$F$28,4,0),C43,D43)</f>
        <v>2</v>
      </c>
      <c r="M43" s="44">
        <f t="shared" si="6"/>
        <v>1</v>
      </c>
      <c r="N43" s="44">
        <f>IF(VLOOKUP(C43,dynamic!$A$19:$F$28,2,0)&gt;VLOOKUP(D43,dynamic!$A$19:$F$28,2,0),C43,D43)</f>
        <v>2</v>
      </c>
      <c r="O43" s="44">
        <f t="shared" si="7"/>
        <v>1</v>
      </c>
      <c r="P43" s="44">
        <f>IF(VLOOKUP(C43,dynamic!$A$19:$F$28,6,0)&gt;VLOOKUP(D43,dynamic!$A$19:$F$28,6,0),C43,D43)</f>
        <v>3</v>
      </c>
      <c r="Q43" s="44">
        <f t="shared" si="8"/>
        <v>0</v>
      </c>
      <c r="R43" s="27">
        <f>COUNTIF($E$4:$E43,R$3)</f>
        <v>4</v>
      </c>
      <c r="S43" s="27">
        <f>COUNTIF($E$4:$E43,S$3)</f>
        <v>8</v>
      </c>
      <c r="T43" s="27">
        <f>COUNTIF($E$4:$E43,T$3)</f>
        <v>5</v>
      </c>
      <c r="U43" s="27">
        <f>COUNTIF($E$4:$E43,U$3)</f>
        <v>6</v>
      </c>
      <c r="V43" s="27">
        <f>COUNTIF($E$4:$E43,V$3)</f>
        <v>3</v>
      </c>
      <c r="W43" s="27">
        <f>COUNTIF($E$4:$E43,W$3)</f>
        <v>4</v>
      </c>
      <c r="X43" s="27">
        <f>COUNTIF($E$4:$E43,X$3)</f>
        <v>2</v>
      </c>
      <c r="Y43" s="27">
        <f>COUNTIF($E$4:$E43,Y$3)</f>
        <v>3</v>
      </c>
      <c r="Z43" s="27">
        <f>COUNTIF($E$4:$E43,Z$3)</f>
        <v>4</v>
      </c>
      <c r="AA43" s="27">
        <f>COUNTIF($E$4:$E43,AA$3)</f>
        <v>1</v>
      </c>
      <c r="AB43" s="38">
        <f>COUNTIF($E$4:$F43,R$3)</f>
        <v>9</v>
      </c>
      <c r="AC43" s="28">
        <f>COUNTIF($E$4:$F43,S$3)</f>
        <v>12</v>
      </c>
      <c r="AD43" s="28">
        <f>COUNTIF($E$4:$F43,T$3)</f>
        <v>9</v>
      </c>
      <c r="AE43" s="28">
        <f>COUNTIF($E$4:$F43,U$3)</f>
        <v>10</v>
      </c>
      <c r="AF43" s="28">
        <f>COUNTIF($E$4:$F43,V$3)</f>
        <v>9</v>
      </c>
      <c r="AG43" s="28">
        <f>COUNTIF($E$4:$F43,W$3)</f>
        <v>10</v>
      </c>
      <c r="AH43" s="28">
        <f>COUNTIF($E$4:$F43,X$3)</f>
        <v>3</v>
      </c>
      <c r="AI43" s="28">
        <f>COUNTIF($E$4:$F43,Y$3)</f>
        <v>5</v>
      </c>
      <c r="AJ43" s="28">
        <f>COUNTIF($E$4:$F43,Z$3)</f>
        <v>8</v>
      </c>
      <c r="AK43" s="28">
        <f>COUNTIF($E$4:$F43,AA$3)</f>
        <v>5</v>
      </c>
      <c r="AL43" s="36">
        <f t="shared" si="9"/>
        <v>0.44444444444444442</v>
      </c>
      <c r="AM43" s="36">
        <f t="shared" si="9"/>
        <v>0.66666666666666663</v>
      </c>
      <c r="AN43" s="36">
        <f t="shared" si="9"/>
        <v>0.55555555555555558</v>
      </c>
      <c r="AO43" s="36">
        <f t="shared" si="9"/>
        <v>0.6</v>
      </c>
      <c r="AP43" s="36">
        <f t="shared" si="9"/>
        <v>0.33333333333333331</v>
      </c>
      <c r="AQ43" s="36">
        <f t="shared" si="9"/>
        <v>0.4</v>
      </c>
      <c r="AR43" s="36">
        <f t="shared" si="9"/>
        <v>0.66666666666666663</v>
      </c>
      <c r="AS43" s="36">
        <f t="shared" si="9"/>
        <v>0.6</v>
      </c>
      <c r="AT43" s="36">
        <f t="shared" si="9"/>
        <v>0.5</v>
      </c>
      <c r="AU43" s="36">
        <f t="shared" si="9"/>
        <v>0.2</v>
      </c>
      <c r="AV43" s="27">
        <v>41</v>
      </c>
    </row>
    <row r="44" spans="1:48" x14ac:dyDescent="0.35">
      <c r="A44" t="s">
        <v>144</v>
      </c>
      <c r="B44" s="33">
        <v>41</v>
      </c>
      <c r="C44" s="27">
        <v>5</v>
      </c>
      <c r="D44" s="27">
        <v>7</v>
      </c>
      <c r="E44" s="27">
        <v>7</v>
      </c>
      <c r="F44" s="27">
        <f t="shared" si="3"/>
        <v>5</v>
      </c>
      <c r="G44" s="27">
        <f t="shared" si="4"/>
        <v>-2</v>
      </c>
      <c r="H44" s="27">
        <f t="shared" si="5"/>
        <v>0</v>
      </c>
      <c r="I44" s="34">
        <f>VLOOKUP(F44,naive_stat!$A$4:$E$13,5,0)</f>
        <v>0.42307692307692307</v>
      </c>
      <c r="J44" s="35">
        <f>11-VLOOKUP(F44,naive_stat!$A$4:$F$13,6,0)</f>
        <v>3</v>
      </c>
      <c r="K44" s="36">
        <f>HLOOKUP(F44,$AL$3:AU44,AV44,0)</f>
        <v>0.36363636363636365</v>
      </c>
      <c r="L44" s="44">
        <f>IF(VLOOKUP(C44,dynamic!$A$19:$F$28,4,0)&gt;VLOOKUP(D44,dynamic!$A$19:$F$28,4,0),C44,D44)</f>
        <v>7</v>
      </c>
      <c r="M44" s="44">
        <f t="shared" si="6"/>
        <v>1</v>
      </c>
      <c r="N44" s="44">
        <f>IF(VLOOKUP(C44,dynamic!$A$19:$F$28,2,0)&gt;VLOOKUP(D44,dynamic!$A$19:$F$28,2,0),C44,D44)</f>
        <v>7</v>
      </c>
      <c r="O44" s="44">
        <f t="shared" si="7"/>
        <v>1</v>
      </c>
      <c r="P44" s="44">
        <f>IF(VLOOKUP(C44,dynamic!$A$19:$F$28,6,0)&gt;VLOOKUP(D44,dynamic!$A$19:$F$28,6,0),C44,D44)</f>
        <v>7</v>
      </c>
      <c r="Q44" s="44">
        <f t="shared" si="8"/>
        <v>1</v>
      </c>
      <c r="R44" s="27">
        <f>COUNTIF($E$4:$E44,R$3)</f>
        <v>4</v>
      </c>
      <c r="S44" s="27">
        <f>COUNTIF($E$4:$E44,S$3)</f>
        <v>8</v>
      </c>
      <c r="T44" s="27">
        <f>COUNTIF($E$4:$E44,T$3)</f>
        <v>5</v>
      </c>
      <c r="U44" s="27">
        <f>COUNTIF($E$4:$E44,U$3)</f>
        <v>6</v>
      </c>
      <c r="V44" s="27">
        <f>COUNTIF($E$4:$E44,V$3)</f>
        <v>3</v>
      </c>
      <c r="W44" s="27">
        <f>COUNTIF($E$4:$E44,W$3)</f>
        <v>4</v>
      </c>
      <c r="X44" s="27">
        <f>COUNTIF($E$4:$E44,X$3)</f>
        <v>2</v>
      </c>
      <c r="Y44" s="27">
        <f>COUNTIF($E$4:$E44,Y$3)</f>
        <v>4</v>
      </c>
      <c r="Z44" s="27">
        <f>COUNTIF($E$4:$E44,Z$3)</f>
        <v>4</v>
      </c>
      <c r="AA44" s="27">
        <f>COUNTIF($E$4:$E44,AA$3)</f>
        <v>1</v>
      </c>
      <c r="AB44" s="38">
        <f>COUNTIF($E$4:$F44,R$3)</f>
        <v>9</v>
      </c>
      <c r="AC44" s="28">
        <f>COUNTIF($E$4:$F44,S$3)</f>
        <v>12</v>
      </c>
      <c r="AD44" s="28">
        <f>COUNTIF($E$4:$F44,T$3)</f>
        <v>9</v>
      </c>
      <c r="AE44" s="28">
        <f>COUNTIF($E$4:$F44,U$3)</f>
        <v>10</v>
      </c>
      <c r="AF44" s="28">
        <f>COUNTIF($E$4:$F44,V$3)</f>
        <v>9</v>
      </c>
      <c r="AG44" s="28">
        <f>COUNTIF($E$4:$F44,W$3)</f>
        <v>11</v>
      </c>
      <c r="AH44" s="28">
        <f>COUNTIF($E$4:$F44,X$3)</f>
        <v>3</v>
      </c>
      <c r="AI44" s="28">
        <f>COUNTIF($E$4:$F44,Y$3)</f>
        <v>6</v>
      </c>
      <c r="AJ44" s="28">
        <f>COUNTIF($E$4:$F44,Z$3)</f>
        <v>8</v>
      </c>
      <c r="AK44" s="28">
        <f>COUNTIF($E$4:$F44,AA$3)</f>
        <v>5</v>
      </c>
      <c r="AL44" s="36">
        <f t="shared" ref="AL44:AU69" si="10">IFERROR(R44/AB44,0)</f>
        <v>0.44444444444444442</v>
      </c>
      <c r="AM44" s="36">
        <f t="shared" si="10"/>
        <v>0.66666666666666663</v>
      </c>
      <c r="AN44" s="36">
        <f t="shared" si="10"/>
        <v>0.55555555555555558</v>
      </c>
      <c r="AO44" s="36">
        <f t="shared" si="10"/>
        <v>0.6</v>
      </c>
      <c r="AP44" s="36">
        <f t="shared" si="10"/>
        <v>0.33333333333333331</v>
      </c>
      <c r="AQ44" s="36">
        <f t="shared" si="10"/>
        <v>0.36363636363636365</v>
      </c>
      <c r="AR44" s="36">
        <f t="shared" si="10"/>
        <v>0.66666666666666663</v>
      </c>
      <c r="AS44" s="36">
        <f t="shared" si="10"/>
        <v>0.66666666666666663</v>
      </c>
      <c r="AT44" s="36">
        <f t="shared" si="10"/>
        <v>0.5</v>
      </c>
      <c r="AU44" s="36">
        <f t="shared" si="10"/>
        <v>0.2</v>
      </c>
      <c r="AV44" s="27">
        <v>42</v>
      </c>
    </row>
    <row r="45" spans="1:48" x14ac:dyDescent="0.35">
      <c r="A45" t="s">
        <v>144</v>
      </c>
      <c r="B45" s="33">
        <v>42</v>
      </c>
      <c r="C45" s="27">
        <v>8</v>
      </c>
      <c r="D45" s="27">
        <v>2</v>
      </c>
      <c r="E45" s="27">
        <v>2</v>
      </c>
      <c r="F45" s="27">
        <f t="shared" si="3"/>
        <v>8</v>
      </c>
      <c r="G45" s="27">
        <f t="shared" si="4"/>
        <v>6</v>
      </c>
      <c r="H45" s="27">
        <f t="shared" si="5"/>
        <v>0</v>
      </c>
      <c r="I45" s="34">
        <f>VLOOKUP(F45,naive_stat!$A$4:$E$13,5,0)</f>
        <v>0.32</v>
      </c>
      <c r="J45" s="35">
        <f>11-VLOOKUP(F45,naive_stat!$A$4:$F$13,6,0)</f>
        <v>1</v>
      </c>
      <c r="K45" s="36">
        <f>HLOOKUP(F45,$AL$3:AU45,AV45,0)</f>
        <v>0.44444444444444442</v>
      </c>
      <c r="L45" s="44">
        <f>IF(VLOOKUP(C45,dynamic!$A$19:$F$28,4,0)&gt;VLOOKUP(D45,dynamic!$A$19:$F$28,4,0),C45,D45)</f>
        <v>2</v>
      </c>
      <c r="M45" s="44">
        <f t="shared" si="6"/>
        <v>1</v>
      </c>
      <c r="N45" s="44">
        <f>IF(VLOOKUP(C45,dynamic!$A$19:$F$28,2,0)&gt;VLOOKUP(D45,dynamic!$A$19:$F$28,2,0),C45,D45)</f>
        <v>2</v>
      </c>
      <c r="O45" s="44">
        <f t="shared" si="7"/>
        <v>1</v>
      </c>
      <c r="P45" s="44">
        <f>IF(VLOOKUP(C45,dynamic!$A$19:$F$28,6,0)&gt;VLOOKUP(D45,dynamic!$A$19:$F$28,6,0),C45,D45)</f>
        <v>2</v>
      </c>
      <c r="Q45" s="44">
        <f t="shared" si="8"/>
        <v>1</v>
      </c>
      <c r="R45" s="27">
        <f>COUNTIF($E$4:$E45,R$3)</f>
        <v>4</v>
      </c>
      <c r="S45" s="27">
        <f>COUNTIF($E$4:$E45,S$3)</f>
        <v>8</v>
      </c>
      <c r="T45" s="27">
        <f>COUNTIF($E$4:$E45,T$3)</f>
        <v>6</v>
      </c>
      <c r="U45" s="27">
        <f>COUNTIF($E$4:$E45,U$3)</f>
        <v>6</v>
      </c>
      <c r="V45" s="27">
        <f>COUNTIF($E$4:$E45,V$3)</f>
        <v>3</v>
      </c>
      <c r="W45" s="27">
        <f>COUNTIF($E$4:$E45,W$3)</f>
        <v>4</v>
      </c>
      <c r="X45" s="27">
        <f>COUNTIF($E$4:$E45,X$3)</f>
        <v>2</v>
      </c>
      <c r="Y45" s="27">
        <f>COUNTIF($E$4:$E45,Y$3)</f>
        <v>4</v>
      </c>
      <c r="Z45" s="27">
        <f>COUNTIF($E$4:$E45,Z$3)</f>
        <v>4</v>
      </c>
      <c r="AA45" s="27">
        <f>COUNTIF($E$4:$E45,AA$3)</f>
        <v>1</v>
      </c>
      <c r="AB45" s="38">
        <f>COUNTIF($E$4:$F45,R$3)</f>
        <v>9</v>
      </c>
      <c r="AC45" s="28">
        <f>COUNTIF($E$4:$F45,S$3)</f>
        <v>12</v>
      </c>
      <c r="AD45" s="28">
        <f>COUNTIF($E$4:$F45,T$3)</f>
        <v>10</v>
      </c>
      <c r="AE45" s="28">
        <f>COUNTIF($E$4:$F45,U$3)</f>
        <v>10</v>
      </c>
      <c r="AF45" s="28">
        <f>COUNTIF($E$4:$F45,V$3)</f>
        <v>9</v>
      </c>
      <c r="AG45" s="28">
        <f>COUNTIF($E$4:$F45,W$3)</f>
        <v>11</v>
      </c>
      <c r="AH45" s="28">
        <f>COUNTIF($E$4:$F45,X$3)</f>
        <v>3</v>
      </c>
      <c r="AI45" s="28">
        <f>COUNTIF($E$4:$F45,Y$3)</f>
        <v>6</v>
      </c>
      <c r="AJ45" s="28">
        <f>COUNTIF($E$4:$F45,Z$3)</f>
        <v>9</v>
      </c>
      <c r="AK45" s="28">
        <f>COUNTIF($E$4:$F45,AA$3)</f>
        <v>5</v>
      </c>
      <c r="AL45" s="36">
        <f t="shared" si="10"/>
        <v>0.44444444444444442</v>
      </c>
      <c r="AM45" s="36">
        <f t="shared" si="10"/>
        <v>0.66666666666666663</v>
      </c>
      <c r="AN45" s="36">
        <f t="shared" si="10"/>
        <v>0.6</v>
      </c>
      <c r="AO45" s="36">
        <f t="shared" si="10"/>
        <v>0.6</v>
      </c>
      <c r="AP45" s="36">
        <f t="shared" si="10"/>
        <v>0.33333333333333331</v>
      </c>
      <c r="AQ45" s="36">
        <f t="shared" si="10"/>
        <v>0.36363636363636365</v>
      </c>
      <c r="AR45" s="36">
        <f t="shared" si="10"/>
        <v>0.66666666666666663</v>
      </c>
      <c r="AS45" s="36">
        <f t="shared" si="10"/>
        <v>0.66666666666666663</v>
      </c>
      <c r="AT45" s="36">
        <f t="shared" si="10"/>
        <v>0.44444444444444442</v>
      </c>
      <c r="AU45" s="36">
        <f t="shared" si="10"/>
        <v>0.2</v>
      </c>
      <c r="AV45" s="27">
        <v>43</v>
      </c>
    </row>
    <row r="46" spans="1:48" x14ac:dyDescent="0.35">
      <c r="A46" t="s">
        <v>144</v>
      </c>
      <c r="B46" s="33">
        <v>43</v>
      </c>
      <c r="C46" s="27">
        <v>9</v>
      </c>
      <c r="D46" s="27">
        <v>5</v>
      </c>
      <c r="E46" s="27">
        <v>5</v>
      </c>
      <c r="F46" s="27">
        <f t="shared" si="3"/>
        <v>9</v>
      </c>
      <c r="G46" s="27">
        <f t="shared" si="4"/>
        <v>4</v>
      </c>
      <c r="H46" s="27">
        <f t="shared" si="5"/>
        <v>0</v>
      </c>
      <c r="I46" s="34">
        <f>VLOOKUP(F46,naive_stat!$A$4:$E$13,5,0)</f>
        <v>0.4</v>
      </c>
      <c r="J46" s="35">
        <f>11-VLOOKUP(F46,naive_stat!$A$4:$F$13,6,0)</f>
        <v>2</v>
      </c>
      <c r="K46" s="36">
        <f>HLOOKUP(F46,$AL$3:AU46,AV46,0)</f>
        <v>0.16666666666666666</v>
      </c>
      <c r="L46" s="44">
        <f>IF(VLOOKUP(C46,dynamic!$A$19:$F$28,4,0)&gt;VLOOKUP(D46,dynamic!$A$19:$F$28,4,0),C46,D46)</f>
        <v>9</v>
      </c>
      <c r="M46" s="44">
        <f t="shared" si="6"/>
        <v>0</v>
      </c>
      <c r="N46" s="44">
        <f>IF(VLOOKUP(C46,dynamic!$A$19:$F$28,2,0)&gt;VLOOKUP(D46,dynamic!$A$19:$F$28,2,0),C46,D46)</f>
        <v>9</v>
      </c>
      <c r="O46" s="44">
        <f t="shared" si="7"/>
        <v>0</v>
      </c>
      <c r="P46" s="44">
        <f>IF(VLOOKUP(C46,dynamic!$A$19:$F$28,6,0)&gt;VLOOKUP(D46,dynamic!$A$19:$F$28,6,0),C46,D46)</f>
        <v>5</v>
      </c>
      <c r="Q46" s="44">
        <f t="shared" si="8"/>
        <v>1</v>
      </c>
      <c r="R46" s="27">
        <f>COUNTIF($E$4:$E46,R$3)</f>
        <v>4</v>
      </c>
      <c r="S46" s="27">
        <f>COUNTIF($E$4:$E46,S$3)</f>
        <v>8</v>
      </c>
      <c r="T46" s="27">
        <f>COUNTIF($E$4:$E46,T$3)</f>
        <v>6</v>
      </c>
      <c r="U46" s="27">
        <f>COUNTIF($E$4:$E46,U$3)</f>
        <v>6</v>
      </c>
      <c r="V46" s="27">
        <f>COUNTIF($E$4:$E46,V$3)</f>
        <v>3</v>
      </c>
      <c r="W46" s="27">
        <f>COUNTIF($E$4:$E46,W$3)</f>
        <v>5</v>
      </c>
      <c r="X46" s="27">
        <f>COUNTIF($E$4:$E46,X$3)</f>
        <v>2</v>
      </c>
      <c r="Y46" s="27">
        <f>COUNTIF($E$4:$E46,Y$3)</f>
        <v>4</v>
      </c>
      <c r="Z46" s="27">
        <f>COUNTIF($E$4:$E46,Z$3)</f>
        <v>4</v>
      </c>
      <c r="AA46" s="27">
        <f>COUNTIF($E$4:$E46,AA$3)</f>
        <v>1</v>
      </c>
      <c r="AB46" s="38">
        <f>COUNTIF($E$4:$F46,R$3)</f>
        <v>9</v>
      </c>
      <c r="AC46" s="28">
        <f>COUNTIF($E$4:$F46,S$3)</f>
        <v>12</v>
      </c>
      <c r="AD46" s="28">
        <f>COUNTIF($E$4:$F46,T$3)</f>
        <v>10</v>
      </c>
      <c r="AE46" s="28">
        <f>COUNTIF($E$4:$F46,U$3)</f>
        <v>10</v>
      </c>
      <c r="AF46" s="28">
        <f>COUNTIF($E$4:$F46,V$3)</f>
        <v>9</v>
      </c>
      <c r="AG46" s="28">
        <f>COUNTIF($E$4:$F46,W$3)</f>
        <v>12</v>
      </c>
      <c r="AH46" s="28">
        <f>COUNTIF($E$4:$F46,X$3)</f>
        <v>3</v>
      </c>
      <c r="AI46" s="28">
        <f>COUNTIF($E$4:$F46,Y$3)</f>
        <v>6</v>
      </c>
      <c r="AJ46" s="28">
        <f>COUNTIF($E$4:$F46,Z$3)</f>
        <v>9</v>
      </c>
      <c r="AK46" s="28">
        <f>COUNTIF($E$4:$F46,AA$3)</f>
        <v>6</v>
      </c>
      <c r="AL46" s="36">
        <f t="shared" si="10"/>
        <v>0.44444444444444442</v>
      </c>
      <c r="AM46" s="36">
        <f t="shared" si="10"/>
        <v>0.66666666666666663</v>
      </c>
      <c r="AN46" s="36">
        <f t="shared" si="10"/>
        <v>0.6</v>
      </c>
      <c r="AO46" s="36">
        <f t="shared" si="10"/>
        <v>0.6</v>
      </c>
      <c r="AP46" s="36">
        <f t="shared" si="10"/>
        <v>0.33333333333333331</v>
      </c>
      <c r="AQ46" s="36">
        <f t="shared" si="10"/>
        <v>0.41666666666666669</v>
      </c>
      <c r="AR46" s="36">
        <f t="shared" si="10"/>
        <v>0.66666666666666663</v>
      </c>
      <c r="AS46" s="36">
        <f t="shared" si="10"/>
        <v>0.66666666666666663</v>
      </c>
      <c r="AT46" s="36">
        <f t="shared" si="10"/>
        <v>0.44444444444444442</v>
      </c>
      <c r="AU46" s="36">
        <f t="shared" si="10"/>
        <v>0.16666666666666666</v>
      </c>
      <c r="AV46" s="27">
        <v>44</v>
      </c>
    </row>
    <row r="47" spans="1:48" x14ac:dyDescent="0.35">
      <c r="A47" t="s">
        <v>144</v>
      </c>
      <c r="B47" s="33">
        <v>44</v>
      </c>
      <c r="C47" s="27">
        <v>3</v>
      </c>
      <c r="D47" s="27">
        <v>7</v>
      </c>
      <c r="E47" s="27">
        <v>3</v>
      </c>
      <c r="F47" s="27">
        <f t="shared" si="3"/>
        <v>7</v>
      </c>
      <c r="G47" s="27">
        <f t="shared" si="4"/>
        <v>-4</v>
      </c>
      <c r="H47" s="27">
        <f t="shared" si="5"/>
        <v>0</v>
      </c>
      <c r="I47" s="34">
        <f>VLOOKUP(F47,naive_stat!$A$4:$E$13,5,0)</f>
        <v>0.44827586206896552</v>
      </c>
      <c r="J47" s="35">
        <f>11-VLOOKUP(F47,naive_stat!$A$4:$F$13,6,0)</f>
        <v>4</v>
      </c>
      <c r="K47" s="36">
        <f>HLOOKUP(F47,$AL$3:AU47,AV47,0)</f>
        <v>0.5714285714285714</v>
      </c>
      <c r="L47" s="44">
        <f>IF(VLOOKUP(C47,dynamic!$A$19:$F$28,4,0)&gt;VLOOKUP(D47,dynamic!$A$19:$F$28,4,0),C47,D47)</f>
        <v>7</v>
      </c>
      <c r="M47" s="44">
        <f t="shared" si="6"/>
        <v>0</v>
      </c>
      <c r="N47" s="44">
        <f>IF(VLOOKUP(C47,dynamic!$A$19:$F$28,2,0)&gt;VLOOKUP(D47,dynamic!$A$19:$F$28,2,0),C47,D47)</f>
        <v>7</v>
      </c>
      <c r="O47" s="44">
        <f t="shared" si="7"/>
        <v>0</v>
      </c>
      <c r="P47" s="44">
        <f>IF(VLOOKUP(C47,dynamic!$A$19:$F$28,6,0)&gt;VLOOKUP(D47,dynamic!$A$19:$F$28,6,0),C47,D47)</f>
        <v>3</v>
      </c>
      <c r="Q47" s="44">
        <f t="shared" si="8"/>
        <v>1</v>
      </c>
      <c r="R47" s="27">
        <f>COUNTIF($E$4:$E47,R$3)</f>
        <v>4</v>
      </c>
      <c r="S47" s="27">
        <f>COUNTIF($E$4:$E47,S$3)</f>
        <v>8</v>
      </c>
      <c r="T47" s="27">
        <f>COUNTIF($E$4:$E47,T$3)</f>
        <v>6</v>
      </c>
      <c r="U47" s="27">
        <f>COUNTIF($E$4:$E47,U$3)</f>
        <v>7</v>
      </c>
      <c r="V47" s="27">
        <f>COUNTIF($E$4:$E47,V$3)</f>
        <v>3</v>
      </c>
      <c r="W47" s="27">
        <f>COUNTIF($E$4:$E47,W$3)</f>
        <v>5</v>
      </c>
      <c r="X47" s="27">
        <f>COUNTIF($E$4:$E47,X$3)</f>
        <v>2</v>
      </c>
      <c r="Y47" s="27">
        <f>COUNTIF($E$4:$E47,Y$3)</f>
        <v>4</v>
      </c>
      <c r="Z47" s="27">
        <f>COUNTIF($E$4:$E47,Z$3)</f>
        <v>4</v>
      </c>
      <c r="AA47" s="27">
        <f>COUNTIF($E$4:$E47,AA$3)</f>
        <v>1</v>
      </c>
      <c r="AB47" s="38">
        <f>COUNTIF($E$4:$F47,R$3)</f>
        <v>9</v>
      </c>
      <c r="AC47" s="28">
        <f>COUNTIF($E$4:$F47,S$3)</f>
        <v>12</v>
      </c>
      <c r="AD47" s="28">
        <f>COUNTIF($E$4:$F47,T$3)</f>
        <v>10</v>
      </c>
      <c r="AE47" s="28">
        <f>COUNTIF($E$4:$F47,U$3)</f>
        <v>11</v>
      </c>
      <c r="AF47" s="28">
        <f>COUNTIF($E$4:$F47,V$3)</f>
        <v>9</v>
      </c>
      <c r="AG47" s="28">
        <f>COUNTIF($E$4:$F47,W$3)</f>
        <v>12</v>
      </c>
      <c r="AH47" s="28">
        <f>COUNTIF($E$4:$F47,X$3)</f>
        <v>3</v>
      </c>
      <c r="AI47" s="28">
        <f>COUNTIF($E$4:$F47,Y$3)</f>
        <v>7</v>
      </c>
      <c r="AJ47" s="28">
        <f>COUNTIF($E$4:$F47,Z$3)</f>
        <v>9</v>
      </c>
      <c r="AK47" s="28">
        <f>COUNTIF($E$4:$F47,AA$3)</f>
        <v>6</v>
      </c>
      <c r="AL47" s="36">
        <f t="shared" si="10"/>
        <v>0.44444444444444442</v>
      </c>
      <c r="AM47" s="36">
        <f t="shared" si="10"/>
        <v>0.66666666666666663</v>
      </c>
      <c r="AN47" s="36">
        <f t="shared" si="10"/>
        <v>0.6</v>
      </c>
      <c r="AO47" s="36">
        <f t="shared" si="10"/>
        <v>0.63636363636363635</v>
      </c>
      <c r="AP47" s="36">
        <f t="shared" si="10"/>
        <v>0.33333333333333331</v>
      </c>
      <c r="AQ47" s="36">
        <f t="shared" si="10"/>
        <v>0.41666666666666669</v>
      </c>
      <c r="AR47" s="36">
        <f t="shared" si="10"/>
        <v>0.66666666666666663</v>
      </c>
      <c r="AS47" s="36">
        <f t="shared" si="10"/>
        <v>0.5714285714285714</v>
      </c>
      <c r="AT47" s="36">
        <f t="shared" si="10"/>
        <v>0.44444444444444442</v>
      </c>
      <c r="AU47" s="36">
        <f t="shared" si="10"/>
        <v>0.16666666666666666</v>
      </c>
      <c r="AV47" s="27">
        <v>45</v>
      </c>
    </row>
    <row r="48" spans="1:48" x14ac:dyDescent="0.35">
      <c r="A48" t="s">
        <v>144</v>
      </c>
      <c r="B48" s="33">
        <v>45</v>
      </c>
      <c r="C48" s="27">
        <v>3</v>
      </c>
      <c r="D48" s="27">
        <v>7</v>
      </c>
      <c r="E48" s="27">
        <v>7</v>
      </c>
      <c r="F48" s="27">
        <f t="shared" si="3"/>
        <v>3</v>
      </c>
      <c r="G48" s="27">
        <f t="shared" si="4"/>
        <v>-4</v>
      </c>
      <c r="H48" s="27">
        <f t="shared" si="5"/>
        <v>0</v>
      </c>
      <c r="I48" s="34">
        <f>VLOOKUP(F48,naive_stat!$A$4:$E$13,5,0)</f>
        <v>0.48148148148148145</v>
      </c>
      <c r="J48" s="35">
        <f>11-VLOOKUP(F48,naive_stat!$A$4:$F$13,6,0)</f>
        <v>5</v>
      </c>
      <c r="K48" s="36">
        <f>HLOOKUP(F48,$AL$3:AU48,AV48,0)</f>
        <v>0.58333333333333337</v>
      </c>
      <c r="L48" s="44">
        <f>IF(VLOOKUP(C48,dynamic!$A$19:$F$28,4,0)&gt;VLOOKUP(D48,dynamic!$A$19:$F$28,4,0),C48,D48)</f>
        <v>7</v>
      </c>
      <c r="M48" s="44">
        <f t="shared" si="6"/>
        <v>1</v>
      </c>
      <c r="N48" s="44">
        <f>IF(VLOOKUP(C48,dynamic!$A$19:$F$28,2,0)&gt;VLOOKUP(D48,dynamic!$A$19:$F$28,2,0),C48,D48)</f>
        <v>7</v>
      </c>
      <c r="O48" s="44">
        <f t="shared" si="7"/>
        <v>1</v>
      </c>
      <c r="P48" s="44">
        <f>IF(VLOOKUP(C48,dynamic!$A$19:$F$28,6,0)&gt;VLOOKUP(D48,dynamic!$A$19:$F$28,6,0),C48,D48)</f>
        <v>3</v>
      </c>
      <c r="Q48" s="44">
        <f t="shared" si="8"/>
        <v>0</v>
      </c>
      <c r="R48" s="27">
        <f>COUNTIF($E$4:$E48,R$3)</f>
        <v>4</v>
      </c>
      <c r="S48" s="27">
        <f>COUNTIF($E$4:$E48,S$3)</f>
        <v>8</v>
      </c>
      <c r="T48" s="27">
        <f>COUNTIF($E$4:$E48,T$3)</f>
        <v>6</v>
      </c>
      <c r="U48" s="27">
        <f>COUNTIF($E$4:$E48,U$3)</f>
        <v>7</v>
      </c>
      <c r="V48" s="27">
        <f>COUNTIF($E$4:$E48,V$3)</f>
        <v>3</v>
      </c>
      <c r="W48" s="27">
        <f>COUNTIF($E$4:$E48,W$3)</f>
        <v>5</v>
      </c>
      <c r="X48" s="27">
        <f>COUNTIF($E$4:$E48,X$3)</f>
        <v>2</v>
      </c>
      <c r="Y48" s="27">
        <f>COUNTIF($E$4:$E48,Y$3)</f>
        <v>5</v>
      </c>
      <c r="Z48" s="27">
        <f>COUNTIF($E$4:$E48,Z$3)</f>
        <v>4</v>
      </c>
      <c r="AA48" s="27">
        <f>COUNTIF($E$4:$E48,AA$3)</f>
        <v>1</v>
      </c>
      <c r="AB48" s="38">
        <f>COUNTIF($E$4:$F48,R$3)</f>
        <v>9</v>
      </c>
      <c r="AC48" s="28">
        <f>COUNTIF($E$4:$F48,S$3)</f>
        <v>12</v>
      </c>
      <c r="AD48" s="28">
        <f>COUNTIF($E$4:$F48,T$3)</f>
        <v>10</v>
      </c>
      <c r="AE48" s="28">
        <f>COUNTIF($E$4:$F48,U$3)</f>
        <v>12</v>
      </c>
      <c r="AF48" s="28">
        <f>COUNTIF($E$4:$F48,V$3)</f>
        <v>9</v>
      </c>
      <c r="AG48" s="28">
        <f>COUNTIF($E$4:$F48,W$3)</f>
        <v>12</v>
      </c>
      <c r="AH48" s="28">
        <f>COUNTIF($E$4:$F48,X$3)</f>
        <v>3</v>
      </c>
      <c r="AI48" s="28">
        <f>COUNTIF($E$4:$F48,Y$3)</f>
        <v>8</v>
      </c>
      <c r="AJ48" s="28">
        <f>COUNTIF($E$4:$F48,Z$3)</f>
        <v>9</v>
      </c>
      <c r="AK48" s="28">
        <f>COUNTIF($E$4:$F48,AA$3)</f>
        <v>6</v>
      </c>
      <c r="AL48" s="36">
        <f t="shared" si="10"/>
        <v>0.44444444444444442</v>
      </c>
      <c r="AM48" s="36">
        <f t="shared" si="10"/>
        <v>0.66666666666666663</v>
      </c>
      <c r="AN48" s="36">
        <f t="shared" si="10"/>
        <v>0.6</v>
      </c>
      <c r="AO48" s="36">
        <f t="shared" si="10"/>
        <v>0.58333333333333337</v>
      </c>
      <c r="AP48" s="36">
        <f t="shared" si="10"/>
        <v>0.33333333333333331</v>
      </c>
      <c r="AQ48" s="36">
        <f t="shared" si="10"/>
        <v>0.41666666666666669</v>
      </c>
      <c r="AR48" s="36">
        <f t="shared" si="10"/>
        <v>0.66666666666666663</v>
      </c>
      <c r="AS48" s="36">
        <f t="shared" si="10"/>
        <v>0.625</v>
      </c>
      <c r="AT48" s="36">
        <f t="shared" si="10"/>
        <v>0.44444444444444442</v>
      </c>
      <c r="AU48" s="36">
        <f t="shared" si="10"/>
        <v>0.16666666666666666</v>
      </c>
      <c r="AV48" s="27">
        <v>46</v>
      </c>
    </row>
    <row r="49" spans="1:48" x14ac:dyDescent="0.35">
      <c r="A49" t="s">
        <v>144</v>
      </c>
      <c r="B49" s="33">
        <v>46</v>
      </c>
      <c r="C49" s="27">
        <v>1</v>
      </c>
      <c r="D49" s="27">
        <v>9</v>
      </c>
      <c r="E49" s="27">
        <v>1</v>
      </c>
      <c r="F49" s="27">
        <f t="shared" si="3"/>
        <v>9</v>
      </c>
      <c r="G49" s="27">
        <f t="shared" si="4"/>
        <v>-8</v>
      </c>
      <c r="H49" s="27">
        <f t="shared" si="5"/>
        <v>0</v>
      </c>
      <c r="I49" s="34">
        <f>VLOOKUP(F49,naive_stat!$A$4:$E$13,5,0)</f>
        <v>0.4</v>
      </c>
      <c r="J49" s="35">
        <f>11-VLOOKUP(F49,naive_stat!$A$4:$F$13,6,0)</f>
        <v>2</v>
      </c>
      <c r="K49" s="36">
        <f>HLOOKUP(F49,$AL$3:AU49,AV49,0)</f>
        <v>0.14285714285714285</v>
      </c>
      <c r="L49" s="44">
        <f>IF(VLOOKUP(C49,dynamic!$A$19:$F$28,4,0)&gt;VLOOKUP(D49,dynamic!$A$19:$F$28,4,0),C49,D49)</f>
        <v>9</v>
      </c>
      <c r="M49" s="44">
        <f t="shared" si="6"/>
        <v>0</v>
      </c>
      <c r="N49" s="44">
        <f>IF(VLOOKUP(C49,dynamic!$A$19:$F$28,2,0)&gt;VLOOKUP(D49,dynamic!$A$19:$F$28,2,0),C49,D49)</f>
        <v>1</v>
      </c>
      <c r="O49" s="44">
        <f t="shared" si="7"/>
        <v>1</v>
      </c>
      <c r="P49" s="44">
        <f>IF(VLOOKUP(C49,dynamic!$A$19:$F$28,6,0)&gt;VLOOKUP(D49,dynamic!$A$19:$F$28,6,0),C49,D49)</f>
        <v>1</v>
      </c>
      <c r="Q49" s="44">
        <f t="shared" si="8"/>
        <v>1</v>
      </c>
      <c r="R49" s="27">
        <f>COUNTIF($E$4:$E49,R$3)</f>
        <v>4</v>
      </c>
      <c r="S49" s="27">
        <f>COUNTIF($E$4:$E49,S$3)</f>
        <v>9</v>
      </c>
      <c r="T49" s="27">
        <f>COUNTIF($E$4:$E49,T$3)</f>
        <v>6</v>
      </c>
      <c r="U49" s="27">
        <f>COUNTIF($E$4:$E49,U$3)</f>
        <v>7</v>
      </c>
      <c r="V49" s="27">
        <f>COUNTIF($E$4:$E49,V$3)</f>
        <v>3</v>
      </c>
      <c r="W49" s="27">
        <f>COUNTIF($E$4:$E49,W$3)</f>
        <v>5</v>
      </c>
      <c r="X49" s="27">
        <f>COUNTIF($E$4:$E49,X$3)</f>
        <v>2</v>
      </c>
      <c r="Y49" s="27">
        <f>COUNTIF($E$4:$E49,Y$3)</f>
        <v>5</v>
      </c>
      <c r="Z49" s="27">
        <f>COUNTIF($E$4:$E49,Z$3)</f>
        <v>4</v>
      </c>
      <c r="AA49" s="27">
        <f>COUNTIF($E$4:$E49,AA$3)</f>
        <v>1</v>
      </c>
      <c r="AB49" s="38">
        <f>COUNTIF($E$4:$F49,R$3)</f>
        <v>9</v>
      </c>
      <c r="AC49" s="28">
        <f>COUNTIF($E$4:$F49,S$3)</f>
        <v>13</v>
      </c>
      <c r="AD49" s="28">
        <f>COUNTIF($E$4:$F49,T$3)</f>
        <v>10</v>
      </c>
      <c r="AE49" s="28">
        <f>COUNTIF($E$4:$F49,U$3)</f>
        <v>12</v>
      </c>
      <c r="AF49" s="28">
        <f>COUNTIF($E$4:$F49,V$3)</f>
        <v>9</v>
      </c>
      <c r="AG49" s="28">
        <f>COUNTIF($E$4:$F49,W$3)</f>
        <v>12</v>
      </c>
      <c r="AH49" s="28">
        <f>COUNTIF($E$4:$F49,X$3)</f>
        <v>3</v>
      </c>
      <c r="AI49" s="28">
        <f>COUNTIF($E$4:$F49,Y$3)</f>
        <v>8</v>
      </c>
      <c r="AJ49" s="28">
        <f>COUNTIF($E$4:$F49,Z$3)</f>
        <v>9</v>
      </c>
      <c r="AK49" s="28">
        <f>COUNTIF($E$4:$F49,AA$3)</f>
        <v>7</v>
      </c>
      <c r="AL49" s="36">
        <f t="shared" si="10"/>
        <v>0.44444444444444442</v>
      </c>
      <c r="AM49" s="36">
        <f t="shared" si="10"/>
        <v>0.69230769230769229</v>
      </c>
      <c r="AN49" s="36">
        <f t="shared" si="10"/>
        <v>0.6</v>
      </c>
      <c r="AO49" s="36">
        <f t="shared" si="10"/>
        <v>0.58333333333333337</v>
      </c>
      <c r="AP49" s="36">
        <f t="shared" si="10"/>
        <v>0.33333333333333331</v>
      </c>
      <c r="AQ49" s="36">
        <f t="shared" si="10"/>
        <v>0.41666666666666669</v>
      </c>
      <c r="AR49" s="36">
        <f t="shared" si="10"/>
        <v>0.66666666666666663</v>
      </c>
      <c r="AS49" s="36">
        <f t="shared" si="10"/>
        <v>0.625</v>
      </c>
      <c r="AT49" s="36">
        <f t="shared" si="10"/>
        <v>0.44444444444444442</v>
      </c>
      <c r="AU49" s="36">
        <f t="shared" si="10"/>
        <v>0.14285714285714285</v>
      </c>
      <c r="AV49" s="27">
        <v>47</v>
      </c>
    </row>
    <row r="50" spans="1:48" x14ac:dyDescent="0.35">
      <c r="A50" t="s">
        <v>144</v>
      </c>
      <c r="B50" s="33">
        <v>47</v>
      </c>
      <c r="C50" s="27">
        <v>1</v>
      </c>
      <c r="D50" s="27">
        <v>2</v>
      </c>
      <c r="E50" s="27">
        <v>1</v>
      </c>
      <c r="F50" s="27">
        <f t="shared" si="3"/>
        <v>2</v>
      </c>
      <c r="G50" s="27">
        <f t="shared" si="4"/>
        <v>-1</v>
      </c>
      <c r="H50" s="27">
        <f t="shared" si="5"/>
        <v>0</v>
      </c>
      <c r="I50" s="34">
        <f>VLOOKUP(F50,naive_stat!$A$4:$E$13,5,0)</f>
        <v>0.4838709677419355</v>
      </c>
      <c r="J50" s="35">
        <f>11-VLOOKUP(F50,naive_stat!$A$4:$F$13,6,0)</f>
        <v>6</v>
      </c>
      <c r="K50" s="36">
        <f>HLOOKUP(F50,$AL$3:AU50,AV50,0)</f>
        <v>0.54545454545454541</v>
      </c>
      <c r="L50" s="44">
        <f>IF(VLOOKUP(C50,dynamic!$A$19:$F$28,4,0)&gt;VLOOKUP(D50,dynamic!$A$19:$F$28,4,0),C50,D50)</f>
        <v>2</v>
      </c>
      <c r="M50" s="44">
        <f t="shared" si="6"/>
        <v>0</v>
      </c>
      <c r="N50" s="44">
        <f>IF(VLOOKUP(C50,dynamic!$A$19:$F$28,2,0)&gt;VLOOKUP(D50,dynamic!$A$19:$F$28,2,0),C50,D50)</f>
        <v>1</v>
      </c>
      <c r="O50" s="44">
        <f t="shared" si="7"/>
        <v>1</v>
      </c>
      <c r="P50" s="44">
        <f>IF(VLOOKUP(C50,dynamic!$A$19:$F$28,6,0)&gt;VLOOKUP(D50,dynamic!$A$19:$F$28,6,0),C50,D50)</f>
        <v>1</v>
      </c>
      <c r="Q50" s="44">
        <f t="shared" si="8"/>
        <v>1</v>
      </c>
      <c r="R50" s="27">
        <f>COUNTIF($E$4:$E50,R$3)</f>
        <v>4</v>
      </c>
      <c r="S50" s="27">
        <f>COUNTIF($E$4:$E50,S$3)</f>
        <v>10</v>
      </c>
      <c r="T50" s="27">
        <f>COUNTIF($E$4:$E50,T$3)</f>
        <v>6</v>
      </c>
      <c r="U50" s="27">
        <f>COUNTIF($E$4:$E50,U$3)</f>
        <v>7</v>
      </c>
      <c r="V50" s="27">
        <f>COUNTIF($E$4:$E50,V$3)</f>
        <v>3</v>
      </c>
      <c r="W50" s="27">
        <f>COUNTIF($E$4:$E50,W$3)</f>
        <v>5</v>
      </c>
      <c r="X50" s="27">
        <f>COUNTIF($E$4:$E50,X$3)</f>
        <v>2</v>
      </c>
      <c r="Y50" s="27">
        <f>COUNTIF($E$4:$E50,Y$3)</f>
        <v>5</v>
      </c>
      <c r="Z50" s="27">
        <f>COUNTIF($E$4:$E50,Z$3)</f>
        <v>4</v>
      </c>
      <c r="AA50" s="27">
        <f>COUNTIF($E$4:$E50,AA$3)</f>
        <v>1</v>
      </c>
      <c r="AB50" s="38">
        <f>COUNTIF($E$4:$F50,R$3)</f>
        <v>9</v>
      </c>
      <c r="AC50" s="28">
        <f>COUNTIF($E$4:$F50,S$3)</f>
        <v>14</v>
      </c>
      <c r="AD50" s="28">
        <f>COUNTIF($E$4:$F50,T$3)</f>
        <v>11</v>
      </c>
      <c r="AE50" s="28">
        <f>COUNTIF($E$4:$F50,U$3)</f>
        <v>12</v>
      </c>
      <c r="AF50" s="28">
        <f>COUNTIF($E$4:$F50,V$3)</f>
        <v>9</v>
      </c>
      <c r="AG50" s="28">
        <f>COUNTIF($E$4:$F50,W$3)</f>
        <v>12</v>
      </c>
      <c r="AH50" s="28">
        <f>COUNTIF($E$4:$F50,X$3)</f>
        <v>3</v>
      </c>
      <c r="AI50" s="28">
        <f>COUNTIF($E$4:$F50,Y$3)</f>
        <v>8</v>
      </c>
      <c r="AJ50" s="28">
        <f>COUNTIF($E$4:$F50,Z$3)</f>
        <v>9</v>
      </c>
      <c r="AK50" s="28">
        <f>COUNTIF($E$4:$F50,AA$3)</f>
        <v>7</v>
      </c>
      <c r="AL50" s="36">
        <f t="shared" si="10"/>
        <v>0.44444444444444442</v>
      </c>
      <c r="AM50" s="36">
        <f t="shared" si="10"/>
        <v>0.7142857142857143</v>
      </c>
      <c r="AN50" s="36">
        <f t="shared" si="10"/>
        <v>0.54545454545454541</v>
      </c>
      <c r="AO50" s="36">
        <f t="shared" si="10"/>
        <v>0.58333333333333337</v>
      </c>
      <c r="AP50" s="36">
        <f t="shared" si="10"/>
        <v>0.33333333333333331</v>
      </c>
      <c r="AQ50" s="36">
        <f t="shared" si="10"/>
        <v>0.41666666666666669</v>
      </c>
      <c r="AR50" s="36">
        <f t="shared" si="10"/>
        <v>0.66666666666666663</v>
      </c>
      <c r="AS50" s="36">
        <f t="shared" si="10"/>
        <v>0.625</v>
      </c>
      <c r="AT50" s="36">
        <f t="shared" si="10"/>
        <v>0.44444444444444442</v>
      </c>
      <c r="AU50" s="36">
        <f t="shared" si="10"/>
        <v>0.14285714285714285</v>
      </c>
      <c r="AV50" s="27">
        <v>48</v>
      </c>
    </row>
    <row r="51" spans="1:48" x14ac:dyDescent="0.35">
      <c r="A51" t="s">
        <v>144</v>
      </c>
      <c r="B51" s="33">
        <v>48</v>
      </c>
      <c r="C51" s="27">
        <v>0</v>
      </c>
      <c r="D51" s="27">
        <v>7</v>
      </c>
      <c r="E51" s="27">
        <v>0</v>
      </c>
      <c r="F51" s="27">
        <f t="shared" si="3"/>
        <v>7</v>
      </c>
      <c r="G51" s="27">
        <f t="shared" si="4"/>
        <v>-7</v>
      </c>
      <c r="H51" s="27">
        <f t="shared" si="5"/>
        <v>0</v>
      </c>
      <c r="I51" s="34">
        <f>VLOOKUP(F51,naive_stat!$A$4:$E$13,5,0)</f>
        <v>0.44827586206896552</v>
      </c>
      <c r="J51" s="35">
        <f>11-VLOOKUP(F51,naive_stat!$A$4:$F$13,6,0)</f>
        <v>4</v>
      </c>
      <c r="K51" s="36">
        <f>HLOOKUP(F51,$AL$3:AU51,AV51,0)</f>
        <v>0.55555555555555558</v>
      </c>
      <c r="L51" s="44">
        <f>IF(VLOOKUP(C51,dynamic!$A$19:$F$28,4,0)&gt;VLOOKUP(D51,dynamic!$A$19:$F$28,4,0),C51,D51)</f>
        <v>7</v>
      </c>
      <c r="M51" s="44">
        <f t="shared" si="6"/>
        <v>0</v>
      </c>
      <c r="N51" s="44">
        <f>IF(VLOOKUP(C51,dynamic!$A$19:$F$28,2,0)&gt;VLOOKUP(D51,dynamic!$A$19:$F$28,2,0),C51,D51)</f>
        <v>0</v>
      </c>
      <c r="O51" s="44">
        <f t="shared" si="7"/>
        <v>1</v>
      </c>
      <c r="P51" s="44">
        <f>IF(VLOOKUP(C51,dynamic!$A$19:$F$28,6,0)&gt;VLOOKUP(D51,dynamic!$A$19:$F$28,6,0),C51,D51)</f>
        <v>0</v>
      </c>
      <c r="Q51" s="44">
        <f t="shared" si="8"/>
        <v>1</v>
      </c>
      <c r="R51" s="27">
        <f>COUNTIF($E$4:$E51,R$3)</f>
        <v>5</v>
      </c>
      <c r="S51" s="27">
        <f>COUNTIF($E$4:$E51,S$3)</f>
        <v>10</v>
      </c>
      <c r="T51" s="27">
        <f>COUNTIF($E$4:$E51,T$3)</f>
        <v>6</v>
      </c>
      <c r="U51" s="27">
        <f>COUNTIF($E$4:$E51,U$3)</f>
        <v>7</v>
      </c>
      <c r="V51" s="27">
        <f>COUNTIF($E$4:$E51,V$3)</f>
        <v>3</v>
      </c>
      <c r="W51" s="27">
        <f>COUNTIF($E$4:$E51,W$3)</f>
        <v>5</v>
      </c>
      <c r="X51" s="27">
        <f>COUNTIF($E$4:$E51,X$3)</f>
        <v>2</v>
      </c>
      <c r="Y51" s="27">
        <f>COUNTIF($E$4:$E51,Y$3)</f>
        <v>5</v>
      </c>
      <c r="Z51" s="27">
        <f>COUNTIF($E$4:$E51,Z$3)</f>
        <v>4</v>
      </c>
      <c r="AA51" s="27">
        <f>COUNTIF($E$4:$E51,AA$3)</f>
        <v>1</v>
      </c>
      <c r="AB51" s="38">
        <f>COUNTIF($E$4:$F51,R$3)</f>
        <v>10</v>
      </c>
      <c r="AC51" s="28">
        <f>COUNTIF($E$4:$F51,S$3)</f>
        <v>14</v>
      </c>
      <c r="AD51" s="28">
        <f>COUNTIF($E$4:$F51,T$3)</f>
        <v>11</v>
      </c>
      <c r="AE51" s="28">
        <f>COUNTIF($E$4:$F51,U$3)</f>
        <v>12</v>
      </c>
      <c r="AF51" s="28">
        <f>COUNTIF($E$4:$F51,V$3)</f>
        <v>9</v>
      </c>
      <c r="AG51" s="28">
        <f>COUNTIF($E$4:$F51,W$3)</f>
        <v>12</v>
      </c>
      <c r="AH51" s="28">
        <f>COUNTIF($E$4:$F51,X$3)</f>
        <v>3</v>
      </c>
      <c r="AI51" s="28">
        <f>COUNTIF($E$4:$F51,Y$3)</f>
        <v>9</v>
      </c>
      <c r="AJ51" s="28">
        <f>COUNTIF($E$4:$F51,Z$3)</f>
        <v>9</v>
      </c>
      <c r="AK51" s="28">
        <f>COUNTIF($E$4:$F51,AA$3)</f>
        <v>7</v>
      </c>
      <c r="AL51" s="36">
        <f t="shared" si="10"/>
        <v>0.5</v>
      </c>
      <c r="AM51" s="36">
        <f t="shared" si="10"/>
        <v>0.7142857142857143</v>
      </c>
      <c r="AN51" s="36">
        <f t="shared" si="10"/>
        <v>0.54545454545454541</v>
      </c>
      <c r="AO51" s="36">
        <f t="shared" si="10"/>
        <v>0.58333333333333337</v>
      </c>
      <c r="AP51" s="36">
        <f t="shared" si="10"/>
        <v>0.33333333333333331</v>
      </c>
      <c r="AQ51" s="36">
        <f t="shared" si="10"/>
        <v>0.41666666666666669</v>
      </c>
      <c r="AR51" s="36">
        <f t="shared" si="10"/>
        <v>0.66666666666666663</v>
      </c>
      <c r="AS51" s="36">
        <f t="shared" si="10"/>
        <v>0.55555555555555558</v>
      </c>
      <c r="AT51" s="36">
        <f t="shared" si="10"/>
        <v>0.44444444444444442</v>
      </c>
      <c r="AU51" s="36">
        <f t="shared" si="10"/>
        <v>0.14285714285714285</v>
      </c>
      <c r="AV51" s="27">
        <v>49</v>
      </c>
    </row>
    <row r="52" spans="1:48" x14ac:dyDescent="0.35">
      <c r="A52" t="s">
        <v>144</v>
      </c>
      <c r="B52" s="33">
        <v>49</v>
      </c>
      <c r="C52" s="27">
        <v>0</v>
      </c>
      <c r="D52" s="27">
        <v>9</v>
      </c>
      <c r="E52" s="27">
        <v>0</v>
      </c>
      <c r="F52" s="27">
        <f t="shared" si="3"/>
        <v>9</v>
      </c>
      <c r="G52" s="27">
        <f t="shared" si="4"/>
        <v>-9</v>
      </c>
      <c r="H52" s="27">
        <f t="shared" si="5"/>
        <v>0</v>
      </c>
      <c r="I52" s="34">
        <f>VLOOKUP(F52,naive_stat!$A$4:$E$13,5,0)</f>
        <v>0.4</v>
      </c>
      <c r="J52" s="35">
        <f>11-VLOOKUP(F52,naive_stat!$A$4:$F$13,6,0)</f>
        <v>2</v>
      </c>
      <c r="K52" s="36">
        <f>HLOOKUP(F52,$AL$3:AU52,AV52,0)</f>
        <v>0.125</v>
      </c>
      <c r="L52" s="44">
        <f>IF(VLOOKUP(C52,dynamic!$A$19:$F$28,4,0)&gt;VLOOKUP(D52,dynamic!$A$19:$F$28,4,0),C52,D52)</f>
        <v>9</v>
      </c>
      <c r="M52" s="44">
        <f t="shared" si="6"/>
        <v>0</v>
      </c>
      <c r="N52" s="44">
        <f>IF(VLOOKUP(C52,dynamic!$A$19:$F$28,2,0)&gt;VLOOKUP(D52,dynamic!$A$19:$F$28,2,0),C52,D52)</f>
        <v>0</v>
      </c>
      <c r="O52" s="44">
        <f t="shared" si="7"/>
        <v>1</v>
      </c>
      <c r="P52" s="44">
        <f>IF(VLOOKUP(C52,dynamic!$A$19:$F$28,6,0)&gt;VLOOKUP(D52,dynamic!$A$19:$F$28,6,0),C52,D52)</f>
        <v>0</v>
      </c>
      <c r="Q52" s="44">
        <f t="shared" si="8"/>
        <v>1</v>
      </c>
      <c r="R52" s="27">
        <f>COUNTIF($E$4:$E52,R$3)</f>
        <v>6</v>
      </c>
      <c r="S52" s="27">
        <f>COUNTIF($E$4:$E52,S$3)</f>
        <v>10</v>
      </c>
      <c r="T52" s="27">
        <f>COUNTIF($E$4:$E52,T$3)</f>
        <v>6</v>
      </c>
      <c r="U52" s="27">
        <f>COUNTIF($E$4:$E52,U$3)</f>
        <v>7</v>
      </c>
      <c r="V52" s="27">
        <f>COUNTIF($E$4:$E52,V$3)</f>
        <v>3</v>
      </c>
      <c r="W52" s="27">
        <f>COUNTIF($E$4:$E52,W$3)</f>
        <v>5</v>
      </c>
      <c r="X52" s="27">
        <f>COUNTIF($E$4:$E52,X$3)</f>
        <v>2</v>
      </c>
      <c r="Y52" s="27">
        <f>COUNTIF($E$4:$E52,Y$3)</f>
        <v>5</v>
      </c>
      <c r="Z52" s="27">
        <f>COUNTIF($E$4:$E52,Z$3)</f>
        <v>4</v>
      </c>
      <c r="AA52" s="27">
        <f>COUNTIF($E$4:$E52,AA$3)</f>
        <v>1</v>
      </c>
      <c r="AB52" s="38">
        <f>COUNTIF($E$4:$F52,R$3)</f>
        <v>11</v>
      </c>
      <c r="AC52" s="28">
        <f>COUNTIF($E$4:$F52,S$3)</f>
        <v>14</v>
      </c>
      <c r="AD52" s="28">
        <f>COUNTIF($E$4:$F52,T$3)</f>
        <v>11</v>
      </c>
      <c r="AE52" s="28">
        <f>COUNTIF($E$4:$F52,U$3)</f>
        <v>12</v>
      </c>
      <c r="AF52" s="28">
        <f>COUNTIF($E$4:$F52,V$3)</f>
        <v>9</v>
      </c>
      <c r="AG52" s="28">
        <f>COUNTIF($E$4:$F52,W$3)</f>
        <v>12</v>
      </c>
      <c r="AH52" s="28">
        <f>COUNTIF($E$4:$F52,X$3)</f>
        <v>3</v>
      </c>
      <c r="AI52" s="28">
        <f>COUNTIF($E$4:$F52,Y$3)</f>
        <v>9</v>
      </c>
      <c r="AJ52" s="28">
        <f>COUNTIF($E$4:$F52,Z$3)</f>
        <v>9</v>
      </c>
      <c r="AK52" s="28">
        <f>COUNTIF($E$4:$F52,AA$3)</f>
        <v>8</v>
      </c>
      <c r="AL52" s="36">
        <f t="shared" si="10"/>
        <v>0.54545454545454541</v>
      </c>
      <c r="AM52" s="36">
        <f t="shared" si="10"/>
        <v>0.7142857142857143</v>
      </c>
      <c r="AN52" s="36">
        <f t="shared" si="10"/>
        <v>0.54545454545454541</v>
      </c>
      <c r="AO52" s="36">
        <f t="shared" si="10"/>
        <v>0.58333333333333337</v>
      </c>
      <c r="AP52" s="36">
        <f t="shared" si="10"/>
        <v>0.33333333333333331</v>
      </c>
      <c r="AQ52" s="36">
        <f t="shared" si="10"/>
        <v>0.41666666666666669</v>
      </c>
      <c r="AR52" s="36">
        <f t="shared" si="10"/>
        <v>0.66666666666666663</v>
      </c>
      <c r="AS52" s="36">
        <f t="shared" si="10"/>
        <v>0.55555555555555558</v>
      </c>
      <c r="AT52" s="36">
        <f t="shared" si="10"/>
        <v>0.44444444444444442</v>
      </c>
      <c r="AU52" s="36">
        <f t="shared" si="10"/>
        <v>0.125</v>
      </c>
      <c r="AV52" s="27">
        <v>50</v>
      </c>
    </row>
    <row r="53" spans="1:48" x14ac:dyDescent="0.35">
      <c r="A53" t="s">
        <v>144</v>
      </c>
      <c r="B53" s="33">
        <v>50</v>
      </c>
      <c r="C53" s="27">
        <v>9</v>
      </c>
      <c r="D53" s="27">
        <v>3</v>
      </c>
      <c r="E53" s="27">
        <v>3</v>
      </c>
      <c r="F53" s="27">
        <f t="shared" si="3"/>
        <v>9</v>
      </c>
      <c r="G53" s="27">
        <f t="shared" si="4"/>
        <v>6</v>
      </c>
      <c r="H53" s="27">
        <f t="shared" si="5"/>
        <v>0</v>
      </c>
      <c r="I53" s="34">
        <f>VLOOKUP(F53,naive_stat!$A$4:$E$13,5,0)</f>
        <v>0.4</v>
      </c>
      <c r="J53" s="35">
        <f>11-VLOOKUP(F53,naive_stat!$A$4:$F$13,6,0)</f>
        <v>2</v>
      </c>
      <c r="K53" s="36">
        <f>HLOOKUP(F53,$AL$3:AU53,AV53,0)</f>
        <v>0.1111111111111111</v>
      </c>
      <c r="L53" s="44">
        <f>IF(VLOOKUP(C53,dynamic!$A$19:$F$28,4,0)&gt;VLOOKUP(D53,dynamic!$A$19:$F$28,4,0),C53,D53)</f>
        <v>9</v>
      </c>
      <c r="M53" s="44">
        <f t="shared" si="6"/>
        <v>0</v>
      </c>
      <c r="N53" s="44">
        <f>IF(VLOOKUP(C53,dynamic!$A$19:$F$28,2,0)&gt;VLOOKUP(D53,dynamic!$A$19:$F$28,2,0),C53,D53)</f>
        <v>3</v>
      </c>
      <c r="O53" s="44">
        <f t="shared" si="7"/>
        <v>1</v>
      </c>
      <c r="P53" s="44">
        <f>IF(VLOOKUP(C53,dynamic!$A$19:$F$28,6,0)&gt;VLOOKUP(D53,dynamic!$A$19:$F$28,6,0),C53,D53)</f>
        <v>3</v>
      </c>
      <c r="Q53" s="44">
        <f t="shared" si="8"/>
        <v>1</v>
      </c>
      <c r="R53" s="27">
        <f>COUNTIF($E$4:$E53,R$3)</f>
        <v>6</v>
      </c>
      <c r="S53" s="27">
        <f>COUNTIF($E$4:$E53,S$3)</f>
        <v>10</v>
      </c>
      <c r="T53" s="27">
        <f>COUNTIF($E$4:$E53,T$3)</f>
        <v>6</v>
      </c>
      <c r="U53" s="27">
        <f>COUNTIF($E$4:$E53,U$3)</f>
        <v>8</v>
      </c>
      <c r="V53" s="27">
        <f>COUNTIF($E$4:$E53,V$3)</f>
        <v>3</v>
      </c>
      <c r="W53" s="27">
        <f>COUNTIF($E$4:$E53,W$3)</f>
        <v>5</v>
      </c>
      <c r="X53" s="27">
        <f>COUNTIF($E$4:$E53,X$3)</f>
        <v>2</v>
      </c>
      <c r="Y53" s="27">
        <f>COUNTIF($E$4:$E53,Y$3)</f>
        <v>5</v>
      </c>
      <c r="Z53" s="27">
        <f>COUNTIF($E$4:$E53,Z$3)</f>
        <v>4</v>
      </c>
      <c r="AA53" s="27">
        <f>COUNTIF($E$4:$E53,AA$3)</f>
        <v>1</v>
      </c>
      <c r="AB53" s="38">
        <f>COUNTIF($E$4:$F53,R$3)</f>
        <v>11</v>
      </c>
      <c r="AC53" s="28">
        <f>COUNTIF($E$4:$F53,S$3)</f>
        <v>14</v>
      </c>
      <c r="AD53" s="28">
        <f>COUNTIF($E$4:$F53,T$3)</f>
        <v>11</v>
      </c>
      <c r="AE53" s="28">
        <f>COUNTIF($E$4:$F53,U$3)</f>
        <v>13</v>
      </c>
      <c r="AF53" s="28">
        <f>COUNTIF($E$4:$F53,V$3)</f>
        <v>9</v>
      </c>
      <c r="AG53" s="28">
        <f>COUNTIF($E$4:$F53,W$3)</f>
        <v>12</v>
      </c>
      <c r="AH53" s="28">
        <f>COUNTIF($E$4:$F53,X$3)</f>
        <v>3</v>
      </c>
      <c r="AI53" s="28">
        <f>COUNTIF($E$4:$F53,Y$3)</f>
        <v>9</v>
      </c>
      <c r="AJ53" s="28">
        <f>COUNTIF($E$4:$F53,Z$3)</f>
        <v>9</v>
      </c>
      <c r="AK53" s="28">
        <f>COUNTIF($E$4:$F53,AA$3)</f>
        <v>9</v>
      </c>
      <c r="AL53" s="36">
        <f t="shared" si="10"/>
        <v>0.54545454545454541</v>
      </c>
      <c r="AM53" s="36">
        <f t="shared" si="10"/>
        <v>0.7142857142857143</v>
      </c>
      <c r="AN53" s="36">
        <f t="shared" si="10"/>
        <v>0.54545454545454541</v>
      </c>
      <c r="AO53" s="36">
        <f t="shared" si="10"/>
        <v>0.61538461538461542</v>
      </c>
      <c r="AP53" s="36">
        <f t="shared" si="10"/>
        <v>0.33333333333333331</v>
      </c>
      <c r="AQ53" s="36">
        <f t="shared" si="10"/>
        <v>0.41666666666666669</v>
      </c>
      <c r="AR53" s="36">
        <f t="shared" si="10"/>
        <v>0.66666666666666663</v>
      </c>
      <c r="AS53" s="36">
        <f t="shared" si="10"/>
        <v>0.55555555555555558</v>
      </c>
      <c r="AT53" s="36">
        <f t="shared" si="10"/>
        <v>0.44444444444444442</v>
      </c>
      <c r="AU53" s="36">
        <f t="shared" si="10"/>
        <v>0.1111111111111111</v>
      </c>
      <c r="AV53" s="27">
        <v>51</v>
      </c>
    </row>
    <row r="54" spans="1:48" x14ac:dyDescent="0.35">
      <c r="A54" t="s">
        <v>144</v>
      </c>
      <c r="B54" s="33">
        <v>51</v>
      </c>
      <c r="C54" s="27">
        <v>0</v>
      </c>
      <c r="D54" s="27">
        <v>1</v>
      </c>
      <c r="E54" s="27">
        <v>1</v>
      </c>
      <c r="F54" s="27">
        <f t="shared" si="3"/>
        <v>0</v>
      </c>
      <c r="G54" s="27">
        <f t="shared" si="4"/>
        <v>-1</v>
      </c>
      <c r="H54" s="27">
        <f t="shared" si="5"/>
        <v>0</v>
      </c>
      <c r="I54" s="34">
        <f>VLOOKUP(F54,naive_stat!$A$4:$E$13,5,0)</f>
        <v>0.5161290322580645</v>
      </c>
      <c r="J54" s="35">
        <f>11-VLOOKUP(F54,naive_stat!$A$4:$F$13,6,0)</f>
        <v>8</v>
      </c>
      <c r="K54" s="36">
        <f>HLOOKUP(F54,$AL$3:AU54,AV54,0)</f>
        <v>0.5</v>
      </c>
      <c r="L54" s="44">
        <f>IF(VLOOKUP(C54,dynamic!$A$19:$F$28,4,0)&gt;VLOOKUP(D54,dynamic!$A$19:$F$28,4,0),C54,D54)</f>
        <v>1</v>
      </c>
      <c r="M54" s="44">
        <f t="shared" si="6"/>
        <v>1</v>
      </c>
      <c r="N54" s="44">
        <f>IF(VLOOKUP(C54,dynamic!$A$19:$F$28,2,0)&gt;VLOOKUP(D54,dynamic!$A$19:$F$28,2,0),C54,D54)</f>
        <v>1</v>
      </c>
      <c r="O54" s="44">
        <f t="shared" si="7"/>
        <v>1</v>
      </c>
      <c r="P54" s="44">
        <f>IF(VLOOKUP(C54,dynamic!$A$19:$F$28,6,0)&gt;VLOOKUP(D54,dynamic!$A$19:$F$28,6,0),C54,D54)</f>
        <v>1</v>
      </c>
      <c r="Q54" s="44">
        <f t="shared" si="8"/>
        <v>1</v>
      </c>
      <c r="R54" s="27">
        <f>COUNTIF($E$4:$E54,R$3)</f>
        <v>6</v>
      </c>
      <c r="S54" s="27">
        <f>COUNTIF($E$4:$E54,S$3)</f>
        <v>11</v>
      </c>
      <c r="T54" s="27">
        <f>COUNTIF($E$4:$E54,T$3)</f>
        <v>6</v>
      </c>
      <c r="U54" s="27">
        <f>COUNTIF($E$4:$E54,U$3)</f>
        <v>8</v>
      </c>
      <c r="V54" s="27">
        <f>COUNTIF($E$4:$E54,V$3)</f>
        <v>3</v>
      </c>
      <c r="W54" s="27">
        <f>COUNTIF($E$4:$E54,W$3)</f>
        <v>5</v>
      </c>
      <c r="X54" s="27">
        <f>COUNTIF($E$4:$E54,X$3)</f>
        <v>2</v>
      </c>
      <c r="Y54" s="27">
        <f>COUNTIF($E$4:$E54,Y$3)</f>
        <v>5</v>
      </c>
      <c r="Z54" s="27">
        <f>COUNTIF($E$4:$E54,Z$3)</f>
        <v>4</v>
      </c>
      <c r="AA54" s="27">
        <f>COUNTIF($E$4:$E54,AA$3)</f>
        <v>1</v>
      </c>
      <c r="AB54" s="38">
        <f>COUNTIF($E$4:$F54,R$3)</f>
        <v>12</v>
      </c>
      <c r="AC54" s="28">
        <f>COUNTIF($E$4:$F54,S$3)</f>
        <v>15</v>
      </c>
      <c r="AD54" s="28">
        <f>COUNTIF($E$4:$F54,T$3)</f>
        <v>11</v>
      </c>
      <c r="AE54" s="28">
        <f>COUNTIF($E$4:$F54,U$3)</f>
        <v>13</v>
      </c>
      <c r="AF54" s="28">
        <f>COUNTIF($E$4:$F54,V$3)</f>
        <v>9</v>
      </c>
      <c r="AG54" s="28">
        <f>COUNTIF($E$4:$F54,W$3)</f>
        <v>12</v>
      </c>
      <c r="AH54" s="28">
        <f>COUNTIF($E$4:$F54,X$3)</f>
        <v>3</v>
      </c>
      <c r="AI54" s="28">
        <f>COUNTIF($E$4:$F54,Y$3)</f>
        <v>9</v>
      </c>
      <c r="AJ54" s="28">
        <f>COUNTIF($E$4:$F54,Z$3)</f>
        <v>9</v>
      </c>
      <c r="AK54" s="28">
        <f>COUNTIF($E$4:$F54,AA$3)</f>
        <v>9</v>
      </c>
      <c r="AL54" s="36">
        <f t="shared" si="10"/>
        <v>0.5</v>
      </c>
      <c r="AM54" s="36">
        <f t="shared" si="10"/>
        <v>0.73333333333333328</v>
      </c>
      <c r="AN54" s="36">
        <f t="shared" si="10"/>
        <v>0.54545454545454541</v>
      </c>
      <c r="AO54" s="36">
        <f t="shared" si="10"/>
        <v>0.61538461538461542</v>
      </c>
      <c r="AP54" s="36">
        <f t="shared" si="10"/>
        <v>0.33333333333333331</v>
      </c>
      <c r="AQ54" s="36">
        <f t="shared" si="10"/>
        <v>0.41666666666666669</v>
      </c>
      <c r="AR54" s="36">
        <f t="shared" si="10"/>
        <v>0.66666666666666663</v>
      </c>
      <c r="AS54" s="36">
        <f t="shared" si="10"/>
        <v>0.55555555555555558</v>
      </c>
      <c r="AT54" s="36">
        <f t="shared" si="10"/>
        <v>0.44444444444444442</v>
      </c>
      <c r="AU54" s="36">
        <f t="shared" si="10"/>
        <v>0.1111111111111111</v>
      </c>
      <c r="AV54" s="27">
        <v>52</v>
      </c>
    </row>
    <row r="55" spans="1:48" x14ac:dyDescent="0.35">
      <c r="A55" t="s">
        <v>144</v>
      </c>
      <c r="B55" s="33">
        <v>52</v>
      </c>
      <c r="C55" s="27">
        <v>1</v>
      </c>
      <c r="D55" s="27">
        <v>7</v>
      </c>
      <c r="E55" s="27">
        <v>7</v>
      </c>
      <c r="F55" s="27">
        <f t="shared" si="3"/>
        <v>1</v>
      </c>
      <c r="G55" s="27">
        <f t="shared" si="4"/>
        <v>-6</v>
      </c>
      <c r="H55" s="27">
        <f t="shared" si="5"/>
        <v>0</v>
      </c>
      <c r="I55" s="34">
        <f>VLOOKUP(F55,naive_stat!$A$4:$E$13,5,0)</f>
        <v>0.7567567567567568</v>
      </c>
      <c r="J55" s="35">
        <f>11-VLOOKUP(F55,naive_stat!$A$4:$F$13,6,0)</f>
        <v>10</v>
      </c>
      <c r="K55" s="36">
        <f>HLOOKUP(F55,$AL$3:AU55,AV55,0)</f>
        <v>0.6875</v>
      </c>
      <c r="L55" s="44">
        <f>IF(VLOOKUP(C55,dynamic!$A$19:$F$28,4,0)&gt;VLOOKUP(D55,dynamic!$A$19:$F$28,4,0),C55,D55)</f>
        <v>1</v>
      </c>
      <c r="M55" s="44">
        <f t="shared" si="6"/>
        <v>0</v>
      </c>
      <c r="N55" s="44">
        <f>IF(VLOOKUP(C55,dynamic!$A$19:$F$28,2,0)&gt;VLOOKUP(D55,dynamic!$A$19:$F$28,2,0),C55,D55)</f>
        <v>1</v>
      </c>
      <c r="O55" s="44">
        <f t="shared" si="7"/>
        <v>0</v>
      </c>
      <c r="P55" s="44">
        <f>IF(VLOOKUP(C55,dynamic!$A$19:$F$28,6,0)&gt;VLOOKUP(D55,dynamic!$A$19:$F$28,6,0),C55,D55)</f>
        <v>1</v>
      </c>
      <c r="Q55" s="44">
        <f t="shared" si="8"/>
        <v>0</v>
      </c>
      <c r="R55" s="27">
        <f>COUNTIF($E$4:$E55,R$3)</f>
        <v>6</v>
      </c>
      <c r="S55" s="27">
        <f>COUNTIF($E$4:$E55,S$3)</f>
        <v>11</v>
      </c>
      <c r="T55" s="27">
        <f>COUNTIF($E$4:$E55,T$3)</f>
        <v>6</v>
      </c>
      <c r="U55" s="27">
        <f>COUNTIF($E$4:$E55,U$3)</f>
        <v>8</v>
      </c>
      <c r="V55" s="27">
        <f>COUNTIF($E$4:$E55,V$3)</f>
        <v>3</v>
      </c>
      <c r="W55" s="27">
        <f>COUNTIF($E$4:$E55,W$3)</f>
        <v>5</v>
      </c>
      <c r="X55" s="27">
        <f>COUNTIF($E$4:$E55,X$3)</f>
        <v>2</v>
      </c>
      <c r="Y55" s="27">
        <f>COUNTIF($E$4:$E55,Y$3)</f>
        <v>6</v>
      </c>
      <c r="Z55" s="27">
        <f>COUNTIF($E$4:$E55,Z$3)</f>
        <v>4</v>
      </c>
      <c r="AA55" s="27">
        <f>COUNTIF($E$4:$E55,AA$3)</f>
        <v>1</v>
      </c>
      <c r="AB55" s="38">
        <f>COUNTIF($E$4:$F55,R$3)</f>
        <v>12</v>
      </c>
      <c r="AC55" s="28">
        <f>COUNTIF($E$4:$F55,S$3)</f>
        <v>16</v>
      </c>
      <c r="AD55" s="28">
        <f>COUNTIF($E$4:$F55,T$3)</f>
        <v>11</v>
      </c>
      <c r="AE55" s="28">
        <f>COUNTIF($E$4:$F55,U$3)</f>
        <v>13</v>
      </c>
      <c r="AF55" s="28">
        <f>COUNTIF($E$4:$F55,V$3)</f>
        <v>9</v>
      </c>
      <c r="AG55" s="28">
        <f>COUNTIF($E$4:$F55,W$3)</f>
        <v>12</v>
      </c>
      <c r="AH55" s="28">
        <f>COUNTIF($E$4:$F55,X$3)</f>
        <v>3</v>
      </c>
      <c r="AI55" s="28">
        <f>COUNTIF($E$4:$F55,Y$3)</f>
        <v>10</v>
      </c>
      <c r="AJ55" s="28">
        <f>COUNTIF($E$4:$F55,Z$3)</f>
        <v>9</v>
      </c>
      <c r="AK55" s="28">
        <f>COUNTIF($E$4:$F55,AA$3)</f>
        <v>9</v>
      </c>
      <c r="AL55" s="36">
        <f t="shared" si="10"/>
        <v>0.5</v>
      </c>
      <c r="AM55" s="36">
        <f t="shared" si="10"/>
        <v>0.6875</v>
      </c>
      <c r="AN55" s="36">
        <f t="shared" si="10"/>
        <v>0.54545454545454541</v>
      </c>
      <c r="AO55" s="36">
        <f t="shared" si="10"/>
        <v>0.61538461538461542</v>
      </c>
      <c r="AP55" s="36">
        <f t="shared" si="10"/>
        <v>0.33333333333333331</v>
      </c>
      <c r="AQ55" s="36">
        <f t="shared" si="10"/>
        <v>0.41666666666666669</v>
      </c>
      <c r="AR55" s="36">
        <f t="shared" si="10"/>
        <v>0.66666666666666663</v>
      </c>
      <c r="AS55" s="36">
        <f t="shared" si="10"/>
        <v>0.6</v>
      </c>
      <c r="AT55" s="36">
        <f t="shared" si="10"/>
        <v>0.44444444444444442</v>
      </c>
      <c r="AU55" s="36">
        <f t="shared" si="10"/>
        <v>0.1111111111111111</v>
      </c>
      <c r="AV55" s="27">
        <v>53</v>
      </c>
    </row>
    <row r="56" spans="1:48" x14ac:dyDescent="0.35">
      <c r="A56" t="s">
        <v>144</v>
      </c>
      <c r="B56" s="33">
        <v>53</v>
      </c>
      <c r="C56" s="27">
        <v>1</v>
      </c>
      <c r="D56" s="27">
        <v>3</v>
      </c>
      <c r="E56" s="27">
        <v>1</v>
      </c>
      <c r="F56" s="27">
        <f t="shared" si="3"/>
        <v>3</v>
      </c>
      <c r="G56" s="27">
        <f t="shared" si="4"/>
        <v>-2</v>
      </c>
      <c r="H56" s="27">
        <f t="shared" si="5"/>
        <v>0</v>
      </c>
      <c r="I56" s="34">
        <f>VLOOKUP(F56,naive_stat!$A$4:$E$13,5,0)</f>
        <v>0.48148148148148145</v>
      </c>
      <c r="J56" s="35">
        <f>11-VLOOKUP(F56,naive_stat!$A$4:$F$13,6,0)</f>
        <v>5</v>
      </c>
      <c r="K56" s="36">
        <f>HLOOKUP(F56,$AL$3:AU56,AV56,0)</f>
        <v>0.5714285714285714</v>
      </c>
      <c r="L56" s="44">
        <f>IF(VLOOKUP(C56,dynamic!$A$19:$F$28,4,0)&gt;VLOOKUP(D56,dynamic!$A$19:$F$28,4,0),C56,D56)</f>
        <v>1</v>
      </c>
      <c r="M56" s="44">
        <f t="shared" si="6"/>
        <v>1</v>
      </c>
      <c r="N56" s="44">
        <f>IF(VLOOKUP(C56,dynamic!$A$19:$F$28,2,0)&gt;VLOOKUP(D56,dynamic!$A$19:$F$28,2,0),C56,D56)</f>
        <v>1</v>
      </c>
      <c r="O56" s="44">
        <f t="shared" si="7"/>
        <v>1</v>
      </c>
      <c r="P56" s="44">
        <f>IF(VLOOKUP(C56,dynamic!$A$19:$F$28,6,0)&gt;VLOOKUP(D56,dynamic!$A$19:$F$28,6,0),C56,D56)</f>
        <v>1</v>
      </c>
      <c r="Q56" s="44">
        <f t="shared" si="8"/>
        <v>1</v>
      </c>
      <c r="R56" s="27">
        <f>COUNTIF($E$4:$E56,R$3)</f>
        <v>6</v>
      </c>
      <c r="S56" s="27">
        <f>COUNTIF($E$4:$E56,S$3)</f>
        <v>12</v>
      </c>
      <c r="T56" s="27">
        <f>COUNTIF($E$4:$E56,T$3)</f>
        <v>6</v>
      </c>
      <c r="U56" s="27">
        <f>COUNTIF($E$4:$E56,U$3)</f>
        <v>8</v>
      </c>
      <c r="V56" s="27">
        <f>COUNTIF($E$4:$E56,V$3)</f>
        <v>3</v>
      </c>
      <c r="W56" s="27">
        <f>COUNTIF($E$4:$E56,W$3)</f>
        <v>5</v>
      </c>
      <c r="X56" s="27">
        <f>COUNTIF($E$4:$E56,X$3)</f>
        <v>2</v>
      </c>
      <c r="Y56" s="27">
        <f>COUNTIF($E$4:$E56,Y$3)</f>
        <v>6</v>
      </c>
      <c r="Z56" s="27">
        <f>COUNTIF($E$4:$E56,Z$3)</f>
        <v>4</v>
      </c>
      <c r="AA56" s="27">
        <f>COUNTIF($E$4:$E56,AA$3)</f>
        <v>1</v>
      </c>
      <c r="AB56" s="38">
        <f>COUNTIF($E$4:$F56,R$3)</f>
        <v>12</v>
      </c>
      <c r="AC56" s="28">
        <f>COUNTIF($E$4:$F56,S$3)</f>
        <v>17</v>
      </c>
      <c r="AD56" s="28">
        <f>COUNTIF($E$4:$F56,T$3)</f>
        <v>11</v>
      </c>
      <c r="AE56" s="28">
        <f>COUNTIF($E$4:$F56,U$3)</f>
        <v>14</v>
      </c>
      <c r="AF56" s="28">
        <f>COUNTIF($E$4:$F56,V$3)</f>
        <v>9</v>
      </c>
      <c r="AG56" s="28">
        <f>COUNTIF($E$4:$F56,W$3)</f>
        <v>12</v>
      </c>
      <c r="AH56" s="28">
        <f>COUNTIF($E$4:$F56,X$3)</f>
        <v>3</v>
      </c>
      <c r="AI56" s="28">
        <f>COUNTIF($E$4:$F56,Y$3)</f>
        <v>10</v>
      </c>
      <c r="AJ56" s="28">
        <f>COUNTIF($E$4:$F56,Z$3)</f>
        <v>9</v>
      </c>
      <c r="AK56" s="28">
        <f>COUNTIF($E$4:$F56,AA$3)</f>
        <v>9</v>
      </c>
      <c r="AL56" s="36">
        <f t="shared" si="10"/>
        <v>0.5</v>
      </c>
      <c r="AM56" s="36">
        <f t="shared" si="10"/>
        <v>0.70588235294117652</v>
      </c>
      <c r="AN56" s="36">
        <f t="shared" si="10"/>
        <v>0.54545454545454541</v>
      </c>
      <c r="AO56" s="36">
        <f t="shared" si="10"/>
        <v>0.5714285714285714</v>
      </c>
      <c r="AP56" s="36">
        <f t="shared" si="10"/>
        <v>0.33333333333333331</v>
      </c>
      <c r="AQ56" s="36">
        <f t="shared" si="10"/>
        <v>0.41666666666666669</v>
      </c>
      <c r="AR56" s="36">
        <f t="shared" si="10"/>
        <v>0.66666666666666663</v>
      </c>
      <c r="AS56" s="36">
        <f t="shared" si="10"/>
        <v>0.6</v>
      </c>
      <c r="AT56" s="36">
        <f t="shared" si="10"/>
        <v>0.44444444444444442</v>
      </c>
      <c r="AU56" s="36">
        <f t="shared" si="10"/>
        <v>0.1111111111111111</v>
      </c>
      <c r="AV56" s="27">
        <v>54</v>
      </c>
    </row>
    <row r="57" spans="1:48" x14ac:dyDescent="0.35">
      <c r="A57" t="s">
        <v>144</v>
      </c>
      <c r="B57" s="33">
        <v>54</v>
      </c>
      <c r="C57" s="27">
        <v>7</v>
      </c>
      <c r="D57" s="27">
        <v>4</v>
      </c>
      <c r="E57" s="27">
        <v>4</v>
      </c>
      <c r="F57" s="27">
        <f t="shared" si="3"/>
        <v>7</v>
      </c>
      <c r="G57" s="27">
        <f t="shared" si="4"/>
        <v>3</v>
      </c>
      <c r="H57" s="27">
        <f t="shared" si="5"/>
        <v>0</v>
      </c>
      <c r="I57" s="34">
        <f>VLOOKUP(F57,naive_stat!$A$4:$E$13,5,0)</f>
        <v>0.44827586206896552</v>
      </c>
      <c r="J57" s="35">
        <f>11-VLOOKUP(F57,naive_stat!$A$4:$F$13,6,0)</f>
        <v>4</v>
      </c>
      <c r="K57" s="36">
        <f>HLOOKUP(F57,$AL$3:AU57,AV57,0)</f>
        <v>0.54545454545454541</v>
      </c>
      <c r="L57" s="44">
        <f>IF(VLOOKUP(C57,dynamic!$A$19:$F$28,4,0)&gt;VLOOKUP(D57,dynamic!$A$19:$F$28,4,0),C57,D57)</f>
        <v>4</v>
      </c>
      <c r="M57" s="44">
        <f t="shared" si="6"/>
        <v>1</v>
      </c>
      <c r="N57" s="44">
        <f>IF(VLOOKUP(C57,dynamic!$A$19:$F$28,2,0)&gt;VLOOKUP(D57,dynamic!$A$19:$F$28,2,0),C57,D57)</f>
        <v>4</v>
      </c>
      <c r="O57" s="44">
        <f t="shared" si="7"/>
        <v>1</v>
      </c>
      <c r="P57" s="44">
        <f>IF(VLOOKUP(C57,dynamic!$A$19:$F$28,6,0)&gt;VLOOKUP(D57,dynamic!$A$19:$F$28,6,0),C57,D57)</f>
        <v>4</v>
      </c>
      <c r="Q57" s="44">
        <f t="shared" si="8"/>
        <v>1</v>
      </c>
      <c r="R57" s="27">
        <f>COUNTIF($E$4:$E57,R$3)</f>
        <v>6</v>
      </c>
      <c r="S57" s="27">
        <f>COUNTIF($E$4:$E57,S$3)</f>
        <v>12</v>
      </c>
      <c r="T57" s="27">
        <f>COUNTIF($E$4:$E57,T$3)</f>
        <v>6</v>
      </c>
      <c r="U57" s="27">
        <f>COUNTIF($E$4:$E57,U$3)</f>
        <v>8</v>
      </c>
      <c r="V57" s="27">
        <f>COUNTIF($E$4:$E57,V$3)</f>
        <v>4</v>
      </c>
      <c r="W57" s="27">
        <f>COUNTIF($E$4:$E57,W$3)</f>
        <v>5</v>
      </c>
      <c r="X57" s="27">
        <f>COUNTIF($E$4:$E57,X$3)</f>
        <v>2</v>
      </c>
      <c r="Y57" s="27">
        <f>COUNTIF($E$4:$E57,Y$3)</f>
        <v>6</v>
      </c>
      <c r="Z57" s="27">
        <f>COUNTIF($E$4:$E57,Z$3)</f>
        <v>4</v>
      </c>
      <c r="AA57" s="27">
        <f>COUNTIF($E$4:$E57,AA$3)</f>
        <v>1</v>
      </c>
      <c r="AB57" s="38">
        <f>COUNTIF($E$4:$F57,R$3)</f>
        <v>12</v>
      </c>
      <c r="AC57" s="28">
        <f>COUNTIF($E$4:$F57,S$3)</f>
        <v>17</v>
      </c>
      <c r="AD57" s="28">
        <f>COUNTIF($E$4:$F57,T$3)</f>
        <v>11</v>
      </c>
      <c r="AE57" s="28">
        <f>COUNTIF($E$4:$F57,U$3)</f>
        <v>14</v>
      </c>
      <c r="AF57" s="28">
        <f>COUNTIF($E$4:$F57,V$3)</f>
        <v>10</v>
      </c>
      <c r="AG57" s="28">
        <f>COUNTIF($E$4:$F57,W$3)</f>
        <v>12</v>
      </c>
      <c r="AH57" s="28">
        <f>COUNTIF($E$4:$F57,X$3)</f>
        <v>3</v>
      </c>
      <c r="AI57" s="28">
        <f>COUNTIF($E$4:$F57,Y$3)</f>
        <v>11</v>
      </c>
      <c r="AJ57" s="28">
        <f>COUNTIF($E$4:$F57,Z$3)</f>
        <v>9</v>
      </c>
      <c r="AK57" s="28">
        <f>COUNTIF($E$4:$F57,AA$3)</f>
        <v>9</v>
      </c>
      <c r="AL57" s="36">
        <f t="shared" si="10"/>
        <v>0.5</v>
      </c>
      <c r="AM57" s="36">
        <f t="shared" si="10"/>
        <v>0.70588235294117652</v>
      </c>
      <c r="AN57" s="36">
        <f t="shared" si="10"/>
        <v>0.54545454545454541</v>
      </c>
      <c r="AO57" s="36">
        <f t="shared" si="10"/>
        <v>0.5714285714285714</v>
      </c>
      <c r="AP57" s="36">
        <f t="shared" si="10"/>
        <v>0.4</v>
      </c>
      <c r="AQ57" s="36">
        <f t="shared" si="10"/>
        <v>0.41666666666666669</v>
      </c>
      <c r="AR57" s="36">
        <f t="shared" si="10"/>
        <v>0.66666666666666663</v>
      </c>
      <c r="AS57" s="36">
        <f t="shared" si="10"/>
        <v>0.54545454545454541</v>
      </c>
      <c r="AT57" s="36">
        <f t="shared" si="10"/>
        <v>0.44444444444444442</v>
      </c>
      <c r="AU57" s="36">
        <f t="shared" si="10"/>
        <v>0.1111111111111111</v>
      </c>
      <c r="AV57" s="27">
        <v>55</v>
      </c>
    </row>
    <row r="58" spans="1:48" x14ac:dyDescent="0.35">
      <c r="A58" t="s">
        <v>144</v>
      </c>
      <c r="B58" s="33">
        <v>55</v>
      </c>
      <c r="C58" s="27">
        <v>5</v>
      </c>
      <c r="D58" s="27">
        <v>2</v>
      </c>
      <c r="E58" s="27">
        <v>5</v>
      </c>
      <c r="F58" s="27">
        <f t="shared" si="3"/>
        <v>2</v>
      </c>
      <c r="G58" s="27">
        <f t="shared" si="4"/>
        <v>3</v>
      </c>
      <c r="H58" s="27">
        <f t="shared" si="5"/>
        <v>0</v>
      </c>
      <c r="I58" s="34">
        <f>VLOOKUP(F58,naive_stat!$A$4:$E$13,5,0)</f>
        <v>0.4838709677419355</v>
      </c>
      <c r="J58" s="35">
        <f>11-VLOOKUP(F58,naive_stat!$A$4:$F$13,6,0)</f>
        <v>6</v>
      </c>
      <c r="K58" s="36">
        <f>HLOOKUP(F58,$AL$3:AU58,AV58,0)</f>
        <v>0.5</v>
      </c>
      <c r="L58" s="44">
        <f>IF(VLOOKUP(C58,dynamic!$A$19:$F$28,4,0)&gt;VLOOKUP(D58,dynamic!$A$19:$F$28,4,0),C58,D58)</f>
        <v>2</v>
      </c>
      <c r="M58" s="44">
        <f t="shared" si="6"/>
        <v>0</v>
      </c>
      <c r="N58" s="44">
        <f>IF(VLOOKUP(C58,dynamic!$A$19:$F$28,2,0)&gt;VLOOKUP(D58,dynamic!$A$19:$F$28,2,0),C58,D58)</f>
        <v>2</v>
      </c>
      <c r="O58" s="44">
        <f t="shared" si="7"/>
        <v>0</v>
      </c>
      <c r="P58" s="44">
        <f>IF(VLOOKUP(C58,dynamic!$A$19:$F$28,6,0)&gt;VLOOKUP(D58,dynamic!$A$19:$F$28,6,0),C58,D58)</f>
        <v>2</v>
      </c>
      <c r="Q58" s="44">
        <f t="shared" si="8"/>
        <v>0</v>
      </c>
      <c r="R58" s="27">
        <f>COUNTIF($E$4:$E58,R$3)</f>
        <v>6</v>
      </c>
      <c r="S58" s="27">
        <f>COUNTIF($E$4:$E58,S$3)</f>
        <v>12</v>
      </c>
      <c r="T58" s="27">
        <f>COUNTIF($E$4:$E58,T$3)</f>
        <v>6</v>
      </c>
      <c r="U58" s="27">
        <f>COUNTIF($E$4:$E58,U$3)</f>
        <v>8</v>
      </c>
      <c r="V58" s="27">
        <f>COUNTIF($E$4:$E58,V$3)</f>
        <v>4</v>
      </c>
      <c r="W58" s="27">
        <f>COUNTIF($E$4:$E58,W$3)</f>
        <v>6</v>
      </c>
      <c r="X58" s="27">
        <f>COUNTIF($E$4:$E58,X$3)</f>
        <v>2</v>
      </c>
      <c r="Y58" s="27">
        <f>COUNTIF($E$4:$E58,Y$3)</f>
        <v>6</v>
      </c>
      <c r="Z58" s="27">
        <f>COUNTIF($E$4:$E58,Z$3)</f>
        <v>4</v>
      </c>
      <c r="AA58" s="27">
        <f>COUNTIF($E$4:$E58,AA$3)</f>
        <v>1</v>
      </c>
      <c r="AB58" s="38">
        <f>COUNTIF($E$4:$F58,R$3)</f>
        <v>12</v>
      </c>
      <c r="AC58" s="28">
        <f>COUNTIF($E$4:$F58,S$3)</f>
        <v>17</v>
      </c>
      <c r="AD58" s="28">
        <f>COUNTIF($E$4:$F58,T$3)</f>
        <v>12</v>
      </c>
      <c r="AE58" s="28">
        <f>COUNTIF($E$4:$F58,U$3)</f>
        <v>14</v>
      </c>
      <c r="AF58" s="28">
        <f>COUNTIF($E$4:$F58,V$3)</f>
        <v>10</v>
      </c>
      <c r="AG58" s="28">
        <f>COUNTIF($E$4:$F58,W$3)</f>
        <v>13</v>
      </c>
      <c r="AH58" s="28">
        <f>COUNTIF($E$4:$F58,X$3)</f>
        <v>3</v>
      </c>
      <c r="AI58" s="28">
        <f>COUNTIF($E$4:$F58,Y$3)</f>
        <v>11</v>
      </c>
      <c r="AJ58" s="28">
        <f>COUNTIF($E$4:$F58,Z$3)</f>
        <v>9</v>
      </c>
      <c r="AK58" s="28">
        <f>COUNTIF($E$4:$F58,AA$3)</f>
        <v>9</v>
      </c>
      <c r="AL58" s="36">
        <f t="shared" si="10"/>
        <v>0.5</v>
      </c>
      <c r="AM58" s="36">
        <f t="shared" si="10"/>
        <v>0.70588235294117652</v>
      </c>
      <c r="AN58" s="36">
        <f t="shared" si="10"/>
        <v>0.5</v>
      </c>
      <c r="AO58" s="36">
        <f t="shared" si="10"/>
        <v>0.5714285714285714</v>
      </c>
      <c r="AP58" s="36">
        <f t="shared" si="10"/>
        <v>0.4</v>
      </c>
      <c r="AQ58" s="36">
        <f t="shared" si="10"/>
        <v>0.46153846153846156</v>
      </c>
      <c r="AR58" s="36">
        <f t="shared" si="10"/>
        <v>0.66666666666666663</v>
      </c>
      <c r="AS58" s="36">
        <f t="shared" si="10"/>
        <v>0.54545454545454541</v>
      </c>
      <c r="AT58" s="36">
        <f t="shared" si="10"/>
        <v>0.44444444444444442</v>
      </c>
      <c r="AU58" s="36">
        <f t="shared" si="10"/>
        <v>0.1111111111111111</v>
      </c>
      <c r="AV58" s="27">
        <v>56</v>
      </c>
    </row>
    <row r="59" spans="1:48" x14ac:dyDescent="0.35">
      <c r="A59" t="s">
        <v>144</v>
      </c>
      <c r="B59" s="33">
        <v>56</v>
      </c>
      <c r="C59" s="27">
        <v>8</v>
      </c>
      <c r="D59" s="27">
        <v>1</v>
      </c>
      <c r="E59" s="27">
        <v>1</v>
      </c>
      <c r="F59" s="27">
        <f t="shared" si="3"/>
        <v>8</v>
      </c>
      <c r="G59" s="27">
        <f t="shared" si="4"/>
        <v>7</v>
      </c>
      <c r="H59" s="27">
        <f t="shared" si="5"/>
        <v>0</v>
      </c>
      <c r="I59" s="34">
        <f>VLOOKUP(F59,naive_stat!$A$4:$E$13,5,0)</f>
        <v>0.32</v>
      </c>
      <c r="J59" s="35">
        <f>11-VLOOKUP(F59,naive_stat!$A$4:$F$13,6,0)</f>
        <v>1</v>
      </c>
      <c r="K59" s="36">
        <f>HLOOKUP(F59,$AL$3:AU59,AV59,0)</f>
        <v>0.4</v>
      </c>
      <c r="L59" s="44">
        <f>IF(VLOOKUP(C59,dynamic!$A$19:$F$28,4,0)&gt;VLOOKUP(D59,dynamic!$A$19:$F$28,4,0),C59,D59)</f>
        <v>1</v>
      </c>
      <c r="M59" s="44">
        <f t="shared" si="6"/>
        <v>1</v>
      </c>
      <c r="N59" s="44">
        <f>IF(VLOOKUP(C59,dynamic!$A$19:$F$28,2,0)&gt;VLOOKUP(D59,dynamic!$A$19:$F$28,2,0),C59,D59)</f>
        <v>1</v>
      </c>
      <c r="O59" s="44">
        <f t="shared" si="7"/>
        <v>1</v>
      </c>
      <c r="P59" s="44">
        <f>IF(VLOOKUP(C59,dynamic!$A$19:$F$28,6,0)&gt;VLOOKUP(D59,dynamic!$A$19:$F$28,6,0),C59,D59)</f>
        <v>1</v>
      </c>
      <c r="Q59" s="44">
        <f t="shared" si="8"/>
        <v>1</v>
      </c>
      <c r="R59" s="27">
        <f>COUNTIF($E$4:$E59,R$3)</f>
        <v>6</v>
      </c>
      <c r="S59" s="27">
        <f>COUNTIF($E$4:$E59,S$3)</f>
        <v>13</v>
      </c>
      <c r="T59" s="27">
        <f>COUNTIF($E$4:$E59,T$3)</f>
        <v>6</v>
      </c>
      <c r="U59" s="27">
        <f>COUNTIF($E$4:$E59,U$3)</f>
        <v>8</v>
      </c>
      <c r="V59" s="27">
        <f>COUNTIF($E$4:$E59,V$3)</f>
        <v>4</v>
      </c>
      <c r="W59" s="27">
        <f>COUNTIF($E$4:$E59,W$3)</f>
        <v>6</v>
      </c>
      <c r="X59" s="27">
        <f>COUNTIF($E$4:$E59,X$3)</f>
        <v>2</v>
      </c>
      <c r="Y59" s="27">
        <f>COUNTIF($E$4:$E59,Y$3)</f>
        <v>6</v>
      </c>
      <c r="Z59" s="27">
        <f>COUNTIF($E$4:$E59,Z$3)</f>
        <v>4</v>
      </c>
      <c r="AA59" s="27">
        <f>COUNTIF($E$4:$E59,AA$3)</f>
        <v>1</v>
      </c>
      <c r="AB59" s="38">
        <f>COUNTIF($E$4:$F59,R$3)</f>
        <v>12</v>
      </c>
      <c r="AC59" s="28">
        <f>COUNTIF($E$4:$F59,S$3)</f>
        <v>18</v>
      </c>
      <c r="AD59" s="28">
        <f>COUNTIF($E$4:$F59,T$3)</f>
        <v>12</v>
      </c>
      <c r="AE59" s="28">
        <f>COUNTIF($E$4:$F59,U$3)</f>
        <v>14</v>
      </c>
      <c r="AF59" s="28">
        <f>COUNTIF($E$4:$F59,V$3)</f>
        <v>10</v>
      </c>
      <c r="AG59" s="28">
        <f>COUNTIF($E$4:$F59,W$3)</f>
        <v>13</v>
      </c>
      <c r="AH59" s="28">
        <f>COUNTIF($E$4:$F59,X$3)</f>
        <v>3</v>
      </c>
      <c r="AI59" s="28">
        <f>COUNTIF($E$4:$F59,Y$3)</f>
        <v>11</v>
      </c>
      <c r="AJ59" s="28">
        <f>COUNTIF($E$4:$F59,Z$3)</f>
        <v>10</v>
      </c>
      <c r="AK59" s="28">
        <f>COUNTIF($E$4:$F59,AA$3)</f>
        <v>9</v>
      </c>
      <c r="AL59" s="36">
        <f t="shared" si="10"/>
        <v>0.5</v>
      </c>
      <c r="AM59" s="36">
        <f t="shared" si="10"/>
        <v>0.72222222222222221</v>
      </c>
      <c r="AN59" s="36">
        <f t="shared" si="10"/>
        <v>0.5</v>
      </c>
      <c r="AO59" s="36">
        <f t="shared" si="10"/>
        <v>0.5714285714285714</v>
      </c>
      <c r="AP59" s="36">
        <f t="shared" si="10"/>
        <v>0.4</v>
      </c>
      <c r="AQ59" s="36">
        <f t="shared" si="10"/>
        <v>0.46153846153846156</v>
      </c>
      <c r="AR59" s="36">
        <f t="shared" si="10"/>
        <v>0.66666666666666663</v>
      </c>
      <c r="AS59" s="36">
        <f t="shared" si="10"/>
        <v>0.54545454545454541</v>
      </c>
      <c r="AT59" s="36">
        <f t="shared" si="10"/>
        <v>0.4</v>
      </c>
      <c r="AU59" s="36">
        <f t="shared" si="10"/>
        <v>0.1111111111111111</v>
      </c>
      <c r="AV59" s="27">
        <v>57</v>
      </c>
    </row>
    <row r="60" spans="1:48" x14ac:dyDescent="0.35">
      <c r="A60" t="s">
        <v>144</v>
      </c>
      <c r="B60" s="33">
        <v>57</v>
      </c>
      <c r="C60" s="27">
        <v>6</v>
      </c>
      <c r="D60" s="27">
        <v>7</v>
      </c>
      <c r="E60" s="27">
        <v>6</v>
      </c>
      <c r="F60" s="27">
        <f t="shared" si="3"/>
        <v>7</v>
      </c>
      <c r="G60" s="27">
        <f t="shared" si="4"/>
        <v>-1</v>
      </c>
      <c r="H60" s="27">
        <f t="shared" si="5"/>
        <v>0</v>
      </c>
      <c r="I60" s="34">
        <f>VLOOKUP(F60,naive_stat!$A$4:$E$13,5,0)</f>
        <v>0.44827586206896552</v>
      </c>
      <c r="J60" s="35">
        <f>11-VLOOKUP(F60,naive_stat!$A$4:$F$13,6,0)</f>
        <v>4</v>
      </c>
      <c r="K60" s="36">
        <f>HLOOKUP(F60,$AL$3:AU60,AV60,0)</f>
        <v>0.5</v>
      </c>
      <c r="L60" s="44">
        <f>IF(VLOOKUP(C60,dynamic!$A$19:$F$28,4,0)&gt;VLOOKUP(D60,dynamic!$A$19:$F$28,4,0),C60,D60)</f>
        <v>7</v>
      </c>
      <c r="M60" s="44">
        <f t="shared" si="6"/>
        <v>0</v>
      </c>
      <c r="N60" s="44">
        <f>IF(VLOOKUP(C60,dynamic!$A$19:$F$28,2,0)&gt;VLOOKUP(D60,dynamic!$A$19:$F$28,2,0),C60,D60)</f>
        <v>7</v>
      </c>
      <c r="O60" s="44">
        <f t="shared" si="7"/>
        <v>0</v>
      </c>
      <c r="P60" s="44">
        <f>IF(VLOOKUP(C60,dynamic!$A$19:$F$28,6,0)&gt;VLOOKUP(D60,dynamic!$A$19:$F$28,6,0),C60,D60)</f>
        <v>6</v>
      </c>
      <c r="Q60" s="44">
        <f t="shared" si="8"/>
        <v>1</v>
      </c>
      <c r="R60" s="27">
        <f>COUNTIF($E$4:$E60,R$3)</f>
        <v>6</v>
      </c>
      <c r="S60" s="27">
        <f>COUNTIF($E$4:$E60,S$3)</f>
        <v>13</v>
      </c>
      <c r="T60" s="27">
        <f>COUNTIF($E$4:$E60,T$3)</f>
        <v>6</v>
      </c>
      <c r="U60" s="27">
        <f>COUNTIF($E$4:$E60,U$3)</f>
        <v>8</v>
      </c>
      <c r="V60" s="27">
        <f>COUNTIF($E$4:$E60,V$3)</f>
        <v>4</v>
      </c>
      <c r="W60" s="27">
        <f>COUNTIF($E$4:$E60,W$3)</f>
        <v>6</v>
      </c>
      <c r="X60" s="27">
        <f>COUNTIF($E$4:$E60,X$3)</f>
        <v>3</v>
      </c>
      <c r="Y60" s="27">
        <f>COUNTIF($E$4:$E60,Y$3)</f>
        <v>6</v>
      </c>
      <c r="Z60" s="27">
        <f>COUNTIF($E$4:$E60,Z$3)</f>
        <v>4</v>
      </c>
      <c r="AA60" s="27">
        <f>COUNTIF($E$4:$E60,AA$3)</f>
        <v>1</v>
      </c>
      <c r="AB60" s="38">
        <f>COUNTIF($E$4:$F60,R$3)</f>
        <v>12</v>
      </c>
      <c r="AC60" s="28">
        <f>COUNTIF($E$4:$F60,S$3)</f>
        <v>18</v>
      </c>
      <c r="AD60" s="28">
        <f>COUNTIF($E$4:$F60,T$3)</f>
        <v>12</v>
      </c>
      <c r="AE60" s="28">
        <f>COUNTIF($E$4:$F60,U$3)</f>
        <v>14</v>
      </c>
      <c r="AF60" s="28">
        <f>COUNTIF($E$4:$F60,V$3)</f>
        <v>10</v>
      </c>
      <c r="AG60" s="28">
        <f>COUNTIF($E$4:$F60,W$3)</f>
        <v>13</v>
      </c>
      <c r="AH60" s="28">
        <f>COUNTIF($E$4:$F60,X$3)</f>
        <v>4</v>
      </c>
      <c r="AI60" s="28">
        <f>COUNTIF($E$4:$F60,Y$3)</f>
        <v>12</v>
      </c>
      <c r="AJ60" s="28">
        <f>COUNTIF($E$4:$F60,Z$3)</f>
        <v>10</v>
      </c>
      <c r="AK60" s="28">
        <f>COUNTIF($E$4:$F60,AA$3)</f>
        <v>9</v>
      </c>
      <c r="AL60" s="36">
        <f t="shared" si="10"/>
        <v>0.5</v>
      </c>
      <c r="AM60" s="36">
        <f t="shared" si="10"/>
        <v>0.72222222222222221</v>
      </c>
      <c r="AN60" s="36">
        <f t="shared" si="10"/>
        <v>0.5</v>
      </c>
      <c r="AO60" s="36">
        <f t="shared" si="10"/>
        <v>0.5714285714285714</v>
      </c>
      <c r="AP60" s="36">
        <f t="shared" si="10"/>
        <v>0.4</v>
      </c>
      <c r="AQ60" s="36">
        <f t="shared" si="10"/>
        <v>0.46153846153846156</v>
      </c>
      <c r="AR60" s="36">
        <f t="shared" si="10"/>
        <v>0.75</v>
      </c>
      <c r="AS60" s="36">
        <f t="shared" si="10"/>
        <v>0.5</v>
      </c>
      <c r="AT60" s="36">
        <f t="shared" si="10"/>
        <v>0.4</v>
      </c>
      <c r="AU60" s="36">
        <f t="shared" si="10"/>
        <v>0.1111111111111111</v>
      </c>
      <c r="AV60" s="27">
        <v>58</v>
      </c>
    </row>
    <row r="61" spans="1:48" x14ac:dyDescent="0.35">
      <c r="A61" t="s">
        <v>144</v>
      </c>
      <c r="B61" s="33">
        <v>58</v>
      </c>
      <c r="C61" s="27">
        <v>4</v>
      </c>
      <c r="D61" s="27">
        <v>2</v>
      </c>
      <c r="E61" s="27">
        <v>2</v>
      </c>
      <c r="F61" s="27">
        <f t="shared" si="3"/>
        <v>4</v>
      </c>
      <c r="G61" s="27">
        <f t="shared" si="4"/>
        <v>2</v>
      </c>
      <c r="H61" s="27">
        <f t="shared" si="5"/>
        <v>0</v>
      </c>
      <c r="I61" s="34">
        <f>VLOOKUP(F61,naive_stat!$A$4:$E$13,5,0)</f>
        <v>0.5161290322580645</v>
      </c>
      <c r="J61" s="35">
        <f>11-VLOOKUP(F61,naive_stat!$A$4:$F$13,6,0)</f>
        <v>8</v>
      </c>
      <c r="K61" s="36">
        <f>HLOOKUP(F61,$AL$3:AU61,AV61,0)</f>
        <v>0.36363636363636365</v>
      </c>
      <c r="L61" s="44">
        <f>IF(VLOOKUP(C61,dynamic!$A$19:$F$28,4,0)&gt;VLOOKUP(D61,dynamic!$A$19:$F$28,4,0),C61,D61)</f>
        <v>4</v>
      </c>
      <c r="M61" s="44">
        <f t="shared" si="6"/>
        <v>0</v>
      </c>
      <c r="N61" s="44">
        <f>IF(VLOOKUP(C61,dynamic!$A$19:$F$28,2,0)&gt;VLOOKUP(D61,dynamic!$A$19:$F$28,2,0),C61,D61)</f>
        <v>4</v>
      </c>
      <c r="O61" s="44">
        <f t="shared" si="7"/>
        <v>0</v>
      </c>
      <c r="P61" s="44">
        <f>IF(VLOOKUP(C61,dynamic!$A$19:$F$28,6,0)&gt;VLOOKUP(D61,dynamic!$A$19:$F$28,6,0),C61,D61)</f>
        <v>4</v>
      </c>
      <c r="Q61" s="44">
        <f t="shared" si="8"/>
        <v>0</v>
      </c>
      <c r="R61" s="27">
        <f>COUNTIF($E$4:$E61,R$3)</f>
        <v>6</v>
      </c>
      <c r="S61" s="27">
        <f>COUNTIF($E$4:$E61,S$3)</f>
        <v>13</v>
      </c>
      <c r="T61" s="27">
        <f>COUNTIF($E$4:$E61,T$3)</f>
        <v>7</v>
      </c>
      <c r="U61" s="27">
        <f>COUNTIF($E$4:$E61,U$3)</f>
        <v>8</v>
      </c>
      <c r="V61" s="27">
        <f>COUNTIF($E$4:$E61,V$3)</f>
        <v>4</v>
      </c>
      <c r="W61" s="27">
        <f>COUNTIF($E$4:$E61,W$3)</f>
        <v>6</v>
      </c>
      <c r="X61" s="27">
        <f>COUNTIF($E$4:$E61,X$3)</f>
        <v>3</v>
      </c>
      <c r="Y61" s="27">
        <f>COUNTIF($E$4:$E61,Y$3)</f>
        <v>6</v>
      </c>
      <c r="Z61" s="27">
        <f>COUNTIF($E$4:$E61,Z$3)</f>
        <v>4</v>
      </c>
      <c r="AA61" s="27">
        <f>COUNTIF($E$4:$E61,AA$3)</f>
        <v>1</v>
      </c>
      <c r="AB61" s="38">
        <f>COUNTIF($E$4:$F61,R$3)</f>
        <v>12</v>
      </c>
      <c r="AC61" s="28">
        <f>COUNTIF($E$4:$F61,S$3)</f>
        <v>18</v>
      </c>
      <c r="AD61" s="28">
        <f>COUNTIF($E$4:$F61,T$3)</f>
        <v>13</v>
      </c>
      <c r="AE61" s="28">
        <f>COUNTIF($E$4:$F61,U$3)</f>
        <v>14</v>
      </c>
      <c r="AF61" s="28">
        <f>COUNTIF($E$4:$F61,V$3)</f>
        <v>11</v>
      </c>
      <c r="AG61" s="28">
        <f>COUNTIF($E$4:$F61,W$3)</f>
        <v>13</v>
      </c>
      <c r="AH61" s="28">
        <f>COUNTIF($E$4:$F61,X$3)</f>
        <v>4</v>
      </c>
      <c r="AI61" s="28">
        <f>COUNTIF($E$4:$F61,Y$3)</f>
        <v>12</v>
      </c>
      <c r="AJ61" s="28">
        <f>COUNTIF($E$4:$F61,Z$3)</f>
        <v>10</v>
      </c>
      <c r="AK61" s="28">
        <f>COUNTIF($E$4:$F61,AA$3)</f>
        <v>9</v>
      </c>
      <c r="AL61" s="36">
        <f t="shared" si="10"/>
        <v>0.5</v>
      </c>
      <c r="AM61" s="36">
        <f t="shared" si="10"/>
        <v>0.72222222222222221</v>
      </c>
      <c r="AN61" s="36">
        <f t="shared" si="10"/>
        <v>0.53846153846153844</v>
      </c>
      <c r="AO61" s="36">
        <f t="shared" si="10"/>
        <v>0.5714285714285714</v>
      </c>
      <c r="AP61" s="36">
        <f t="shared" si="10"/>
        <v>0.36363636363636365</v>
      </c>
      <c r="AQ61" s="36">
        <f t="shared" si="10"/>
        <v>0.46153846153846156</v>
      </c>
      <c r="AR61" s="36">
        <f t="shared" si="10"/>
        <v>0.75</v>
      </c>
      <c r="AS61" s="36">
        <f t="shared" si="10"/>
        <v>0.5</v>
      </c>
      <c r="AT61" s="36">
        <f t="shared" si="10"/>
        <v>0.4</v>
      </c>
      <c r="AU61" s="36">
        <f t="shared" si="10"/>
        <v>0.1111111111111111</v>
      </c>
      <c r="AV61" s="27">
        <v>59</v>
      </c>
    </row>
    <row r="62" spans="1:48" x14ac:dyDescent="0.35">
      <c r="A62" t="s">
        <v>144</v>
      </c>
      <c r="B62" s="33">
        <v>59</v>
      </c>
      <c r="C62" s="27">
        <v>1</v>
      </c>
      <c r="D62" s="27">
        <v>4</v>
      </c>
      <c r="E62" s="27">
        <v>1</v>
      </c>
      <c r="F62" s="27">
        <f t="shared" si="3"/>
        <v>4</v>
      </c>
      <c r="G62" s="27">
        <f t="shared" si="4"/>
        <v>-3</v>
      </c>
      <c r="H62" s="27">
        <f t="shared" si="5"/>
        <v>0</v>
      </c>
      <c r="I62" s="34">
        <f>VLOOKUP(F62,naive_stat!$A$4:$E$13,5,0)</f>
        <v>0.5161290322580645</v>
      </c>
      <c r="J62" s="35">
        <f>11-VLOOKUP(F62,naive_stat!$A$4:$F$13,6,0)</f>
        <v>8</v>
      </c>
      <c r="K62" s="36">
        <f>HLOOKUP(F62,$AL$3:AU62,AV62,0)</f>
        <v>0.33333333333333331</v>
      </c>
      <c r="L62" s="44">
        <f>IF(VLOOKUP(C62,dynamic!$A$19:$F$28,4,0)&gt;VLOOKUP(D62,dynamic!$A$19:$F$28,4,0),C62,D62)</f>
        <v>4</v>
      </c>
      <c r="M62" s="44">
        <f t="shared" si="6"/>
        <v>0</v>
      </c>
      <c r="N62" s="44">
        <f>IF(VLOOKUP(C62,dynamic!$A$19:$F$28,2,0)&gt;VLOOKUP(D62,dynamic!$A$19:$F$28,2,0),C62,D62)</f>
        <v>1</v>
      </c>
      <c r="O62" s="44">
        <f t="shared" si="7"/>
        <v>1</v>
      </c>
      <c r="P62" s="44">
        <f>IF(VLOOKUP(C62,dynamic!$A$19:$F$28,6,0)&gt;VLOOKUP(D62,dynamic!$A$19:$F$28,6,0),C62,D62)</f>
        <v>1</v>
      </c>
      <c r="Q62" s="44">
        <f t="shared" si="8"/>
        <v>1</v>
      </c>
      <c r="R62" s="27">
        <f>COUNTIF($E$4:$E62,R$3)</f>
        <v>6</v>
      </c>
      <c r="S62" s="27">
        <f>COUNTIF($E$4:$E62,S$3)</f>
        <v>14</v>
      </c>
      <c r="T62" s="27">
        <f>COUNTIF($E$4:$E62,T$3)</f>
        <v>7</v>
      </c>
      <c r="U62" s="27">
        <f>COUNTIF($E$4:$E62,U$3)</f>
        <v>8</v>
      </c>
      <c r="V62" s="27">
        <f>COUNTIF($E$4:$E62,V$3)</f>
        <v>4</v>
      </c>
      <c r="W62" s="27">
        <f>COUNTIF($E$4:$E62,W$3)</f>
        <v>6</v>
      </c>
      <c r="X62" s="27">
        <f>COUNTIF($E$4:$E62,X$3)</f>
        <v>3</v>
      </c>
      <c r="Y62" s="27">
        <f>COUNTIF($E$4:$E62,Y$3)</f>
        <v>6</v>
      </c>
      <c r="Z62" s="27">
        <f>COUNTIF($E$4:$E62,Z$3)</f>
        <v>4</v>
      </c>
      <c r="AA62" s="27">
        <f>COUNTIF($E$4:$E62,AA$3)</f>
        <v>1</v>
      </c>
      <c r="AB62" s="38">
        <f>COUNTIF($E$4:$F62,R$3)</f>
        <v>12</v>
      </c>
      <c r="AC62" s="28">
        <f>COUNTIF($E$4:$F62,S$3)</f>
        <v>19</v>
      </c>
      <c r="AD62" s="28">
        <f>COUNTIF($E$4:$F62,T$3)</f>
        <v>13</v>
      </c>
      <c r="AE62" s="28">
        <f>COUNTIF($E$4:$F62,U$3)</f>
        <v>14</v>
      </c>
      <c r="AF62" s="28">
        <f>COUNTIF($E$4:$F62,V$3)</f>
        <v>12</v>
      </c>
      <c r="AG62" s="28">
        <f>COUNTIF($E$4:$F62,W$3)</f>
        <v>13</v>
      </c>
      <c r="AH62" s="28">
        <f>COUNTIF($E$4:$F62,X$3)</f>
        <v>4</v>
      </c>
      <c r="AI62" s="28">
        <f>COUNTIF($E$4:$F62,Y$3)</f>
        <v>12</v>
      </c>
      <c r="AJ62" s="28">
        <f>COUNTIF($E$4:$F62,Z$3)</f>
        <v>10</v>
      </c>
      <c r="AK62" s="28">
        <f>COUNTIF($E$4:$F62,AA$3)</f>
        <v>9</v>
      </c>
      <c r="AL62" s="36">
        <f t="shared" si="10"/>
        <v>0.5</v>
      </c>
      <c r="AM62" s="36">
        <f t="shared" si="10"/>
        <v>0.73684210526315785</v>
      </c>
      <c r="AN62" s="36">
        <f t="shared" si="10"/>
        <v>0.53846153846153844</v>
      </c>
      <c r="AO62" s="36">
        <f t="shared" si="10"/>
        <v>0.5714285714285714</v>
      </c>
      <c r="AP62" s="36">
        <f t="shared" si="10"/>
        <v>0.33333333333333331</v>
      </c>
      <c r="AQ62" s="36">
        <f t="shared" si="10"/>
        <v>0.46153846153846156</v>
      </c>
      <c r="AR62" s="36">
        <f t="shared" si="10"/>
        <v>0.75</v>
      </c>
      <c r="AS62" s="36">
        <f t="shared" si="10"/>
        <v>0.5</v>
      </c>
      <c r="AT62" s="36">
        <f t="shared" si="10"/>
        <v>0.4</v>
      </c>
      <c r="AU62" s="36">
        <f t="shared" si="10"/>
        <v>0.1111111111111111</v>
      </c>
      <c r="AV62" s="27">
        <v>60</v>
      </c>
    </row>
    <row r="63" spans="1:48" x14ac:dyDescent="0.35">
      <c r="A63" t="s">
        <v>144</v>
      </c>
      <c r="B63" s="33">
        <v>60</v>
      </c>
      <c r="C63" s="27">
        <v>9</v>
      </c>
      <c r="D63" s="27">
        <v>7</v>
      </c>
      <c r="E63" s="27">
        <v>7</v>
      </c>
      <c r="F63" s="27">
        <f t="shared" si="3"/>
        <v>9</v>
      </c>
      <c r="G63" s="27">
        <f t="shared" si="4"/>
        <v>2</v>
      </c>
      <c r="H63" s="27">
        <f t="shared" si="5"/>
        <v>0</v>
      </c>
      <c r="I63" s="34">
        <f>VLOOKUP(F63,naive_stat!$A$4:$E$13,5,0)</f>
        <v>0.4</v>
      </c>
      <c r="J63" s="35">
        <f>11-VLOOKUP(F63,naive_stat!$A$4:$F$13,6,0)</f>
        <v>2</v>
      </c>
      <c r="K63" s="36">
        <f>HLOOKUP(F63,$AL$3:AU63,AV63,0)</f>
        <v>0.1</v>
      </c>
      <c r="L63" s="44">
        <f>IF(VLOOKUP(C63,dynamic!$A$19:$F$28,4,0)&gt;VLOOKUP(D63,dynamic!$A$19:$F$28,4,0),C63,D63)</f>
        <v>9</v>
      </c>
      <c r="M63" s="44">
        <f t="shared" si="6"/>
        <v>0</v>
      </c>
      <c r="N63" s="44">
        <f>IF(VLOOKUP(C63,dynamic!$A$19:$F$28,2,0)&gt;VLOOKUP(D63,dynamic!$A$19:$F$28,2,0),C63,D63)</f>
        <v>7</v>
      </c>
      <c r="O63" s="44">
        <f t="shared" si="7"/>
        <v>1</v>
      </c>
      <c r="P63" s="44">
        <f>IF(VLOOKUP(C63,dynamic!$A$19:$F$28,6,0)&gt;VLOOKUP(D63,dynamic!$A$19:$F$28,6,0),C63,D63)</f>
        <v>7</v>
      </c>
      <c r="Q63" s="44">
        <f t="shared" si="8"/>
        <v>1</v>
      </c>
      <c r="R63" s="27">
        <f>COUNTIF($E$4:$E63,R$3)</f>
        <v>6</v>
      </c>
      <c r="S63" s="27">
        <f>COUNTIF($E$4:$E63,S$3)</f>
        <v>14</v>
      </c>
      <c r="T63" s="27">
        <f>COUNTIF($E$4:$E63,T$3)</f>
        <v>7</v>
      </c>
      <c r="U63" s="27">
        <f>COUNTIF($E$4:$E63,U$3)</f>
        <v>8</v>
      </c>
      <c r="V63" s="27">
        <f>COUNTIF($E$4:$E63,V$3)</f>
        <v>4</v>
      </c>
      <c r="W63" s="27">
        <f>COUNTIF($E$4:$E63,W$3)</f>
        <v>6</v>
      </c>
      <c r="X63" s="27">
        <f>COUNTIF($E$4:$E63,X$3)</f>
        <v>3</v>
      </c>
      <c r="Y63" s="27">
        <f>COUNTIF($E$4:$E63,Y$3)</f>
        <v>7</v>
      </c>
      <c r="Z63" s="27">
        <f>COUNTIF($E$4:$E63,Z$3)</f>
        <v>4</v>
      </c>
      <c r="AA63" s="27">
        <f>COUNTIF($E$4:$E63,AA$3)</f>
        <v>1</v>
      </c>
      <c r="AB63" s="38">
        <f>COUNTIF($E$4:$F63,R$3)</f>
        <v>12</v>
      </c>
      <c r="AC63" s="28">
        <f>COUNTIF($E$4:$F63,S$3)</f>
        <v>19</v>
      </c>
      <c r="AD63" s="28">
        <f>COUNTIF($E$4:$F63,T$3)</f>
        <v>13</v>
      </c>
      <c r="AE63" s="28">
        <f>COUNTIF($E$4:$F63,U$3)</f>
        <v>14</v>
      </c>
      <c r="AF63" s="28">
        <f>COUNTIF($E$4:$F63,V$3)</f>
        <v>12</v>
      </c>
      <c r="AG63" s="28">
        <f>COUNTIF($E$4:$F63,W$3)</f>
        <v>13</v>
      </c>
      <c r="AH63" s="28">
        <f>COUNTIF($E$4:$F63,X$3)</f>
        <v>4</v>
      </c>
      <c r="AI63" s="28">
        <f>COUNTIF($E$4:$F63,Y$3)</f>
        <v>13</v>
      </c>
      <c r="AJ63" s="28">
        <f>COUNTIF($E$4:$F63,Z$3)</f>
        <v>10</v>
      </c>
      <c r="AK63" s="28">
        <f>COUNTIF($E$4:$F63,AA$3)</f>
        <v>10</v>
      </c>
      <c r="AL63" s="36">
        <f t="shared" si="10"/>
        <v>0.5</v>
      </c>
      <c r="AM63" s="36">
        <f t="shared" si="10"/>
        <v>0.73684210526315785</v>
      </c>
      <c r="AN63" s="36">
        <f t="shared" si="10"/>
        <v>0.53846153846153844</v>
      </c>
      <c r="AO63" s="36">
        <f t="shared" si="10"/>
        <v>0.5714285714285714</v>
      </c>
      <c r="AP63" s="36">
        <f t="shared" si="10"/>
        <v>0.33333333333333331</v>
      </c>
      <c r="AQ63" s="36">
        <f t="shared" si="10"/>
        <v>0.46153846153846156</v>
      </c>
      <c r="AR63" s="36">
        <f t="shared" si="10"/>
        <v>0.75</v>
      </c>
      <c r="AS63" s="36">
        <f t="shared" si="10"/>
        <v>0.53846153846153844</v>
      </c>
      <c r="AT63" s="36">
        <f t="shared" si="10"/>
        <v>0.4</v>
      </c>
      <c r="AU63" s="36">
        <f t="shared" si="10"/>
        <v>0.1</v>
      </c>
      <c r="AV63" s="27">
        <v>61</v>
      </c>
    </row>
    <row r="64" spans="1:48" x14ac:dyDescent="0.35">
      <c r="A64" t="s">
        <v>144</v>
      </c>
      <c r="B64" s="33">
        <v>61</v>
      </c>
      <c r="C64" s="27">
        <v>1</v>
      </c>
      <c r="D64" s="27">
        <v>3</v>
      </c>
      <c r="E64" s="27">
        <v>1</v>
      </c>
      <c r="F64" s="27">
        <f t="shared" si="3"/>
        <v>3</v>
      </c>
      <c r="G64" s="27">
        <f t="shared" si="4"/>
        <v>-2</v>
      </c>
      <c r="H64" s="27">
        <f t="shared" si="5"/>
        <v>0</v>
      </c>
      <c r="I64" s="34">
        <f>VLOOKUP(F64,naive_stat!$A$4:$E$13,5,0)</f>
        <v>0.48148148148148145</v>
      </c>
      <c r="J64" s="35">
        <f>11-VLOOKUP(F64,naive_stat!$A$4:$F$13,6,0)</f>
        <v>5</v>
      </c>
      <c r="K64" s="36">
        <f>HLOOKUP(F64,$AL$3:AU64,AV64,0)</f>
        <v>0.53333333333333333</v>
      </c>
      <c r="L64" s="44">
        <f>IF(VLOOKUP(C64,dynamic!$A$19:$F$28,4,0)&gt;VLOOKUP(D64,dynamic!$A$19:$F$28,4,0),C64,D64)</f>
        <v>1</v>
      </c>
      <c r="M64" s="44">
        <f t="shared" si="6"/>
        <v>1</v>
      </c>
      <c r="N64" s="44">
        <f>IF(VLOOKUP(C64,dynamic!$A$19:$F$28,2,0)&gt;VLOOKUP(D64,dynamic!$A$19:$F$28,2,0),C64,D64)</f>
        <v>1</v>
      </c>
      <c r="O64" s="44">
        <f t="shared" si="7"/>
        <v>1</v>
      </c>
      <c r="P64" s="44">
        <f>IF(VLOOKUP(C64,dynamic!$A$19:$F$28,6,0)&gt;VLOOKUP(D64,dynamic!$A$19:$F$28,6,0),C64,D64)</f>
        <v>1</v>
      </c>
      <c r="Q64" s="44">
        <f t="shared" si="8"/>
        <v>1</v>
      </c>
      <c r="R64" s="27">
        <f>COUNTIF($E$4:$E64,R$3)</f>
        <v>6</v>
      </c>
      <c r="S64" s="27">
        <f>COUNTIF($E$4:$E64,S$3)</f>
        <v>15</v>
      </c>
      <c r="T64" s="27">
        <f>COUNTIF($E$4:$E64,T$3)</f>
        <v>7</v>
      </c>
      <c r="U64" s="27">
        <f>COUNTIF($E$4:$E64,U$3)</f>
        <v>8</v>
      </c>
      <c r="V64" s="27">
        <f>COUNTIF($E$4:$E64,V$3)</f>
        <v>4</v>
      </c>
      <c r="W64" s="27">
        <f>COUNTIF($E$4:$E64,W$3)</f>
        <v>6</v>
      </c>
      <c r="X64" s="27">
        <f>COUNTIF($E$4:$E64,X$3)</f>
        <v>3</v>
      </c>
      <c r="Y64" s="27">
        <f>COUNTIF($E$4:$E64,Y$3)</f>
        <v>7</v>
      </c>
      <c r="Z64" s="27">
        <f>COUNTIF($E$4:$E64,Z$3)</f>
        <v>4</v>
      </c>
      <c r="AA64" s="27">
        <f>COUNTIF($E$4:$E64,AA$3)</f>
        <v>1</v>
      </c>
      <c r="AB64" s="38">
        <f>COUNTIF($E$4:$F64,R$3)</f>
        <v>12</v>
      </c>
      <c r="AC64" s="28">
        <f>COUNTIF($E$4:$F64,S$3)</f>
        <v>20</v>
      </c>
      <c r="AD64" s="28">
        <f>COUNTIF($E$4:$F64,T$3)</f>
        <v>13</v>
      </c>
      <c r="AE64" s="28">
        <f>COUNTIF($E$4:$F64,U$3)</f>
        <v>15</v>
      </c>
      <c r="AF64" s="28">
        <f>COUNTIF($E$4:$F64,V$3)</f>
        <v>12</v>
      </c>
      <c r="AG64" s="28">
        <f>COUNTIF($E$4:$F64,W$3)</f>
        <v>13</v>
      </c>
      <c r="AH64" s="28">
        <f>COUNTIF($E$4:$F64,X$3)</f>
        <v>4</v>
      </c>
      <c r="AI64" s="28">
        <f>COUNTIF($E$4:$F64,Y$3)</f>
        <v>13</v>
      </c>
      <c r="AJ64" s="28">
        <f>COUNTIF($E$4:$F64,Z$3)</f>
        <v>10</v>
      </c>
      <c r="AK64" s="28">
        <f>COUNTIF($E$4:$F64,AA$3)</f>
        <v>10</v>
      </c>
      <c r="AL64" s="36">
        <f t="shared" si="10"/>
        <v>0.5</v>
      </c>
      <c r="AM64" s="36">
        <f t="shared" si="10"/>
        <v>0.75</v>
      </c>
      <c r="AN64" s="36">
        <f t="shared" si="10"/>
        <v>0.53846153846153844</v>
      </c>
      <c r="AO64" s="36">
        <f t="shared" si="10"/>
        <v>0.53333333333333333</v>
      </c>
      <c r="AP64" s="36">
        <f t="shared" si="10"/>
        <v>0.33333333333333331</v>
      </c>
      <c r="AQ64" s="36">
        <f t="shared" si="10"/>
        <v>0.46153846153846156</v>
      </c>
      <c r="AR64" s="36">
        <f t="shared" si="10"/>
        <v>0.75</v>
      </c>
      <c r="AS64" s="36">
        <f t="shared" si="10"/>
        <v>0.53846153846153844</v>
      </c>
      <c r="AT64" s="36">
        <f t="shared" si="10"/>
        <v>0.4</v>
      </c>
      <c r="AU64" s="36">
        <f t="shared" si="10"/>
        <v>0.1</v>
      </c>
      <c r="AV64" s="27">
        <v>62</v>
      </c>
    </row>
    <row r="65" spans="1:48" x14ac:dyDescent="0.35">
      <c r="A65" t="s">
        <v>144</v>
      </c>
      <c r="B65" s="33">
        <v>62</v>
      </c>
      <c r="C65" s="27">
        <v>9</v>
      </c>
      <c r="D65" s="27">
        <v>3</v>
      </c>
      <c r="E65" s="27">
        <v>3</v>
      </c>
      <c r="F65" s="27">
        <f t="shared" si="3"/>
        <v>9</v>
      </c>
      <c r="G65" s="27">
        <f t="shared" si="4"/>
        <v>6</v>
      </c>
      <c r="H65" s="27">
        <f t="shared" si="5"/>
        <v>0</v>
      </c>
      <c r="I65" s="34">
        <f>VLOOKUP(F65,naive_stat!$A$4:$E$13,5,0)</f>
        <v>0.4</v>
      </c>
      <c r="J65" s="35">
        <f>11-VLOOKUP(F65,naive_stat!$A$4:$F$13,6,0)</f>
        <v>2</v>
      </c>
      <c r="K65" s="36">
        <f>HLOOKUP(F65,$AL$3:AU65,AV65,0)</f>
        <v>9.0909090909090912E-2</v>
      </c>
      <c r="L65" s="44">
        <f>IF(VLOOKUP(C65,dynamic!$A$19:$F$28,4,0)&gt;VLOOKUP(D65,dynamic!$A$19:$F$28,4,0),C65,D65)</f>
        <v>9</v>
      </c>
      <c r="M65" s="44">
        <f t="shared" si="6"/>
        <v>0</v>
      </c>
      <c r="N65" s="44">
        <f>IF(VLOOKUP(C65,dynamic!$A$19:$F$28,2,0)&gt;VLOOKUP(D65,dynamic!$A$19:$F$28,2,0),C65,D65)</f>
        <v>3</v>
      </c>
      <c r="O65" s="44">
        <f t="shared" si="7"/>
        <v>1</v>
      </c>
      <c r="P65" s="44">
        <f>IF(VLOOKUP(C65,dynamic!$A$19:$F$28,6,0)&gt;VLOOKUP(D65,dynamic!$A$19:$F$28,6,0),C65,D65)</f>
        <v>3</v>
      </c>
      <c r="Q65" s="44">
        <f t="shared" si="8"/>
        <v>1</v>
      </c>
      <c r="R65" s="27">
        <f>COUNTIF($E$4:$E65,R$3)</f>
        <v>6</v>
      </c>
      <c r="S65" s="27">
        <f>COUNTIF($E$4:$E65,S$3)</f>
        <v>15</v>
      </c>
      <c r="T65" s="27">
        <f>COUNTIF($E$4:$E65,T$3)</f>
        <v>7</v>
      </c>
      <c r="U65" s="27">
        <f>COUNTIF($E$4:$E65,U$3)</f>
        <v>9</v>
      </c>
      <c r="V65" s="27">
        <f>COUNTIF($E$4:$E65,V$3)</f>
        <v>4</v>
      </c>
      <c r="W65" s="27">
        <f>COUNTIF($E$4:$E65,W$3)</f>
        <v>6</v>
      </c>
      <c r="X65" s="27">
        <f>COUNTIF($E$4:$E65,X$3)</f>
        <v>3</v>
      </c>
      <c r="Y65" s="27">
        <f>COUNTIF($E$4:$E65,Y$3)</f>
        <v>7</v>
      </c>
      <c r="Z65" s="27">
        <f>COUNTIF($E$4:$E65,Z$3)</f>
        <v>4</v>
      </c>
      <c r="AA65" s="27">
        <f>COUNTIF($E$4:$E65,AA$3)</f>
        <v>1</v>
      </c>
      <c r="AB65" s="38">
        <f>COUNTIF($E$4:$F65,R$3)</f>
        <v>12</v>
      </c>
      <c r="AC65" s="28">
        <f>COUNTIF($E$4:$F65,S$3)</f>
        <v>20</v>
      </c>
      <c r="AD65" s="28">
        <f>COUNTIF($E$4:$F65,T$3)</f>
        <v>13</v>
      </c>
      <c r="AE65" s="28">
        <f>COUNTIF($E$4:$F65,U$3)</f>
        <v>16</v>
      </c>
      <c r="AF65" s="28">
        <f>COUNTIF($E$4:$F65,V$3)</f>
        <v>12</v>
      </c>
      <c r="AG65" s="28">
        <f>COUNTIF($E$4:$F65,W$3)</f>
        <v>13</v>
      </c>
      <c r="AH65" s="28">
        <f>COUNTIF($E$4:$F65,X$3)</f>
        <v>4</v>
      </c>
      <c r="AI65" s="28">
        <f>COUNTIF($E$4:$F65,Y$3)</f>
        <v>13</v>
      </c>
      <c r="AJ65" s="28">
        <f>COUNTIF($E$4:$F65,Z$3)</f>
        <v>10</v>
      </c>
      <c r="AK65" s="28">
        <f>COUNTIF($E$4:$F65,AA$3)</f>
        <v>11</v>
      </c>
      <c r="AL65" s="36">
        <f t="shared" si="10"/>
        <v>0.5</v>
      </c>
      <c r="AM65" s="36">
        <f t="shared" si="10"/>
        <v>0.75</v>
      </c>
      <c r="AN65" s="36">
        <f t="shared" si="10"/>
        <v>0.53846153846153844</v>
      </c>
      <c r="AO65" s="36">
        <f t="shared" si="10"/>
        <v>0.5625</v>
      </c>
      <c r="AP65" s="36">
        <f t="shared" si="10"/>
        <v>0.33333333333333331</v>
      </c>
      <c r="AQ65" s="36">
        <f t="shared" si="10"/>
        <v>0.46153846153846156</v>
      </c>
      <c r="AR65" s="36">
        <f t="shared" si="10"/>
        <v>0.75</v>
      </c>
      <c r="AS65" s="36">
        <f t="shared" si="10"/>
        <v>0.53846153846153844</v>
      </c>
      <c r="AT65" s="36">
        <f t="shared" si="10"/>
        <v>0.4</v>
      </c>
      <c r="AU65" s="36">
        <f t="shared" si="10"/>
        <v>9.0909090909090912E-2</v>
      </c>
      <c r="AV65" s="27">
        <v>63</v>
      </c>
    </row>
    <row r="66" spans="1:48" x14ac:dyDescent="0.35">
      <c r="A66" t="s">
        <v>144</v>
      </c>
      <c r="B66" s="33">
        <v>63</v>
      </c>
      <c r="C66" s="27">
        <v>4</v>
      </c>
      <c r="D66" s="27">
        <v>6</v>
      </c>
      <c r="E66" s="27">
        <v>4</v>
      </c>
      <c r="F66" s="27">
        <f t="shared" si="3"/>
        <v>6</v>
      </c>
      <c r="G66" s="27">
        <f t="shared" si="4"/>
        <v>-2</v>
      </c>
      <c r="H66" s="27">
        <f t="shared" si="5"/>
        <v>0</v>
      </c>
      <c r="I66" s="34">
        <f>VLOOKUP(F66,naive_stat!$A$4:$E$13,5,0)</f>
        <v>0.55555555555555558</v>
      </c>
      <c r="J66" s="35">
        <f>11-VLOOKUP(F66,naive_stat!$A$4:$F$13,6,0)</f>
        <v>9</v>
      </c>
      <c r="K66" s="36">
        <f>HLOOKUP(F66,$AL$3:AU66,AV66,0)</f>
        <v>0.6</v>
      </c>
      <c r="L66" s="44">
        <f>IF(VLOOKUP(C66,dynamic!$A$19:$F$28,4,0)&gt;VLOOKUP(D66,dynamic!$A$19:$F$28,4,0),C66,D66)</f>
        <v>4</v>
      </c>
      <c r="M66" s="44">
        <f t="shared" si="6"/>
        <v>1</v>
      </c>
      <c r="N66" s="44">
        <f>IF(VLOOKUP(C66,dynamic!$A$19:$F$28,2,0)&gt;VLOOKUP(D66,dynamic!$A$19:$F$28,2,0),C66,D66)</f>
        <v>4</v>
      </c>
      <c r="O66" s="44">
        <f t="shared" si="7"/>
        <v>1</v>
      </c>
      <c r="P66" s="44">
        <f>IF(VLOOKUP(C66,dynamic!$A$19:$F$28,6,0)&gt;VLOOKUP(D66,dynamic!$A$19:$F$28,6,0),C66,D66)</f>
        <v>6</v>
      </c>
      <c r="Q66" s="44">
        <f t="shared" si="8"/>
        <v>0</v>
      </c>
      <c r="R66" s="27">
        <f>COUNTIF($E$4:$E66,R$3)</f>
        <v>6</v>
      </c>
      <c r="S66" s="27">
        <f>COUNTIF($E$4:$E66,S$3)</f>
        <v>15</v>
      </c>
      <c r="T66" s="27">
        <f>COUNTIF($E$4:$E66,T$3)</f>
        <v>7</v>
      </c>
      <c r="U66" s="27">
        <f>COUNTIF($E$4:$E66,U$3)</f>
        <v>9</v>
      </c>
      <c r="V66" s="27">
        <f>COUNTIF($E$4:$E66,V$3)</f>
        <v>5</v>
      </c>
      <c r="W66" s="27">
        <f>COUNTIF($E$4:$E66,W$3)</f>
        <v>6</v>
      </c>
      <c r="X66" s="27">
        <f>COUNTIF($E$4:$E66,X$3)</f>
        <v>3</v>
      </c>
      <c r="Y66" s="27">
        <f>COUNTIF($E$4:$E66,Y$3)</f>
        <v>7</v>
      </c>
      <c r="Z66" s="27">
        <f>COUNTIF($E$4:$E66,Z$3)</f>
        <v>4</v>
      </c>
      <c r="AA66" s="27">
        <f>COUNTIF($E$4:$E66,AA$3)</f>
        <v>1</v>
      </c>
      <c r="AB66" s="38">
        <f>COUNTIF($E$4:$F66,R$3)</f>
        <v>12</v>
      </c>
      <c r="AC66" s="28">
        <f>COUNTIF($E$4:$F66,S$3)</f>
        <v>20</v>
      </c>
      <c r="AD66" s="28">
        <f>COUNTIF($E$4:$F66,T$3)</f>
        <v>13</v>
      </c>
      <c r="AE66" s="28">
        <f>COUNTIF($E$4:$F66,U$3)</f>
        <v>16</v>
      </c>
      <c r="AF66" s="28">
        <f>COUNTIF($E$4:$F66,V$3)</f>
        <v>13</v>
      </c>
      <c r="AG66" s="28">
        <f>COUNTIF($E$4:$F66,W$3)</f>
        <v>13</v>
      </c>
      <c r="AH66" s="28">
        <f>COUNTIF($E$4:$F66,X$3)</f>
        <v>5</v>
      </c>
      <c r="AI66" s="28">
        <f>COUNTIF($E$4:$F66,Y$3)</f>
        <v>13</v>
      </c>
      <c r="AJ66" s="28">
        <f>COUNTIF($E$4:$F66,Z$3)</f>
        <v>10</v>
      </c>
      <c r="AK66" s="28">
        <f>COUNTIF($E$4:$F66,AA$3)</f>
        <v>11</v>
      </c>
      <c r="AL66" s="36">
        <f t="shared" si="10"/>
        <v>0.5</v>
      </c>
      <c r="AM66" s="36">
        <f t="shared" si="10"/>
        <v>0.75</v>
      </c>
      <c r="AN66" s="36">
        <f t="shared" si="10"/>
        <v>0.53846153846153844</v>
      </c>
      <c r="AO66" s="36">
        <f t="shared" si="10"/>
        <v>0.5625</v>
      </c>
      <c r="AP66" s="36">
        <f t="shared" si="10"/>
        <v>0.38461538461538464</v>
      </c>
      <c r="AQ66" s="36">
        <f t="shared" si="10"/>
        <v>0.46153846153846156</v>
      </c>
      <c r="AR66" s="36">
        <f t="shared" si="10"/>
        <v>0.6</v>
      </c>
      <c r="AS66" s="36">
        <f t="shared" si="10"/>
        <v>0.53846153846153844</v>
      </c>
      <c r="AT66" s="36">
        <f t="shared" si="10"/>
        <v>0.4</v>
      </c>
      <c r="AU66" s="36">
        <f t="shared" si="10"/>
        <v>9.0909090909090912E-2</v>
      </c>
      <c r="AV66" s="27">
        <v>64</v>
      </c>
    </row>
    <row r="67" spans="1:48" x14ac:dyDescent="0.35">
      <c r="A67" t="s">
        <v>144</v>
      </c>
      <c r="B67" s="33">
        <v>64</v>
      </c>
      <c r="C67" s="27">
        <v>9</v>
      </c>
      <c r="D67" s="27">
        <v>8</v>
      </c>
      <c r="E67" s="27">
        <v>9</v>
      </c>
      <c r="F67" s="27">
        <f t="shared" si="3"/>
        <v>8</v>
      </c>
      <c r="G67" s="27">
        <f t="shared" si="4"/>
        <v>1</v>
      </c>
      <c r="H67" s="27">
        <f t="shared" si="5"/>
        <v>0</v>
      </c>
      <c r="I67" s="34">
        <f>VLOOKUP(F67,naive_stat!$A$4:$E$13,5,0)</f>
        <v>0.32</v>
      </c>
      <c r="J67" s="35">
        <f>11-VLOOKUP(F67,naive_stat!$A$4:$F$13,6,0)</f>
        <v>1</v>
      </c>
      <c r="K67" s="36">
        <f>HLOOKUP(F67,$AL$3:AU67,AV67,0)</f>
        <v>0.36363636363636365</v>
      </c>
      <c r="L67" s="44">
        <f>IF(VLOOKUP(C67,dynamic!$A$19:$F$28,4,0)&gt;VLOOKUP(D67,dynamic!$A$19:$F$28,4,0),C67,D67)</f>
        <v>9</v>
      </c>
      <c r="M67" s="44">
        <f t="shared" si="6"/>
        <v>1</v>
      </c>
      <c r="N67" s="44">
        <f>IF(VLOOKUP(C67,dynamic!$A$19:$F$28,2,0)&gt;VLOOKUP(D67,dynamic!$A$19:$F$28,2,0),C67,D67)</f>
        <v>9</v>
      </c>
      <c r="O67" s="44">
        <f t="shared" si="7"/>
        <v>1</v>
      </c>
      <c r="P67" s="44">
        <f>IF(VLOOKUP(C67,dynamic!$A$19:$F$28,6,0)&gt;VLOOKUP(D67,dynamic!$A$19:$F$28,6,0),C67,D67)</f>
        <v>9</v>
      </c>
      <c r="Q67" s="44">
        <f t="shared" si="8"/>
        <v>1</v>
      </c>
      <c r="R67" s="27">
        <f>COUNTIF($E$4:$E67,R$3)</f>
        <v>6</v>
      </c>
      <c r="S67" s="27">
        <f>COUNTIF($E$4:$E67,S$3)</f>
        <v>15</v>
      </c>
      <c r="T67" s="27">
        <f>COUNTIF($E$4:$E67,T$3)</f>
        <v>7</v>
      </c>
      <c r="U67" s="27">
        <f>COUNTIF($E$4:$E67,U$3)</f>
        <v>9</v>
      </c>
      <c r="V67" s="27">
        <f>COUNTIF($E$4:$E67,V$3)</f>
        <v>5</v>
      </c>
      <c r="W67" s="27">
        <f>COUNTIF($E$4:$E67,W$3)</f>
        <v>6</v>
      </c>
      <c r="X67" s="27">
        <f>COUNTIF($E$4:$E67,X$3)</f>
        <v>3</v>
      </c>
      <c r="Y67" s="27">
        <f>COUNTIF($E$4:$E67,Y$3)</f>
        <v>7</v>
      </c>
      <c r="Z67" s="27">
        <f>COUNTIF($E$4:$E67,Z$3)</f>
        <v>4</v>
      </c>
      <c r="AA67" s="27">
        <f>COUNTIF($E$4:$E67,AA$3)</f>
        <v>2</v>
      </c>
      <c r="AB67" s="38">
        <f>COUNTIF($E$4:$F67,R$3)</f>
        <v>12</v>
      </c>
      <c r="AC67" s="28">
        <f>COUNTIF($E$4:$F67,S$3)</f>
        <v>20</v>
      </c>
      <c r="AD67" s="28">
        <f>COUNTIF($E$4:$F67,T$3)</f>
        <v>13</v>
      </c>
      <c r="AE67" s="28">
        <f>COUNTIF($E$4:$F67,U$3)</f>
        <v>16</v>
      </c>
      <c r="AF67" s="28">
        <f>COUNTIF($E$4:$F67,V$3)</f>
        <v>13</v>
      </c>
      <c r="AG67" s="28">
        <f>COUNTIF($E$4:$F67,W$3)</f>
        <v>13</v>
      </c>
      <c r="AH67" s="28">
        <f>COUNTIF($E$4:$F67,X$3)</f>
        <v>5</v>
      </c>
      <c r="AI67" s="28">
        <f>COUNTIF($E$4:$F67,Y$3)</f>
        <v>13</v>
      </c>
      <c r="AJ67" s="28">
        <f>COUNTIF($E$4:$F67,Z$3)</f>
        <v>11</v>
      </c>
      <c r="AK67" s="28">
        <f>COUNTIF($E$4:$F67,AA$3)</f>
        <v>12</v>
      </c>
      <c r="AL67" s="36">
        <f t="shared" si="10"/>
        <v>0.5</v>
      </c>
      <c r="AM67" s="36">
        <f t="shared" si="10"/>
        <v>0.75</v>
      </c>
      <c r="AN67" s="36">
        <f t="shared" si="10"/>
        <v>0.53846153846153844</v>
      </c>
      <c r="AO67" s="36">
        <f t="shared" si="10"/>
        <v>0.5625</v>
      </c>
      <c r="AP67" s="36">
        <f t="shared" si="10"/>
        <v>0.38461538461538464</v>
      </c>
      <c r="AQ67" s="36">
        <f t="shared" si="10"/>
        <v>0.46153846153846156</v>
      </c>
      <c r="AR67" s="36">
        <f t="shared" si="10"/>
        <v>0.6</v>
      </c>
      <c r="AS67" s="36">
        <f t="shared" si="10"/>
        <v>0.53846153846153844</v>
      </c>
      <c r="AT67" s="36">
        <f t="shared" si="10"/>
        <v>0.36363636363636365</v>
      </c>
      <c r="AU67" s="36">
        <f t="shared" si="10"/>
        <v>0.16666666666666666</v>
      </c>
      <c r="AV67" s="27">
        <v>65</v>
      </c>
    </row>
    <row r="68" spans="1:48" x14ac:dyDescent="0.35">
      <c r="A68" t="s">
        <v>144</v>
      </c>
      <c r="B68" s="33">
        <v>65</v>
      </c>
      <c r="C68" s="27">
        <v>3</v>
      </c>
      <c r="D68" s="27">
        <v>9</v>
      </c>
      <c r="E68" s="27">
        <v>9</v>
      </c>
      <c r="F68" s="27">
        <f t="shared" si="3"/>
        <v>3</v>
      </c>
      <c r="G68" s="27">
        <f t="shared" si="4"/>
        <v>-6</v>
      </c>
      <c r="H68" s="27">
        <f t="shared" si="5"/>
        <v>0</v>
      </c>
      <c r="I68" s="34">
        <f>VLOOKUP(F68,naive_stat!$A$4:$E$13,5,0)</f>
        <v>0.48148148148148145</v>
      </c>
      <c r="J68" s="35">
        <f>11-VLOOKUP(F68,naive_stat!$A$4:$F$13,6,0)</f>
        <v>5</v>
      </c>
      <c r="K68" s="36">
        <f>HLOOKUP(F68,$AL$3:AU68,AV68,0)</f>
        <v>0.52941176470588236</v>
      </c>
      <c r="L68" s="44">
        <f>IF(VLOOKUP(C68,dynamic!$A$19:$F$28,4,0)&gt;VLOOKUP(D68,dynamic!$A$19:$F$28,4,0),C68,D68)</f>
        <v>9</v>
      </c>
      <c r="M68" s="44">
        <f t="shared" si="6"/>
        <v>1</v>
      </c>
      <c r="N68" s="44">
        <f>IF(VLOOKUP(C68,dynamic!$A$19:$F$28,2,0)&gt;VLOOKUP(D68,dynamic!$A$19:$F$28,2,0),C68,D68)</f>
        <v>3</v>
      </c>
      <c r="O68" s="44">
        <f t="shared" si="7"/>
        <v>0</v>
      </c>
      <c r="P68" s="44">
        <f>IF(VLOOKUP(C68,dynamic!$A$19:$F$28,6,0)&gt;VLOOKUP(D68,dynamic!$A$19:$F$28,6,0),C68,D68)</f>
        <v>3</v>
      </c>
      <c r="Q68" s="44">
        <f t="shared" si="8"/>
        <v>0</v>
      </c>
      <c r="R68" s="27">
        <f>COUNTIF($E$4:$E68,R$3)</f>
        <v>6</v>
      </c>
      <c r="S68" s="27">
        <f>COUNTIF($E$4:$E68,S$3)</f>
        <v>15</v>
      </c>
      <c r="T68" s="27">
        <f>COUNTIF($E$4:$E68,T$3)</f>
        <v>7</v>
      </c>
      <c r="U68" s="27">
        <f>COUNTIF($E$4:$E68,U$3)</f>
        <v>9</v>
      </c>
      <c r="V68" s="27">
        <f>COUNTIF($E$4:$E68,V$3)</f>
        <v>5</v>
      </c>
      <c r="W68" s="27">
        <f>COUNTIF($E$4:$E68,W$3)</f>
        <v>6</v>
      </c>
      <c r="X68" s="27">
        <f>COUNTIF($E$4:$E68,X$3)</f>
        <v>3</v>
      </c>
      <c r="Y68" s="27">
        <f>COUNTIF($E$4:$E68,Y$3)</f>
        <v>7</v>
      </c>
      <c r="Z68" s="27">
        <f>COUNTIF($E$4:$E68,Z$3)</f>
        <v>4</v>
      </c>
      <c r="AA68" s="27">
        <f>COUNTIF($E$4:$E68,AA$3)</f>
        <v>3</v>
      </c>
      <c r="AB68" s="38">
        <f>COUNTIF($E$4:$F68,R$3)</f>
        <v>12</v>
      </c>
      <c r="AC68" s="28">
        <f>COUNTIF($E$4:$F68,S$3)</f>
        <v>20</v>
      </c>
      <c r="AD68" s="28">
        <f>COUNTIF($E$4:$F68,T$3)</f>
        <v>13</v>
      </c>
      <c r="AE68" s="28">
        <f>COUNTIF($E$4:$F68,U$3)</f>
        <v>17</v>
      </c>
      <c r="AF68" s="28">
        <f>COUNTIF($E$4:$F68,V$3)</f>
        <v>13</v>
      </c>
      <c r="AG68" s="28">
        <f>COUNTIF($E$4:$F68,W$3)</f>
        <v>13</v>
      </c>
      <c r="AH68" s="28">
        <f>COUNTIF($E$4:$F68,X$3)</f>
        <v>5</v>
      </c>
      <c r="AI68" s="28">
        <f>COUNTIF($E$4:$F68,Y$3)</f>
        <v>13</v>
      </c>
      <c r="AJ68" s="28">
        <f>COUNTIF($E$4:$F68,Z$3)</f>
        <v>11</v>
      </c>
      <c r="AK68" s="28">
        <f>COUNTIF($E$4:$F68,AA$3)</f>
        <v>13</v>
      </c>
      <c r="AL68" s="36">
        <f t="shared" si="10"/>
        <v>0.5</v>
      </c>
      <c r="AM68" s="36">
        <f t="shared" si="10"/>
        <v>0.75</v>
      </c>
      <c r="AN68" s="36">
        <f t="shared" si="10"/>
        <v>0.53846153846153844</v>
      </c>
      <c r="AO68" s="36">
        <f t="shared" si="10"/>
        <v>0.52941176470588236</v>
      </c>
      <c r="AP68" s="36">
        <f t="shared" si="10"/>
        <v>0.38461538461538464</v>
      </c>
      <c r="AQ68" s="36">
        <f t="shared" si="10"/>
        <v>0.46153846153846156</v>
      </c>
      <c r="AR68" s="36">
        <f t="shared" si="10"/>
        <v>0.6</v>
      </c>
      <c r="AS68" s="36">
        <f t="shared" si="10"/>
        <v>0.53846153846153844</v>
      </c>
      <c r="AT68" s="36">
        <f t="shared" si="10"/>
        <v>0.36363636363636365</v>
      </c>
      <c r="AU68" s="36">
        <f t="shared" si="10"/>
        <v>0.23076923076923078</v>
      </c>
      <c r="AV68" s="27">
        <v>66</v>
      </c>
    </row>
    <row r="69" spans="1:48" x14ac:dyDescent="0.35">
      <c r="A69" t="s">
        <v>144</v>
      </c>
      <c r="B69" s="33">
        <v>66</v>
      </c>
      <c r="C69" s="27">
        <v>9</v>
      </c>
      <c r="D69" s="27">
        <v>8</v>
      </c>
      <c r="E69" s="27">
        <v>8</v>
      </c>
      <c r="F69" s="27">
        <f t="shared" ref="F69:F132" si="11">IF(E69=D69,C69,D69)</f>
        <v>9</v>
      </c>
      <c r="G69" s="27">
        <f t="shared" ref="G69:G132" si="12">C69-D69</f>
        <v>1</v>
      </c>
      <c r="H69" s="27">
        <f t="shared" ref="H69:H132" si="13">F69+E69-D69-C69</f>
        <v>0</v>
      </c>
      <c r="I69" s="34">
        <f>VLOOKUP(F69,naive_stat!$A$4:$E$13,5,0)</f>
        <v>0.4</v>
      </c>
      <c r="J69" s="35">
        <f>11-VLOOKUP(F69,naive_stat!$A$4:$F$13,6,0)</f>
        <v>2</v>
      </c>
      <c r="K69" s="36">
        <f>HLOOKUP(F69,$AL$3:AU69,AV69,0)</f>
        <v>0.21428571428571427</v>
      </c>
      <c r="L69" s="44">
        <f>IF(VLOOKUP(C69,dynamic!$A$19:$F$28,4,0)&gt;VLOOKUP(D69,dynamic!$A$19:$F$28,4,0),C69,D69)</f>
        <v>9</v>
      </c>
      <c r="M69" s="44">
        <f t="shared" ref="M69:M132" si="14">IF(L69=$E69,1,0)</f>
        <v>0</v>
      </c>
      <c r="N69" s="44">
        <f>IF(VLOOKUP(C69,dynamic!$A$19:$F$28,2,0)&gt;VLOOKUP(D69,dynamic!$A$19:$F$28,2,0),C69,D69)</f>
        <v>9</v>
      </c>
      <c r="O69" s="44">
        <f t="shared" ref="O69:O132" si="15">IF(N69=$E69,1,0)</f>
        <v>0</v>
      </c>
      <c r="P69" s="44">
        <f>IF(VLOOKUP(C69,dynamic!$A$19:$F$28,6,0)&gt;VLOOKUP(D69,dynamic!$A$19:$F$28,6,0),C69,D69)</f>
        <v>9</v>
      </c>
      <c r="Q69" s="44">
        <f t="shared" ref="Q69:Q132" si="16">IF(P69=$E69,1,0)</f>
        <v>0</v>
      </c>
      <c r="R69" s="27">
        <f>COUNTIF($E$4:$E69,R$3)</f>
        <v>6</v>
      </c>
      <c r="S69" s="27">
        <f>COUNTIF($E$4:$E69,S$3)</f>
        <v>15</v>
      </c>
      <c r="T69" s="27">
        <f>COUNTIF($E$4:$E69,T$3)</f>
        <v>7</v>
      </c>
      <c r="U69" s="27">
        <f>COUNTIF($E$4:$E69,U$3)</f>
        <v>9</v>
      </c>
      <c r="V69" s="27">
        <f>COUNTIF($E$4:$E69,V$3)</f>
        <v>5</v>
      </c>
      <c r="W69" s="27">
        <f>COUNTIF($E$4:$E69,W$3)</f>
        <v>6</v>
      </c>
      <c r="X69" s="27">
        <f>COUNTIF($E$4:$E69,X$3)</f>
        <v>3</v>
      </c>
      <c r="Y69" s="27">
        <f>COUNTIF($E$4:$E69,Y$3)</f>
        <v>7</v>
      </c>
      <c r="Z69" s="27">
        <f>COUNTIF($E$4:$E69,Z$3)</f>
        <v>5</v>
      </c>
      <c r="AA69" s="27">
        <f>COUNTIF($E$4:$E69,AA$3)</f>
        <v>3</v>
      </c>
      <c r="AB69" s="38">
        <f>COUNTIF($E$4:$F69,R$3)</f>
        <v>12</v>
      </c>
      <c r="AC69" s="28">
        <f>COUNTIF($E$4:$F69,S$3)</f>
        <v>20</v>
      </c>
      <c r="AD69" s="28">
        <f>COUNTIF($E$4:$F69,T$3)</f>
        <v>13</v>
      </c>
      <c r="AE69" s="28">
        <f>COUNTIF($E$4:$F69,U$3)</f>
        <v>17</v>
      </c>
      <c r="AF69" s="28">
        <f>COUNTIF($E$4:$F69,V$3)</f>
        <v>13</v>
      </c>
      <c r="AG69" s="28">
        <f>COUNTIF($E$4:$F69,W$3)</f>
        <v>13</v>
      </c>
      <c r="AH69" s="28">
        <f>COUNTIF($E$4:$F69,X$3)</f>
        <v>5</v>
      </c>
      <c r="AI69" s="28">
        <f>COUNTIF($E$4:$F69,Y$3)</f>
        <v>13</v>
      </c>
      <c r="AJ69" s="28">
        <f>COUNTIF($E$4:$F69,Z$3)</f>
        <v>12</v>
      </c>
      <c r="AK69" s="28">
        <f>COUNTIF($E$4:$F69,AA$3)</f>
        <v>14</v>
      </c>
      <c r="AL69" s="36">
        <f t="shared" si="10"/>
        <v>0.5</v>
      </c>
      <c r="AM69" s="36">
        <f t="shared" si="10"/>
        <v>0.75</v>
      </c>
      <c r="AN69" s="36">
        <f t="shared" si="10"/>
        <v>0.53846153846153844</v>
      </c>
      <c r="AO69" s="36">
        <f t="shared" si="10"/>
        <v>0.52941176470588236</v>
      </c>
      <c r="AP69" s="36">
        <f t="shared" si="10"/>
        <v>0.38461538461538464</v>
      </c>
      <c r="AQ69" s="36">
        <f t="shared" ref="AQ69:AU119" si="17">IFERROR(W69/AG69,0)</f>
        <v>0.46153846153846156</v>
      </c>
      <c r="AR69" s="36">
        <f t="shared" si="17"/>
        <v>0.6</v>
      </c>
      <c r="AS69" s="36">
        <f t="shared" si="17"/>
        <v>0.53846153846153844</v>
      </c>
      <c r="AT69" s="36">
        <f t="shared" si="17"/>
        <v>0.41666666666666669</v>
      </c>
      <c r="AU69" s="36">
        <f t="shared" si="17"/>
        <v>0.21428571428571427</v>
      </c>
      <c r="AV69" s="27">
        <v>67</v>
      </c>
    </row>
    <row r="70" spans="1:48" x14ac:dyDescent="0.35">
      <c r="A70" t="s">
        <v>144</v>
      </c>
      <c r="B70" s="33">
        <v>67</v>
      </c>
      <c r="C70" s="27">
        <v>6</v>
      </c>
      <c r="D70" s="27">
        <v>0</v>
      </c>
      <c r="E70" s="27">
        <v>0</v>
      </c>
      <c r="F70" s="27">
        <f t="shared" si="11"/>
        <v>6</v>
      </c>
      <c r="G70" s="27">
        <f t="shared" si="12"/>
        <v>6</v>
      </c>
      <c r="H70" s="27">
        <f t="shared" si="13"/>
        <v>0</v>
      </c>
      <c r="I70" s="34">
        <f>VLOOKUP(F70,naive_stat!$A$4:$E$13,5,0)</f>
        <v>0.55555555555555558</v>
      </c>
      <c r="J70" s="35">
        <f>11-VLOOKUP(F70,naive_stat!$A$4:$F$13,6,0)</f>
        <v>9</v>
      </c>
      <c r="K70" s="36">
        <f>HLOOKUP(F70,$AL$3:AU70,AV70,0)</f>
        <v>0.5</v>
      </c>
      <c r="L70" s="44">
        <f>IF(VLOOKUP(C70,dynamic!$A$19:$F$28,4,0)&gt;VLOOKUP(D70,dynamic!$A$19:$F$28,4,0),C70,D70)</f>
        <v>0</v>
      </c>
      <c r="M70" s="44">
        <f t="shared" si="14"/>
        <v>1</v>
      </c>
      <c r="N70" s="44">
        <f>IF(VLOOKUP(C70,dynamic!$A$19:$F$28,2,0)&gt;VLOOKUP(D70,dynamic!$A$19:$F$28,2,0),C70,D70)</f>
        <v>0</v>
      </c>
      <c r="O70" s="44">
        <f t="shared" si="15"/>
        <v>1</v>
      </c>
      <c r="P70" s="44">
        <f>IF(VLOOKUP(C70,dynamic!$A$19:$F$28,6,0)&gt;VLOOKUP(D70,dynamic!$A$19:$F$28,6,0),C70,D70)</f>
        <v>6</v>
      </c>
      <c r="Q70" s="44">
        <f t="shared" si="16"/>
        <v>0</v>
      </c>
      <c r="R70" s="27">
        <f>COUNTIF($E$4:$E70,R$3)</f>
        <v>7</v>
      </c>
      <c r="S70" s="27">
        <f>COUNTIF($E$4:$E70,S$3)</f>
        <v>15</v>
      </c>
      <c r="T70" s="27">
        <f>COUNTIF($E$4:$E70,T$3)</f>
        <v>7</v>
      </c>
      <c r="U70" s="27">
        <f>COUNTIF($E$4:$E70,U$3)</f>
        <v>9</v>
      </c>
      <c r="V70" s="27">
        <f>COUNTIF($E$4:$E70,V$3)</f>
        <v>5</v>
      </c>
      <c r="W70" s="27">
        <f>COUNTIF($E$4:$E70,W$3)</f>
        <v>6</v>
      </c>
      <c r="X70" s="27">
        <f>COUNTIF($E$4:$E70,X$3)</f>
        <v>3</v>
      </c>
      <c r="Y70" s="27">
        <f>COUNTIF($E$4:$E70,Y$3)</f>
        <v>7</v>
      </c>
      <c r="Z70" s="27">
        <f>COUNTIF($E$4:$E70,Z$3)</f>
        <v>5</v>
      </c>
      <c r="AA70" s="27">
        <f>COUNTIF($E$4:$E70,AA$3)</f>
        <v>3</v>
      </c>
      <c r="AB70" s="38">
        <f>COUNTIF($E$4:$F70,R$3)</f>
        <v>13</v>
      </c>
      <c r="AC70" s="28">
        <f>COUNTIF($E$4:$F70,S$3)</f>
        <v>20</v>
      </c>
      <c r="AD70" s="28">
        <f>COUNTIF($E$4:$F70,T$3)</f>
        <v>13</v>
      </c>
      <c r="AE70" s="28">
        <f>COUNTIF($E$4:$F70,U$3)</f>
        <v>17</v>
      </c>
      <c r="AF70" s="28">
        <f>COUNTIF($E$4:$F70,V$3)</f>
        <v>13</v>
      </c>
      <c r="AG70" s="28">
        <f>COUNTIF($E$4:$F70,W$3)</f>
        <v>13</v>
      </c>
      <c r="AH70" s="28">
        <f>COUNTIF($E$4:$F70,X$3)</f>
        <v>6</v>
      </c>
      <c r="AI70" s="28">
        <f>COUNTIF($E$4:$F70,Y$3)</f>
        <v>13</v>
      </c>
      <c r="AJ70" s="28">
        <f>COUNTIF($E$4:$F70,Z$3)</f>
        <v>12</v>
      </c>
      <c r="AK70" s="28">
        <f>COUNTIF($E$4:$F70,AA$3)</f>
        <v>14</v>
      </c>
      <c r="AL70" s="36">
        <f t="shared" ref="AL70:AP120" si="18">IFERROR(R70/AB70,0)</f>
        <v>0.53846153846153844</v>
      </c>
      <c r="AM70" s="36">
        <f t="shared" si="18"/>
        <v>0.75</v>
      </c>
      <c r="AN70" s="36">
        <f t="shared" si="18"/>
        <v>0.53846153846153844</v>
      </c>
      <c r="AO70" s="36">
        <f t="shared" si="18"/>
        <v>0.52941176470588236</v>
      </c>
      <c r="AP70" s="36">
        <f t="shared" si="18"/>
        <v>0.38461538461538464</v>
      </c>
      <c r="AQ70" s="36">
        <f t="shared" si="17"/>
        <v>0.46153846153846156</v>
      </c>
      <c r="AR70" s="36">
        <f t="shared" si="17"/>
        <v>0.5</v>
      </c>
      <c r="AS70" s="36">
        <f t="shared" si="17"/>
        <v>0.53846153846153844</v>
      </c>
      <c r="AT70" s="36">
        <f t="shared" si="17"/>
        <v>0.41666666666666669</v>
      </c>
      <c r="AU70" s="36">
        <f t="shared" si="17"/>
        <v>0.21428571428571427</v>
      </c>
      <c r="AV70" s="27">
        <v>68</v>
      </c>
    </row>
    <row r="71" spans="1:48" x14ac:dyDescent="0.35">
      <c r="A71" t="s">
        <v>144</v>
      </c>
      <c r="B71" s="33">
        <v>68</v>
      </c>
      <c r="C71" s="27">
        <v>6</v>
      </c>
      <c r="D71" s="27">
        <v>4</v>
      </c>
      <c r="E71" s="27">
        <v>6</v>
      </c>
      <c r="F71" s="27">
        <f t="shared" si="11"/>
        <v>4</v>
      </c>
      <c r="G71" s="27">
        <f t="shared" si="12"/>
        <v>2</v>
      </c>
      <c r="H71" s="27">
        <f t="shared" si="13"/>
        <v>0</v>
      </c>
      <c r="I71" s="34">
        <f>VLOOKUP(F71,naive_stat!$A$4:$E$13,5,0)</f>
        <v>0.5161290322580645</v>
      </c>
      <c r="J71" s="35">
        <f>11-VLOOKUP(F71,naive_stat!$A$4:$F$13,6,0)</f>
        <v>8</v>
      </c>
      <c r="K71" s="36">
        <f>HLOOKUP(F71,$AL$3:AU71,AV71,0)</f>
        <v>0.35714285714285715</v>
      </c>
      <c r="L71" s="44">
        <f>IF(VLOOKUP(C71,dynamic!$A$19:$F$28,4,0)&gt;VLOOKUP(D71,dynamic!$A$19:$F$28,4,0),C71,D71)</f>
        <v>4</v>
      </c>
      <c r="M71" s="44">
        <f t="shared" si="14"/>
        <v>0</v>
      </c>
      <c r="N71" s="44">
        <f>IF(VLOOKUP(C71,dynamic!$A$19:$F$28,2,0)&gt;VLOOKUP(D71,dynamic!$A$19:$F$28,2,0),C71,D71)</f>
        <v>4</v>
      </c>
      <c r="O71" s="44">
        <f t="shared" si="15"/>
        <v>0</v>
      </c>
      <c r="P71" s="44">
        <f>IF(VLOOKUP(C71,dynamic!$A$19:$F$28,6,0)&gt;VLOOKUP(D71,dynamic!$A$19:$F$28,6,0),C71,D71)</f>
        <v>6</v>
      </c>
      <c r="Q71" s="44">
        <f t="shared" si="16"/>
        <v>1</v>
      </c>
      <c r="R71" s="27">
        <f>COUNTIF($E$4:$E71,R$3)</f>
        <v>7</v>
      </c>
      <c r="S71" s="27">
        <f>COUNTIF($E$4:$E71,S$3)</f>
        <v>15</v>
      </c>
      <c r="T71" s="27">
        <f>COUNTIF($E$4:$E71,T$3)</f>
        <v>7</v>
      </c>
      <c r="U71" s="27">
        <f>COUNTIF($E$4:$E71,U$3)</f>
        <v>9</v>
      </c>
      <c r="V71" s="27">
        <f>COUNTIF($E$4:$E71,V$3)</f>
        <v>5</v>
      </c>
      <c r="W71" s="27">
        <f>COUNTIF($E$4:$E71,W$3)</f>
        <v>6</v>
      </c>
      <c r="X71" s="27">
        <f>COUNTIF($E$4:$E71,X$3)</f>
        <v>4</v>
      </c>
      <c r="Y71" s="27">
        <f>COUNTIF($E$4:$E71,Y$3)</f>
        <v>7</v>
      </c>
      <c r="Z71" s="27">
        <f>COUNTIF($E$4:$E71,Z$3)</f>
        <v>5</v>
      </c>
      <c r="AA71" s="27">
        <f>COUNTIF($E$4:$E71,AA$3)</f>
        <v>3</v>
      </c>
      <c r="AB71" s="38">
        <f>COUNTIF($E$4:$F71,R$3)</f>
        <v>13</v>
      </c>
      <c r="AC71" s="28">
        <f>COUNTIF($E$4:$F71,S$3)</f>
        <v>20</v>
      </c>
      <c r="AD71" s="28">
        <f>COUNTIF($E$4:$F71,T$3)</f>
        <v>13</v>
      </c>
      <c r="AE71" s="28">
        <f>COUNTIF($E$4:$F71,U$3)</f>
        <v>17</v>
      </c>
      <c r="AF71" s="28">
        <f>COUNTIF($E$4:$F71,V$3)</f>
        <v>14</v>
      </c>
      <c r="AG71" s="28">
        <f>COUNTIF($E$4:$F71,W$3)</f>
        <v>13</v>
      </c>
      <c r="AH71" s="28">
        <f>COUNTIF($E$4:$F71,X$3)</f>
        <v>7</v>
      </c>
      <c r="AI71" s="28">
        <f>COUNTIF($E$4:$F71,Y$3)</f>
        <v>13</v>
      </c>
      <c r="AJ71" s="28">
        <f>COUNTIF($E$4:$F71,Z$3)</f>
        <v>12</v>
      </c>
      <c r="AK71" s="28">
        <f>COUNTIF($E$4:$F71,AA$3)</f>
        <v>14</v>
      </c>
      <c r="AL71" s="36">
        <f t="shared" si="18"/>
        <v>0.53846153846153844</v>
      </c>
      <c r="AM71" s="36">
        <f t="shared" si="18"/>
        <v>0.75</v>
      </c>
      <c r="AN71" s="36">
        <f t="shared" si="18"/>
        <v>0.53846153846153844</v>
      </c>
      <c r="AO71" s="36">
        <f t="shared" si="18"/>
        <v>0.52941176470588236</v>
      </c>
      <c r="AP71" s="36">
        <f t="shared" si="18"/>
        <v>0.35714285714285715</v>
      </c>
      <c r="AQ71" s="36">
        <f t="shared" si="17"/>
        <v>0.46153846153846156</v>
      </c>
      <c r="AR71" s="36">
        <f t="shared" si="17"/>
        <v>0.5714285714285714</v>
      </c>
      <c r="AS71" s="36">
        <f t="shared" si="17"/>
        <v>0.53846153846153844</v>
      </c>
      <c r="AT71" s="36">
        <f t="shared" si="17"/>
        <v>0.41666666666666669</v>
      </c>
      <c r="AU71" s="36">
        <f t="shared" si="17"/>
        <v>0.21428571428571427</v>
      </c>
      <c r="AV71" s="27">
        <v>69</v>
      </c>
    </row>
    <row r="72" spans="1:48" x14ac:dyDescent="0.35">
      <c r="A72" t="s">
        <v>144</v>
      </c>
      <c r="B72" s="33">
        <v>69</v>
      </c>
      <c r="C72" s="27">
        <v>6</v>
      </c>
      <c r="D72" s="27">
        <v>2</v>
      </c>
      <c r="E72" s="27">
        <v>2</v>
      </c>
      <c r="F72" s="27">
        <f t="shared" si="11"/>
        <v>6</v>
      </c>
      <c r="G72" s="27">
        <f t="shared" si="12"/>
        <v>4</v>
      </c>
      <c r="H72" s="27">
        <f t="shared" si="13"/>
        <v>0</v>
      </c>
      <c r="I72" s="34">
        <f>VLOOKUP(F72,naive_stat!$A$4:$E$13,5,0)</f>
        <v>0.55555555555555558</v>
      </c>
      <c r="J72" s="35">
        <f>11-VLOOKUP(F72,naive_stat!$A$4:$F$13,6,0)</f>
        <v>9</v>
      </c>
      <c r="K72" s="36">
        <f>HLOOKUP(F72,$AL$3:AU72,AV72,0)</f>
        <v>0.5</v>
      </c>
      <c r="L72" s="44">
        <f>IF(VLOOKUP(C72,dynamic!$A$19:$F$28,4,0)&gt;VLOOKUP(D72,dynamic!$A$19:$F$28,4,0),C72,D72)</f>
        <v>2</v>
      </c>
      <c r="M72" s="44">
        <f t="shared" si="14"/>
        <v>1</v>
      </c>
      <c r="N72" s="44">
        <f>IF(VLOOKUP(C72,dynamic!$A$19:$F$28,2,0)&gt;VLOOKUP(D72,dynamic!$A$19:$F$28,2,0),C72,D72)</f>
        <v>2</v>
      </c>
      <c r="O72" s="44">
        <f t="shared" si="15"/>
        <v>1</v>
      </c>
      <c r="P72" s="44">
        <f>IF(VLOOKUP(C72,dynamic!$A$19:$F$28,6,0)&gt;VLOOKUP(D72,dynamic!$A$19:$F$28,6,0),C72,D72)</f>
        <v>6</v>
      </c>
      <c r="Q72" s="44">
        <f t="shared" si="16"/>
        <v>0</v>
      </c>
      <c r="R72" s="27">
        <f>COUNTIF($E$4:$E72,R$3)</f>
        <v>7</v>
      </c>
      <c r="S72" s="27">
        <f>COUNTIF($E$4:$E72,S$3)</f>
        <v>15</v>
      </c>
      <c r="T72" s="27">
        <f>COUNTIF($E$4:$E72,T$3)</f>
        <v>8</v>
      </c>
      <c r="U72" s="27">
        <f>COUNTIF($E$4:$E72,U$3)</f>
        <v>9</v>
      </c>
      <c r="V72" s="27">
        <f>COUNTIF($E$4:$E72,V$3)</f>
        <v>5</v>
      </c>
      <c r="W72" s="27">
        <f>COUNTIF($E$4:$E72,W$3)</f>
        <v>6</v>
      </c>
      <c r="X72" s="27">
        <f>COUNTIF($E$4:$E72,X$3)</f>
        <v>4</v>
      </c>
      <c r="Y72" s="27">
        <f>COUNTIF($E$4:$E72,Y$3)</f>
        <v>7</v>
      </c>
      <c r="Z72" s="27">
        <f>COUNTIF($E$4:$E72,Z$3)</f>
        <v>5</v>
      </c>
      <c r="AA72" s="27">
        <f>COUNTIF($E$4:$E72,AA$3)</f>
        <v>3</v>
      </c>
      <c r="AB72" s="38">
        <f>COUNTIF($E$4:$F72,R$3)</f>
        <v>13</v>
      </c>
      <c r="AC72" s="28">
        <f>COUNTIF($E$4:$F72,S$3)</f>
        <v>20</v>
      </c>
      <c r="AD72" s="28">
        <f>COUNTIF($E$4:$F72,T$3)</f>
        <v>14</v>
      </c>
      <c r="AE72" s="28">
        <f>COUNTIF($E$4:$F72,U$3)</f>
        <v>17</v>
      </c>
      <c r="AF72" s="28">
        <f>COUNTIF($E$4:$F72,V$3)</f>
        <v>14</v>
      </c>
      <c r="AG72" s="28">
        <f>COUNTIF($E$4:$F72,W$3)</f>
        <v>13</v>
      </c>
      <c r="AH72" s="28">
        <f>COUNTIF($E$4:$F72,X$3)</f>
        <v>8</v>
      </c>
      <c r="AI72" s="28">
        <f>COUNTIF($E$4:$F72,Y$3)</f>
        <v>13</v>
      </c>
      <c r="AJ72" s="28">
        <f>COUNTIF($E$4:$F72,Z$3)</f>
        <v>12</v>
      </c>
      <c r="AK72" s="28">
        <f>COUNTIF($E$4:$F72,AA$3)</f>
        <v>14</v>
      </c>
      <c r="AL72" s="36">
        <f t="shared" si="18"/>
        <v>0.53846153846153844</v>
      </c>
      <c r="AM72" s="36">
        <f t="shared" si="18"/>
        <v>0.75</v>
      </c>
      <c r="AN72" s="36">
        <f t="shared" si="18"/>
        <v>0.5714285714285714</v>
      </c>
      <c r="AO72" s="36">
        <f t="shared" si="18"/>
        <v>0.52941176470588236</v>
      </c>
      <c r="AP72" s="36">
        <f t="shared" si="18"/>
        <v>0.35714285714285715</v>
      </c>
      <c r="AQ72" s="36">
        <f t="shared" si="17"/>
        <v>0.46153846153846156</v>
      </c>
      <c r="AR72" s="36">
        <f t="shared" si="17"/>
        <v>0.5</v>
      </c>
      <c r="AS72" s="36">
        <f t="shared" si="17"/>
        <v>0.53846153846153844</v>
      </c>
      <c r="AT72" s="36">
        <f t="shared" si="17"/>
        <v>0.41666666666666669</v>
      </c>
      <c r="AU72" s="36">
        <f t="shared" si="17"/>
        <v>0.21428571428571427</v>
      </c>
      <c r="AV72" s="27">
        <v>70</v>
      </c>
    </row>
    <row r="73" spans="1:48" x14ac:dyDescent="0.35">
      <c r="A73" t="s">
        <v>144</v>
      </c>
      <c r="B73" s="33">
        <v>70</v>
      </c>
      <c r="C73" s="27">
        <v>7</v>
      </c>
      <c r="D73" s="27">
        <v>8</v>
      </c>
      <c r="E73" s="27">
        <v>7</v>
      </c>
      <c r="F73" s="27">
        <f t="shared" si="11"/>
        <v>8</v>
      </c>
      <c r="G73" s="27">
        <f t="shared" si="12"/>
        <v>-1</v>
      </c>
      <c r="H73" s="27">
        <f t="shared" si="13"/>
        <v>0</v>
      </c>
      <c r="I73" s="34">
        <f>VLOOKUP(F73,naive_stat!$A$4:$E$13,5,0)</f>
        <v>0.32</v>
      </c>
      <c r="J73" s="35">
        <f>11-VLOOKUP(F73,naive_stat!$A$4:$F$13,6,0)</f>
        <v>1</v>
      </c>
      <c r="K73" s="36">
        <f>HLOOKUP(F73,$AL$3:AU73,AV73,0)</f>
        <v>0.38461538461538464</v>
      </c>
      <c r="L73" s="44">
        <f>IF(VLOOKUP(C73,dynamic!$A$19:$F$28,4,0)&gt;VLOOKUP(D73,dynamic!$A$19:$F$28,4,0),C73,D73)</f>
        <v>7</v>
      </c>
      <c r="M73" s="44">
        <f t="shared" si="14"/>
        <v>1</v>
      </c>
      <c r="N73" s="44">
        <f>IF(VLOOKUP(C73,dynamic!$A$19:$F$28,2,0)&gt;VLOOKUP(D73,dynamic!$A$19:$F$28,2,0),C73,D73)</f>
        <v>7</v>
      </c>
      <c r="O73" s="44">
        <f t="shared" si="15"/>
        <v>1</v>
      </c>
      <c r="P73" s="44">
        <f>IF(VLOOKUP(C73,dynamic!$A$19:$F$28,6,0)&gt;VLOOKUP(D73,dynamic!$A$19:$F$28,6,0),C73,D73)</f>
        <v>7</v>
      </c>
      <c r="Q73" s="44">
        <f t="shared" si="16"/>
        <v>1</v>
      </c>
      <c r="R73" s="27">
        <f>COUNTIF($E$4:$E73,R$3)</f>
        <v>7</v>
      </c>
      <c r="S73" s="27">
        <f>COUNTIF($E$4:$E73,S$3)</f>
        <v>15</v>
      </c>
      <c r="T73" s="27">
        <f>COUNTIF($E$4:$E73,T$3)</f>
        <v>8</v>
      </c>
      <c r="U73" s="27">
        <f>COUNTIF($E$4:$E73,U$3)</f>
        <v>9</v>
      </c>
      <c r="V73" s="27">
        <f>COUNTIF($E$4:$E73,V$3)</f>
        <v>5</v>
      </c>
      <c r="W73" s="27">
        <f>COUNTIF($E$4:$E73,W$3)</f>
        <v>6</v>
      </c>
      <c r="X73" s="27">
        <f>COUNTIF($E$4:$E73,X$3)</f>
        <v>4</v>
      </c>
      <c r="Y73" s="27">
        <f>COUNTIF($E$4:$E73,Y$3)</f>
        <v>8</v>
      </c>
      <c r="Z73" s="27">
        <f>COUNTIF($E$4:$E73,Z$3)</f>
        <v>5</v>
      </c>
      <c r="AA73" s="27">
        <f>COUNTIF($E$4:$E73,AA$3)</f>
        <v>3</v>
      </c>
      <c r="AB73" s="38">
        <f>COUNTIF($E$4:$F73,R$3)</f>
        <v>13</v>
      </c>
      <c r="AC73" s="28">
        <f>COUNTIF($E$4:$F73,S$3)</f>
        <v>20</v>
      </c>
      <c r="AD73" s="28">
        <f>COUNTIF($E$4:$F73,T$3)</f>
        <v>14</v>
      </c>
      <c r="AE73" s="28">
        <f>COUNTIF($E$4:$F73,U$3)</f>
        <v>17</v>
      </c>
      <c r="AF73" s="28">
        <f>COUNTIF($E$4:$F73,V$3)</f>
        <v>14</v>
      </c>
      <c r="AG73" s="28">
        <f>COUNTIF($E$4:$F73,W$3)</f>
        <v>13</v>
      </c>
      <c r="AH73" s="28">
        <f>COUNTIF($E$4:$F73,X$3)</f>
        <v>8</v>
      </c>
      <c r="AI73" s="28">
        <f>COUNTIF($E$4:$F73,Y$3)</f>
        <v>14</v>
      </c>
      <c r="AJ73" s="28">
        <f>COUNTIF($E$4:$F73,Z$3)</f>
        <v>13</v>
      </c>
      <c r="AK73" s="28">
        <f>COUNTIF($E$4:$F73,AA$3)</f>
        <v>14</v>
      </c>
      <c r="AL73" s="36">
        <f t="shared" si="18"/>
        <v>0.53846153846153844</v>
      </c>
      <c r="AM73" s="36">
        <f t="shared" si="18"/>
        <v>0.75</v>
      </c>
      <c r="AN73" s="36">
        <f t="shared" si="18"/>
        <v>0.5714285714285714</v>
      </c>
      <c r="AO73" s="36">
        <f t="shared" si="18"/>
        <v>0.52941176470588236</v>
      </c>
      <c r="AP73" s="36">
        <f t="shared" si="18"/>
        <v>0.35714285714285715</v>
      </c>
      <c r="AQ73" s="36">
        <f t="shared" si="17"/>
        <v>0.46153846153846156</v>
      </c>
      <c r="AR73" s="36">
        <f t="shared" si="17"/>
        <v>0.5</v>
      </c>
      <c r="AS73" s="36">
        <f t="shared" si="17"/>
        <v>0.5714285714285714</v>
      </c>
      <c r="AT73" s="36">
        <f t="shared" si="17"/>
        <v>0.38461538461538464</v>
      </c>
      <c r="AU73" s="36">
        <f t="shared" si="17"/>
        <v>0.21428571428571427</v>
      </c>
      <c r="AV73" s="27">
        <v>71</v>
      </c>
    </row>
    <row r="74" spans="1:48" x14ac:dyDescent="0.35">
      <c r="A74" t="s">
        <v>144</v>
      </c>
      <c r="B74" s="33">
        <v>71</v>
      </c>
      <c r="C74" s="27">
        <v>1</v>
      </c>
      <c r="D74" s="27">
        <v>0</v>
      </c>
      <c r="E74" s="27">
        <v>0</v>
      </c>
      <c r="F74" s="27">
        <f t="shared" si="11"/>
        <v>1</v>
      </c>
      <c r="G74" s="27">
        <f t="shared" si="12"/>
        <v>1</v>
      </c>
      <c r="H74" s="27">
        <f t="shared" si="13"/>
        <v>0</v>
      </c>
      <c r="I74" s="34">
        <f>VLOOKUP(F74,naive_stat!$A$4:$E$13,5,0)</f>
        <v>0.7567567567567568</v>
      </c>
      <c r="J74" s="35">
        <f>11-VLOOKUP(F74,naive_stat!$A$4:$F$13,6,0)</f>
        <v>10</v>
      </c>
      <c r="K74" s="36">
        <f>HLOOKUP(F74,$AL$3:AU74,AV74,0)</f>
        <v>0.7142857142857143</v>
      </c>
      <c r="L74" s="44">
        <f>IF(VLOOKUP(C74,dynamic!$A$19:$F$28,4,0)&gt;VLOOKUP(D74,dynamic!$A$19:$F$28,4,0),C74,D74)</f>
        <v>1</v>
      </c>
      <c r="M74" s="44">
        <f t="shared" si="14"/>
        <v>0</v>
      </c>
      <c r="N74" s="44">
        <f>IF(VLOOKUP(C74,dynamic!$A$19:$F$28,2,0)&gt;VLOOKUP(D74,dynamic!$A$19:$F$28,2,0),C74,D74)</f>
        <v>1</v>
      </c>
      <c r="O74" s="44">
        <f t="shared" si="15"/>
        <v>0</v>
      </c>
      <c r="P74" s="44">
        <f>IF(VLOOKUP(C74,dynamic!$A$19:$F$28,6,0)&gt;VLOOKUP(D74,dynamic!$A$19:$F$28,6,0),C74,D74)</f>
        <v>1</v>
      </c>
      <c r="Q74" s="44">
        <f t="shared" si="16"/>
        <v>0</v>
      </c>
      <c r="R74" s="27">
        <f>COUNTIF($E$4:$E74,R$3)</f>
        <v>8</v>
      </c>
      <c r="S74" s="27">
        <f>COUNTIF($E$4:$E74,S$3)</f>
        <v>15</v>
      </c>
      <c r="T74" s="27">
        <f>COUNTIF($E$4:$E74,T$3)</f>
        <v>8</v>
      </c>
      <c r="U74" s="27">
        <f>COUNTIF($E$4:$E74,U$3)</f>
        <v>9</v>
      </c>
      <c r="V74" s="27">
        <f>COUNTIF($E$4:$E74,V$3)</f>
        <v>5</v>
      </c>
      <c r="W74" s="27">
        <f>COUNTIF($E$4:$E74,W$3)</f>
        <v>6</v>
      </c>
      <c r="X74" s="27">
        <f>COUNTIF($E$4:$E74,X$3)</f>
        <v>4</v>
      </c>
      <c r="Y74" s="27">
        <f>COUNTIF($E$4:$E74,Y$3)</f>
        <v>8</v>
      </c>
      <c r="Z74" s="27">
        <f>COUNTIF($E$4:$E74,Z$3)</f>
        <v>5</v>
      </c>
      <c r="AA74" s="27">
        <f>COUNTIF($E$4:$E74,AA$3)</f>
        <v>3</v>
      </c>
      <c r="AB74" s="38">
        <f>COUNTIF($E$4:$F74,R$3)</f>
        <v>14</v>
      </c>
      <c r="AC74" s="28">
        <f>COUNTIF($E$4:$F74,S$3)</f>
        <v>21</v>
      </c>
      <c r="AD74" s="28">
        <f>COUNTIF($E$4:$F74,T$3)</f>
        <v>14</v>
      </c>
      <c r="AE74" s="28">
        <f>COUNTIF($E$4:$F74,U$3)</f>
        <v>17</v>
      </c>
      <c r="AF74" s="28">
        <f>COUNTIF($E$4:$F74,V$3)</f>
        <v>14</v>
      </c>
      <c r="AG74" s="28">
        <f>COUNTIF($E$4:$F74,W$3)</f>
        <v>13</v>
      </c>
      <c r="AH74" s="28">
        <f>COUNTIF($E$4:$F74,X$3)</f>
        <v>8</v>
      </c>
      <c r="AI74" s="28">
        <f>COUNTIF($E$4:$F74,Y$3)</f>
        <v>14</v>
      </c>
      <c r="AJ74" s="28">
        <f>COUNTIF($E$4:$F74,Z$3)</f>
        <v>13</v>
      </c>
      <c r="AK74" s="28">
        <f>COUNTIF($E$4:$F74,AA$3)</f>
        <v>14</v>
      </c>
      <c r="AL74" s="36">
        <f t="shared" si="18"/>
        <v>0.5714285714285714</v>
      </c>
      <c r="AM74" s="36">
        <f t="shared" si="18"/>
        <v>0.7142857142857143</v>
      </c>
      <c r="AN74" s="36">
        <f t="shared" si="18"/>
        <v>0.5714285714285714</v>
      </c>
      <c r="AO74" s="36">
        <f t="shared" si="18"/>
        <v>0.52941176470588236</v>
      </c>
      <c r="AP74" s="36">
        <f t="shared" si="18"/>
        <v>0.35714285714285715</v>
      </c>
      <c r="AQ74" s="36">
        <f t="shared" si="17"/>
        <v>0.46153846153846156</v>
      </c>
      <c r="AR74" s="36">
        <f t="shared" si="17"/>
        <v>0.5</v>
      </c>
      <c r="AS74" s="36">
        <f t="shared" si="17"/>
        <v>0.5714285714285714</v>
      </c>
      <c r="AT74" s="36">
        <f t="shared" si="17"/>
        <v>0.38461538461538464</v>
      </c>
      <c r="AU74" s="36">
        <f t="shared" si="17"/>
        <v>0.21428571428571427</v>
      </c>
      <c r="AV74" s="27">
        <v>72</v>
      </c>
    </row>
    <row r="75" spans="1:48" x14ac:dyDescent="0.35">
      <c r="A75" t="s">
        <v>144</v>
      </c>
      <c r="B75" s="33">
        <v>72</v>
      </c>
      <c r="C75" s="27">
        <v>4</v>
      </c>
      <c r="D75" s="27">
        <v>8</v>
      </c>
      <c r="E75" s="27">
        <v>4</v>
      </c>
      <c r="F75" s="27">
        <f t="shared" si="11"/>
        <v>8</v>
      </c>
      <c r="G75" s="27">
        <f t="shared" si="12"/>
        <v>-4</v>
      </c>
      <c r="H75" s="27">
        <f t="shared" si="13"/>
        <v>0</v>
      </c>
      <c r="I75" s="34">
        <f>VLOOKUP(F75,naive_stat!$A$4:$E$13,5,0)</f>
        <v>0.32</v>
      </c>
      <c r="J75" s="35">
        <f>11-VLOOKUP(F75,naive_stat!$A$4:$F$13,6,0)</f>
        <v>1</v>
      </c>
      <c r="K75" s="36">
        <f>HLOOKUP(F75,$AL$3:AU75,AV75,0)</f>
        <v>0.35714285714285715</v>
      </c>
      <c r="L75" s="44">
        <f>IF(VLOOKUP(C75,dynamic!$A$19:$F$28,4,0)&gt;VLOOKUP(D75,dynamic!$A$19:$F$28,4,0),C75,D75)</f>
        <v>4</v>
      </c>
      <c r="M75" s="44">
        <f t="shared" si="14"/>
        <v>1</v>
      </c>
      <c r="N75" s="44">
        <f>IF(VLOOKUP(C75,dynamic!$A$19:$F$28,2,0)&gt;VLOOKUP(D75,dynamic!$A$19:$F$28,2,0),C75,D75)</f>
        <v>4</v>
      </c>
      <c r="O75" s="44">
        <f t="shared" si="15"/>
        <v>1</v>
      </c>
      <c r="P75" s="44">
        <f>IF(VLOOKUP(C75,dynamic!$A$19:$F$28,6,0)&gt;VLOOKUP(D75,dynamic!$A$19:$F$28,6,0),C75,D75)</f>
        <v>4</v>
      </c>
      <c r="Q75" s="44">
        <f t="shared" si="16"/>
        <v>1</v>
      </c>
      <c r="R75" s="27">
        <f>COUNTIF($E$4:$E75,R$3)</f>
        <v>8</v>
      </c>
      <c r="S75" s="27">
        <f>COUNTIF($E$4:$E75,S$3)</f>
        <v>15</v>
      </c>
      <c r="T75" s="27">
        <f>COUNTIF($E$4:$E75,T$3)</f>
        <v>8</v>
      </c>
      <c r="U75" s="27">
        <f>COUNTIF($E$4:$E75,U$3)</f>
        <v>9</v>
      </c>
      <c r="V75" s="27">
        <f>COUNTIF($E$4:$E75,V$3)</f>
        <v>6</v>
      </c>
      <c r="W75" s="27">
        <f>COUNTIF($E$4:$E75,W$3)</f>
        <v>6</v>
      </c>
      <c r="X75" s="27">
        <f>COUNTIF($E$4:$E75,X$3)</f>
        <v>4</v>
      </c>
      <c r="Y75" s="27">
        <f>COUNTIF($E$4:$E75,Y$3)</f>
        <v>8</v>
      </c>
      <c r="Z75" s="27">
        <f>COUNTIF($E$4:$E75,Z$3)</f>
        <v>5</v>
      </c>
      <c r="AA75" s="27">
        <f>COUNTIF($E$4:$E75,AA$3)</f>
        <v>3</v>
      </c>
      <c r="AB75" s="38">
        <f>COUNTIF($E$4:$F75,R$3)</f>
        <v>14</v>
      </c>
      <c r="AC75" s="28">
        <f>COUNTIF($E$4:$F75,S$3)</f>
        <v>21</v>
      </c>
      <c r="AD75" s="28">
        <f>COUNTIF($E$4:$F75,T$3)</f>
        <v>14</v>
      </c>
      <c r="AE75" s="28">
        <f>COUNTIF($E$4:$F75,U$3)</f>
        <v>17</v>
      </c>
      <c r="AF75" s="28">
        <f>COUNTIF($E$4:$F75,V$3)</f>
        <v>15</v>
      </c>
      <c r="AG75" s="28">
        <f>COUNTIF($E$4:$F75,W$3)</f>
        <v>13</v>
      </c>
      <c r="AH75" s="28">
        <f>COUNTIF($E$4:$F75,X$3)</f>
        <v>8</v>
      </c>
      <c r="AI75" s="28">
        <f>COUNTIF($E$4:$F75,Y$3)</f>
        <v>14</v>
      </c>
      <c r="AJ75" s="28">
        <f>COUNTIF($E$4:$F75,Z$3)</f>
        <v>14</v>
      </c>
      <c r="AK75" s="28">
        <f>COUNTIF($E$4:$F75,AA$3)</f>
        <v>14</v>
      </c>
      <c r="AL75" s="36">
        <f t="shared" si="18"/>
        <v>0.5714285714285714</v>
      </c>
      <c r="AM75" s="36">
        <f t="shared" si="18"/>
        <v>0.7142857142857143</v>
      </c>
      <c r="AN75" s="36">
        <f t="shared" si="18"/>
        <v>0.5714285714285714</v>
      </c>
      <c r="AO75" s="36">
        <f t="shared" si="18"/>
        <v>0.52941176470588236</v>
      </c>
      <c r="AP75" s="36">
        <f t="shared" si="18"/>
        <v>0.4</v>
      </c>
      <c r="AQ75" s="36">
        <f t="shared" si="17"/>
        <v>0.46153846153846156</v>
      </c>
      <c r="AR75" s="36">
        <f t="shared" si="17"/>
        <v>0.5</v>
      </c>
      <c r="AS75" s="36">
        <f t="shared" si="17"/>
        <v>0.5714285714285714</v>
      </c>
      <c r="AT75" s="36">
        <f t="shared" si="17"/>
        <v>0.35714285714285715</v>
      </c>
      <c r="AU75" s="36">
        <f t="shared" si="17"/>
        <v>0.21428571428571427</v>
      </c>
      <c r="AV75" s="27">
        <v>73</v>
      </c>
    </row>
    <row r="76" spans="1:48" x14ac:dyDescent="0.35">
      <c r="A76" t="s">
        <v>144</v>
      </c>
      <c r="B76" s="33">
        <v>73</v>
      </c>
      <c r="C76" s="27">
        <v>9</v>
      </c>
      <c r="D76" s="27">
        <v>8</v>
      </c>
      <c r="E76" s="27">
        <v>9</v>
      </c>
      <c r="F76" s="27">
        <f t="shared" si="11"/>
        <v>8</v>
      </c>
      <c r="G76" s="27">
        <f t="shared" si="12"/>
        <v>1</v>
      </c>
      <c r="H76" s="27">
        <f t="shared" si="13"/>
        <v>0</v>
      </c>
      <c r="I76" s="34">
        <f>VLOOKUP(F76,naive_stat!$A$4:$E$13,5,0)</f>
        <v>0.32</v>
      </c>
      <c r="J76" s="35">
        <f>11-VLOOKUP(F76,naive_stat!$A$4:$F$13,6,0)</f>
        <v>1</v>
      </c>
      <c r="K76" s="36">
        <f>HLOOKUP(F76,$AL$3:AU76,AV76,0)</f>
        <v>0.33333333333333331</v>
      </c>
      <c r="L76" s="44">
        <f>IF(VLOOKUP(C76,dynamic!$A$19:$F$28,4,0)&gt;VLOOKUP(D76,dynamic!$A$19:$F$28,4,0),C76,D76)</f>
        <v>9</v>
      </c>
      <c r="M76" s="44">
        <f t="shared" si="14"/>
        <v>1</v>
      </c>
      <c r="N76" s="44">
        <f>IF(VLOOKUP(C76,dynamic!$A$19:$F$28,2,0)&gt;VLOOKUP(D76,dynamic!$A$19:$F$28,2,0),C76,D76)</f>
        <v>9</v>
      </c>
      <c r="O76" s="44">
        <f t="shared" si="15"/>
        <v>1</v>
      </c>
      <c r="P76" s="44">
        <f>IF(VLOOKUP(C76,dynamic!$A$19:$F$28,6,0)&gt;VLOOKUP(D76,dynamic!$A$19:$F$28,6,0),C76,D76)</f>
        <v>9</v>
      </c>
      <c r="Q76" s="44">
        <f t="shared" si="16"/>
        <v>1</v>
      </c>
      <c r="R76" s="27">
        <f>COUNTIF($E$4:$E76,R$3)</f>
        <v>8</v>
      </c>
      <c r="S76" s="27">
        <f>COUNTIF($E$4:$E76,S$3)</f>
        <v>15</v>
      </c>
      <c r="T76" s="27">
        <f>COUNTIF($E$4:$E76,T$3)</f>
        <v>8</v>
      </c>
      <c r="U76" s="27">
        <f>COUNTIF($E$4:$E76,U$3)</f>
        <v>9</v>
      </c>
      <c r="V76" s="27">
        <f>COUNTIF($E$4:$E76,V$3)</f>
        <v>6</v>
      </c>
      <c r="W76" s="27">
        <f>COUNTIF($E$4:$E76,W$3)</f>
        <v>6</v>
      </c>
      <c r="X76" s="27">
        <f>COUNTIF($E$4:$E76,X$3)</f>
        <v>4</v>
      </c>
      <c r="Y76" s="27">
        <f>COUNTIF($E$4:$E76,Y$3)</f>
        <v>8</v>
      </c>
      <c r="Z76" s="27">
        <f>COUNTIF($E$4:$E76,Z$3)</f>
        <v>5</v>
      </c>
      <c r="AA76" s="27">
        <f>COUNTIF($E$4:$E76,AA$3)</f>
        <v>4</v>
      </c>
      <c r="AB76" s="38">
        <f>COUNTIF($E$4:$F76,R$3)</f>
        <v>14</v>
      </c>
      <c r="AC76" s="28">
        <f>COUNTIF($E$4:$F76,S$3)</f>
        <v>21</v>
      </c>
      <c r="AD76" s="28">
        <f>COUNTIF($E$4:$F76,T$3)</f>
        <v>14</v>
      </c>
      <c r="AE76" s="28">
        <f>COUNTIF($E$4:$F76,U$3)</f>
        <v>17</v>
      </c>
      <c r="AF76" s="28">
        <f>COUNTIF($E$4:$F76,V$3)</f>
        <v>15</v>
      </c>
      <c r="AG76" s="28">
        <f>COUNTIF($E$4:$F76,W$3)</f>
        <v>13</v>
      </c>
      <c r="AH76" s="28">
        <f>COUNTIF($E$4:$F76,X$3)</f>
        <v>8</v>
      </c>
      <c r="AI76" s="28">
        <f>COUNTIF($E$4:$F76,Y$3)</f>
        <v>14</v>
      </c>
      <c r="AJ76" s="28">
        <f>COUNTIF($E$4:$F76,Z$3)</f>
        <v>15</v>
      </c>
      <c r="AK76" s="28">
        <f>COUNTIF($E$4:$F76,AA$3)</f>
        <v>15</v>
      </c>
      <c r="AL76" s="36">
        <f t="shared" si="18"/>
        <v>0.5714285714285714</v>
      </c>
      <c r="AM76" s="36">
        <f t="shared" si="18"/>
        <v>0.7142857142857143</v>
      </c>
      <c r="AN76" s="36">
        <f t="shared" si="18"/>
        <v>0.5714285714285714</v>
      </c>
      <c r="AO76" s="36">
        <f t="shared" si="18"/>
        <v>0.52941176470588236</v>
      </c>
      <c r="AP76" s="36">
        <f t="shared" si="18"/>
        <v>0.4</v>
      </c>
      <c r="AQ76" s="36">
        <f t="shared" si="17"/>
        <v>0.46153846153846156</v>
      </c>
      <c r="AR76" s="36">
        <f t="shared" si="17"/>
        <v>0.5</v>
      </c>
      <c r="AS76" s="36">
        <f t="shared" si="17"/>
        <v>0.5714285714285714</v>
      </c>
      <c r="AT76" s="36">
        <f t="shared" si="17"/>
        <v>0.33333333333333331</v>
      </c>
      <c r="AU76" s="36">
        <f t="shared" si="17"/>
        <v>0.26666666666666666</v>
      </c>
      <c r="AV76" s="27">
        <v>74</v>
      </c>
    </row>
    <row r="77" spans="1:48" x14ac:dyDescent="0.35">
      <c r="A77" t="s">
        <v>144</v>
      </c>
      <c r="B77" s="33">
        <v>74</v>
      </c>
      <c r="C77" s="27">
        <v>8</v>
      </c>
      <c r="D77" s="27">
        <v>4</v>
      </c>
      <c r="E77" s="27">
        <v>4</v>
      </c>
      <c r="F77" s="27">
        <f t="shared" si="11"/>
        <v>8</v>
      </c>
      <c r="G77" s="27">
        <f t="shared" si="12"/>
        <v>4</v>
      </c>
      <c r="H77" s="27">
        <f t="shared" si="13"/>
        <v>0</v>
      </c>
      <c r="I77" s="34">
        <f>VLOOKUP(F77,naive_stat!$A$4:$E$13,5,0)</f>
        <v>0.32</v>
      </c>
      <c r="J77" s="35">
        <f>11-VLOOKUP(F77,naive_stat!$A$4:$F$13,6,0)</f>
        <v>1</v>
      </c>
      <c r="K77" s="36">
        <f>HLOOKUP(F77,$AL$3:AU77,AV77,0)</f>
        <v>0.3125</v>
      </c>
      <c r="L77" s="44">
        <f>IF(VLOOKUP(C77,dynamic!$A$19:$F$28,4,0)&gt;VLOOKUP(D77,dynamic!$A$19:$F$28,4,0),C77,D77)</f>
        <v>4</v>
      </c>
      <c r="M77" s="44">
        <f t="shared" si="14"/>
        <v>1</v>
      </c>
      <c r="N77" s="44">
        <f>IF(VLOOKUP(C77,dynamic!$A$19:$F$28,2,0)&gt;VLOOKUP(D77,dynamic!$A$19:$F$28,2,0),C77,D77)</f>
        <v>4</v>
      </c>
      <c r="O77" s="44">
        <f t="shared" si="15"/>
        <v>1</v>
      </c>
      <c r="P77" s="44">
        <f>IF(VLOOKUP(C77,dynamic!$A$19:$F$28,6,0)&gt;VLOOKUP(D77,dynamic!$A$19:$F$28,6,0),C77,D77)</f>
        <v>4</v>
      </c>
      <c r="Q77" s="44">
        <f t="shared" si="16"/>
        <v>1</v>
      </c>
      <c r="R77" s="27">
        <f>COUNTIF($E$4:$E77,R$3)</f>
        <v>8</v>
      </c>
      <c r="S77" s="27">
        <f>COUNTIF($E$4:$E77,S$3)</f>
        <v>15</v>
      </c>
      <c r="T77" s="27">
        <f>COUNTIF($E$4:$E77,T$3)</f>
        <v>8</v>
      </c>
      <c r="U77" s="27">
        <f>COUNTIF($E$4:$E77,U$3)</f>
        <v>9</v>
      </c>
      <c r="V77" s="27">
        <f>COUNTIF($E$4:$E77,V$3)</f>
        <v>7</v>
      </c>
      <c r="W77" s="27">
        <f>COUNTIF($E$4:$E77,W$3)</f>
        <v>6</v>
      </c>
      <c r="X77" s="27">
        <f>COUNTIF($E$4:$E77,X$3)</f>
        <v>4</v>
      </c>
      <c r="Y77" s="27">
        <f>COUNTIF($E$4:$E77,Y$3)</f>
        <v>8</v>
      </c>
      <c r="Z77" s="27">
        <f>COUNTIF($E$4:$E77,Z$3)</f>
        <v>5</v>
      </c>
      <c r="AA77" s="27">
        <f>COUNTIF($E$4:$E77,AA$3)</f>
        <v>4</v>
      </c>
      <c r="AB77" s="38">
        <f>COUNTIF($E$4:$F77,R$3)</f>
        <v>14</v>
      </c>
      <c r="AC77" s="28">
        <f>COUNTIF($E$4:$F77,S$3)</f>
        <v>21</v>
      </c>
      <c r="AD77" s="28">
        <f>COUNTIF($E$4:$F77,T$3)</f>
        <v>14</v>
      </c>
      <c r="AE77" s="28">
        <f>COUNTIF($E$4:$F77,U$3)</f>
        <v>17</v>
      </c>
      <c r="AF77" s="28">
        <f>COUNTIF($E$4:$F77,V$3)</f>
        <v>16</v>
      </c>
      <c r="AG77" s="28">
        <f>COUNTIF($E$4:$F77,W$3)</f>
        <v>13</v>
      </c>
      <c r="AH77" s="28">
        <f>COUNTIF($E$4:$F77,X$3)</f>
        <v>8</v>
      </c>
      <c r="AI77" s="28">
        <f>COUNTIF($E$4:$F77,Y$3)</f>
        <v>14</v>
      </c>
      <c r="AJ77" s="28">
        <f>COUNTIF($E$4:$F77,Z$3)</f>
        <v>16</v>
      </c>
      <c r="AK77" s="28">
        <f>COUNTIF($E$4:$F77,AA$3)</f>
        <v>15</v>
      </c>
      <c r="AL77" s="36">
        <f t="shared" si="18"/>
        <v>0.5714285714285714</v>
      </c>
      <c r="AM77" s="36">
        <f t="shared" si="18"/>
        <v>0.7142857142857143</v>
      </c>
      <c r="AN77" s="36">
        <f t="shared" si="18"/>
        <v>0.5714285714285714</v>
      </c>
      <c r="AO77" s="36">
        <f t="shared" si="18"/>
        <v>0.52941176470588236</v>
      </c>
      <c r="AP77" s="36">
        <f t="shared" si="18"/>
        <v>0.4375</v>
      </c>
      <c r="AQ77" s="36">
        <f t="shared" si="17"/>
        <v>0.46153846153846156</v>
      </c>
      <c r="AR77" s="36">
        <f t="shared" si="17"/>
        <v>0.5</v>
      </c>
      <c r="AS77" s="36">
        <f t="shared" si="17"/>
        <v>0.5714285714285714</v>
      </c>
      <c r="AT77" s="36">
        <f t="shared" si="17"/>
        <v>0.3125</v>
      </c>
      <c r="AU77" s="36">
        <f t="shared" si="17"/>
        <v>0.26666666666666666</v>
      </c>
      <c r="AV77" s="27">
        <v>75</v>
      </c>
    </row>
    <row r="78" spans="1:48" x14ac:dyDescent="0.35">
      <c r="A78" t="s">
        <v>144</v>
      </c>
      <c r="B78" s="33">
        <v>75</v>
      </c>
      <c r="C78" s="27">
        <v>1</v>
      </c>
      <c r="D78" s="27">
        <v>7</v>
      </c>
      <c r="E78" s="27">
        <v>1</v>
      </c>
      <c r="F78" s="27">
        <f t="shared" si="11"/>
        <v>7</v>
      </c>
      <c r="G78" s="27">
        <f t="shared" si="12"/>
        <v>-6</v>
      </c>
      <c r="H78" s="27">
        <f t="shared" si="13"/>
        <v>0</v>
      </c>
      <c r="I78" s="34">
        <f>VLOOKUP(F78,naive_stat!$A$4:$E$13,5,0)</f>
        <v>0.44827586206896552</v>
      </c>
      <c r="J78" s="35">
        <f>11-VLOOKUP(F78,naive_stat!$A$4:$F$13,6,0)</f>
        <v>4</v>
      </c>
      <c r="K78" s="36">
        <f>HLOOKUP(F78,$AL$3:AU78,AV78,0)</f>
        <v>0.53333333333333333</v>
      </c>
      <c r="L78" s="44">
        <f>IF(VLOOKUP(C78,dynamic!$A$19:$F$28,4,0)&gt;VLOOKUP(D78,dynamic!$A$19:$F$28,4,0),C78,D78)</f>
        <v>1</v>
      </c>
      <c r="M78" s="44">
        <f t="shared" si="14"/>
        <v>1</v>
      </c>
      <c r="N78" s="44">
        <f>IF(VLOOKUP(C78,dynamic!$A$19:$F$28,2,0)&gt;VLOOKUP(D78,dynamic!$A$19:$F$28,2,0),C78,D78)</f>
        <v>1</v>
      </c>
      <c r="O78" s="44">
        <f t="shared" si="15"/>
        <v>1</v>
      </c>
      <c r="P78" s="44">
        <f>IF(VLOOKUP(C78,dynamic!$A$19:$F$28,6,0)&gt;VLOOKUP(D78,dynamic!$A$19:$F$28,6,0),C78,D78)</f>
        <v>1</v>
      </c>
      <c r="Q78" s="44">
        <f t="shared" si="16"/>
        <v>1</v>
      </c>
      <c r="R78" s="27">
        <f>COUNTIF($E$4:$E78,R$3)</f>
        <v>8</v>
      </c>
      <c r="S78" s="27">
        <f>COUNTIF($E$4:$E78,S$3)</f>
        <v>16</v>
      </c>
      <c r="T78" s="27">
        <f>COUNTIF($E$4:$E78,T$3)</f>
        <v>8</v>
      </c>
      <c r="U78" s="27">
        <f>COUNTIF($E$4:$E78,U$3)</f>
        <v>9</v>
      </c>
      <c r="V78" s="27">
        <f>COUNTIF($E$4:$E78,V$3)</f>
        <v>7</v>
      </c>
      <c r="W78" s="27">
        <f>COUNTIF($E$4:$E78,W$3)</f>
        <v>6</v>
      </c>
      <c r="X78" s="27">
        <f>COUNTIF($E$4:$E78,X$3)</f>
        <v>4</v>
      </c>
      <c r="Y78" s="27">
        <f>COUNTIF($E$4:$E78,Y$3)</f>
        <v>8</v>
      </c>
      <c r="Z78" s="27">
        <f>COUNTIF($E$4:$E78,Z$3)</f>
        <v>5</v>
      </c>
      <c r="AA78" s="27">
        <f>COUNTIF($E$4:$E78,AA$3)</f>
        <v>4</v>
      </c>
      <c r="AB78" s="38">
        <f>COUNTIF($E$4:$F78,R$3)</f>
        <v>14</v>
      </c>
      <c r="AC78" s="28">
        <f>COUNTIF($E$4:$F78,S$3)</f>
        <v>22</v>
      </c>
      <c r="AD78" s="28">
        <f>COUNTIF($E$4:$F78,T$3)</f>
        <v>14</v>
      </c>
      <c r="AE78" s="28">
        <f>COUNTIF($E$4:$F78,U$3)</f>
        <v>17</v>
      </c>
      <c r="AF78" s="28">
        <f>COUNTIF($E$4:$F78,V$3)</f>
        <v>16</v>
      </c>
      <c r="AG78" s="28">
        <f>COUNTIF($E$4:$F78,W$3)</f>
        <v>13</v>
      </c>
      <c r="AH78" s="28">
        <f>COUNTIF($E$4:$F78,X$3)</f>
        <v>8</v>
      </c>
      <c r="AI78" s="28">
        <f>COUNTIF($E$4:$F78,Y$3)</f>
        <v>15</v>
      </c>
      <c r="AJ78" s="28">
        <f>COUNTIF($E$4:$F78,Z$3)</f>
        <v>16</v>
      </c>
      <c r="AK78" s="28">
        <f>COUNTIF($E$4:$F78,AA$3)</f>
        <v>15</v>
      </c>
      <c r="AL78" s="36">
        <f t="shared" si="18"/>
        <v>0.5714285714285714</v>
      </c>
      <c r="AM78" s="36">
        <f t="shared" si="18"/>
        <v>0.72727272727272729</v>
      </c>
      <c r="AN78" s="36">
        <f t="shared" si="18"/>
        <v>0.5714285714285714</v>
      </c>
      <c r="AO78" s="36">
        <f t="shared" si="18"/>
        <v>0.52941176470588236</v>
      </c>
      <c r="AP78" s="36">
        <f t="shared" si="18"/>
        <v>0.4375</v>
      </c>
      <c r="AQ78" s="36">
        <f t="shared" si="17"/>
        <v>0.46153846153846156</v>
      </c>
      <c r="AR78" s="36">
        <f t="shared" si="17"/>
        <v>0.5</v>
      </c>
      <c r="AS78" s="36">
        <f t="shared" si="17"/>
        <v>0.53333333333333333</v>
      </c>
      <c r="AT78" s="36">
        <f t="shared" si="17"/>
        <v>0.3125</v>
      </c>
      <c r="AU78" s="36">
        <f t="shared" si="17"/>
        <v>0.26666666666666666</v>
      </c>
      <c r="AV78" s="27">
        <v>76</v>
      </c>
    </row>
    <row r="79" spans="1:48" x14ac:dyDescent="0.35">
      <c r="A79" t="s">
        <v>144</v>
      </c>
      <c r="B79" s="33">
        <v>76</v>
      </c>
      <c r="C79" s="27">
        <v>4</v>
      </c>
      <c r="D79" s="27">
        <v>0</v>
      </c>
      <c r="E79" s="27">
        <v>4</v>
      </c>
      <c r="F79" s="27">
        <f t="shared" si="11"/>
        <v>0</v>
      </c>
      <c r="G79" s="27">
        <f t="shared" si="12"/>
        <v>4</v>
      </c>
      <c r="H79" s="27">
        <f t="shared" si="13"/>
        <v>0</v>
      </c>
      <c r="I79" s="34">
        <f>VLOOKUP(F79,naive_stat!$A$4:$E$13,5,0)</f>
        <v>0.5161290322580645</v>
      </c>
      <c r="J79" s="35">
        <f>11-VLOOKUP(F79,naive_stat!$A$4:$F$13,6,0)</f>
        <v>8</v>
      </c>
      <c r="K79" s="36">
        <f>HLOOKUP(F79,$AL$3:AU79,AV79,0)</f>
        <v>0.53333333333333333</v>
      </c>
      <c r="L79" s="44">
        <f>IF(VLOOKUP(C79,dynamic!$A$19:$F$28,4,0)&gt;VLOOKUP(D79,dynamic!$A$19:$F$28,4,0),C79,D79)</f>
        <v>4</v>
      </c>
      <c r="M79" s="44">
        <f t="shared" si="14"/>
        <v>1</v>
      </c>
      <c r="N79" s="44">
        <f>IF(VLOOKUP(C79,dynamic!$A$19:$F$28,2,0)&gt;VLOOKUP(D79,dynamic!$A$19:$F$28,2,0),C79,D79)</f>
        <v>4</v>
      </c>
      <c r="O79" s="44">
        <f t="shared" si="15"/>
        <v>1</v>
      </c>
      <c r="P79" s="44">
        <f>IF(VLOOKUP(C79,dynamic!$A$19:$F$28,6,0)&gt;VLOOKUP(D79,dynamic!$A$19:$F$28,6,0),C79,D79)</f>
        <v>0</v>
      </c>
      <c r="Q79" s="44">
        <f t="shared" si="16"/>
        <v>0</v>
      </c>
      <c r="R79" s="27">
        <f>COUNTIF($E$4:$E79,R$3)</f>
        <v>8</v>
      </c>
      <c r="S79" s="27">
        <f>COUNTIF($E$4:$E79,S$3)</f>
        <v>16</v>
      </c>
      <c r="T79" s="27">
        <f>COUNTIF($E$4:$E79,T$3)</f>
        <v>8</v>
      </c>
      <c r="U79" s="27">
        <f>COUNTIF($E$4:$E79,U$3)</f>
        <v>9</v>
      </c>
      <c r="V79" s="27">
        <f>COUNTIF($E$4:$E79,V$3)</f>
        <v>8</v>
      </c>
      <c r="W79" s="27">
        <f>COUNTIF($E$4:$E79,W$3)</f>
        <v>6</v>
      </c>
      <c r="X79" s="27">
        <f>COUNTIF($E$4:$E79,X$3)</f>
        <v>4</v>
      </c>
      <c r="Y79" s="27">
        <f>COUNTIF($E$4:$E79,Y$3)</f>
        <v>8</v>
      </c>
      <c r="Z79" s="27">
        <f>COUNTIF($E$4:$E79,Z$3)</f>
        <v>5</v>
      </c>
      <c r="AA79" s="27">
        <f>COUNTIF($E$4:$E79,AA$3)</f>
        <v>4</v>
      </c>
      <c r="AB79" s="38">
        <f>COUNTIF($E$4:$F79,R$3)</f>
        <v>15</v>
      </c>
      <c r="AC79" s="28">
        <f>COUNTIF($E$4:$F79,S$3)</f>
        <v>22</v>
      </c>
      <c r="AD79" s="28">
        <f>COUNTIF($E$4:$F79,T$3)</f>
        <v>14</v>
      </c>
      <c r="AE79" s="28">
        <f>COUNTIF($E$4:$F79,U$3)</f>
        <v>17</v>
      </c>
      <c r="AF79" s="28">
        <f>COUNTIF($E$4:$F79,V$3)</f>
        <v>17</v>
      </c>
      <c r="AG79" s="28">
        <f>COUNTIF($E$4:$F79,W$3)</f>
        <v>13</v>
      </c>
      <c r="AH79" s="28">
        <f>COUNTIF($E$4:$F79,X$3)</f>
        <v>8</v>
      </c>
      <c r="AI79" s="28">
        <f>COUNTIF($E$4:$F79,Y$3)</f>
        <v>15</v>
      </c>
      <c r="AJ79" s="28">
        <f>COUNTIF($E$4:$F79,Z$3)</f>
        <v>16</v>
      </c>
      <c r="AK79" s="28">
        <f>COUNTIF($E$4:$F79,AA$3)</f>
        <v>15</v>
      </c>
      <c r="AL79" s="36">
        <f t="shared" si="18"/>
        <v>0.53333333333333333</v>
      </c>
      <c r="AM79" s="36">
        <f t="shared" si="18"/>
        <v>0.72727272727272729</v>
      </c>
      <c r="AN79" s="36">
        <f t="shared" si="18"/>
        <v>0.5714285714285714</v>
      </c>
      <c r="AO79" s="36">
        <f t="shared" si="18"/>
        <v>0.52941176470588236</v>
      </c>
      <c r="AP79" s="36">
        <f t="shared" si="18"/>
        <v>0.47058823529411764</v>
      </c>
      <c r="AQ79" s="36">
        <f t="shared" si="17"/>
        <v>0.46153846153846156</v>
      </c>
      <c r="AR79" s="36">
        <f t="shared" si="17"/>
        <v>0.5</v>
      </c>
      <c r="AS79" s="36">
        <f t="shared" si="17"/>
        <v>0.53333333333333333</v>
      </c>
      <c r="AT79" s="36">
        <f t="shared" si="17"/>
        <v>0.3125</v>
      </c>
      <c r="AU79" s="36">
        <f t="shared" si="17"/>
        <v>0.26666666666666666</v>
      </c>
      <c r="AV79" s="27">
        <v>77</v>
      </c>
    </row>
    <row r="80" spans="1:48" x14ac:dyDescent="0.35">
      <c r="A80" t="s">
        <v>144</v>
      </c>
      <c r="B80" s="33">
        <v>77</v>
      </c>
      <c r="C80" s="27">
        <v>6</v>
      </c>
      <c r="D80" s="27">
        <v>8</v>
      </c>
      <c r="E80" s="27">
        <v>6</v>
      </c>
      <c r="F80" s="27">
        <f t="shared" si="11"/>
        <v>8</v>
      </c>
      <c r="G80" s="27">
        <f t="shared" si="12"/>
        <v>-2</v>
      </c>
      <c r="H80" s="27">
        <f t="shared" si="13"/>
        <v>0</v>
      </c>
      <c r="I80" s="34">
        <f>VLOOKUP(F80,naive_stat!$A$4:$E$13,5,0)</f>
        <v>0.32</v>
      </c>
      <c r="J80" s="35">
        <f>11-VLOOKUP(F80,naive_stat!$A$4:$F$13,6,0)</f>
        <v>1</v>
      </c>
      <c r="K80" s="36">
        <f>HLOOKUP(F80,$AL$3:AU80,AV80,0)</f>
        <v>0.29411764705882354</v>
      </c>
      <c r="L80" s="44">
        <f>IF(VLOOKUP(C80,dynamic!$A$19:$F$28,4,0)&gt;VLOOKUP(D80,dynamic!$A$19:$F$28,4,0),C80,D80)</f>
        <v>6</v>
      </c>
      <c r="M80" s="44">
        <f t="shared" si="14"/>
        <v>1</v>
      </c>
      <c r="N80" s="44">
        <f>IF(VLOOKUP(C80,dynamic!$A$19:$F$28,2,0)&gt;VLOOKUP(D80,dynamic!$A$19:$F$28,2,0),C80,D80)</f>
        <v>6</v>
      </c>
      <c r="O80" s="44">
        <f t="shared" si="15"/>
        <v>1</v>
      </c>
      <c r="P80" s="44">
        <f>IF(VLOOKUP(C80,dynamic!$A$19:$F$28,6,0)&gt;VLOOKUP(D80,dynamic!$A$19:$F$28,6,0),C80,D80)</f>
        <v>6</v>
      </c>
      <c r="Q80" s="44">
        <f t="shared" si="16"/>
        <v>1</v>
      </c>
      <c r="R80" s="27">
        <f>COUNTIF($E$4:$E80,R$3)</f>
        <v>8</v>
      </c>
      <c r="S80" s="27">
        <f>COUNTIF($E$4:$E80,S$3)</f>
        <v>16</v>
      </c>
      <c r="T80" s="27">
        <f>COUNTIF($E$4:$E80,T$3)</f>
        <v>8</v>
      </c>
      <c r="U80" s="27">
        <f>COUNTIF($E$4:$E80,U$3)</f>
        <v>9</v>
      </c>
      <c r="V80" s="27">
        <f>COUNTIF($E$4:$E80,V$3)</f>
        <v>8</v>
      </c>
      <c r="W80" s="27">
        <f>COUNTIF($E$4:$E80,W$3)</f>
        <v>6</v>
      </c>
      <c r="X80" s="27">
        <f>COUNTIF($E$4:$E80,X$3)</f>
        <v>5</v>
      </c>
      <c r="Y80" s="27">
        <f>COUNTIF($E$4:$E80,Y$3)</f>
        <v>8</v>
      </c>
      <c r="Z80" s="27">
        <f>COUNTIF($E$4:$E80,Z$3)</f>
        <v>5</v>
      </c>
      <c r="AA80" s="27">
        <f>COUNTIF($E$4:$E80,AA$3)</f>
        <v>4</v>
      </c>
      <c r="AB80" s="38">
        <f>COUNTIF($E$4:$F80,R$3)</f>
        <v>15</v>
      </c>
      <c r="AC80" s="28">
        <f>COUNTIF($E$4:$F80,S$3)</f>
        <v>22</v>
      </c>
      <c r="AD80" s="28">
        <f>COUNTIF($E$4:$F80,T$3)</f>
        <v>14</v>
      </c>
      <c r="AE80" s="28">
        <f>COUNTIF($E$4:$F80,U$3)</f>
        <v>17</v>
      </c>
      <c r="AF80" s="28">
        <f>COUNTIF($E$4:$F80,V$3)</f>
        <v>17</v>
      </c>
      <c r="AG80" s="28">
        <f>COUNTIF($E$4:$F80,W$3)</f>
        <v>13</v>
      </c>
      <c r="AH80" s="28">
        <f>COUNTIF($E$4:$F80,X$3)</f>
        <v>9</v>
      </c>
      <c r="AI80" s="28">
        <f>COUNTIF($E$4:$F80,Y$3)</f>
        <v>15</v>
      </c>
      <c r="AJ80" s="28">
        <f>COUNTIF($E$4:$F80,Z$3)</f>
        <v>17</v>
      </c>
      <c r="AK80" s="28">
        <f>COUNTIF($E$4:$F80,AA$3)</f>
        <v>15</v>
      </c>
      <c r="AL80" s="36">
        <f t="shared" si="18"/>
        <v>0.53333333333333333</v>
      </c>
      <c r="AM80" s="36">
        <f t="shared" si="18"/>
        <v>0.72727272727272729</v>
      </c>
      <c r="AN80" s="36">
        <f t="shared" si="18"/>
        <v>0.5714285714285714</v>
      </c>
      <c r="AO80" s="36">
        <f t="shared" si="18"/>
        <v>0.52941176470588236</v>
      </c>
      <c r="AP80" s="36">
        <f t="shared" si="18"/>
        <v>0.47058823529411764</v>
      </c>
      <c r="AQ80" s="36">
        <f t="shared" si="17"/>
        <v>0.46153846153846156</v>
      </c>
      <c r="AR80" s="36">
        <f t="shared" si="17"/>
        <v>0.55555555555555558</v>
      </c>
      <c r="AS80" s="36">
        <f t="shared" si="17"/>
        <v>0.53333333333333333</v>
      </c>
      <c r="AT80" s="36">
        <f t="shared" si="17"/>
        <v>0.29411764705882354</v>
      </c>
      <c r="AU80" s="36">
        <f t="shared" si="17"/>
        <v>0.26666666666666666</v>
      </c>
      <c r="AV80" s="27">
        <v>78</v>
      </c>
    </row>
    <row r="81" spans="1:48" x14ac:dyDescent="0.35">
      <c r="A81" t="s">
        <v>144</v>
      </c>
      <c r="B81" s="33">
        <v>78</v>
      </c>
      <c r="C81" s="27">
        <v>9</v>
      </c>
      <c r="D81" s="27">
        <v>5</v>
      </c>
      <c r="E81" s="27">
        <v>9</v>
      </c>
      <c r="F81" s="27">
        <f t="shared" si="11"/>
        <v>5</v>
      </c>
      <c r="G81" s="27">
        <f t="shared" si="12"/>
        <v>4</v>
      </c>
      <c r="H81" s="27">
        <f t="shared" si="13"/>
        <v>0</v>
      </c>
      <c r="I81" s="34">
        <f>VLOOKUP(F81,naive_stat!$A$4:$E$13,5,0)</f>
        <v>0.42307692307692307</v>
      </c>
      <c r="J81" s="35">
        <f>11-VLOOKUP(F81,naive_stat!$A$4:$F$13,6,0)</f>
        <v>3</v>
      </c>
      <c r="K81" s="36">
        <f>HLOOKUP(F81,$AL$3:AU81,AV81,0)</f>
        <v>0.42857142857142855</v>
      </c>
      <c r="L81" s="44">
        <f>IF(VLOOKUP(C81,dynamic!$A$19:$F$28,4,0)&gt;VLOOKUP(D81,dynamic!$A$19:$F$28,4,0),C81,D81)</f>
        <v>9</v>
      </c>
      <c r="M81" s="44">
        <f t="shared" si="14"/>
        <v>1</v>
      </c>
      <c r="N81" s="44">
        <f>IF(VLOOKUP(C81,dynamic!$A$19:$F$28,2,0)&gt;VLOOKUP(D81,dynamic!$A$19:$F$28,2,0),C81,D81)</f>
        <v>9</v>
      </c>
      <c r="O81" s="44">
        <f t="shared" si="15"/>
        <v>1</v>
      </c>
      <c r="P81" s="44">
        <f>IF(VLOOKUP(C81,dynamic!$A$19:$F$28,6,0)&gt;VLOOKUP(D81,dynamic!$A$19:$F$28,6,0),C81,D81)</f>
        <v>5</v>
      </c>
      <c r="Q81" s="44">
        <f t="shared" si="16"/>
        <v>0</v>
      </c>
      <c r="R81" s="27">
        <f>COUNTIF($E$4:$E81,R$3)</f>
        <v>8</v>
      </c>
      <c r="S81" s="27">
        <f>COUNTIF($E$4:$E81,S$3)</f>
        <v>16</v>
      </c>
      <c r="T81" s="27">
        <f>COUNTIF($E$4:$E81,T$3)</f>
        <v>8</v>
      </c>
      <c r="U81" s="27">
        <f>COUNTIF($E$4:$E81,U$3)</f>
        <v>9</v>
      </c>
      <c r="V81" s="27">
        <f>COUNTIF($E$4:$E81,V$3)</f>
        <v>8</v>
      </c>
      <c r="W81" s="27">
        <f>COUNTIF($E$4:$E81,W$3)</f>
        <v>6</v>
      </c>
      <c r="X81" s="27">
        <f>COUNTIF($E$4:$E81,X$3)</f>
        <v>5</v>
      </c>
      <c r="Y81" s="27">
        <f>COUNTIF($E$4:$E81,Y$3)</f>
        <v>8</v>
      </c>
      <c r="Z81" s="27">
        <f>COUNTIF($E$4:$E81,Z$3)</f>
        <v>5</v>
      </c>
      <c r="AA81" s="27">
        <f>COUNTIF($E$4:$E81,AA$3)</f>
        <v>5</v>
      </c>
      <c r="AB81" s="38">
        <f>COUNTIF($E$4:$F81,R$3)</f>
        <v>15</v>
      </c>
      <c r="AC81" s="28">
        <f>COUNTIF($E$4:$F81,S$3)</f>
        <v>22</v>
      </c>
      <c r="AD81" s="28">
        <f>COUNTIF($E$4:$F81,T$3)</f>
        <v>14</v>
      </c>
      <c r="AE81" s="28">
        <f>COUNTIF($E$4:$F81,U$3)</f>
        <v>17</v>
      </c>
      <c r="AF81" s="28">
        <f>COUNTIF($E$4:$F81,V$3)</f>
        <v>17</v>
      </c>
      <c r="AG81" s="28">
        <f>COUNTIF($E$4:$F81,W$3)</f>
        <v>14</v>
      </c>
      <c r="AH81" s="28">
        <f>COUNTIF($E$4:$F81,X$3)</f>
        <v>9</v>
      </c>
      <c r="AI81" s="28">
        <f>COUNTIF($E$4:$F81,Y$3)</f>
        <v>15</v>
      </c>
      <c r="AJ81" s="28">
        <f>COUNTIF($E$4:$F81,Z$3)</f>
        <v>17</v>
      </c>
      <c r="AK81" s="28">
        <f>COUNTIF($E$4:$F81,AA$3)</f>
        <v>16</v>
      </c>
      <c r="AL81" s="36">
        <f t="shared" si="18"/>
        <v>0.53333333333333333</v>
      </c>
      <c r="AM81" s="36">
        <f t="shared" si="18"/>
        <v>0.72727272727272729</v>
      </c>
      <c r="AN81" s="36">
        <f t="shared" si="18"/>
        <v>0.5714285714285714</v>
      </c>
      <c r="AO81" s="36">
        <f t="shared" si="18"/>
        <v>0.52941176470588236</v>
      </c>
      <c r="AP81" s="36">
        <f t="shared" si="18"/>
        <v>0.47058823529411764</v>
      </c>
      <c r="AQ81" s="36">
        <f t="shared" si="17"/>
        <v>0.42857142857142855</v>
      </c>
      <c r="AR81" s="36">
        <f t="shared" si="17"/>
        <v>0.55555555555555558</v>
      </c>
      <c r="AS81" s="36">
        <f t="shared" si="17"/>
        <v>0.53333333333333333</v>
      </c>
      <c r="AT81" s="36">
        <f t="shared" si="17"/>
        <v>0.29411764705882354</v>
      </c>
      <c r="AU81" s="36">
        <f t="shared" si="17"/>
        <v>0.3125</v>
      </c>
      <c r="AV81" s="27">
        <v>79</v>
      </c>
    </row>
    <row r="82" spans="1:48" x14ac:dyDescent="0.35">
      <c r="A82" t="s">
        <v>144</v>
      </c>
      <c r="B82" s="33">
        <v>79</v>
      </c>
      <c r="C82" s="27">
        <v>7</v>
      </c>
      <c r="D82" s="27">
        <v>2</v>
      </c>
      <c r="E82" s="27">
        <v>2</v>
      </c>
      <c r="F82" s="27">
        <f t="shared" si="11"/>
        <v>7</v>
      </c>
      <c r="G82" s="27">
        <f t="shared" si="12"/>
        <v>5</v>
      </c>
      <c r="H82" s="27">
        <f t="shared" si="13"/>
        <v>0</v>
      </c>
      <c r="I82" s="34">
        <f>VLOOKUP(F82,naive_stat!$A$4:$E$13,5,0)</f>
        <v>0.44827586206896552</v>
      </c>
      <c r="J82" s="35">
        <f>11-VLOOKUP(F82,naive_stat!$A$4:$F$13,6,0)</f>
        <v>4</v>
      </c>
      <c r="K82" s="36">
        <f>HLOOKUP(F82,$AL$3:AU82,AV82,0)</f>
        <v>0.5</v>
      </c>
      <c r="L82" s="44">
        <f>IF(VLOOKUP(C82,dynamic!$A$19:$F$28,4,0)&gt;VLOOKUP(D82,dynamic!$A$19:$F$28,4,0),C82,D82)</f>
        <v>2</v>
      </c>
      <c r="M82" s="44">
        <f t="shared" si="14"/>
        <v>1</v>
      </c>
      <c r="N82" s="44">
        <f>IF(VLOOKUP(C82,dynamic!$A$19:$F$28,2,0)&gt;VLOOKUP(D82,dynamic!$A$19:$F$28,2,0),C82,D82)</f>
        <v>2</v>
      </c>
      <c r="O82" s="44">
        <f t="shared" si="15"/>
        <v>1</v>
      </c>
      <c r="P82" s="44">
        <f>IF(VLOOKUP(C82,dynamic!$A$19:$F$28,6,0)&gt;VLOOKUP(D82,dynamic!$A$19:$F$28,6,0),C82,D82)</f>
        <v>2</v>
      </c>
      <c r="Q82" s="44">
        <f t="shared" si="16"/>
        <v>1</v>
      </c>
      <c r="R82" s="27">
        <f>COUNTIF($E$4:$E82,R$3)</f>
        <v>8</v>
      </c>
      <c r="S82" s="27">
        <f>COUNTIF($E$4:$E82,S$3)</f>
        <v>16</v>
      </c>
      <c r="T82" s="27">
        <f>COUNTIF($E$4:$E82,T$3)</f>
        <v>9</v>
      </c>
      <c r="U82" s="27">
        <f>COUNTIF($E$4:$E82,U$3)</f>
        <v>9</v>
      </c>
      <c r="V82" s="27">
        <f>COUNTIF($E$4:$E82,V$3)</f>
        <v>8</v>
      </c>
      <c r="W82" s="27">
        <f>COUNTIF($E$4:$E82,W$3)</f>
        <v>6</v>
      </c>
      <c r="X82" s="27">
        <f>COUNTIF($E$4:$E82,X$3)</f>
        <v>5</v>
      </c>
      <c r="Y82" s="27">
        <f>COUNTIF($E$4:$E82,Y$3)</f>
        <v>8</v>
      </c>
      <c r="Z82" s="27">
        <f>COUNTIF($E$4:$E82,Z$3)</f>
        <v>5</v>
      </c>
      <c r="AA82" s="27">
        <f>COUNTIF($E$4:$E82,AA$3)</f>
        <v>5</v>
      </c>
      <c r="AB82" s="38">
        <f>COUNTIF($E$4:$F82,R$3)</f>
        <v>15</v>
      </c>
      <c r="AC82" s="28">
        <f>COUNTIF($E$4:$F82,S$3)</f>
        <v>22</v>
      </c>
      <c r="AD82" s="28">
        <f>COUNTIF($E$4:$F82,T$3)</f>
        <v>15</v>
      </c>
      <c r="AE82" s="28">
        <f>COUNTIF($E$4:$F82,U$3)</f>
        <v>17</v>
      </c>
      <c r="AF82" s="28">
        <f>COUNTIF($E$4:$F82,V$3)</f>
        <v>17</v>
      </c>
      <c r="AG82" s="28">
        <f>COUNTIF($E$4:$F82,W$3)</f>
        <v>14</v>
      </c>
      <c r="AH82" s="28">
        <f>COUNTIF($E$4:$F82,X$3)</f>
        <v>9</v>
      </c>
      <c r="AI82" s="28">
        <f>COUNTIF($E$4:$F82,Y$3)</f>
        <v>16</v>
      </c>
      <c r="AJ82" s="28">
        <f>COUNTIF($E$4:$F82,Z$3)</f>
        <v>17</v>
      </c>
      <c r="AK82" s="28">
        <f>COUNTIF($E$4:$F82,AA$3)</f>
        <v>16</v>
      </c>
      <c r="AL82" s="36">
        <f t="shared" si="18"/>
        <v>0.53333333333333333</v>
      </c>
      <c r="AM82" s="36">
        <f t="shared" si="18"/>
        <v>0.72727272727272729</v>
      </c>
      <c r="AN82" s="36">
        <f t="shared" si="18"/>
        <v>0.6</v>
      </c>
      <c r="AO82" s="36">
        <f t="shared" si="18"/>
        <v>0.52941176470588236</v>
      </c>
      <c r="AP82" s="36">
        <f t="shared" si="18"/>
        <v>0.47058823529411764</v>
      </c>
      <c r="AQ82" s="36">
        <f t="shared" si="17"/>
        <v>0.42857142857142855</v>
      </c>
      <c r="AR82" s="36">
        <f t="shared" si="17"/>
        <v>0.55555555555555558</v>
      </c>
      <c r="AS82" s="36">
        <f t="shared" si="17"/>
        <v>0.5</v>
      </c>
      <c r="AT82" s="36">
        <f t="shared" si="17"/>
        <v>0.29411764705882354</v>
      </c>
      <c r="AU82" s="36">
        <f t="shared" si="17"/>
        <v>0.3125</v>
      </c>
      <c r="AV82" s="27">
        <v>80</v>
      </c>
    </row>
    <row r="83" spans="1:48" x14ac:dyDescent="0.35">
      <c r="A83" t="s">
        <v>144</v>
      </c>
      <c r="B83" s="33">
        <v>80</v>
      </c>
      <c r="C83" s="27">
        <v>1</v>
      </c>
      <c r="D83" s="27">
        <v>0</v>
      </c>
      <c r="E83" s="27">
        <v>1</v>
      </c>
      <c r="F83" s="27">
        <f t="shared" si="11"/>
        <v>0</v>
      </c>
      <c r="G83" s="27">
        <f t="shared" si="12"/>
        <v>1</v>
      </c>
      <c r="H83" s="27">
        <f t="shared" si="13"/>
        <v>0</v>
      </c>
      <c r="I83" s="34">
        <f>VLOOKUP(F83,naive_stat!$A$4:$E$13,5,0)</f>
        <v>0.5161290322580645</v>
      </c>
      <c r="J83" s="35">
        <f>11-VLOOKUP(F83,naive_stat!$A$4:$F$13,6,0)</f>
        <v>8</v>
      </c>
      <c r="K83" s="36">
        <f>HLOOKUP(F83,$AL$3:AU83,AV83,0)</f>
        <v>0.5</v>
      </c>
      <c r="L83" s="44">
        <f>IF(VLOOKUP(C83,dynamic!$A$19:$F$28,4,0)&gt;VLOOKUP(D83,dynamic!$A$19:$F$28,4,0),C83,D83)</f>
        <v>1</v>
      </c>
      <c r="M83" s="44">
        <f t="shared" si="14"/>
        <v>1</v>
      </c>
      <c r="N83" s="44">
        <f>IF(VLOOKUP(C83,dynamic!$A$19:$F$28,2,0)&gt;VLOOKUP(D83,dynamic!$A$19:$F$28,2,0),C83,D83)</f>
        <v>1</v>
      </c>
      <c r="O83" s="44">
        <f t="shared" si="15"/>
        <v>1</v>
      </c>
      <c r="P83" s="44">
        <f>IF(VLOOKUP(C83,dynamic!$A$19:$F$28,6,0)&gt;VLOOKUP(D83,dynamic!$A$19:$F$28,6,0),C83,D83)</f>
        <v>1</v>
      </c>
      <c r="Q83" s="44">
        <f t="shared" si="16"/>
        <v>1</v>
      </c>
      <c r="R83" s="27">
        <f>COUNTIF($E$4:$E83,R$3)</f>
        <v>8</v>
      </c>
      <c r="S83" s="27">
        <f>COUNTIF($E$4:$E83,S$3)</f>
        <v>17</v>
      </c>
      <c r="T83" s="27">
        <f>COUNTIF($E$4:$E83,T$3)</f>
        <v>9</v>
      </c>
      <c r="U83" s="27">
        <f>COUNTIF($E$4:$E83,U$3)</f>
        <v>9</v>
      </c>
      <c r="V83" s="27">
        <f>COUNTIF($E$4:$E83,V$3)</f>
        <v>8</v>
      </c>
      <c r="W83" s="27">
        <f>COUNTIF($E$4:$E83,W$3)</f>
        <v>6</v>
      </c>
      <c r="X83" s="27">
        <f>COUNTIF($E$4:$E83,X$3)</f>
        <v>5</v>
      </c>
      <c r="Y83" s="27">
        <f>COUNTIF($E$4:$E83,Y$3)</f>
        <v>8</v>
      </c>
      <c r="Z83" s="27">
        <f>COUNTIF($E$4:$E83,Z$3)</f>
        <v>5</v>
      </c>
      <c r="AA83" s="27">
        <f>COUNTIF($E$4:$E83,AA$3)</f>
        <v>5</v>
      </c>
      <c r="AB83" s="38">
        <f>COUNTIF($E$4:$F83,R$3)</f>
        <v>16</v>
      </c>
      <c r="AC83" s="28">
        <f>COUNTIF($E$4:$F83,S$3)</f>
        <v>23</v>
      </c>
      <c r="AD83" s="28">
        <f>COUNTIF($E$4:$F83,T$3)</f>
        <v>15</v>
      </c>
      <c r="AE83" s="28">
        <f>COUNTIF($E$4:$F83,U$3)</f>
        <v>17</v>
      </c>
      <c r="AF83" s="28">
        <f>COUNTIF($E$4:$F83,V$3)</f>
        <v>17</v>
      </c>
      <c r="AG83" s="28">
        <f>COUNTIF($E$4:$F83,W$3)</f>
        <v>14</v>
      </c>
      <c r="AH83" s="28">
        <f>COUNTIF($E$4:$F83,X$3)</f>
        <v>9</v>
      </c>
      <c r="AI83" s="28">
        <f>COUNTIF($E$4:$F83,Y$3)</f>
        <v>16</v>
      </c>
      <c r="AJ83" s="28">
        <f>COUNTIF($E$4:$F83,Z$3)</f>
        <v>17</v>
      </c>
      <c r="AK83" s="28">
        <f>COUNTIF($E$4:$F83,AA$3)</f>
        <v>16</v>
      </c>
      <c r="AL83" s="36">
        <f t="shared" si="18"/>
        <v>0.5</v>
      </c>
      <c r="AM83" s="36">
        <f t="shared" si="18"/>
        <v>0.73913043478260865</v>
      </c>
      <c r="AN83" s="36">
        <f t="shared" si="18"/>
        <v>0.6</v>
      </c>
      <c r="AO83" s="36">
        <f t="shared" si="18"/>
        <v>0.52941176470588236</v>
      </c>
      <c r="AP83" s="36">
        <f t="shared" si="18"/>
        <v>0.47058823529411764</v>
      </c>
      <c r="AQ83" s="36">
        <f t="shared" si="17"/>
        <v>0.42857142857142855</v>
      </c>
      <c r="AR83" s="36">
        <f t="shared" si="17"/>
        <v>0.55555555555555558</v>
      </c>
      <c r="AS83" s="36">
        <f t="shared" si="17"/>
        <v>0.5</v>
      </c>
      <c r="AT83" s="36">
        <f t="shared" si="17"/>
        <v>0.29411764705882354</v>
      </c>
      <c r="AU83" s="36">
        <f t="shared" si="17"/>
        <v>0.3125</v>
      </c>
      <c r="AV83" s="27">
        <v>81</v>
      </c>
    </row>
    <row r="84" spans="1:48" x14ac:dyDescent="0.35">
      <c r="A84" t="s">
        <v>144</v>
      </c>
      <c r="B84" s="33">
        <v>81</v>
      </c>
      <c r="C84" s="27">
        <v>7</v>
      </c>
      <c r="D84" s="27">
        <v>3</v>
      </c>
      <c r="E84" s="27">
        <v>3</v>
      </c>
      <c r="F84" s="27">
        <f t="shared" si="11"/>
        <v>7</v>
      </c>
      <c r="G84" s="27">
        <f t="shared" si="12"/>
        <v>4</v>
      </c>
      <c r="H84" s="27">
        <f t="shared" si="13"/>
        <v>0</v>
      </c>
      <c r="I84" s="34">
        <f>VLOOKUP(F84,naive_stat!$A$4:$E$13,5,0)</f>
        <v>0.44827586206896552</v>
      </c>
      <c r="J84" s="35">
        <f>11-VLOOKUP(F84,naive_stat!$A$4:$F$13,6,0)</f>
        <v>4</v>
      </c>
      <c r="K84" s="36">
        <f>HLOOKUP(F84,$AL$3:AU84,AV84,0)</f>
        <v>0.47058823529411764</v>
      </c>
      <c r="L84" s="44">
        <f>IF(VLOOKUP(C84,dynamic!$A$19:$F$28,4,0)&gt;VLOOKUP(D84,dynamic!$A$19:$F$28,4,0),C84,D84)</f>
        <v>7</v>
      </c>
      <c r="M84" s="44">
        <f t="shared" si="14"/>
        <v>0</v>
      </c>
      <c r="N84" s="44">
        <f>IF(VLOOKUP(C84,dynamic!$A$19:$F$28,2,0)&gt;VLOOKUP(D84,dynamic!$A$19:$F$28,2,0),C84,D84)</f>
        <v>7</v>
      </c>
      <c r="O84" s="44">
        <f t="shared" si="15"/>
        <v>0</v>
      </c>
      <c r="P84" s="44">
        <f>IF(VLOOKUP(C84,dynamic!$A$19:$F$28,6,0)&gt;VLOOKUP(D84,dynamic!$A$19:$F$28,6,0),C84,D84)</f>
        <v>3</v>
      </c>
      <c r="Q84" s="44">
        <f t="shared" si="16"/>
        <v>1</v>
      </c>
      <c r="R84" s="27">
        <f>COUNTIF($E$4:$E84,R$3)</f>
        <v>8</v>
      </c>
      <c r="S84" s="27">
        <f>COUNTIF($E$4:$E84,S$3)</f>
        <v>17</v>
      </c>
      <c r="T84" s="27">
        <f>COUNTIF($E$4:$E84,T$3)</f>
        <v>9</v>
      </c>
      <c r="U84" s="27">
        <f>COUNTIF($E$4:$E84,U$3)</f>
        <v>10</v>
      </c>
      <c r="V84" s="27">
        <f>COUNTIF($E$4:$E84,V$3)</f>
        <v>8</v>
      </c>
      <c r="W84" s="27">
        <f>COUNTIF($E$4:$E84,W$3)</f>
        <v>6</v>
      </c>
      <c r="X84" s="27">
        <f>COUNTIF($E$4:$E84,X$3)</f>
        <v>5</v>
      </c>
      <c r="Y84" s="27">
        <f>COUNTIF($E$4:$E84,Y$3)</f>
        <v>8</v>
      </c>
      <c r="Z84" s="27">
        <f>COUNTIF($E$4:$E84,Z$3)</f>
        <v>5</v>
      </c>
      <c r="AA84" s="27">
        <f>COUNTIF($E$4:$E84,AA$3)</f>
        <v>5</v>
      </c>
      <c r="AB84" s="38">
        <f>COUNTIF($E$4:$F84,R$3)</f>
        <v>16</v>
      </c>
      <c r="AC84" s="28">
        <f>COUNTIF($E$4:$F84,S$3)</f>
        <v>23</v>
      </c>
      <c r="AD84" s="28">
        <f>COUNTIF($E$4:$F84,T$3)</f>
        <v>15</v>
      </c>
      <c r="AE84" s="28">
        <f>COUNTIF($E$4:$F84,U$3)</f>
        <v>18</v>
      </c>
      <c r="AF84" s="28">
        <f>COUNTIF($E$4:$F84,V$3)</f>
        <v>17</v>
      </c>
      <c r="AG84" s="28">
        <f>COUNTIF($E$4:$F84,W$3)</f>
        <v>14</v>
      </c>
      <c r="AH84" s="28">
        <f>COUNTIF($E$4:$F84,X$3)</f>
        <v>9</v>
      </c>
      <c r="AI84" s="28">
        <f>COUNTIF($E$4:$F84,Y$3)</f>
        <v>17</v>
      </c>
      <c r="AJ84" s="28">
        <f>COUNTIF($E$4:$F84,Z$3)</f>
        <v>17</v>
      </c>
      <c r="AK84" s="28">
        <f>COUNTIF($E$4:$F84,AA$3)</f>
        <v>16</v>
      </c>
      <c r="AL84" s="36">
        <f t="shared" si="18"/>
        <v>0.5</v>
      </c>
      <c r="AM84" s="36">
        <f t="shared" si="18"/>
        <v>0.73913043478260865</v>
      </c>
      <c r="AN84" s="36">
        <f t="shared" si="18"/>
        <v>0.6</v>
      </c>
      <c r="AO84" s="36">
        <f t="shared" si="18"/>
        <v>0.55555555555555558</v>
      </c>
      <c r="AP84" s="36">
        <f t="shared" si="18"/>
        <v>0.47058823529411764</v>
      </c>
      <c r="AQ84" s="36">
        <f t="shared" si="17"/>
        <v>0.42857142857142855</v>
      </c>
      <c r="AR84" s="36">
        <f t="shared" si="17"/>
        <v>0.55555555555555558</v>
      </c>
      <c r="AS84" s="36">
        <f t="shared" si="17"/>
        <v>0.47058823529411764</v>
      </c>
      <c r="AT84" s="36">
        <f t="shared" si="17"/>
        <v>0.29411764705882354</v>
      </c>
      <c r="AU84" s="36">
        <f t="shared" si="17"/>
        <v>0.3125</v>
      </c>
      <c r="AV84" s="27">
        <v>82</v>
      </c>
    </row>
    <row r="85" spans="1:48" x14ac:dyDescent="0.35">
      <c r="A85" t="s">
        <v>144</v>
      </c>
      <c r="B85" s="33">
        <v>82</v>
      </c>
      <c r="C85" s="27">
        <v>6</v>
      </c>
      <c r="D85" s="27">
        <v>4</v>
      </c>
      <c r="E85" s="27">
        <v>6</v>
      </c>
      <c r="F85" s="27">
        <f t="shared" si="11"/>
        <v>4</v>
      </c>
      <c r="G85" s="27">
        <f t="shared" si="12"/>
        <v>2</v>
      </c>
      <c r="H85" s="27">
        <f t="shared" si="13"/>
        <v>0</v>
      </c>
      <c r="I85" s="34">
        <f>VLOOKUP(F85,naive_stat!$A$4:$E$13,5,0)</f>
        <v>0.5161290322580645</v>
      </c>
      <c r="J85" s="35">
        <f>11-VLOOKUP(F85,naive_stat!$A$4:$F$13,6,0)</f>
        <v>8</v>
      </c>
      <c r="K85" s="36">
        <f>HLOOKUP(F85,$AL$3:AU85,AV85,0)</f>
        <v>0.44444444444444442</v>
      </c>
      <c r="L85" s="44">
        <f>IF(VLOOKUP(C85,dynamic!$A$19:$F$28,4,0)&gt;VLOOKUP(D85,dynamic!$A$19:$F$28,4,0),C85,D85)</f>
        <v>4</v>
      </c>
      <c r="M85" s="44">
        <f t="shared" si="14"/>
        <v>0</v>
      </c>
      <c r="N85" s="44">
        <f>IF(VLOOKUP(C85,dynamic!$A$19:$F$28,2,0)&gt;VLOOKUP(D85,dynamic!$A$19:$F$28,2,0),C85,D85)</f>
        <v>4</v>
      </c>
      <c r="O85" s="44">
        <f t="shared" si="15"/>
        <v>0</v>
      </c>
      <c r="P85" s="44">
        <f>IF(VLOOKUP(C85,dynamic!$A$19:$F$28,6,0)&gt;VLOOKUP(D85,dynamic!$A$19:$F$28,6,0),C85,D85)</f>
        <v>6</v>
      </c>
      <c r="Q85" s="44">
        <f t="shared" si="16"/>
        <v>1</v>
      </c>
      <c r="R85" s="27">
        <f>COUNTIF($E$4:$E85,R$3)</f>
        <v>8</v>
      </c>
      <c r="S85" s="27">
        <f>COUNTIF($E$4:$E85,S$3)</f>
        <v>17</v>
      </c>
      <c r="T85" s="27">
        <f>COUNTIF($E$4:$E85,T$3)</f>
        <v>9</v>
      </c>
      <c r="U85" s="27">
        <f>COUNTIF($E$4:$E85,U$3)</f>
        <v>10</v>
      </c>
      <c r="V85" s="27">
        <f>COUNTIF($E$4:$E85,V$3)</f>
        <v>8</v>
      </c>
      <c r="W85" s="27">
        <f>COUNTIF($E$4:$E85,W$3)</f>
        <v>6</v>
      </c>
      <c r="X85" s="27">
        <f>COUNTIF($E$4:$E85,X$3)</f>
        <v>6</v>
      </c>
      <c r="Y85" s="27">
        <f>COUNTIF($E$4:$E85,Y$3)</f>
        <v>8</v>
      </c>
      <c r="Z85" s="27">
        <f>COUNTIF($E$4:$E85,Z$3)</f>
        <v>5</v>
      </c>
      <c r="AA85" s="27">
        <f>COUNTIF($E$4:$E85,AA$3)</f>
        <v>5</v>
      </c>
      <c r="AB85" s="38">
        <f>COUNTIF($E$4:$F85,R$3)</f>
        <v>16</v>
      </c>
      <c r="AC85" s="28">
        <f>COUNTIF($E$4:$F85,S$3)</f>
        <v>23</v>
      </c>
      <c r="AD85" s="28">
        <f>COUNTIF($E$4:$F85,T$3)</f>
        <v>15</v>
      </c>
      <c r="AE85" s="28">
        <f>COUNTIF($E$4:$F85,U$3)</f>
        <v>18</v>
      </c>
      <c r="AF85" s="28">
        <f>COUNTIF($E$4:$F85,V$3)</f>
        <v>18</v>
      </c>
      <c r="AG85" s="28">
        <f>COUNTIF($E$4:$F85,W$3)</f>
        <v>14</v>
      </c>
      <c r="AH85" s="28">
        <f>COUNTIF($E$4:$F85,X$3)</f>
        <v>10</v>
      </c>
      <c r="AI85" s="28">
        <f>COUNTIF($E$4:$F85,Y$3)</f>
        <v>17</v>
      </c>
      <c r="AJ85" s="28">
        <f>COUNTIF($E$4:$F85,Z$3)</f>
        <v>17</v>
      </c>
      <c r="AK85" s="28">
        <f>COUNTIF($E$4:$F85,AA$3)</f>
        <v>16</v>
      </c>
      <c r="AL85" s="36">
        <f t="shared" si="18"/>
        <v>0.5</v>
      </c>
      <c r="AM85" s="36">
        <f t="shared" si="18"/>
        <v>0.73913043478260865</v>
      </c>
      <c r="AN85" s="36">
        <f t="shared" si="18"/>
        <v>0.6</v>
      </c>
      <c r="AO85" s="36">
        <f t="shared" si="18"/>
        <v>0.55555555555555558</v>
      </c>
      <c r="AP85" s="36">
        <f t="shared" si="18"/>
        <v>0.44444444444444442</v>
      </c>
      <c r="AQ85" s="36">
        <f t="shared" si="17"/>
        <v>0.42857142857142855</v>
      </c>
      <c r="AR85" s="36">
        <f t="shared" si="17"/>
        <v>0.6</v>
      </c>
      <c r="AS85" s="36">
        <f t="shared" si="17"/>
        <v>0.47058823529411764</v>
      </c>
      <c r="AT85" s="36">
        <f t="shared" si="17"/>
        <v>0.29411764705882354</v>
      </c>
      <c r="AU85" s="36">
        <f t="shared" si="17"/>
        <v>0.3125</v>
      </c>
      <c r="AV85" s="27">
        <v>83</v>
      </c>
    </row>
    <row r="86" spans="1:48" x14ac:dyDescent="0.35">
      <c r="A86" t="s">
        <v>144</v>
      </c>
      <c r="B86" s="33">
        <v>83</v>
      </c>
      <c r="C86" s="27">
        <v>2</v>
      </c>
      <c r="D86" s="27">
        <v>1</v>
      </c>
      <c r="E86" s="27">
        <v>1</v>
      </c>
      <c r="F86" s="27">
        <f t="shared" si="11"/>
        <v>2</v>
      </c>
      <c r="G86" s="27">
        <f t="shared" si="12"/>
        <v>1</v>
      </c>
      <c r="H86" s="27">
        <f t="shared" si="13"/>
        <v>0</v>
      </c>
      <c r="I86" s="34">
        <f>VLOOKUP(F86,naive_stat!$A$4:$E$13,5,0)</f>
        <v>0.4838709677419355</v>
      </c>
      <c r="J86" s="35">
        <f>11-VLOOKUP(F86,naive_stat!$A$4:$F$13,6,0)</f>
        <v>6</v>
      </c>
      <c r="K86" s="36">
        <f>HLOOKUP(F86,$AL$3:AU86,AV86,0)</f>
        <v>0.5625</v>
      </c>
      <c r="L86" s="44">
        <f>IF(VLOOKUP(C86,dynamic!$A$19:$F$28,4,0)&gt;VLOOKUP(D86,dynamic!$A$19:$F$28,4,0),C86,D86)</f>
        <v>2</v>
      </c>
      <c r="M86" s="44">
        <f t="shared" si="14"/>
        <v>0</v>
      </c>
      <c r="N86" s="44">
        <f>IF(VLOOKUP(C86,dynamic!$A$19:$F$28,2,0)&gt;VLOOKUP(D86,dynamic!$A$19:$F$28,2,0),C86,D86)</f>
        <v>1</v>
      </c>
      <c r="O86" s="44">
        <f t="shared" si="15"/>
        <v>1</v>
      </c>
      <c r="P86" s="44">
        <f>IF(VLOOKUP(C86,dynamic!$A$19:$F$28,6,0)&gt;VLOOKUP(D86,dynamic!$A$19:$F$28,6,0),C86,D86)</f>
        <v>1</v>
      </c>
      <c r="Q86" s="44">
        <f t="shared" si="16"/>
        <v>1</v>
      </c>
      <c r="R86" s="27">
        <f>COUNTIF($E$4:$E86,R$3)</f>
        <v>8</v>
      </c>
      <c r="S86" s="27">
        <f>COUNTIF($E$4:$E86,S$3)</f>
        <v>18</v>
      </c>
      <c r="T86" s="27">
        <f>COUNTIF($E$4:$E86,T$3)</f>
        <v>9</v>
      </c>
      <c r="U86" s="27">
        <f>COUNTIF($E$4:$E86,U$3)</f>
        <v>10</v>
      </c>
      <c r="V86" s="27">
        <f>COUNTIF($E$4:$E86,V$3)</f>
        <v>8</v>
      </c>
      <c r="W86" s="27">
        <f>COUNTIF($E$4:$E86,W$3)</f>
        <v>6</v>
      </c>
      <c r="X86" s="27">
        <f>COUNTIF($E$4:$E86,X$3)</f>
        <v>6</v>
      </c>
      <c r="Y86" s="27">
        <f>COUNTIF($E$4:$E86,Y$3)</f>
        <v>8</v>
      </c>
      <c r="Z86" s="27">
        <f>COUNTIF($E$4:$E86,Z$3)</f>
        <v>5</v>
      </c>
      <c r="AA86" s="27">
        <f>COUNTIF($E$4:$E86,AA$3)</f>
        <v>5</v>
      </c>
      <c r="AB86" s="38">
        <f>COUNTIF($E$4:$F86,R$3)</f>
        <v>16</v>
      </c>
      <c r="AC86" s="28">
        <f>COUNTIF($E$4:$F86,S$3)</f>
        <v>24</v>
      </c>
      <c r="AD86" s="28">
        <f>COUNTIF($E$4:$F86,T$3)</f>
        <v>16</v>
      </c>
      <c r="AE86" s="28">
        <f>COUNTIF($E$4:$F86,U$3)</f>
        <v>18</v>
      </c>
      <c r="AF86" s="28">
        <f>COUNTIF($E$4:$F86,V$3)</f>
        <v>18</v>
      </c>
      <c r="AG86" s="28">
        <f>COUNTIF($E$4:$F86,W$3)</f>
        <v>14</v>
      </c>
      <c r="AH86" s="28">
        <f>COUNTIF($E$4:$F86,X$3)</f>
        <v>10</v>
      </c>
      <c r="AI86" s="28">
        <f>COUNTIF($E$4:$F86,Y$3)</f>
        <v>17</v>
      </c>
      <c r="AJ86" s="28">
        <f>COUNTIF($E$4:$F86,Z$3)</f>
        <v>17</v>
      </c>
      <c r="AK86" s="28">
        <f>COUNTIF($E$4:$F86,AA$3)</f>
        <v>16</v>
      </c>
      <c r="AL86" s="36">
        <f t="shared" si="18"/>
        <v>0.5</v>
      </c>
      <c r="AM86" s="36">
        <f t="shared" si="18"/>
        <v>0.75</v>
      </c>
      <c r="AN86" s="36">
        <f t="shared" si="18"/>
        <v>0.5625</v>
      </c>
      <c r="AO86" s="36">
        <f t="shared" si="18"/>
        <v>0.55555555555555558</v>
      </c>
      <c r="AP86" s="36">
        <f t="shared" si="18"/>
        <v>0.44444444444444442</v>
      </c>
      <c r="AQ86" s="36">
        <f t="shared" si="17"/>
        <v>0.42857142857142855</v>
      </c>
      <c r="AR86" s="36">
        <f t="shared" si="17"/>
        <v>0.6</v>
      </c>
      <c r="AS86" s="36">
        <f t="shared" si="17"/>
        <v>0.47058823529411764</v>
      </c>
      <c r="AT86" s="36">
        <f t="shared" si="17"/>
        <v>0.29411764705882354</v>
      </c>
      <c r="AU86" s="36">
        <f t="shared" si="17"/>
        <v>0.3125</v>
      </c>
      <c r="AV86" s="27">
        <v>84</v>
      </c>
    </row>
    <row r="87" spans="1:48" x14ac:dyDescent="0.35">
      <c r="A87" t="s">
        <v>144</v>
      </c>
      <c r="B87" s="33">
        <v>84</v>
      </c>
      <c r="C87" s="27">
        <v>2</v>
      </c>
      <c r="D87" s="27">
        <v>7</v>
      </c>
      <c r="E87" s="27">
        <v>7</v>
      </c>
      <c r="F87" s="27">
        <f t="shared" si="11"/>
        <v>2</v>
      </c>
      <c r="G87" s="27">
        <f t="shared" si="12"/>
        <v>-5</v>
      </c>
      <c r="H87" s="27">
        <f t="shared" si="13"/>
        <v>0</v>
      </c>
      <c r="I87" s="34">
        <f>VLOOKUP(F87,naive_stat!$A$4:$E$13,5,0)</f>
        <v>0.4838709677419355</v>
      </c>
      <c r="J87" s="35">
        <f>11-VLOOKUP(F87,naive_stat!$A$4:$F$13,6,0)</f>
        <v>6</v>
      </c>
      <c r="K87" s="36">
        <f>HLOOKUP(F87,$AL$3:AU87,AV87,0)</f>
        <v>0.52941176470588236</v>
      </c>
      <c r="L87" s="44">
        <f>IF(VLOOKUP(C87,dynamic!$A$19:$F$28,4,0)&gt;VLOOKUP(D87,dynamic!$A$19:$F$28,4,0),C87,D87)</f>
        <v>2</v>
      </c>
      <c r="M87" s="44">
        <f t="shared" si="14"/>
        <v>0</v>
      </c>
      <c r="N87" s="44">
        <f>IF(VLOOKUP(C87,dynamic!$A$19:$F$28,2,0)&gt;VLOOKUP(D87,dynamic!$A$19:$F$28,2,0),C87,D87)</f>
        <v>2</v>
      </c>
      <c r="O87" s="44">
        <f t="shared" si="15"/>
        <v>0</v>
      </c>
      <c r="P87" s="44">
        <f>IF(VLOOKUP(C87,dynamic!$A$19:$F$28,6,0)&gt;VLOOKUP(D87,dynamic!$A$19:$F$28,6,0),C87,D87)</f>
        <v>2</v>
      </c>
      <c r="Q87" s="44">
        <f t="shared" si="16"/>
        <v>0</v>
      </c>
      <c r="R87" s="27">
        <f>COUNTIF($E$4:$E87,R$3)</f>
        <v>8</v>
      </c>
      <c r="S87" s="27">
        <f>COUNTIF($E$4:$E87,S$3)</f>
        <v>18</v>
      </c>
      <c r="T87" s="27">
        <f>COUNTIF($E$4:$E87,T$3)</f>
        <v>9</v>
      </c>
      <c r="U87" s="27">
        <f>COUNTIF($E$4:$E87,U$3)</f>
        <v>10</v>
      </c>
      <c r="V87" s="27">
        <f>COUNTIF($E$4:$E87,V$3)</f>
        <v>8</v>
      </c>
      <c r="W87" s="27">
        <f>COUNTIF($E$4:$E87,W$3)</f>
        <v>6</v>
      </c>
      <c r="X87" s="27">
        <f>COUNTIF($E$4:$E87,X$3)</f>
        <v>6</v>
      </c>
      <c r="Y87" s="27">
        <f>COUNTIF($E$4:$E87,Y$3)</f>
        <v>9</v>
      </c>
      <c r="Z87" s="27">
        <f>COUNTIF($E$4:$E87,Z$3)</f>
        <v>5</v>
      </c>
      <c r="AA87" s="27">
        <f>COUNTIF($E$4:$E87,AA$3)</f>
        <v>5</v>
      </c>
      <c r="AB87" s="38">
        <f>COUNTIF($E$4:$F87,R$3)</f>
        <v>16</v>
      </c>
      <c r="AC87" s="28">
        <f>COUNTIF($E$4:$F87,S$3)</f>
        <v>24</v>
      </c>
      <c r="AD87" s="28">
        <f>COUNTIF($E$4:$F87,T$3)</f>
        <v>17</v>
      </c>
      <c r="AE87" s="28">
        <f>COUNTIF($E$4:$F87,U$3)</f>
        <v>18</v>
      </c>
      <c r="AF87" s="28">
        <f>COUNTIF($E$4:$F87,V$3)</f>
        <v>18</v>
      </c>
      <c r="AG87" s="28">
        <f>COUNTIF($E$4:$F87,W$3)</f>
        <v>14</v>
      </c>
      <c r="AH87" s="28">
        <f>COUNTIF($E$4:$F87,X$3)</f>
        <v>10</v>
      </c>
      <c r="AI87" s="28">
        <f>COUNTIF($E$4:$F87,Y$3)</f>
        <v>18</v>
      </c>
      <c r="AJ87" s="28">
        <f>COUNTIF($E$4:$F87,Z$3)</f>
        <v>17</v>
      </c>
      <c r="AK87" s="28">
        <f>COUNTIF($E$4:$F87,AA$3)</f>
        <v>16</v>
      </c>
      <c r="AL87" s="36">
        <f t="shared" si="18"/>
        <v>0.5</v>
      </c>
      <c r="AM87" s="36">
        <f t="shared" si="18"/>
        <v>0.75</v>
      </c>
      <c r="AN87" s="36">
        <f t="shared" si="18"/>
        <v>0.52941176470588236</v>
      </c>
      <c r="AO87" s="36">
        <f t="shared" si="18"/>
        <v>0.55555555555555558</v>
      </c>
      <c r="AP87" s="36">
        <f t="shared" si="18"/>
        <v>0.44444444444444442</v>
      </c>
      <c r="AQ87" s="36">
        <f t="shared" si="17"/>
        <v>0.42857142857142855</v>
      </c>
      <c r="AR87" s="36">
        <f t="shared" si="17"/>
        <v>0.6</v>
      </c>
      <c r="AS87" s="36">
        <f t="shared" si="17"/>
        <v>0.5</v>
      </c>
      <c r="AT87" s="36">
        <f t="shared" si="17"/>
        <v>0.29411764705882354</v>
      </c>
      <c r="AU87" s="36">
        <f t="shared" si="17"/>
        <v>0.3125</v>
      </c>
      <c r="AV87" s="27">
        <v>85</v>
      </c>
    </row>
    <row r="88" spans="1:48" x14ac:dyDescent="0.35">
      <c r="A88" t="s">
        <v>144</v>
      </c>
      <c r="B88" s="33">
        <v>85</v>
      </c>
      <c r="C88" s="27">
        <v>4</v>
      </c>
      <c r="D88" s="27">
        <v>3</v>
      </c>
      <c r="E88" s="27">
        <v>4</v>
      </c>
      <c r="F88" s="27">
        <f t="shared" si="11"/>
        <v>3</v>
      </c>
      <c r="G88" s="27">
        <f t="shared" si="12"/>
        <v>1</v>
      </c>
      <c r="H88" s="27">
        <f t="shared" si="13"/>
        <v>0</v>
      </c>
      <c r="I88" s="34">
        <f>VLOOKUP(F88,naive_stat!$A$4:$E$13,5,0)</f>
        <v>0.48148148148148145</v>
      </c>
      <c r="J88" s="35">
        <f>11-VLOOKUP(F88,naive_stat!$A$4:$F$13,6,0)</f>
        <v>5</v>
      </c>
      <c r="K88" s="36">
        <f>HLOOKUP(F88,$AL$3:AU88,AV88,0)</f>
        <v>0.52631578947368418</v>
      </c>
      <c r="L88" s="44">
        <f>IF(VLOOKUP(C88,dynamic!$A$19:$F$28,4,0)&gt;VLOOKUP(D88,dynamic!$A$19:$F$28,4,0),C88,D88)</f>
        <v>4</v>
      </c>
      <c r="M88" s="44">
        <f t="shared" si="14"/>
        <v>1</v>
      </c>
      <c r="N88" s="44">
        <f>IF(VLOOKUP(C88,dynamic!$A$19:$F$28,2,0)&gt;VLOOKUP(D88,dynamic!$A$19:$F$28,2,0),C88,D88)</f>
        <v>4</v>
      </c>
      <c r="O88" s="44">
        <f t="shared" si="15"/>
        <v>1</v>
      </c>
      <c r="P88" s="44">
        <f>IF(VLOOKUP(C88,dynamic!$A$19:$F$28,6,0)&gt;VLOOKUP(D88,dynamic!$A$19:$F$28,6,0),C88,D88)</f>
        <v>3</v>
      </c>
      <c r="Q88" s="44">
        <f t="shared" si="16"/>
        <v>0</v>
      </c>
      <c r="R88" s="27">
        <f>COUNTIF($E$4:$E88,R$3)</f>
        <v>8</v>
      </c>
      <c r="S88" s="27">
        <f>COUNTIF($E$4:$E88,S$3)</f>
        <v>18</v>
      </c>
      <c r="T88" s="27">
        <f>COUNTIF($E$4:$E88,T$3)</f>
        <v>9</v>
      </c>
      <c r="U88" s="27">
        <f>COUNTIF($E$4:$E88,U$3)</f>
        <v>10</v>
      </c>
      <c r="V88" s="27">
        <f>COUNTIF($E$4:$E88,V$3)</f>
        <v>9</v>
      </c>
      <c r="W88" s="27">
        <f>COUNTIF($E$4:$E88,W$3)</f>
        <v>6</v>
      </c>
      <c r="X88" s="27">
        <f>COUNTIF($E$4:$E88,X$3)</f>
        <v>6</v>
      </c>
      <c r="Y88" s="27">
        <f>COUNTIF($E$4:$E88,Y$3)</f>
        <v>9</v>
      </c>
      <c r="Z88" s="27">
        <f>COUNTIF($E$4:$E88,Z$3)</f>
        <v>5</v>
      </c>
      <c r="AA88" s="27">
        <f>COUNTIF($E$4:$E88,AA$3)</f>
        <v>5</v>
      </c>
      <c r="AB88" s="38">
        <f>COUNTIF($E$4:$F88,R$3)</f>
        <v>16</v>
      </c>
      <c r="AC88" s="28">
        <f>COUNTIF($E$4:$F88,S$3)</f>
        <v>24</v>
      </c>
      <c r="AD88" s="28">
        <f>COUNTIF($E$4:$F88,T$3)</f>
        <v>17</v>
      </c>
      <c r="AE88" s="28">
        <f>COUNTIF($E$4:$F88,U$3)</f>
        <v>19</v>
      </c>
      <c r="AF88" s="28">
        <f>COUNTIF($E$4:$F88,V$3)</f>
        <v>19</v>
      </c>
      <c r="AG88" s="28">
        <f>COUNTIF($E$4:$F88,W$3)</f>
        <v>14</v>
      </c>
      <c r="AH88" s="28">
        <f>COUNTIF($E$4:$F88,X$3)</f>
        <v>10</v>
      </c>
      <c r="AI88" s="28">
        <f>COUNTIF($E$4:$F88,Y$3)</f>
        <v>18</v>
      </c>
      <c r="AJ88" s="28">
        <f>COUNTIF($E$4:$F88,Z$3)</f>
        <v>17</v>
      </c>
      <c r="AK88" s="28">
        <f>COUNTIF($E$4:$F88,AA$3)</f>
        <v>16</v>
      </c>
      <c r="AL88" s="36">
        <f t="shared" si="18"/>
        <v>0.5</v>
      </c>
      <c r="AM88" s="36">
        <f t="shared" si="18"/>
        <v>0.75</v>
      </c>
      <c r="AN88" s="36">
        <f t="shared" si="18"/>
        <v>0.52941176470588236</v>
      </c>
      <c r="AO88" s="36">
        <f t="shared" si="18"/>
        <v>0.52631578947368418</v>
      </c>
      <c r="AP88" s="36">
        <f t="shared" si="18"/>
        <v>0.47368421052631576</v>
      </c>
      <c r="AQ88" s="36">
        <f t="shared" si="17"/>
        <v>0.42857142857142855</v>
      </c>
      <c r="AR88" s="36">
        <f t="shared" si="17"/>
        <v>0.6</v>
      </c>
      <c r="AS88" s="36">
        <f t="shared" si="17"/>
        <v>0.5</v>
      </c>
      <c r="AT88" s="36">
        <f t="shared" si="17"/>
        <v>0.29411764705882354</v>
      </c>
      <c r="AU88" s="36">
        <f t="shared" si="17"/>
        <v>0.3125</v>
      </c>
      <c r="AV88" s="27">
        <v>86</v>
      </c>
    </row>
    <row r="89" spans="1:48" x14ac:dyDescent="0.35">
      <c r="A89" t="s">
        <v>144</v>
      </c>
      <c r="B89" s="33">
        <v>86</v>
      </c>
      <c r="C89" s="27">
        <v>9</v>
      </c>
      <c r="D89" s="27">
        <v>4</v>
      </c>
      <c r="E89" s="27">
        <v>4</v>
      </c>
      <c r="F89" s="27">
        <f t="shared" si="11"/>
        <v>9</v>
      </c>
      <c r="G89" s="27">
        <f t="shared" si="12"/>
        <v>5</v>
      </c>
      <c r="H89" s="27">
        <f t="shared" si="13"/>
        <v>0</v>
      </c>
      <c r="I89" s="34">
        <f>VLOOKUP(F89,naive_stat!$A$4:$E$13,5,0)</f>
        <v>0.4</v>
      </c>
      <c r="J89" s="35">
        <f>11-VLOOKUP(F89,naive_stat!$A$4:$F$13,6,0)</f>
        <v>2</v>
      </c>
      <c r="K89" s="36">
        <f>HLOOKUP(F89,$AL$3:AU89,AV89,0)</f>
        <v>0.29411764705882354</v>
      </c>
      <c r="L89" s="44">
        <f>IF(VLOOKUP(C89,dynamic!$A$19:$F$28,4,0)&gt;VLOOKUP(D89,dynamic!$A$19:$F$28,4,0),C89,D89)</f>
        <v>9</v>
      </c>
      <c r="M89" s="44">
        <f t="shared" si="14"/>
        <v>0</v>
      </c>
      <c r="N89" s="44">
        <f>IF(VLOOKUP(C89,dynamic!$A$19:$F$28,2,0)&gt;VLOOKUP(D89,dynamic!$A$19:$F$28,2,0),C89,D89)</f>
        <v>4</v>
      </c>
      <c r="O89" s="44">
        <f t="shared" si="15"/>
        <v>1</v>
      </c>
      <c r="P89" s="44">
        <f>IF(VLOOKUP(C89,dynamic!$A$19:$F$28,6,0)&gt;VLOOKUP(D89,dynamic!$A$19:$F$28,6,0),C89,D89)</f>
        <v>4</v>
      </c>
      <c r="Q89" s="44">
        <f t="shared" si="16"/>
        <v>1</v>
      </c>
      <c r="R89" s="27">
        <f>COUNTIF($E$4:$E89,R$3)</f>
        <v>8</v>
      </c>
      <c r="S89" s="27">
        <f>COUNTIF($E$4:$E89,S$3)</f>
        <v>18</v>
      </c>
      <c r="T89" s="27">
        <f>COUNTIF($E$4:$E89,T$3)</f>
        <v>9</v>
      </c>
      <c r="U89" s="27">
        <f>COUNTIF($E$4:$E89,U$3)</f>
        <v>10</v>
      </c>
      <c r="V89" s="27">
        <f>COUNTIF($E$4:$E89,V$3)</f>
        <v>10</v>
      </c>
      <c r="W89" s="27">
        <f>COUNTIF($E$4:$E89,W$3)</f>
        <v>6</v>
      </c>
      <c r="X89" s="27">
        <f>COUNTIF($E$4:$E89,X$3)</f>
        <v>6</v>
      </c>
      <c r="Y89" s="27">
        <f>COUNTIF($E$4:$E89,Y$3)</f>
        <v>9</v>
      </c>
      <c r="Z89" s="27">
        <f>COUNTIF($E$4:$E89,Z$3)</f>
        <v>5</v>
      </c>
      <c r="AA89" s="27">
        <f>COUNTIF($E$4:$E89,AA$3)</f>
        <v>5</v>
      </c>
      <c r="AB89" s="38">
        <f>COUNTIF($E$4:$F89,R$3)</f>
        <v>16</v>
      </c>
      <c r="AC89" s="28">
        <f>COUNTIF($E$4:$F89,S$3)</f>
        <v>24</v>
      </c>
      <c r="AD89" s="28">
        <f>COUNTIF($E$4:$F89,T$3)</f>
        <v>17</v>
      </c>
      <c r="AE89" s="28">
        <f>COUNTIF($E$4:$F89,U$3)</f>
        <v>19</v>
      </c>
      <c r="AF89" s="28">
        <f>COUNTIF($E$4:$F89,V$3)</f>
        <v>20</v>
      </c>
      <c r="AG89" s="28">
        <f>COUNTIF($E$4:$F89,W$3)</f>
        <v>14</v>
      </c>
      <c r="AH89" s="28">
        <f>COUNTIF($E$4:$F89,X$3)</f>
        <v>10</v>
      </c>
      <c r="AI89" s="28">
        <f>COUNTIF($E$4:$F89,Y$3)</f>
        <v>18</v>
      </c>
      <c r="AJ89" s="28">
        <f>COUNTIF($E$4:$F89,Z$3)</f>
        <v>17</v>
      </c>
      <c r="AK89" s="28">
        <f>COUNTIF($E$4:$F89,AA$3)</f>
        <v>17</v>
      </c>
      <c r="AL89" s="36">
        <f t="shared" si="18"/>
        <v>0.5</v>
      </c>
      <c r="AM89" s="36">
        <f t="shared" si="18"/>
        <v>0.75</v>
      </c>
      <c r="AN89" s="36">
        <f t="shared" si="18"/>
        <v>0.52941176470588236</v>
      </c>
      <c r="AO89" s="36">
        <f t="shared" si="18"/>
        <v>0.52631578947368418</v>
      </c>
      <c r="AP89" s="36">
        <f t="shared" si="18"/>
        <v>0.5</v>
      </c>
      <c r="AQ89" s="36">
        <f t="shared" si="17"/>
        <v>0.42857142857142855</v>
      </c>
      <c r="AR89" s="36">
        <f t="shared" si="17"/>
        <v>0.6</v>
      </c>
      <c r="AS89" s="36">
        <f t="shared" si="17"/>
        <v>0.5</v>
      </c>
      <c r="AT89" s="36">
        <f t="shared" si="17"/>
        <v>0.29411764705882354</v>
      </c>
      <c r="AU89" s="36">
        <f t="shared" si="17"/>
        <v>0.29411764705882354</v>
      </c>
      <c r="AV89" s="27">
        <v>87</v>
      </c>
    </row>
    <row r="90" spans="1:48" x14ac:dyDescent="0.35">
      <c r="A90" t="s">
        <v>144</v>
      </c>
      <c r="B90" s="33">
        <v>87</v>
      </c>
      <c r="C90" s="27">
        <v>1</v>
      </c>
      <c r="D90" s="27">
        <v>2</v>
      </c>
      <c r="E90" s="27">
        <v>1</v>
      </c>
      <c r="F90" s="27">
        <f t="shared" si="11"/>
        <v>2</v>
      </c>
      <c r="G90" s="27">
        <f t="shared" si="12"/>
        <v>-1</v>
      </c>
      <c r="H90" s="27">
        <f t="shared" si="13"/>
        <v>0</v>
      </c>
      <c r="I90" s="34">
        <f>VLOOKUP(F90,naive_stat!$A$4:$E$13,5,0)</f>
        <v>0.4838709677419355</v>
      </c>
      <c r="J90" s="35">
        <f>11-VLOOKUP(F90,naive_stat!$A$4:$F$13,6,0)</f>
        <v>6</v>
      </c>
      <c r="K90" s="36">
        <f>HLOOKUP(F90,$AL$3:AU90,AV90,0)</f>
        <v>0.5</v>
      </c>
      <c r="L90" s="44">
        <f>IF(VLOOKUP(C90,dynamic!$A$19:$F$28,4,0)&gt;VLOOKUP(D90,dynamic!$A$19:$F$28,4,0),C90,D90)</f>
        <v>2</v>
      </c>
      <c r="M90" s="44">
        <f t="shared" si="14"/>
        <v>0</v>
      </c>
      <c r="N90" s="44">
        <f>IF(VLOOKUP(C90,dynamic!$A$19:$F$28,2,0)&gt;VLOOKUP(D90,dynamic!$A$19:$F$28,2,0),C90,D90)</f>
        <v>1</v>
      </c>
      <c r="O90" s="44">
        <f t="shared" si="15"/>
        <v>1</v>
      </c>
      <c r="P90" s="44">
        <f>IF(VLOOKUP(C90,dynamic!$A$19:$F$28,6,0)&gt;VLOOKUP(D90,dynamic!$A$19:$F$28,6,0),C90,D90)</f>
        <v>1</v>
      </c>
      <c r="Q90" s="44">
        <f t="shared" si="16"/>
        <v>1</v>
      </c>
      <c r="R90" s="27">
        <f>COUNTIF($E$4:$E90,R$3)</f>
        <v>8</v>
      </c>
      <c r="S90" s="27">
        <f>COUNTIF($E$4:$E90,S$3)</f>
        <v>19</v>
      </c>
      <c r="T90" s="27">
        <f>COUNTIF($E$4:$E90,T$3)</f>
        <v>9</v>
      </c>
      <c r="U90" s="27">
        <f>COUNTIF($E$4:$E90,U$3)</f>
        <v>10</v>
      </c>
      <c r="V90" s="27">
        <f>COUNTIF($E$4:$E90,V$3)</f>
        <v>10</v>
      </c>
      <c r="W90" s="27">
        <f>COUNTIF($E$4:$E90,W$3)</f>
        <v>6</v>
      </c>
      <c r="X90" s="27">
        <f>COUNTIF($E$4:$E90,X$3)</f>
        <v>6</v>
      </c>
      <c r="Y90" s="27">
        <f>COUNTIF($E$4:$E90,Y$3)</f>
        <v>9</v>
      </c>
      <c r="Z90" s="27">
        <f>COUNTIF($E$4:$E90,Z$3)</f>
        <v>5</v>
      </c>
      <c r="AA90" s="27">
        <f>COUNTIF($E$4:$E90,AA$3)</f>
        <v>5</v>
      </c>
      <c r="AB90" s="38">
        <f>COUNTIF($E$4:$F90,R$3)</f>
        <v>16</v>
      </c>
      <c r="AC90" s="28">
        <f>COUNTIF($E$4:$F90,S$3)</f>
        <v>25</v>
      </c>
      <c r="AD90" s="28">
        <f>COUNTIF($E$4:$F90,T$3)</f>
        <v>18</v>
      </c>
      <c r="AE90" s="28">
        <f>COUNTIF($E$4:$F90,U$3)</f>
        <v>19</v>
      </c>
      <c r="AF90" s="28">
        <f>COUNTIF($E$4:$F90,V$3)</f>
        <v>20</v>
      </c>
      <c r="AG90" s="28">
        <f>COUNTIF($E$4:$F90,W$3)</f>
        <v>14</v>
      </c>
      <c r="AH90" s="28">
        <f>COUNTIF($E$4:$F90,X$3)</f>
        <v>10</v>
      </c>
      <c r="AI90" s="28">
        <f>COUNTIF($E$4:$F90,Y$3)</f>
        <v>18</v>
      </c>
      <c r="AJ90" s="28">
        <f>COUNTIF($E$4:$F90,Z$3)</f>
        <v>17</v>
      </c>
      <c r="AK90" s="28">
        <f>COUNTIF($E$4:$F90,AA$3)</f>
        <v>17</v>
      </c>
      <c r="AL90" s="36">
        <f t="shared" si="18"/>
        <v>0.5</v>
      </c>
      <c r="AM90" s="36">
        <f t="shared" si="18"/>
        <v>0.76</v>
      </c>
      <c r="AN90" s="36">
        <f t="shared" si="18"/>
        <v>0.5</v>
      </c>
      <c r="AO90" s="36">
        <f t="shared" si="18"/>
        <v>0.52631578947368418</v>
      </c>
      <c r="AP90" s="36">
        <f t="shared" si="18"/>
        <v>0.5</v>
      </c>
      <c r="AQ90" s="36">
        <f t="shared" si="17"/>
        <v>0.42857142857142855</v>
      </c>
      <c r="AR90" s="36">
        <f t="shared" si="17"/>
        <v>0.6</v>
      </c>
      <c r="AS90" s="36">
        <f t="shared" si="17"/>
        <v>0.5</v>
      </c>
      <c r="AT90" s="36">
        <f t="shared" si="17"/>
        <v>0.29411764705882354</v>
      </c>
      <c r="AU90" s="36">
        <f t="shared" si="17"/>
        <v>0.29411764705882354</v>
      </c>
      <c r="AV90" s="27">
        <v>88</v>
      </c>
    </row>
    <row r="91" spans="1:48" x14ac:dyDescent="0.35">
      <c r="A91" t="s">
        <v>144</v>
      </c>
      <c r="B91" s="33">
        <v>88</v>
      </c>
      <c r="C91" s="27">
        <v>7</v>
      </c>
      <c r="D91" s="27">
        <v>1</v>
      </c>
      <c r="E91" s="27">
        <v>7</v>
      </c>
      <c r="F91" s="27">
        <f t="shared" si="11"/>
        <v>1</v>
      </c>
      <c r="G91" s="27">
        <f t="shared" si="12"/>
        <v>6</v>
      </c>
      <c r="H91" s="27">
        <f t="shared" si="13"/>
        <v>0</v>
      </c>
      <c r="I91" s="34">
        <f>VLOOKUP(F91,naive_stat!$A$4:$E$13,5,0)</f>
        <v>0.7567567567567568</v>
      </c>
      <c r="J91" s="35">
        <f>11-VLOOKUP(F91,naive_stat!$A$4:$F$13,6,0)</f>
        <v>10</v>
      </c>
      <c r="K91" s="36">
        <f>HLOOKUP(F91,$AL$3:AU91,AV91,0)</f>
        <v>0.73076923076923073</v>
      </c>
      <c r="L91" s="44">
        <f>IF(VLOOKUP(C91,dynamic!$A$19:$F$28,4,0)&gt;VLOOKUP(D91,dynamic!$A$19:$F$28,4,0),C91,D91)</f>
        <v>1</v>
      </c>
      <c r="M91" s="44">
        <f t="shared" si="14"/>
        <v>0</v>
      </c>
      <c r="N91" s="44">
        <f>IF(VLOOKUP(C91,dynamic!$A$19:$F$28,2,0)&gt;VLOOKUP(D91,dynamic!$A$19:$F$28,2,0),C91,D91)</f>
        <v>1</v>
      </c>
      <c r="O91" s="44">
        <f t="shared" si="15"/>
        <v>0</v>
      </c>
      <c r="P91" s="44">
        <f>IF(VLOOKUP(C91,dynamic!$A$19:$F$28,6,0)&gt;VLOOKUP(D91,dynamic!$A$19:$F$28,6,0),C91,D91)</f>
        <v>1</v>
      </c>
      <c r="Q91" s="44">
        <f t="shared" si="16"/>
        <v>0</v>
      </c>
      <c r="R91" s="27">
        <f>COUNTIF($E$4:$E91,R$3)</f>
        <v>8</v>
      </c>
      <c r="S91" s="27">
        <f>COUNTIF($E$4:$E91,S$3)</f>
        <v>19</v>
      </c>
      <c r="T91" s="27">
        <f>COUNTIF($E$4:$E91,T$3)</f>
        <v>9</v>
      </c>
      <c r="U91" s="27">
        <f>COUNTIF($E$4:$E91,U$3)</f>
        <v>10</v>
      </c>
      <c r="V91" s="27">
        <f>COUNTIF($E$4:$E91,V$3)</f>
        <v>10</v>
      </c>
      <c r="W91" s="27">
        <f>COUNTIF($E$4:$E91,W$3)</f>
        <v>6</v>
      </c>
      <c r="X91" s="27">
        <f>COUNTIF($E$4:$E91,X$3)</f>
        <v>6</v>
      </c>
      <c r="Y91" s="27">
        <f>COUNTIF($E$4:$E91,Y$3)</f>
        <v>10</v>
      </c>
      <c r="Z91" s="27">
        <f>COUNTIF($E$4:$E91,Z$3)</f>
        <v>5</v>
      </c>
      <c r="AA91" s="27">
        <f>COUNTIF($E$4:$E91,AA$3)</f>
        <v>5</v>
      </c>
      <c r="AB91" s="38">
        <f>COUNTIF($E$4:$F91,R$3)</f>
        <v>16</v>
      </c>
      <c r="AC91" s="28">
        <f>COUNTIF($E$4:$F91,S$3)</f>
        <v>26</v>
      </c>
      <c r="AD91" s="28">
        <f>COUNTIF($E$4:$F91,T$3)</f>
        <v>18</v>
      </c>
      <c r="AE91" s="28">
        <f>COUNTIF($E$4:$F91,U$3)</f>
        <v>19</v>
      </c>
      <c r="AF91" s="28">
        <f>COUNTIF($E$4:$F91,V$3)</f>
        <v>20</v>
      </c>
      <c r="AG91" s="28">
        <f>COUNTIF($E$4:$F91,W$3)</f>
        <v>14</v>
      </c>
      <c r="AH91" s="28">
        <f>COUNTIF($E$4:$F91,X$3)</f>
        <v>10</v>
      </c>
      <c r="AI91" s="28">
        <f>COUNTIF($E$4:$F91,Y$3)</f>
        <v>19</v>
      </c>
      <c r="AJ91" s="28">
        <f>COUNTIF($E$4:$F91,Z$3)</f>
        <v>17</v>
      </c>
      <c r="AK91" s="28">
        <f>COUNTIF($E$4:$F91,AA$3)</f>
        <v>17</v>
      </c>
      <c r="AL91" s="36">
        <f t="shared" si="18"/>
        <v>0.5</v>
      </c>
      <c r="AM91" s="36">
        <f t="shared" si="18"/>
        <v>0.73076923076923073</v>
      </c>
      <c r="AN91" s="36">
        <f t="shared" si="18"/>
        <v>0.5</v>
      </c>
      <c r="AO91" s="36">
        <f t="shared" si="18"/>
        <v>0.52631578947368418</v>
      </c>
      <c r="AP91" s="36">
        <f t="shared" si="18"/>
        <v>0.5</v>
      </c>
      <c r="AQ91" s="36">
        <f t="shared" si="17"/>
        <v>0.42857142857142855</v>
      </c>
      <c r="AR91" s="36">
        <f t="shared" si="17"/>
        <v>0.6</v>
      </c>
      <c r="AS91" s="36">
        <f t="shared" si="17"/>
        <v>0.52631578947368418</v>
      </c>
      <c r="AT91" s="36">
        <f t="shared" si="17"/>
        <v>0.29411764705882354</v>
      </c>
      <c r="AU91" s="36">
        <f t="shared" si="17"/>
        <v>0.29411764705882354</v>
      </c>
      <c r="AV91" s="27">
        <v>89</v>
      </c>
    </row>
    <row r="92" spans="1:48" x14ac:dyDescent="0.35">
      <c r="A92" t="s">
        <v>144</v>
      </c>
      <c r="B92" s="33">
        <v>89</v>
      </c>
      <c r="C92" s="27">
        <v>6</v>
      </c>
      <c r="D92" s="27">
        <v>2</v>
      </c>
      <c r="E92" s="27">
        <v>6</v>
      </c>
      <c r="F92" s="27">
        <f t="shared" si="11"/>
        <v>2</v>
      </c>
      <c r="G92" s="27">
        <f t="shared" si="12"/>
        <v>4</v>
      </c>
      <c r="H92" s="27">
        <f t="shared" si="13"/>
        <v>0</v>
      </c>
      <c r="I92" s="34">
        <f>VLOOKUP(F92,naive_stat!$A$4:$E$13,5,0)</f>
        <v>0.4838709677419355</v>
      </c>
      <c r="J92" s="35">
        <f>11-VLOOKUP(F92,naive_stat!$A$4:$F$13,6,0)</f>
        <v>6</v>
      </c>
      <c r="K92" s="36">
        <f>HLOOKUP(F92,$AL$3:AU92,AV92,0)</f>
        <v>0.47368421052631576</v>
      </c>
      <c r="L92" s="44">
        <f>IF(VLOOKUP(C92,dynamic!$A$19:$F$28,4,0)&gt;VLOOKUP(D92,dynamic!$A$19:$F$28,4,0),C92,D92)</f>
        <v>2</v>
      </c>
      <c r="M92" s="44">
        <f t="shared" si="14"/>
        <v>0</v>
      </c>
      <c r="N92" s="44">
        <f>IF(VLOOKUP(C92,dynamic!$A$19:$F$28,2,0)&gt;VLOOKUP(D92,dynamic!$A$19:$F$28,2,0),C92,D92)</f>
        <v>2</v>
      </c>
      <c r="O92" s="44">
        <f t="shared" si="15"/>
        <v>0</v>
      </c>
      <c r="P92" s="44">
        <f>IF(VLOOKUP(C92,dynamic!$A$19:$F$28,6,0)&gt;VLOOKUP(D92,dynamic!$A$19:$F$28,6,0),C92,D92)</f>
        <v>6</v>
      </c>
      <c r="Q92" s="44">
        <f t="shared" si="16"/>
        <v>1</v>
      </c>
      <c r="R92" s="27">
        <f>COUNTIF($E$4:$E92,R$3)</f>
        <v>8</v>
      </c>
      <c r="S92" s="27">
        <f>COUNTIF($E$4:$E92,S$3)</f>
        <v>19</v>
      </c>
      <c r="T92" s="27">
        <f>COUNTIF($E$4:$E92,T$3)</f>
        <v>9</v>
      </c>
      <c r="U92" s="27">
        <f>COUNTIF($E$4:$E92,U$3)</f>
        <v>10</v>
      </c>
      <c r="V92" s="27">
        <f>COUNTIF($E$4:$E92,V$3)</f>
        <v>10</v>
      </c>
      <c r="W92" s="27">
        <f>COUNTIF($E$4:$E92,W$3)</f>
        <v>6</v>
      </c>
      <c r="X92" s="27">
        <f>COUNTIF($E$4:$E92,X$3)</f>
        <v>7</v>
      </c>
      <c r="Y92" s="27">
        <f>COUNTIF($E$4:$E92,Y$3)</f>
        <v>10</v>
      </c>
      <c r="Z92" s="27">
        <f>COUNTIF($E$4:$E92,Z$3)</f>
        <v>5</v>
      </c>
      <c r="AA92" s="27">
        <f>COUNTIF($E$4:$E92,AA$3)</f>
        <v>5</v>
      </c>
      <c r="AB92" s="38">
        <f>COUNTIF($E$4:$F92,R$3)</f>
        <v>16</v>
      </c>
      <c r="AC92" s="28">
        <f>COUNTIF($E$4:$F92,S$3)</f>
        <v>26</v>
      </c>
      <c r="AD92" s="28">
        <f>COUNTIF($E$4:$F92,T$3)</f>
        <v>19</v>
      </c>
      <c r="AE92" s="28">
        <f>COUNTIF($E$4:$F92,U$3)</f>
        <v>19</v>
      </c>
      <c r="AF92" s="28">
        <f>COUNTIF($E$4:$F92,V$3)</f>
        <v>20</v>
      </c>
      <c r="AG92" s="28">
        <f>COUNTIF($E$4:$F92,W$3)</f>
        <v>14</v>
      </c>
      <c r="AH92" s="28">
        <f>COUNTIF($E$4:$F92,X$3)</f>
        <v>11</v>
      </c>
      <c r="AI92" s="28">
        <f>COUNTIF($E$4:$F92,Y$3)</f>
        <v>19</v>
      </c>
      <c r="AJ92" s="28">
        <f>COUNTIF($E$4:$F92,Z$3)</f>
        <v>17</v>
      </c>
      <c r="AK92" s="28">
        <f>COUNTIF($E$4:$F92,AA$3)</f>
        <v>17</v>
      </c>
      <c r="AL92" s="36">
        <f t="shared" si="18"/>
        <v>0.5</v>
      </c>
      <c r="AM92" s="36">
        <f t="shared" si="18"/>
        <v>0.73076923076923073</v>
      </c>
      <c r="AN92" s="36">
        <f t="shared" si="18"/>
        <v>0.47368421052631576</v>
      </c>
      <c r="AO92" s="36">
        <f t="shared" si="18"/>
        <v>0.52631578947368418</v>
      </c>
      <c r="AP92" s="36">
        <f t="shared" si="18"/>
        <v>0.5</v>
      </c>
      <c r="AQ92" s="36">
        <f t="shared" si="17"/>
        <v>0.42857142857142855</v>
      </c>
      <c r="AR92" s="36">
        <f t="shared" si="17"/>
        <v>0.63636363636363635</v>
      </c>
      <c r="AS92" s="36">
        <f t="shared" si="17"/>
        <v>0.52631578947368418</v>
      </c>
      <c r="AT92" s="36">
        <f t="shared" si="17"/>
        <v>0.29411764705882354</v>
      </c>
      <c r="AU92" s="36">
        <f t="shared" si="17"/>
        <v>0.29411764705882354</v>
      </c>
      <c r="AV92" s="27">
        <v>90</v>
      </c>
    </row>
    <row r="93" spans="1:48" x14ac:dyDescent="0.35">
      <c r="A93" t="s">
        <v>144</v>
      </c>
      <c r="B93" s="33">
        <v>90</v>
      </c>
      <c r="C93" s="27">
        <v>9</v>
      </c>
      <c r="D93" s="27">
        <v>1</v>
      </c>
      <c r="E93" s="27">
        <v>9</v>
      </c>
      <c r="F93" s="27">
        <f t="shared" si="11"/>
        <v>1</v>
      </c>
      <c r="G93" s="27">
        <f t="shared" si="12"/>
        <v>8</v>
      </c>
      <c r="H93" s="27">
        <f t="shared" si="13"/>
        <v>0</v>
      </c>
      <c r="I93" s="34">
        <f>VLOOKUP(F93,naive_stat!$A$4:$E$13,5,0)</f>
        <v>0.7567567567567568</v>
      </c>
      <c r="J93" s="35">
        <f>11-VLOOKUP(F93,naive_stat!$A$4:$F$13,6,0)</f>
        <v>10</v>
      </c>
      <c r="K93" s="36">
        <f>HLOOKUP(F93,$AL$3:AU93,AV93,0)</f>
        <v>0.70370370370370372</v>
      </c>
      <c r="L93" s="44">
        <f>IF(VLOOKUP(C93,dynamic!$A$19:$F$28,4,0)&gt;VLOOKUP(D93,dynamic!$A$19:$F$28,4,0),C93,D93)</f>
        <v>9</v>
      </c>
      <c r="M93" s="44">
        <f t="shared" si="14"/>
        <v>1</v>
      </c>
      <c r="N93" s="44">
        <f>IF(VLOOKUP(C93,dynamic!$A$19:$F$28,2,0)&gt;VLOOKUP(D93,dynamic!$A$19:$F$28,2,0),C93,D93)</f>
        <v>1</v>
      </c>
      <c r="O93" s="44">
        <f t="shared" si="15"/>
        <v>0</v>
      </c>
      <c r="P93" s="44">
        <f>IF(VLOOKUP(C93,dynamic!$A$19:$F$28,6,0)&gt;VLOOKUP(D93,dynamic!$A$19:$F$28,6,0),C93,D93)</f>
        <v>1</v>
      </c>
      <c r="Q93" s="44">
        <f t="shared" si="16"/>
        <v>0</v>
      </c>
      <c r="R93" s="27">
        <f>COUNTIF($E$4:$E93,R$3)</f>
        <v>8</v>
      </c>
      <c r="S93" s="27">
        <f>COUNTIF($E$4:$E93,S$3)</f>
        <v>19</v>
      </c>
      <c r="T93" s="27">
        <f>COUNTIF($E$4:$E93,T$3)</f>
        <v>9</v>
      </c>
      <c r="U93" s="27">
        <f>COUNTIF($E$4:$E93,U$3)</f>
        <v>10</v>
      </c>
      <c r="V93" s="27">
        <f>COUNTIF($E$4:$E93,V$3)</f>
        <v>10</v>
      </c>
      <c r="W93" s="27">
        <f>COUNTIF($E$4:$E93,W$3)</f>
        <v>6</v>
      </c>
      <c r="X93" s="27">
        <f>COUNTIF($E$4:$E93,X$3)</f>
        <v>7</v>
      </c>
      <c r="Y93" s="27">
        <f>COUNTIF($E$4:$E93,Y$3)</f>
        <v>10</v>
      </c>
      <c r="Z93" s="27">
        <f>COUNTIF($E$4:$E93,Z$3)</f>
        <v>5</v>
      </c>
      <c r="AA93" s="27">
        <f>COUNTIF($E$4:$E93,AA$3)</f>
        <v>6</v>
      </c>
      <c r="AB93" s="38">
        <f>COUNTIF($E$4:$F93,R$3)</f>
        <v>16</v>
      </c>
      <c r="AC93" s="28">
        <f>COUNTIF($E$4:$F93,S$3)</f>
        <v>27</v>
      </c>
      <c r="AD93" s="28">
        <f>COUNTIF($E$4:$F93,T$3)</f>
        <v>19</v>
      </c>
      <c r="AE93" s="28">
        <f>COUNTIF($E$4:$F93,U$3)</f>
        <v>19</v>
      </c>
      <c r="AF93" s="28">
        <f>COUNTIF($E$4:$F93,V$3)</f>
        <v>20</v>
      </c>
      <c r="AG93" s="28">
        <f>COUNTIF($E$4:$F93,W$3)</f>
        <v>14</v>
      </c>
      <c r="AH93" s="28">
        <f>COUNTIF($E$4:$F93,X$3)</f>
        <v>11</v>
      </c>
      <c r="AI93" s="28">
        <f>COUNTIF($E$4:$F93,Y$3)</f>
        <v>19</v>
      </c>
      <c r="AJ93" s="28">
        <f>COUNTIF($E$4:$F93,Z$3)</f>
        <v>17</v>
      </c>
      <c r="AK93" s="28">
        <f>COUNTIF($E$4:$F93,AA$3)</f>
        <v>18</v>
      </c>
      <c r="AL93" s="36">
        <f t="shared" si="18"/>
        <v>0.5</v>
      </c>
      <c r="AM93" s="36">
        <f t="shared" si="18"/>
        <v>0.70370370370370372</v>
      </c>
      <c r="AN93" s="36">
        <f t="shared" si="18"/>
        <v>0.47368421052631576</v>
      </c>
      <c r="AO93" s="36">
        <f t="shared" si="18"/>
        <v>0.52631578947368418</v>
      </c>
      <c r="AP93" s="36">
        <f t="shared" si="18"/>
        <v>0.5</v>
      </c>
      <c r="AQ93" s="36">
        <f t="shared" si="17"/>
        <v>0.42857142857142855</v>
      </c>
      <c r="AR93" s="36">
        <f t="shared" si="17"/>
        <v>0.63636363636363635</v>
      </c>
      <c r="AS93" s="36">
        <f t="shared" si="17"/>
        <v>0.52631578947368418</v>
      </c>
      <c r="AT93" s="36">
        <f t="shared" si="17"/>
        <v>0.29411764705882354</v>
      </c>
      <c r="AU93" s="36">
        <f t="shared" si="17"/>
        <v>0.33333333333333331</v>
      </c>
      <c r="AV93" s="27">
        <v>91</v>
      </c>
    </row>
    <row r="94" spans="1:48" x14ac:dyDescent="0.35">
      <c r="A94" t="s">
        <v>144</v>
      </c>
      <c r="B94" s="33">
        <v>91</v>
      </c>
      <c r="C94" s="27">
        <v>1</v>
      </c>
      <c r="D94" s="27">
        <v>2</v>
      </c>
      <c r="E94" s="27">
        <v>1</v>
      </c>
      <c r="F94" s="27">
        <f t="shared" si="11"/>
        <v>2</v>
      </c>
      <c r="G94" s="27">
        <f t="shared" si="12"/>
        <v>-1</v>
      </c>
      <c r="H94" s="27">
        <f t="shared" si="13"/>
        <v>0</v>
      </c>
      <c r="I94" s="34">
        <f>VLOOKUP(F94,naive_stat!$A$4:$E$13,5,0)</f>
        <v>0.4838709677419355</v>
      </c>
      <c r="J94" s="35">
        <f>11-VLOOKUP(F94,naive_stat!$A$4:$F$13,6,0)</f>
        <v>6</v>
      </c>
      <c r="K94" s="36">
        <f>HLOOKUP(F94,$AL$3:AU94,AV94,0)</f>
        <v>0.45</v>
      </c>
      <c r="L94" s="44">
        <f>IF(VLOOKUP(C94,dynamic!$A$19:$F$28,4,0)&gt;VLOOKUP(D94,dynamic!$A$19:$F$28,4,0),C94,D94)</f>
        <v>2</v>
      </c>
      <c r="M94" s="44">
        <f t="shared" si="14"/>
        <v>0</v>
      </c>
      <c r="N94" s="44">
        <f>IF(VLOOKUP(C94,dynamic!$A$19:$F$28,2,0)&gt;VLOOKUP(D94,dynamic!$A$19:$F$28,2,0),C94,D94)</f>
        <v>1</v>
      </c>
      <c r="O94" s="44">
        <f t="shared" si="15"/>
        <v>1</v>
      </c>
      <c r="P94" s="44">
        <f>IF(VLOOKUP(C94,dynamic!$A$19:$F$28,6,0)&gt;VLOOKUP(D94,dynamic!$A$19:$F$28,6,0),C94,D94)</f>
        <v>1</v>
      </c>
      <c r="Q94" s="44">
        <f t="shared" si="16"/>
        <v>1</v>
      </c>
      <c r="R94" s="27">
        <f>COUNTIF($E$4:$E94,R$3)</f>
        <v>8</v>
      </c>
      <c r="S94" s="27">
        <f>COUNTIF($E$4:$E94,S$3)</f>
        <v>20</v>
      </c>
      <c r="T94" s="27">
        <f>COUNTIF($E$4:$E94,T$3)</f>
        <v>9</v>
      </c>
      <c r="U94" s="27">
        <f>COUNTIF($E$4:$E94,U$3)</f>
        <v>10</v>
      </c>
      <c r="V94" s="27">
        <f>COUNTIF($E$4:$E94,V$3)</f>
        <v>10</v>
      </c>
      <c r="W94" s="27">
        <f>COUNTIF($E$4:$E94,W$3)</f>
        <v>6</v>
      </c>
      <c r="X94" s="27">
        <f>COUNTIF($E$4:$E94,X$3)</f>
        <v>7</v>
      </c>
      <c r="Y94" s="27">
        <f>COUNTIF($E$4:$E94,Y$3)</f>
        <v>10</v>
      </c>
      <c r="Z94" s="27">
        <f>COUNTIF($E$4:$E94,Z$3)</f>
        <v>5</v>
      </c>
      <c r="AA94" s="27">
        <f>COUNTIF($E$4:$E94,AA$3)</f>
        <v>6</v>
      </c>
      <c r="AB94" s="38">
        <f>COUNTIF($E$4:$F94,R$3)</f>
        <v>16</v>
      </c>
      <c r="AC94" s="28">
        <f>COUNTIF($E$4:$F94,S$3)</f>
        <v>28</v>
      </c>
      <c r="AD94" s="28">
        <f>COUNTIF($E$4:$F94,T$3)</f>
        <v>20</v>
      </c>
      <c r="AE94" s="28">
        <f>COUNTIF($E$4:$F94,U$3)</f>
        <v>19</v>
      </c>
      <c r="AF94" s="28">
        <f>COUNTIF($E$4:$F94,V$3)</f>
        <v>20</v>
      </c>
      <c r="AG94" s="28">
        <f>COUNTIF($E$4:$F94,W$3)</f>
        <v>14</v>
      </c>
      <c r="AH94" s="28">
        <f>COUNTIF($E$4:$F94,X$3)</f>
        <v>11</v>
      </c>
      <c r="AI94" s="28">
        <f>COUNTIF($E$4:$F94,Y$3)</f>
        <v>19</v>
      </c>
      <c r="AJ94" s="28">
        <f>COUNTIF($E$4:$F94,Z$3)</f>
        <v>17</v>
      </c>
      <c r="AK94" s="28">
        <f>COUNTIF($E$4:$F94,AA$3)</f>
        <v>18</v>
      </c>
      <c r="AL94" s="36">
        <f t="shared" si="18"/>
        <v>0.5</v>
      </c>
      <c r="AM94" s="36">
        <f t="shared" si="18"/>
        <v>0.7142857142857143</v>
      </c>
      <c r="AN94" s="36">
        <f t="shared" si="18"/>
        <v>0.45</v>
      </c>
      <c r="AO94" s="36">
        <f t="shared" si="18"/>
        <v>0.52631578947368418</v>
      </c>
      <c r="AP94" s="36">
        <f t="shared" si="18"/>
        <v>0.5</v>
      </c>
      <c r="AQ94" s="36">
        <f t="shared" si="17"/>
        <v>0.42857142857142855</v>
      </c>
      <c r="AR94" s="36">
        <f t="shared" si="17"/>
        <v>0.63636363636363635</v>
      </c>
      <c r="AS94" s="36">
        <f t="shared" si="17"/>
        <v>0.52631578947368418</v>
      </c>
      <c r="AT94" s="36">
        <f t="shared" si="17"/>
        <v>0.29411764705882354</v>
      </c>
      <c r="AU94" s="36">
        <f t="shared" si="17"/>
        <v>0.33333333333333331</v>
      </c>
      <c r="AV94" s="27">
        <v>92</v>
      </c>
    </row>
    <row r="95" spans="1:48" x14ac:dyDescent="0.35">
      <c r="A95" t="s">
        <v>144</v>
      </c>
      <c r="B95" s="33">
        <v>92</v>
      </c>
      <c r="C95" s="27">
        <v>0</v>
      </c>
      <c r="D95" s="27">
        <v>5</v>
      </c>
      <c r="E95" s="27">
        <v>0</v>
      </c>
      <c r="F95" s="27">
        <f t="shared" si="11"/>
        <v>5</v>
      </c>
      <c r="G95" s="27">
        <f t="shared" si="12"/>
        <v>-5</v>
      </c>
      <c r="H95" s="27">
        <f t="shared" si="13"/>
        <v>0</v>
      </c>
      <c r="I95" s="34">
        <f>VLOOKUP(F95,naive_stat!$A$4:$E$13,5,0)</f>
        <v>0.42307692307692307</v>
      </c>
      <c r="J95" s="35">
        <f>11-VLOOKUP(F95,naive_stat!$A$4:$F$13,6,0)</f>
        <v>3</v>
      </c>
      <c r="K95" s="36">
        <f>HLOOKUP(F95,$AL$3:AU95,AV95,0)</f>
        <v>0.4</v>
      </c>
      <c r="L95" s="44">
        <f>IF(VLOOKUP(C95,dynamic!$A$19:$F$28,4,0)&gt;VLOOKUP(D95,dynamic!$A$19:$F$28,4,0),C95,D95)</f>
        <v>0</v>
      </c>
      <c r="M95" s="44">
        <f t="shared" si="14"/>
        <v>1</v>
      </c>
      <c r="N95" s="44">
        <f>IF(VLOOKUP(C95,dynamic!$A$19:$F$28,2,0)&gt;VLOOKUP(D95,dynamic!$A$19:$F$28,2,0),C95,D95)</f>
        <v>0</v>
      </c>
      <c r="O95" s="44">
        <f t="shared" si="15"/>
        <v>1</v>
      </c>
      <c r="P95" s="44">
        <f>IF(VLOOKUP(C95,dynamic!$A$19:$F$28,6,0)&gt;VLOOKUP(D95,dynamic!$A$19:$F$28,6,0),C95,D95)</f>
        <v>0</v>
      </c>
      <c r="Q95" s="44">
        <f t="shared" si="16"/>
        <v>1</v>
      </c>
      <c r="R95" s="27">
        <f>COUNTIF($E$4:$E95,R$3)</f>
        <v>9</v>
      </c>
      <c r="S95" s="27">
        <f>COUNTIF($E$4:$E95,S$3)</f>
        <v>20</v>
      </c>
      <c r="T95" s="27">
        <f>COUNTIF($E$4:$E95,T$3)</f>
        <v>9</v>
      </c>
      <c r="U95" s="27">
        <f>COUNTIF($E$4:$E95,U$3)</f>
        <v>10</v>
      </c>
      <c r="V95" s="27">
        <f>COUNTIF($E$4:$E95,V$3)</f>
        <v>10</v>
      </c>
      <c r="W95" s="27">
        <f>COUNTIF($E$4:$E95,W$3)</f>
        <v>6</v>
      </c>
      <c r="X95" s="27">
        <f>COUNTIF($E$4:$E95,X$3)</f>
        <v>7</v>
      </c>
      <c r="Y95" s="27">
        <f>COUNTIF($E$4:$E95,Y$3)</f>
        <v>10</v>
      </c>
      <c r="Z95" s="27">
        <f>COUNTIF($E$4:$E95,Z$3)</f>
        <v>5</v>
      </c>
      <c r="AA95" s="27">
        <f>COUNTIF($E$4:$E95,AA$3)</f>
        <v>6</v>
      </c>
      <c r="AB95" s="38">
        <f>COUNTIF($E$4:$F95,R$3)</f>
        <v>17</v>
      </c>
      <c r="AC95" s="28">
        <f>COUNTIF($E$4:$F95,S$3)</f>
        <v>28</v>
      </c>
      <c r="AD95" s="28">
        <f>COUNTIF($E$4:$F95,T$3)</f>
        <v>20</v>
      </c>
      <c r="AE95" s="28">
        <f>COUNTIF($E$4:$F95,U$3)</f>
        <v>19</v>
      </c>
      <c r="AF95" s="28">
        <f>COUNTIF($E$4:$F95,V$3)</f>
        <v>20</v>
      </c>
      <c r="AG95" s="28">
        <f>COUNTIF($E$4:$F95,W$3)</f>
        <v>15</v>
      </c>
      <c r="AH95" s="28">
        <f>COUNTIF($E$4:$F95,X$3)</f>
        <v>11</v>
      </c>
      <c r="AI95" s="28">
        <f>COUNTIF($E$4:$F95,Y$3)</f>
        <v>19</v>
      </c>
      <c r="AJ95" s="28">
        <f>COUNTIF($E$4:$F95,Z$3)</f>
        <v>17</v>
      </c>
      <c r="AK95" s="28">
        <f>COUNTIF($E$4:$F95,AA$3)</f>
        <v>18</v>
      </c>
      <c r="AL95" s="36">
        <f t="shared" si="18"/>
        <v>0.52941176470588236</v>
      </c>
      <c r="AM95" s="36">
        <f t="shared" si="18"/>
        <v>0.7142857142857143</v>
      </c>
      <c r="AN95" s="36">
        <f t="shared" si="18"/>
        <v>0.45</v>
      </c>
      <c r="AO95" s="36">
        <f t="shared" si="18"/>
        <v>0.52631578947368418</v>
      </c>
      <c r="AP95" s="36">
        <f t="shared" si="18"/>
        <v>0.5</v>
      </c>
      <c r="AQ95" s="36">
        <f t="shared" si="17"/>
        <v>0.4</v>
      </c>
      <c r="AR95" s="36">
        <f t="shared" si="17"/>
        <v>0.63636363636363635</v>
      </c>
      <c r="AS95" s="36">
        <f t="shared" si="17"/>
        <v>0.52631578947368418</v>
      </c>
      <c r="AT95" s="36">
        <f t="shared" si="17"/>
        <v>0.29411764705882354</v>
      </c>
      <c r="AU95" s="36">
        <f t="shared" si="17"/>
        <v>0.33333333333333331</v>
      </c>
      <c r="AV95" s="27">
        <v>93</v>
      </c>
    </row>
    <row r="96" spans="1:48" x14ac:dyDescent="0.35">
      <c r="A96" t="s">
        <v>144</v>
      </c>
      <c r="B96" s="33">
        <v>93</v>
      </c>
      <c r="C96" s="27">
        <v>4</v>
      </c>
      <c r="D96" s="27">
        <v>5</v>
      </c>
      <c r="E96" s="27">
        <v>5</v>
      </c>
      <c r="F96" s="27">
        <f t="shared" si="11"/>
        <v>4</v>
      </c>
      <c r="G96" s="27">
        <f t="shared" si="12"/>
        <v>-1</v>
      </c>
      <c r="H96" s="27">
        <f t="shared" si="13"/>
        <v>0</v>
      </c>
      <c r="I96" s="34">
        <f>VLOOKUP(F96,naive_stat!$A$4:$E$13,5,0)</f>
        <v>0.5161290322580645</v>
      </c>
      <c r="J96" s="35">
        <f>11-VLOOKUP(F96,naive_stat!$A$4:$F$13,6,0)</f>
        <v>8</v>
      </c>
      <c r="K96" s="36">
        <f>HLOOKUP(F96,$AL$3:AU96,AV96,0)</f>
        <v>0.47619047619047616</v>
      </c>
      <c r="L96" s="44">
        <f>IF(VLOOKUP(C96,dynamic!$A$19:$F$28,4,0)&gt;VLOOKUP(D96,dynamic!$A$19:$F$28,4,0),C96,D96)</f>
        <v>4</v>
      </c>
      <c r="M96" s="44">
        <f t="shared" si="14"/>
        <v>0</v>
      </c>
      <c r="N96" s="44">
        <f>IF(VLOOKUP(C96,dynamic!$A$19:$F$28,2,0)&gt;VLOOKUP(D96,dynamic!$A$19:$F$28,2,0),C96,D96)</f>
        <v>4</v>
      </c>
      <c r="O96" s="44">
        <f t="shared" si="15"/>
        <v>0</v>
      </c>
      <c r="P96" s="44">
        <f>IF(VLOOKUP(C96,dynamic!$A$19:$F$28,6,0)&gt;VLOOKUP(D96,dynamic!$A$19:$F$28,6,0),C96,D96)</f>
        <v>4</v>
      </c>
      <c r="Q96" s="44">
        <f t="shared" si="16"/>
        <v>0</v>
      </c>
      <c r="R96" s="27">
        <f>COUNTIF($E$4:$E96,R$3)</f>
        <v>9</v>
      </c>
      <c r="S96" s="27">
        <f>COUNTIF($E$4:$E96,S$3)</f>
        <v>20</v>
      </c>
      <c r="T96" s="27">
        <f>COUNTIF($E$4:$E96,T$3)</f>
        <v>9</v>
      </c>
      <c r="U96" s="27">
        <f>COUNTIF($E$4:$E96,U$3)</f>
        <v>10</v>
      </c>
      <c r="V96" s="27">
        <f>COUNTIF($E$4:$E96,V$3)</f>
        <v>10</v>
      </c>
      <c r="W96" s="27">
        <f>COUNTIF($E$4:$E96,W$3)</f>
        <v>7</v>
      </c>
      <c r="X96" s="27">
        <f>COUNTIF($E$4:$E96,X$3)</f>
        <v>7</v>
      </c>
      <c r="Y96" s="27">
        <f>COUNTIF($E$4:$E96,Y$3)</f>
        <v>10</v>
      </c>
      <c r="Z96" s="27">
        <f>COUNTIF($E$4:$E96,Z$3)</f>
        <v>5</v>
      </c>
      <c r="AA96" s="27">
        <f>COUNTIF($E$4:$E96,AA$3)</f>
        <v>6</v>
      </c>
      <c r="AB96" s="38">
        <f>COUNTIF($E$4:$F96,R$3)</f>
        <v>17</v>
      </c>
      <c r="AC96" s="28">
        <f>COUNTIF($E$4:$F96,S$3)</f>
        <v>28</v>
      </c>
      <c r="AD96" s="28">
        <f>COUNTIF($E$4:$F96,T$3)</f>
        <v>20</v>
      </c>
      <c r="AE96" s="28">
        <f>COUNTIF($E$4:$F96,U$3)</f>
        <v>19</v>
      </c>
      <c r="AF96" s="28">
        <f>COUNTIF($E$4:$F96,V$3)</f>
        <v>21</v>
      </c>
      <c r="AG96" s="28">
        <f>COUNTIF($E$4:$F96,W$3)</f>
        <v>16</v>
      </c>
      <c r="AH96" s="28">
        <f>COUNTIF($E$4:$F96,X$3)</f>
        <v>11</v>
      </c>
      <c r="AI96" s="28">
        <f>COUNTIF($E$4:$F96,Y$3)</f>
        <v>19</v>
      </c>
      <c r="AJ96" s="28">
        <f>COUNTIF($E$4:$F96,Z$3)</f>
        <v>17</v>
      </c>
      <c r="AK96" s="28">
        <f>COUNTIF($E$4:$F96,AA$3)</f>
        <v>18</v>
      </c>
      <c r="AL96" s="36">
        <f t="shared" si="18"/>
        <v>0.52941176470588236</v>
      </c>
      <c r="AM96" s="36">
        <f t="shared" si="18"/>
        <v>0.7142857142857143</v>
      </c>
      <c r="AN96" s="36">
        <f t="shared" si="18"/>
        <v>0.45</v>
      </c>
      <c r="AO96" s="36">
        <f t="shared" si="18"/>
        <v>0.52631578947368418</v>
      </c>
      <c r="AP96" s="36">
        <f t="shared" si="18"/>
        <v>0.47619047619047616</v>
      </c>
      <c r="AQ96" s="36">
        <f t="shared" si="17"/>
        <v>0.4375</v>
      </c>
      <c r="AR96" s="36">
        <f t="shared" si="17"/>
        <v>0.63636363636363635</v>
      </c>
      <c r="AS96" s="36">
        <f t="shared" si="17"/>
        <v>0.52631578947368418</v>
      </c>
      <c r="AT96" s="36">
        <f t="shared" si="17"/>
        <v>0.29411764705882354</v>
      </c>
      <c r="AU96" s="36">
        <f t="shared" si="17"/>
        <v>0.33333333333333331</v>
      </c>
      <c r="AV96" s="27">
        <v>94</v>
      </c>
    </row>
    <row r="97" spans="1:48" x14ac:dyDescent="0.35">
      <c r="A97" t="s">
        <v>144</v>
      </c>
      <c r="B97" s="33">
        <v>94</v>
      </c>
      <c r="C97" s="27">
        <v>0</v>
      </c>
      <c r="D97" s="27">
        <v>9</v>
      </c>
      <c r="E97" s="27">
        <v>0</v>
      </c>
      <c r="F97" s="27">
        <f t="shared" si="11"/>
        <v>9</v>
      </c>
      <c r="G97" s="27">
        <f t="shared" si="12"/>
        <v>-9</v>
      </c>
      <c r="H97" s="27">
        <f t="shared" si="13"/>
        <v>0</v>
      </c>
      <c r="I97" s="34">
        <f>VLOOKUP(F97,naive_stat!$A$4:$E$13,5,0)</f>
        <v>0.4</v>
      </c>
      <c r="J97" s="35">
        <f>11-VLOOKUP(F97,naive_stat!$A$4:$F$13,6,0)</f>
        <v>2</v>
      </c>
      <c r="K97" s="36">
        <f>HLOOKUP(F97,$AL$3:AU97,AV97,0)</f>
        <v>0.31578947368421051</v>
      </c>
      <c r="L97" s="44">
        <f>IF(VLOOKUP(C97,dynamic!$A$19:$F$28,4,0)&gt;VLOOKUP(D97,dynamic!$A$19:$F$28,4,0),C97,D97)</f>
        <v>9</v>
      </c>
      <c r="M97" s="44">
        <f t="shared" si="14"/>
        <v>0</v>
      </c>
      <c r="N97" s="44">
        <f>IF(VLOOKUP(C97,dynamic!$A$19:$F$28,2,0)&gt;VLOOKUP(D97,dynamic!$A$19:$F$28,2,0),C97,D97)</f>
        <v>0</v>
      </c>
      <c r="O97" s="44">
        <f t="shared" si="15"/>
        <v>1</v>
      </c>
      <c r="P97" s="44">
        <f>IF(VLOOKUP(C97,dynamic!$A$19:$F$28,6,0)&gt;VLOOKUP(D97,dynamic!$A$19:$F$28,6,0),C97,D97)</f>
        <v>0</v>
      </c>
      <c r="Q97" s="44">
        <f t="shared" si="16"/>
        <v>1</v>
      </c>
      <c r="R97" s="27">
        <f>COUNTIF($E$4:$E97,R$3)</f>
        <v>10</v>
      </c>
      <c r="S97" s="27">
        <f>COUNTIF($E$4:$E97,S$3)</f>
        <v>20</v>
      </c>
      <c r="T97" s="27">
        <f>COUNTIF($E$4:$E97,T$3)</f>
        <v>9</v>
      </c>
      <c r="U97" s="27">
        <f>COUNTIF($E$4:$E97,U$3)</f>
        <v>10</v>
      </c>
      <c r="V97" s="27">
        <f>COUNTIF($E$4:$E97,V$3)</f>
        <v>10</v>
      </c>
      <c r="W97" s="27">
        <f>COUNTIF($E$4:$E97,W$3)</f>
        <v>7</v>
      </c>
      <c r="X97" s="27">
        <f>COUNTIF($E$4:$E97,X$3)</f>
        <v>7</v>
      </c>
      <c r="Y97" s="27">
        <f>COUNTIF($E$4:$E97,Y$3)</f>
        <v>10</v>
      </c>
      <c r="Z97" s="27">
        <f>COUNTIF($E$4:$E97,Z$3)</f>
        <v>5</v>
      </c>
      <c r="AA97" s="27">
        <f>COUNTIF($E$4:$E97,AA$3)</f>
        <v>6</v>
      </c>
      <c r="AB97" s="38">
        <f>COUNTIF($E$4:$F97,R$3)</f>
        <v>18</v>
      </c>
      <c r="AC97" s="28">
        <f>COUNTIF($E$4:$F97,S$3)</f>
        <v>28</v>
      </c>
      <c r="AD97" s="28">
        <f>COUNTIF($E$4:$F97,T$3)</f>
        <v>20</v>
      </c>
      <c r="AE97" s="28">
        <f>COUNTIF($E$4:$F97,U$3)</f>
        <v>19</v>
      </c>
      <c r="AF97" s="28">
        <f>COUNTIF($E$4:$F97,V$3)</f>
        <v>21</v>
      </c>
      <c r="AG97" s="28">
        <f>COUNTIF($E$4:$F97,W$3)</f>
        <v>16</v>
      </c>
      <c r="AH97" s="28">
        <f>COUNTIF($E$4:$F97,X$3)</f>
        <v>11</v>
      </c>
      <c r="AI97" s="28">
        <f>COUNTIF($E$4:$F97,Y$3)</f>
        <v>19</v>
      </c>
      <c r="AJ97" s="28">
        <f>COUNTIF($E$4:$F97,Z$3)</f>
        <v>17</v>
      </c>
      <c r="AK97" s="28">
        <f>COUNTIF($E$4:$F97,AA$3)</f>
        <v>19</v>
      </c>
      <c r="AL97" s="36">
        <f t="shared" si="18"/>
        <v>0.55555555555555558</v>
      </c>
      <c r="AM97" s="36">
        <f t="shared" si="18"/>
        <v>0.7142857142857143</v>
      </c>
      <c r="AN97" s="36">
        <f t="shared" si="18"/>
        <v>0.45</v>
      </c>
      <c r="AO97" s="36">
        <f t="shared" si="18"/>
        <v>0.52631578947368418</v>
      </c>
      <c r="AP97" s="36">
        <f t="shared" si="18"/>
        <v>0.47619047619047616</v>
      </c>
      <c r="AQ97" s="36">
        <f t="shared" si="17"/>
        <v>0.4375</v>
      </c>
      <c r="AR97" s="36">
        <f t="shared" si="17"/>
        <v>0.63636363636363635</v>
      </c>
      <c r="AS97" s="36">
        <f t="shared" si="17"/>
        <v>0.52631578947368418</v>
      </c>
      <c r="AT97" s="36">
        <f t="shared" si="17"/>
        <v>0.29411764705882354</v>
      </c>
      <c r="AU97" s="36">
        <f t="shared" si="17"/>
        <v>0.31578947368421051</v>
      </c>
      <c r="AV97" s="27">
        <v>95</v>
      </c>
    </row>
    <row r="98" spans="1:48" x14ac:dyDescent="0.35">
      <c r="A98" t="s">
        <v>144</v>
      </c>
      <c r="B98" s="33">
        <v>95</v>
      </c>
      <c r="C98" s="27">
        <v>1</v>
      </c>
      <c r="D98" s="27">
        <v>4</v>
      </c>
      <c r="E98" s="27">
        <v>1</v>
      </c>
      <c r="F98" s="27">
        <f t="shared" si="11"/>
        <v>4</v>
      </c>
      <c r="G98" s="27">
        <f t="shared" si="12"/>
        <v>-3</v>
      </c>
      <c r="H98" s="27">
        <f t="shared" si="13"/>
        <v>0</v>
      </c>
      <c r="I98" s="34">
        <f>VLOOKUP(F98,naive_stat!$A$4:$E$13,5,0)</f>
        <v>0.5161290322580645</v>
      </c>
      <c r="J98" s="35">
        <f>11-VLOOKUP(F98,naive_stat!$A$4:$F$13,6,0)</f>
        <v>8</v>
      </c>
      <c r="K98" s="36">
        <f>HLOOKUP(F98,$AL$3:AU98,AV98,0)</f>
        <v>0.45454545454545453</v>
      </c>
      <c r="L98" s="44">
        <f>IF(VLOOKUP(C98,dynamic!$A$19:$F$28,4,0)&gt;VLOOKUP(D98,dynamic!$A$19:$F$28,4,0),C98,D98)</f>
        <v>4</v>
      </c>
      <c r="M98" s="44">
        <f t="shared" si="14"/>
        <v>0</v>
      </c>
      <c r="N98" s="44">
        <f>IF(VLOOKUP(C98,dynamic!$A$19:$F$28,2,0)&gt;VLOOKUP(D98,dynamic!$A$19:$F$28,2,0),C98,D98)</f>
        <v>1</v>
      </c>
      <c r="O98" s="44">
        <f t="shared" si="15"/>
        <v>1</v>
      </c>
      <c r="P98" s="44">
        <f>IF(VLOOKUP(C98,dynamic!$A$19:$F$28,6,0)&gt;VLOOKUP(D98,dynamic!$A$19:$F$28,6,0),C98,D98)</f>
        <v>1</v>
      </c>
      <c r="Q98" s="44">
        <f t="shared" si="16"/>
        <v>1</v>
      </c>
      <c r="R98" s="27">
        <f>COUNTIF($E$4:$E98,R$3)</f>
        <v>10</v>
      </c>
      <c r="S98" s="27">
        <f>COUNTIF($E$4:$E98,S$3)</f>
        <v>21</v>
      </c>
      <c r="T98" s="27">
        <f>COUNTIF($E$4:$E98,T$3)</f>
        <v>9</v>
      </c>
      <c r="U98" s="27">
        <f>COUNTIF($E$4:$E98,U$3)</f>
        <v>10</v>
      </c>
      <c r="V98" s="27">
        <f>COUNTIF($E$4:$E98,V$3)</f>
        <v>10</v>
      </c>
      <c r="W98" s="27">
        <f>COUNTIF($E$4:$E98,W$3)</f>
        <v>7</v>
      </c>
      <c r="X98" s="27">
        <f>COUNTIF($E$4:$E98,X$3)</f>
        <v>7</v>
      </c>
      <c r="Y98" s="27">
        <f>COUNTIF($E$4:$E98,Y$3)</f>
        <v>10</v>
      </c>
      <c r="Z98" s="27">
        <f>COUNTIF($E$4:$E98,Z$3)</f>
        <v>5</v>
      </c>
      <c r="AA98" s="27">
        <f>COUNTIF($E$4:$E98,AA$3)</f>
        <v>6</v>
      </c>
      <c r="AB98" s="38">
        <f>COUNTIF($E$4:$F98,R$3)</f>
        <v>18</v>
      </c>
      <c r="AC98" s="28">
        <f>COUNTIF($E$4:$F98,S$3)</f>
        <v>29</v>
      </c>
      <c r="AD98" s="28">
        <f>COUNTIF($E$4:$F98,T$3)</f>
        <v>20</v>
      </c>
      <c r="AE98" s="28">
        <f>COUNTIF($E$4:$F98,U$3)</f>
        <v>19</v>
      </c>
      <c r="AF98" s="28">
        <f>COUNTIF($E$4:$F98,V$3)</f>
        <v>22</v>
      </c>
      <c r="AG98" s="28">
        <f>COUNTIF($E$4:$F98,W$3)</f>
        <v>16</v>
      </c>
      <c r="AH98" s="28">
        <f>COUNTIF($E$4:$F98,X$3)</f>
        <v>11</v>
      </c>
      <c r="AI98" s="28">
        <f>COUNTIF($E$4:$F98,Y$3)</f>
        <v>19</v>
      </c>
      <c r="AJ98" s="28">
        <f>COUNTIF($E$4:$F98,Z$3)</f>
        <v>17</v>
      </c>
      <c r="AK98" s="28">
        <f>COUNTIF($E$4:$F98,AA$3)</f>
        <v>19</v>
      </c>
      <c r="AL98" s="36">
        <f t="shared" si="18"/>
        <v>0.55555555555555558</v>
      </c>
      <c r="AM98" s="36">
        <f t="shared" si="18"/>
        <v>0.72413793103448276</v>
      </c>
      <c r="AN98" s="36">
        <f t="shared" si="18"/>
        <v>0.45</v>
      </c>
      <c r="AO98" s="36">
        <f t="shared" si="18"/>
        <v>0.52631578947368418</v>
      </c>
      <c r="AP98" s="36">
        <f t="shared" si="18"/>
        <v>0.45454545454545453</v>
      </c>
      <c r="AQ98" s="36">
        <f t="shared" si="17"/>
        <v>0.4375</v>
      </c>
      <c r="AR98" s="36">
        <f t="shared" si="17"/>
        <v>0.63636363636363635</v>
      </c>
      <c r="AS98" s="36">
        <f t="shared" si="17"/>
        <v>0.52631578947368418</v>
      </c>
      <c r="AT98" s="36">
        <f t="shared" si="17"/>
        <v>0.29411764705882354</v>
      </c>
      <c r="AU98" s="36">
        <f t="shared" si="17"/>
        <v>0.31578947368421051</v>
      </c>
      <c r="AV98" s="27">
        <v>96</v>
      </c>
    </row>
    <row r="99" spans="1:48" x14ac:dyDescent="0.35">
      <c r="A99" t="s">
        <v>144</v>
      </c>
      <c r="B99" s="33">
        <v>96</v>
      </c>
      <c r="C99" s="27">
        <v>2</v>
      </c>
      <c r="D99" s="27">
        <v>7</v>
      </c>
      <c r="E99" s="27">
        <v>7</v>
      </c>
      <c r="F99" s="27">
        <f t="shared" si="11"/>
        <v>2</v>
      </c>
      <c r="G99" s="27">
        <f t="shared" si="12"/>
        <v>-5</v>
      </c>
      <c r="H99" s="27">
        <f t="shared" si="13"/>
        <v>0</v>
      </c>
      <c r="I99" s="34">
        <f>VLOOKUP(F99,naive_stat!$A$4:$E$13,5,0)</f>
        <v>0.4838709677419355</v>
      </c>
      <c r="J99" s="35">
        <f>11-VLOOKUP(F99,naive_stat!$A$4:$F$13,6,0)</f>
        <v>6</v>
      </c>
      <c r="K99" s="36">
        <f>HLOOKUP(F99,$AL$3:AU99,AV99,0)</f>
        <v>0.42857142857142855</v>
      </c>
      <c r="L99" s="44">
        <f>IF(VLOOKUP(C99,dynamic!$A$19:$F$28,4,0)&gt;VLOOKUP(D99,dynamic!$A$19:$F$28,4,0),C99,D99)</f>
        <v>2</v>
      </c>
      <c r="M99" s="44">
        <f t="shared" si="14"/>
        <v>0</v>
      </c>
      <c r="N99" s="44">
        <f>IF(VLOOKUP(C99,dynamic!$A$19:$F$28,2,0)&gt;VLOOKUP(D99,dynamic!$A$19:$F$28,2,0),C99,D99)</f>
        <v>2</v>
      </c>
      <c r="O99" s="44">
        <f t="shared" si="15"/>
        <v>0</v>
      </c>
      <c r="P99" s="44">
        <f>IF(VLOOKUP(C99,dynamic!$A$19:$F$28,6,0)&gt;VLOOKUP(D99,dynamic!$A$19:$F$28,6,0),C99,D99)</f>
        <v>2</v>
      </c>
      <c r="Q99" s="44">
        <f t="shared" si="16"/>
        <v>0</v>
      </c>
      <c r="R99" s="27">
        <f>COUNTIF($E$4:$E99,R$3)</f>
        <v>10</v>
      </c>
      <c r="S99" s="27">
        <f>COUNTIF($E$4:$E99,S$3)</f>
        <v>21</v>
      </c>
      <c r="T99" s="27">
        <f>COUNTIF($E$4:$E99,T$3)</f>
        <v>9</v>
      </c>
      <c r="U99" s="27">
        <f>COUNTIF($E$4:$E99,U$3)</f>
        <v>10</v>
      </c>
      <c r="V99" s="27">
        <f>COUNTIF($E$4:$E99,V$3)</f>
        <v>10</v>
      </c>
      <c r="W99" s="27">
        <f>COUNTIF($E$4:$E99,W$3)</f>
        <v>7</v>
      </c>
      <c r="X99" s="27">
        <f>COUNTIF($E$4:$E99,X$3)</f>
        <v>7</v>
      </c>
      <c r="Y99" s="27">
        <f>COUNTIF($E$4:$E99,Y$3)</f>
        <v>11</v>
      </c>
      <c r="Z99" s="27">
        <f>COUNTIF($E$4:$E99,Z$3)</f>
        <v>5</v>
      </c>
      <c r="AA99" s="27">
        <f>COUNTIF($E$4:$E99,AA$3)</f>
        <v>6</v>
      </c>
      <c r="AB99" s="38">
        <f>COUNTIF($E$4:$F99,R$3)</f>
        <v>18</v>
      </c>
      <c r="AC99" s="28">
        <f>COUNTIF($E$4:$F99,S$3)</f>
        <v>29</v>
      </c>
      <c r="AD99" s="28">
        <f>COUNTIF($E$4:$F99,T$3)</f>
        <v>21</v>
      </c>
      <c r="AE99" s="28">
        <f>COUNTIF($E$4:$F99,U$3)</f>
        <v>19</v>
      </c>
      <c r="AF99" s="28">
        <f>COUNTIF($E$4:$F99,V$3)</f>
        <v>22</v>
      </c>
      <c r="AG99" s="28">
        <f>COUNTIF($E$4:$F99,W$3)</f>
        <v>16</v>
      </c>
      <c r="AH99" s="28">
        <f>COUNTIF($E$4:$F99,X$3)</f>
        <v>11</v>
      </c>
      <c r="AI99" s="28">
        <f>COUNTIF($E$4:$F99,Y$3)</f>
        <v>20</v>
      </c>
      <c r="AJ99" s="28">
        <f>COUNTIF($E$4:$F99,Z$3)</f>
        <v>17</v>
      </c>
      <c r="AK99" s="28">
        <f>COUNTIF($E$4:$F99,AA$3)</f>
        <v>19</v>
      </c>
      <c r="AL99" s="36">
        <f t="shared" si="18"/>
        <v>0.55555555555555558</v>
      </c>
      <c r="AM99" s="36">
        <f t="shared" si="18"/>
        <v>0.72413793103448276</v>
      </c>
      <c r="AN99" s="36">
        <f t="shared" si="18"/>
        <v>0.42857142857142855</v>
      </c>
      <c r="AO99" s="36">
        <f t="shared" si="18"/>
        <v>0.52631578947368418</v>
      </c>
      <c r="AP99" s="36">
        <f t="shared" si="18"/>
        <v>0.45454545454545453</v>
      </c>
      <c r="AQ99" s="36">
        <f t="shared" si="17"/>
        <v>0.4375</v>
      </c>
      <c r="AR99" s="36">
        <f t="shared" si="17"/>
        <v>0.63636363636363635</v>
      </c>
      <c r="AS99" s="36">
        <f t="shared" si="17"/>
        <v>0.55000000000000004</v>
      </c>
      <c r="AT99" s="36">
        <f t="shared" si="17"/>
        <v>0.29411764705882354</v>
      </c>
      <c r="AU99" s="36">
        <f t="shared" si="17"/>
        <v>0.31578947368421051</v>
      </c>
      <c r="AV99" s="27">
        <v>97</v>
      </c>
    </row>
    <row r="100" spans="1:48" x14ac:dyDescent="0.35">
      <c r="A100" t="s">
        <v>144</v>
      </c>
      <c r="B100" s="33">
        <v>97</v>
      </c>
      <c r="C100" s="27">
        <v>9</v>
      </c>
      <c r="D100" s="27">
        <v>5</v>
      </c>
      <c r="E100" s="27">
        <v>5</v>
      </c>
      <c r="F100" s="27">
        <f t="shared" si="11"/>
        <v>9</v>
      </c>
      <c r="G100" s="27">
        <f t="shared" si="12"/>
        <v>4</v>
      </c>
      <c r="H100" s="27">
        <f t="shared" si="13"/>
        <v>0</v>
      </c>
      <c r="I100" s="34">
        <f>VLOOKUP(F100,naive_stat!$A$4:$E$13,5,0)</f>
        <v>0.4</v>
      </c>
      <c r="J100" s="35">
        <f>11-VLOOKUP(F100,naive_stat!$A$4:$F$13,6,0)</f>
        <v>2</v>
      </c>
      <c r="K100" s="36">
        <f>HLOOKUP(F100,$AL$3:AU100,AV100,0)</f>
        <v>0.3</v>
      </c>
      <c r="L100" s="44">
        <f>IF(VLOOKUP(C100,dynamic!$A$19:$F$28,4,0)&gt;VLOOKUP(D100,dynamic!$A$19:$F$28,4,0),C100,D100)</f>
        <v>9</v>
      </c>
      <c r="M100" s="44">
        <f t="shared" si="14"/>
        <v>0</v>
      </c>
      <c r="N100" s="44">
        <f>IF(VLOOKUP(C100,dynamic!$A$19:$F$28,2,0)&gt;VLOOKUP(D100,dynamic!$A$19:$F$28,2,0),C100,D100)</f>
        <v>9</v>
      </c>
      <c r="O100" s="44">
        <f t="shared" si="15"/>
        <v>0</v>
      </c>
      <c r="P100" s="44">
        <f>IF(VLOOKUP(C100,dynamic!$A$19:$F$28,6,0)&gt;VLOOKUP(D100,dynamic!$A$19:$F$28,6,0),C100,D100)</f>
        <v>5</v>
      </c>
      <c r="Q100" s="44">
        <f t="shared" si="16"/>
        <v>1</v>
      </c>
      <c r="R100" s="27">
        <f>COUNTIF($E$4:$E100,R$3)</f>
        <v>10</v>
      </c>
      <c r="S100" s="27">
        <f>COUNTIF($E$4:$E100,S$3)</f>
        <v>21</v>
      </c>
      <c r="T100" s="27">
        <f>COUNTIF($E$4:$E100,T$3)</f>
        <v>9</v>
      </c>
      <c r="U100" s="27">
        <f>COUNTIF($E$4:$E100,U$3)</f>
        <v>10</v>
      </c>
      <c r="V100" s="27">
        <f>COUNTIF($E$4:$E100,V$3)</f>
        <v>10</v>
      </c>
      <c r="W100" s="27">
        <f>COUNTIF($E$4:$E100,W$3)</f>
        <v>8</v>
      </c>
      <c r="X100" s="27">
        <f>COUNTIF($E$4:$E100,X$3)</f>
        <v>7</v>
      </c>
      <c r="Y100" s="27">
        <f>COUNTIF($E$4:$E100,Y$3)</f>
        <v>11</v>
      </c>
      <c r="Z100" s="27">
        <f>COUNTIF($E$4:$E100,Z$3)</f>
        <v>5</v>
      </c>
      <c r="AA100" s="27">
        <f>COUNTIF($E$4:$E100,AA$3)</f>
        <v>6</v>
      </c>
      <c r="AB100" s="38">
        <f>COUNTIF($E$4:$F100,R$3)</f>
        <v>18</v>
      </c>
      <c r="AC100" s="28">
        <f>COUNTIF($E$4:$F100,S$3)</f>
        <v>29</v>
      </c>
      <c r="AD100" s="28">
        <f>COUNTIF($E$4:$F100,T$3)</f>
        <v>21</v>
      </c>
      <c r="AE100" s="28">
        <f>COUNTIF($E$4:$F100,U$3)</f>
        <v>19</v>
      </c>
      <c r="AF100" s="28">
        <f>COUNTIF($E$4:$F100,V$3)</f>
        <v>22</v>
      </c>
      <c r="AG100" s="28">
        <f>COUNTIF($E$4:$F100,W$3)</f>
        <v>17</v>
      </c>
      <c r="AH100" s="28">
        <f>COUNTIF($E$4:$F100,X$3)</f>
        <v>11</v>
      </c>
      <c r="AI100" s="28">
        <f>COUNTIF($E$4:$F100,Y$3)</f>
        <v>20</v>
      </c>
      <c r="AJ100" s="28">
        <f>COUNTIF($E$4:$F100,Z$3)</f>
        <v>17</v>
      </c>
      <c r="AK100" s="28">
        <f>COUNTIF($E$4:$F100,AA$3)</f>
        <v>20</v>
      </c>
      <c r="AL100" s="36">
        <f t="shared" si="18"/>
        <v>0.55555555555555558</v>
      </c>
      <c r="AM100" s="36">
        <f t="shared" si="18"/>
        <v>0.72413793103448276</v>
      </c>
      <c r="AN100" s="36">
        <f t="shared" si="18"/>
        <v>0.42857142857142855</v>
      </c>
      <c r="AO100" s="36">
        <f t="shared" si="18"/>
        <v>0.52631578947368418</v>
      </c>
      <c r="AP100" s="36">
        <f t="shared" si="18"/>
        <v>0.45454545454545453</v>
      </c>
      <c r="AQ100" s="36">
        <f t="shared" si="17"/>
        <v>0.47058823529411764</v>
      </c>
      <c r="AR100" s="36">
        <f t="shared" si="17"/>
        <v>0.63636363636363635</v>
      </c>
      <c r="AS100" s="36">
        <f t="shared" si="17"/>
        <v>0.55000000000000004</v>
      </c>
      <c r="AT100" s="36">
        <f t="shared" si="17"/>
        <v>0.29411764705882354</v>
      </c>
      <c r="AU100" s="36">
        <f t="shared" si="17"/>
        <v>0.3</v>
      </c>
      <c r="AV100" s="27">
        <v>98</v>
      </c>
    </row>
    <row r="101" spans="1:48" x14ac:dyDescent="0.35">
      <c r="A101" t="s">
        <v>144</v>
      </c>
      <c r="B101" s="33">
        <v>98</v>
      </c>
      <c r="C101" s="27">
        <v>4</v>
      </c>
      <c r="D101" s="27">
        <v>6</v>
      </c>
      <c r="E101" s="27">
        <v>4</v>
      </c>
      <c r="F101" s="27">
        <f t="shared" si="11"/>
        <v>6</v>
      </c>
      <c r="G101" s="27">
        <f t="shared" si="12"/>
        <v>-2</v>
      </c>
      <c r="H101" s="27">
        <f t="shared" si="13"/>
        <v>0</v>
      </c>
      <c r="I101" s="34">
        <f>VLOOKUP(F101,naive_stat!$A$4:$E$13,5,0)</f>
        <v>0.55555555555555558</v>
      </c>
      <c r="J101" s="35">
        <f>11-VLOOKUP(F101,naive_stat!$A$4:$F$13,6,0)</f>
        <v>9</v>
      </c>
      <c r="K101" s="36">
        <f>HLOOKUP(F101,$AL$3:AU101,AV101,0)</f>
        <v>0.58333333333333337</v>
      </c>
      <c r="L101" s="44">
        <f>IF(VLOOKUP(C101,dynamic!$A$19:$F$28,4,0)&gt;VLOOKUP(D101,dynamic!$A$19:$F$28,4,0),C101,D101)</f>
        <v>4</v>
      </c>
      <c r="M101" s="44">
        <f t="shared" si="14"/>
        <v>1</v>
      </c>
      <c r="N101" s="44">
        <f>IF(VLOOKUP(C101,dynamic!$A$19:$F$28,2,0)&gt;VLOOKUP(D101,dynamic!$A$19:$F$28,2,0),C101,D101)</f>
        <v>4</v>
      </c>
      <c r="O101" s="44">
        <f t="shared" si="15"/>
        <v>1</v>
      </c>
      <c r="P101" s="44">
        <f>IF(VLOOKUP(C101,dynamic!$A$19:$F$28,6,0)&gt;VLOOKUP(D101,dynamic!$A$19:$F$28,6,0),C101,D101)</f>
        <v>6</v>
      </c>
      <c r="Q101" s="44">
        <f t="shared" si="16"/>
        <v>0</v>
      </c>
      <c r="R101" s="27">
        <f>COUNTIF($E$4:$E101,R$3)</f>
        <v>10</v>
      </c>
      <c r="S101" s="27">
        <f>COUNTIF($E$4:$E101,S$3)</f>
        <v>21</v>
      </c>
      <c r="T101" s="27">
        <f>COUNTIF($E$4:$E101,T$3)</f>
        <v>9</v>
      </c>
      <c r="U101" s="27">
        <f>COUNTIF($E$4:$E101,U$3)</f>
        <v>10</v>
      </c>
      <c r="V101" s="27">
        <f>COUNTIF($E$4:$E101,V$3)</f>
        <v>11</v>
      </c>
      <c r="W101" s="27">
        <f>COUNTIF($E$4:$E101,W$3)</f>
        <v>8</v>
      </c>
      <c r="X101" s="27">
        <f>COUNTIF($E$4:$E101,X$3)</f>
        <v>7</v>
      </c>
      <c r="Y101" s="27">
        <f>COUNTIF($E$4:$E101,Y$3)</f>
        <v>11</v>
      </c>
      <c r="Z101" s="27">
        <f>COUNTIF($E$4:$E101,Z$3)</f>
        <v>5</v>
      </c>
      <c r="AA101" s="27">
        <f>COUNTIF($E$4:$E101,AA$3)</f>
        <v>6</v>
      </c>
      <c r="AB101" s="38">
        <f>COUNTIF($E$4:$F101,R$3)</f>
        <v>18</v>
      </c>
      <c r="AC101" s="28">
        <f>COUNTIF($E$4:$F101,S$3)</f>
        <v>29</v>
      </c>
      <c r="AD101" s="28">
        <f>COUNTIF($E$4:$F101,T$3)</f>
        <v>21</v>
      </c>
      <c r="AE101" s="28">
        <f>COUNTIF($E$4:$F101,U$3)</f>
        <v>19</v>
      </c>
      <c r="AF101" s="28">
        <f>COUNTIF($E$4:$F101,V$3)</f>
        <v>23</v>
      </c>
      <c r="AG101" s="28">
        <f>COUNTIF($E$4:$F101,W$3)</f>
        <v>17</v>
      </c>
      <c r="AH101" s="28">
        <f>COUNTIF($E$4:$F101,X$3)</f>
        <v>12</v>
      </c>
      <c r="AI101" s="28">
        <f>COUNTIF($E$4:$F101,Y$3)</f>
        <v>20</v>
      </c>
      <c r="AJ101" s="28">
        <f>COUNTIF($E$4:$F101,Z$3)</f>
        <v>17</v>
      </c>
      <c r="AK101" s="28">
        <f>COUNTIF($E$4:$F101,AA$3)</f>
        <v>20</v>
      </c>
      <c r="AL101" s="36">
        <f t="shared" si="18"/>
        <v>0.55555555555555558</v>
      </c>
      <c r="AM101" s="36">
        <f t="shared" si="18"/>
        <v>0.72413793103448276</v>
      </c>
      <c r="AN101" s="36">
        <f t="shared" si="18"/>
        <v>0.42857142857142855</v>
      </c>
      <c r="AO101" s="36">
        <f t="shared" si="18"/>
        <v>0.52631578947368418</v>
      </c>
      <c r="AP101" s="36">
        <f t="shared" si="18"/>
        <v>0.47826086956521741</v>
      </c>
      <c r="AQ101" s="36">
        <f t="shared" si="17"/>
        <v>0.47058823529411764</v>
      </c>
      <c r="AR101" s="36">
        <f t="shared" si="17"/>
        <v>0.58333333333333337</v>
      </c>
      <c r="AS101" s="36">
        <f t="shared" si="17"/>
        <v>0.55000000000000004</v>
      </c>
      <c r="AT101" s="36">
        <f t="shared" si="17"/>
        <v>0.29411764705882354</v>
      </c>
      <c r="AU101" s="36">
        <f t="shared" si="17"/>
        <v>0.3</v>
      </c>
      <c r="AV101" s="27">
        <v>99</v>
      </c>
    </row>
    <row r="102" spans="1:48" x14ac:dyDescent="0.35">
      <c r="A102" t="s">
        <v>144</v>
      </c>
      <c r="B102" s="33">
        <v>99</v>
      </c>
      <c r="C102" s="27">
        <v>2</v>
      </c>
      <c r="D102" s="27">
        <v>7</v>
      </c>
      <c r="E102" s="27">
        <v>2</v>
      </c>
      <c r="F102" s="27">
        <f t="shared" si="11"/>
        <v>7</v>
      </c>
      <c r="G102" s="27">
        <f t="shared" si="12"/>
        <v>-5</v>
      </c>
      <c r="H102" s="27">
        <f t="shared" si="13"/>
        <v>0</v>
      </c>
      <c r="I102" s="34">
        <f>VLOOKUP(F102,naive_stat!$A$4:$E$13,5,0)</f>
        <v>0.44827586206896552</v>
      </c>
      <c r="J102" s="35">
        <f>11-VLOOKUP(F102,naive_stat!$A$4:$F$13,6,0)</f>
        <v>4</v>
      </c>
      <c r="K102" s="36">
        <f>HLOOKUP(F102,$AL$3:AU102,AV102,0)</f>
        <v>0.52380952380952384</v>
      </c>
      <c r="L102" s="44">
        <f>IF(VLOOKUP(C102,dynamic!$A$19:$F$28,4,0)&gt;VLOOKUP(D102,dynamic!$A$19:$F$28,4,0),C102,D102)</f>
        <v>2</v>
      </c>
      <c r="M102" s="44">
        <f t="shared" si="14"/>
        <v>1</v>
      </c>
      <c r="N102" s="44">
        <f>IF(VLOOKUP(C102,dynamic!$A$19:$F$28,2,0)&gt;VLOOKUP(D102,dynamic!$A$19:$F$28,2,0),C102,D102)</f>
        <v>2</v>
      </c>
      <c r="O102" s="44">
        <f t="shared" si="15"/>
        <v>1</v>
      </c>
      <c r="P102" s="44">
        <f>IF(VLOOKUP(C102,dynamic!$A$19:$F$28,6,0)&gt;VLOOKUP(D102,dynamic!$A$19:$F$28,6,0),C102,D102)</f>
        <v>2</v>
      </c>
      <c r="Q102" s="44">
        <f t="shared" si="16"/>
        <v>1</v>
      </c>
      <c r="R102" s="27">
        <f>COUNTIF($E$4:$E102,R$3)</f>
        <v>10</v>
      </c>
      <c r="S102" s="27">
        <f>COUNTIF($E$4:$E102,S$3)</f>
        <v>21</v>
      </c>
      <c r="T102" s="27">
        <f>COUNTIF($E$4:$E102,T$3)</f>
        <v>10</v>
      </c>
      <c r="U102" s="27">
        <f>COUNTIF($E$4:$E102,U$3)</f>
        <v>10</v>
      </c>
      <c r="V102" s="27">
        <f>COUNTIF($E$4:$E102,V$3)</f>
        <v>11</v>
      </c>
      <c r="W102" s="27">
        <f>COUNTIF($E$4:$E102,W$3)</f>
        <v>8</v>
      </c>
      <c r="X102" s="27">
        <f>COUNTIF($E$4:$E102,X$3)</f>
        <v>7</v>
      </c>
      <c r="Y102" s="27">
        <f>COUNTIF($E$4:$E102,Y$3)</f>
        <v>11</v>
      </c>
      <c r="Z102" s="27">
        <f>COUNTIF($E$4:$E102,Z$3)</f>
        <v>5</v>
      </c>
      <c r="AA102" s="27">
        <f>COUNTIF($E$4:$E102,AA$3)</f>
        <v>6</v>
      </c>
      <c r="AB102" s="38">
        <f>COUNTIF($E$4:$F102,R$3)</f>
        <v>18</v>
      </c>
      <c r="AC102" s="28">
        <f>COUNTIF($E$4:$F102,S$3)</f>
        <v>29</v>
      </c>
      <c r="AD102" s="28">
        <f>COUNTIF($E$4:$F102,T$3)</f>
        <v>22</v>
      </c>
      <c r="AE102" s="28">
        <f>COUNTIF($E$4:$F102,U$3)</f>
        <v>19</v>
      </c>
      <c r="AF102" s="28">
        <f>COUNTIF($E$4:$F102,V$3)</f>
        <v>23</v>
      </c>
      <c r="AG102" s="28">
        <f>COUNTIF($E$4:$F102,W$3)</f>
        <v>17</v>
      </c>
      <c r="AH102" s="28">
        <f>COUNTIF($E$4:$F102,X$3)</f>
        <v>12</v>
      </c>
      <c r="AI102" s="28">
        <f>COUNTIF($E$4:$F102,Y$3)</f>
        <v>21</v>
      </c>
      <c r="AJ102" s="28">
        <f>COUNTIF($E$4:$F102,Z$3)</f>
        <v>17</v>
      </c>
      <c r="AK102" s="28">
        <f>COUNTIF($E$4:$F102,AA$3)</f>
        <v>20</v>
      </c>
      <c r="AL102" s="36">
        <f t="shared" si="18"/>
        <v>0.55555555555555558</v>
      </c>
      <c r="AM102" s="36">
        <f t="shared" si="18"/>
        <v>0.72413793103448276</v>
      </c>
      <c r="AN102" s="36">
        <f t="shared" si="18"/>
        <v>0.45454545454545453</v>
      </c>
      <c r="AO102" s="36">
        <f t="shared" si="18"/>
        <v>0.52631578947368418</v>
      </c>
      <c r="AP102" s="36">
        <f t="shared" si="18"/>
        <v>0.47826086956521741</v>
      </c>
      <c r="AQ102" s="36">
        <f t="shared" si="17"/>
        <v>0.47058823529411764</v>
      </c>
      <c r="AR102" s="36">
        <f t="shared" si="17"/>
        <v>0.58333333333333337</v>
      </c>
      <c r="AS102" s="36">
        <f t="shared" si="17"/>
        <v>0.52380952380952384</v>
      </c>
      <c r="AT102" s="36">
        <f t="shared" si="17"/>
        <v>0.29411764705882354</v>
      </c>
      <c r="AU102" s="36">
        <f t="shared" si="17"/>
        <v>0.3</v>
      </c>
      <c r="AV102" s="27">
        <v>100</v>
      </c>
    </row>
    <row r="103" spans="1:48" x14ac:dyDescent="0.35">
      <c r="A103" t="s">
        <v>144</v>
      </c>
      <c r="B103" s="33">
        <v>100</v>
      </c>
      <c r="C103" s="27">
        <v>5</v>
      </c>
      <c r="D103" s="27">
        <v>3</v>
      </c>
      <c r="E103" s="27">
        <v>5</v>
      </c>
      <c r="F103" s="27">
        <f t="shared" si="11"/>
        <v>3</v>
      </c>
      <c r="G103" s="27">
        <f t="shared" si="12"/>
        <v>2</v>
      </c>
      <c r="H103" s="27">
        <f t="shared" si="13"/>
        <v>0</v>
      </c>
      <c r="I103" s="34">
        <f>VLOOKUP(F103,naive_stat!$A$4:$E$13,5,0)</f>
        <v>0.48148148148148145</v>
      </c>
      <c r="J103" s="35">
        <f>11-VLOOKUP(F103,naive_stat!$A$4:$F$13,6,0)</f>
        <v>5</v>
      </c>
      <c r="K103" s="36">
        <f>HLOOKUP(F103,$AL$3:AU103,AV103,0)</f>
        <v>0.5</v>
      </c>
      <c r="L103" s="44">
        <f>IF(VLOOKUP(C103,dynamic!$A$19:$F$28,4,0)&gt;VLOOKUP(D103,dynamic!$A$19:$F$28,4,0),C103,D103)</f>
        <v>3</v>
      </c>
      <c r="M103" s="44">
        <f t="shared" si="14"/>
        <v>0</v>
      </c>
      <c r="N103" s="44">
        <f>IF(VLOOKUP(C103,dynamic!$A$19:$F$28,2,0)&gt;VLOOKUP(D103,dynamic!$A$19:$F$28,2,0),C103,D103)</f>
        <v>3</v>
      </c>
      <c r="O103" s="44">
        <f t="shared" si="15"/>
        <v>0</v>
      </c>
      <c r="P103" s="44">
        <f>IF(VLOOKUP(C103,dynamic!$A$19:$F$28,6,0)&gt;VLOOKUP(D103,dynamic!$A$19:$F$28,6,0),C103,D103)</f>
        <v>3</v>
      </c>
      <c r="Q103" s="44">
        <f t="shared" si="16"/>
        <v>0</v>
      </c>
      <c r="R103" s="27">
        <f>COUNTIF($E$4:$E103,R$3)</f>
        <v>10</v>
      </c>
      <c r="S103" s="27">
        <f>COUNTIF($E$4:$E103,S$3)</f>
        <v>21</v>
      </c>
      <c r="T103" s="27">
        <f>COUNTIF($E$4:$E103,T$3)</f>
        <v>10</v>
      </c>
      <c r="U103" s="27">
        <f>COUNTIF($E$4:$E103,U$3)</f>
        <v>10</v>
      </c>
      <c r="V103" s="27">
        <f>COUNTIF($E$4:$E103,V$3)</f>
        <v>11</v>
      </c>
      <c r="W103" s="27">
        <f>COUNTIF($E$4:$E103,W$3)</f>
        <v>9</v>
      </c>
      <c r="X103" s="27">
        <f>COUNTIF($E$4:$E103,X$3)</f>
        <v>7</v>
      </c>
      <c r="Y103" s="27">
        <f>COUNTIF($E$4:$E103,Y$3)</f>
        <v>11</v>
      </c>
      <c r="Z103" s="27">
        <f>COUNTIF($E$4:$E103,Z$3)</f>
        <v>5</v>
      </c>
      <c r="AA103" s="27">
        <f>COUNTIF($E$4:$E103,AA$3)</f>
        <v>6</v>
      </c>
      <c r="AB103" s="42">
        <f>COUNTIF($E$4:$F103,R$3)</f>
        <v>18</v>
      </c>
      <c r="AC103" s="43">
        <f>COUNTIF($E$4:$F103,S$3)</f>
        <v>29</v>
      </c>
      <c r="AD103" s="43">
        <f>COUNTIF($E$4:$F103,T$3)</f>
        <v>22</v>
      </c>
      <c r="AE103" s="43">
        <f>COUNTIF($E$4:$F103,U$3)</f>
        <v>20</v>
      </c>
      <c r="AF103" s="43">
        <f>COUNTIF($E$4:$F103,V$3)</f>
        <v>23</v>
      </c>
      <c r="AG103" s="43">
        <f>COUNTIF($E$4:$F103,W$3)</f>
        <v>18</v>
      </c>
      <c r="AH103" s="43">
        <f>COUNTIF($E$4:$F103,X$3)</f>
        <v>12</v>
      </c>
      <c r="AI103" s="43">
        <f>COUNTIF($E$4:$F103,Y$3)</f>
        <v>21</v>
      </c>
      <c r="AJ103" s="43">
        <f>COUNTIF($E$4:$F103,Z$3)</f>
        <v>17</v>
      </c>
      <c r="AK103" s="43">
        <f>COUNTIF($E$4:$F103,AA$3)</f>
        <v>20</v>
      </c>
      <c r="AL103" s="36">
        <f t="shared" si="18"/>
        <v>0.55555555555555558</v>
      </c>
      <c r="AM103" s="36">
        <f t="shared" si="18"/>
        <v>0.72413793103448276</v>
      </c>
      <c r="AN103" s="36">
        <f t="shared" si="18"/>
        <v>0.45454545454545453</v>
      </c>
      <c r="AO103" s="36">
        <f t="shared" si="18"/>
        <v>0.5</v>
      </c>
      <c r="AP103" s="36">
        <f t="shared" si="18"/>
        <v>0.47826086956521741</v>
      </c>
      <c r="AQ103" s="36">
        <f t="shared" si="17"/>
        <v>0.5</v>
      </c>
      <c r="AR103" s="36">
        <f t="shared" si="17"/>
        <v>0.58333333333333337</v>
      </c>
      <c r="AS103" s="36">
        <f t="shared" si="17"/>
        <v>0.52380952380952384</v>
      </c>
      <c r="AT103" s="36">
        <f t="shared" si="17"/>
        <v>0.29411764705882354</v>
      </c>
      <c r="AU103" s="36">
        <f t="shared" si="17"/>
        <v>0.3</v>
      </c>
      <c r="AV103" s="27">
        <v>101</v>
      </c>
    </row>
    <row r="104" spans="1:48" x14ac:dyDescent="0.35">
      <c r="A104" t="s">
        <v>145</v>
      </c>
      <c r="B104" s="32">
        <v>101</v>
      </c>
      <c r="C104">
        <v>9</v>
      </c>
      <c r="D104">
        <v>7</v>
      </c>
      <c r="E104">
        <v>9</v>
      </c>
      <c r="F104">
        <f t="shared" si="11"/>
        <v>7</v>
      </c>
      <c r="G104">
        <f t="shared" si="12"/>
        <v>2</v>
      </c>
      <c r="H104">
        <f t="shared" si="13"/>
        <v>0</v>
      </c>
      <c r="I104" s="5">
        <f>VLOOKUP(F104,naive_stat!$A$4:$E$13,5,0)</f>
        <v>0.44827586206896552</v>
      </c>
      <c r="J104" s="35">
        <f>11-VLOOKUP(F104,naive_stat!$A$4:$F$13,6,0)</f>
        <v>4</v>
      </c>
      <c r="K104" s="4">
        <f>HLOOKUP(F104,$AL$3:AU104,AV104,0)</f>
        <v>0.5</v>
      </c>
      <c r="L104" s="44">
        <f>IF(VLOOKUP(C104,dynamic!$A$19:$F$28,4,0)&gt;VLOOKUP(D104,dynamic!$A$19:$F$28,4,0),C104,D104)</f>
        <v>9</v>
      </c>
      <c r="M104" s="44">
        <f t="shared" si="14"/>
        <v>1</v>
      </c>
      <c r="N104" s="44">
        <f>IF(VLOOKUP(C104,dynamic!$A$19:$F$28,2,0)&gt;VLOOKUP(D104,dynamic!$A$19:$F$28,2,0),C104,D104)</f>
        <v>7</v>
      </c>
      <c r="O104" s="44">
        <f t="shared" si="15"/>
        <v>0</v>
      </c>
      <c r="P104" s="44">
        <f>IF(VLOOKUP(C104,dynamic!$A$19:$F$28,6,0)&gt;VLOOKUP(D104,dynamic!$A$19:$F$28,6,0),C104,D104)</f>
        <v>7</v>
      </c>
      <c r="Q104" s="44">
        <f t="shared" si="16"/>
        <v>0</v>
      </c>
      <c r="R104">
        <f>COUNTIF($E$4:$E104,R$3)</f>
        <v>10</v>
      </c>
      <c r="S104">
        <f>COUNTIF($E$4:$E104,S$3)</f>
        <v>21</v>
      </c>
      <c r="T104">
        <f>COUNTIF($E$4:$E104,T$3)</f>
        <v>10</v>
      </c>
      <c r="U104">
        <f>COUNTIF($E$4:$E104,U$3)</f>
        <v>10</v>
      </c>
      <c r="V104">
        <f>COUNTIF($E$4:$E104,V$3)</f>
        <v>11</v>
      </c>
      <c r="W104">
        <f>COUNTIF($E$4:$E104,W$3)</f>
        <v>9</v>
      </c>
      <c r="X104">
        <f>COUNTIF($E$4:$E104,X$3)</f>
        <v>7</v>
      </c>
      <c r="Y104">
        <f>COUNTIF($E$4:$E104,Y$3)</f>
        <v>11</v>
      </c>
      <c r="Z104">
        <f>COUNTIF($E$4:$E104,Z$3)</f>
        <v>5</v>
      </c>
      <c r="AA104">
        <f>COUNTIF($E$4:$E104,AA$3)</f>
        <v>7</v>
      </c>
      <c r="AB104" s="39">
        <f>COUNTIF($E$4:$F104,R$3)</f>
        <v>18</v>
      </c>
      <c r="AC104" s="41">
        <f>COUNTIF($E$4:$F104,S$3)</f>
        <v>29</v>
      </c>
      <c r="AD104" s="41">
        <f>COUNTIF($E$4:$F104,T$3)</f>
        <v>22</v>
      </c>
      <c r="AE104" s="41">
        <f>COUNTIF($E$4:$F104,U$3)</f>
        <v>20</v>
      </c>
      <c r="AF104" s="41">
        <f>COUNTIF($E$4:$F104,V$3)</f>
        <v>23</v>
      </c>
      <c r="AG104" s="41">
        <f>COUNTIF($E$4:$F104,W$3)</f>
        <v>18</v>
      </c>
      <c r="AH104" s="41">
        <f>COUNTIF($E$4:$F104,X$3)</f>
        <v>12</v>
      </c>
      <c r="AI104" s="41">
        <f>COUNTIF($E$4:$F104,Y$3)</f>
        <v>22</v>
      </c>
      <c r="AJ104" s="41">
        <f>COUNTIF($E$4:$F104,Z$3)</f>
        <v>17</v>
      </c>
      <c r="AK104" s="41">
        <f>COUNTIF($E$4:$F104,AA$3)</f>
        <v>21</v>
      </c>
      <c r="AL104" s="4">
        <f t="shared" si="18"/>
        <v>0.55555555555555558</v>
      </c>
      <c r="AM104" s="4">
        <f t="shared" si="18"/>
        <v>0.72413793103448276</v>
      </c>
      <c r="AN104" s="4">
        <f t="shared" si="18"/>
        <v>0.45454545454545453</v>
      </c>
      <c r="AO104" s="4">
        <f t="shared" si="18"/>
        <v>0.5</v>
      </c>
      <c r="AP104" s="4">
        <f t="shared" si="18"/>
        <v>0.47826086956521741</v>
      </c>
      <c r="AQ104" s="4">
        <f t="shared" si="17"/>
        <v>0.5</v>
      </c>
      <c r="AR104" s="4">
        <f t="shared" si="17"/>
        <v>0.58333333333333337</v>
      </c>
      <c r="AS104" s="4">
        <f t="shared" si="17"/>
        <v>0.5</v>
      </c>
      <c r="AT104" s="4">
        <f t="shared" si="17"/>
        <v>0.29411764705882354</v>
      </c>
      <c r="AU104" s="4">
        <f t="shared" si="17"/>
        <v>0.33333333333333331</v>
      </c>
      <c r="AV104">
        <v>102</v>
      </c>
    </row>
    <row r="105" spans="1:48" x14ac:dyDescent="0.35">
      <c r="A105" t="s">
        <v>145</v>
      </c>
      <c r="B105" s="32">
        <v>102</v>
      </c>
      <c r="C105">
        <v>4</v>
      </c>
      <c r="D105">
        <v>0</v>
      </c>
      <c r="E105">
        <v>0</v>
      </c>
      <c r="F105">
        <f t="shared" si="11"/>
        <v>4</v>
      </c>
      <c r="G105">
        <f t="shared" si="12"/>
        <v>4</v>
      </c>
      <c r="H105">
        <f t="shared" si="13"/>
        <v>0</v>
      </c>
      <c r="I105" s="5">
        <f>VLOOKUP(F105,naive_stat!$A$4:$E$13,5,0)</f>
        <v>0.5161290322580645</v>
      </c>
      <c r="J105" s="35">
        <f>11-VLOOKUP(F105,naive_stat!$A$4:$F$13,6,0)</f>
        <v>8</v>
      </c>
      <c r="K105" s="4">
        <f>HLOOKUP(F105,$AL$3:AU105,AV105,0)</f>
        <v>0.45833333333333331</v>
      </c>
      <c r="L105" s="44">
        <f>IF(VLOOKUP(C105,dynamic!$A$19:$F$28,4,0)&gt;VLOOKUP(D105,dynamic!$A$19:$F$28,4,0),C105,D105)</f>
        <v>4</v>
      </c>
      <c r="M105" s="44">
        <f t="shared" si="14"/>
        <v>0</v>
      </c>
      <c r="N105" s="44">
        <f>IF(VLOOKUP(C105,dynamic!$A$19:$F$28,2,0)&gt;VLOOKUP(D105,dynamic!$A$19:$F$28,2,0),C105,D105)</f>
        <v>4</v>
      </c>
      <c r="O105" s="44">
        <f t="shared" si="15"/>
        <v>0</v>
      </c>
      <c r="P105" s="44">
        <f>IF(VLOOKUP(C105,dynamic!$A$19:$F$28,6,0)&gt;VLOOKUP(D105,dynamic!$A$19:$F$28,6,0),C105,D105)</f>
        <v>0</v>
      </c>
      <c r="Q105" s="44">
        <f t="shared" si="16"/>
        <v>1</v>
      </c>
      <c r="R105">
        <f>COUNTIF($E$4:$E105,R$3)</f>
        <v>11</v>
      </c>
      <c r="S105">
        <f>COUNTIF($E$4:$E105,S$3)</f>
        <v>21</v>
      </c>
      <c r="T105">
        <f>COUNTIF($E$4:$E105,T$3)</f>
        <v>10</v>
      </c>
      <c r="U105">
        <f>COUNTIF($E$4:$E105,U$3)</f>
        <v>10</v>
      </c>
      <c r="V105">
        <f>COUNTIF($E$4:$E105,V$3)</f>
        <v>11</v>
      </c>
      <c r="W105">
        <f>COUNTIF($E$4:$E105,W$3)</f>
        <v>9</v>
      </c>
      <c r="X105">
        <f>COUNTIF($E$4:$E105,X$3)</f>
        <v>7</v>
      </c>
      <c r="Y105">
        <f>COUNTIF($E$4:$E105,Y$3)</f>
        <v>11</v>
      </c>
      <c r="Z105">
        <f>COUNTIF($E$4:$E105,Z$3)</f>
        <v>5</v>
      </c>
      <c r="AA105">
        <f>COUNTIF($E$4:$E105,AA$3)</f>
        <v>7</v>
      </c>
      <c r="AB105" s="39">
        <f>COUNTIF($E$4:$F105,R$3)</f>
        <v>19</v>
      </c>
      <c r="AC105" s="41">
        <f>COUNTIF($E$4:$F105,S$3)</f>
        <v>29</v>
      </c>
      <c r="AD105" s="41">
        <f>COUNTIF($E$4:$F105,T$3)</f>
        <v>22</v>
      </c>
      <c r="AE105" s="41">
        <f>COUNTIF($E$4:$F105,U$3)</f>
        <v>20</v>
      </c>
      <c r="AF105" s="41">
        <f>COUNTIF($E$4:$F105,V$3)</f>
        <v>24</v>
      </c>
      <c r="AG105" s="41">
        <f>COUNTIF($E$4:$F105,W$3)</f>
        <v>18</v>
      </c>
      <c r="AH105" s="41">
        <f>COUNTIF($E$4:$F105,X$3)</f>
        <v>12</v>
      </c>
      <c r="AI105" s="41">
        <f>COUNTIF($E$4:$F105,Y$3)</f>
        <v>22</v>
      </c>
      <c r="AJ105" s="41">
        <f>COUNTIF($E$4:$F105,Z$3)</f>
        <v>17</v>
      </c>
      <c r="AK105" s="41">
        <f>COUNTIF($E$4:$F105,AA$3)</f>
        <v>21</v>
      </c>
      <c r="AL105" s="4">
        <f t="shared" si="18"/>
        <v>0.57894736842105265</v>
      </c>
      <c r="AM105" s="4">
        <f t="shared" si="18"/>
        <v>0.72413793103448276</v>
      </c>
      <c r="AN105" s="4">
        <f t="shared" si="18"/>
        <v>0.45454545454545453</v>
      </c>
      <c r="AO105" s="4">
        <f t="shared" si="18"/>
        <v>0.5</v>
      </c>
      <c r="AP105" s="4">
        <f t="shared" si="18"/>
        <v>0.45833333333333331</v>
      </c>
      <c r="AQ105" s="4">
        <f t="shared" si="17"/>
        <v>0.5</v>
      </c>
      <c r="AR105" s="4">
        <f t="shared" si="17"/>
        <v>0.58333333333333337</v>
      </c>
      <c r="AS105" s="4">
        <f t="shared" si="17"/>
        <v>0.5</v>
      </c>
      <c r="AT105" s="4">
        <f t="shared" si="17"/>
        <v>0.29411764705882354</v>
      </c>
      <c r="AU105" s="4">
        <f t="shared" si="17"/>
        <v>0.33333333333333331</v>
      </c>
      <c r="AV105">
        <v>103</v>
      </c>
    </row>
    <row r="106" spans="1:48" x14ac:dyDescent="0.35">
      <c r="A106" t="s">
        <v>145</v>
      </c>
      <c r="B106" s="32">
        <v>103</v>
      </c>
      <c r="C106">
        <v>4</v>
      </c>
      <c r="D106">
        <v>0</v>
      </c>
      <c r="E106">
        <v>0</v>
      </c>
      <c r="F106">
        <f t="shared" si="11"/>
        <v>4</v>
      </c>
      <c r="G106">
        <f t="shared" si="12"/>
        <v>4</v>
      </c>
      <c r="H106">
        <f t="shared" si="13"/>
        <v>0</v>
      </c>
      <c r="I106" s="5">
        <f>VLOOKUP(F106,naive_stat!$A$4:$E$13,5,0)</f>
        <v>0.5161290322580645</v>
      </c>
      <c r="J106" s="35">
        <f>11-VLOOKUP(F106,naive_stat!$A$4:$F$13,6,0)</f>
        <v>8</v>
      </c>
      <c r="K106" s="4">
        <f>HLOOKUP(F106,$AL$3:AU106,AV106,0)</f>
        <v>0.44</v>
      </c>
      <c r="L106" s="44">
        <f>IF(VLOOKUP(C106,dynamic!$A$19:$F$28,4,0)&gt;VLOOKUP(D106,dynamic!$A$19:$F$28,4,0),C106,D106)</f>
        <v>4</v>
      </c>
      <c r="M106" s="44">
        <f t="shared" si="14"/>
        <v>0</v>
      </c>
      <c r="N106" s="44">
        <f>IF(VLOOKUP(C106,dynamic!$A$19:$F$28,2,0)&gt;VLOOKUP(D106,dynamic!$A$19:$F$28,2,0),C106,D106)</f>
        <v>4</v>
      </c>
      <c r="O106" s="44">
        <f t="shared" si="15"/>
        <v>0</v>
      </c>
      <c r="P106" s="44">
        <f>IF(VLOOKUP(C106,dynamic!$A$19:$F$28,6,0)&gt;VLOOKUP(D106,dynamic!$A$19:$F$28,6,0),C106,D106)</f>
        <v>0</v>
      </c>
      <c r="Q106" s="44">
        <f t="shared" si="16"/>
        <v>1</v>
      </c>
      <c r="R106">
        <f>COUNTIF($E$4:$E106,R$3)</f>
        <v>12</v>
      </c>
      <c r="S106">
        <f>COUNTIF($E$4:$E106,S$3)</f>
        <v>21</v>
      </c>
      <c r="T106">
        <f>COUNTIF($E$4:$E106,T$3)</f>
        <v>10</v>
      </c>
      <c r="U106">
        <f>COUNTIF($E$4:$E106,U$3)</f>
        <v>10</v>
      </c>
      <c r="V106">
        <f>COUNTIF($E$4:$E106,V$3)</f>
        <v>11</v>
      </c>
      <c r="W106">
        <f>COUNTIF($E$4:$E106,W$3)</f>
        <v>9</v>
      </c>
      <c r="X106">
        <f>COUNTIF($E$4:$E106,X$3)</f>
        <v>7</v>
      </c>
      <c r="Y106">
        <f>COUNTIF($E$4:$E106,Y$3)</f>
        <v>11</v>
      </c>
      <c r="Z106">
        <f>COUNTIF($E$4:$E106,Z$3)</f>
        <v>5</v>
      </c>
      <c r="AA106">
        <f>COUNTIF($E$4:$E106,AA$3)</f>
        <v>7</v>
      </c>
      <c r="AB106" s="39">
        <f>COUNTIF($E$4:$F106,R$3)</f>
        <v>20</v>
      </c>
      <c r="AC106" s="41">
        <f>COUNTIF($E$4:$F106,S$3)</f>
        <v>29</v>
      </c>
      <c r="AD106" s="41">
        <f>COUNTIF($E$4:$F106,T$3)</f>
        <v>22</v>
      </c>
      <c r="AE106" s="41">
        <f>COUNTIF($E$4:$F106,U$3)</f>
        <v>20</v>
      </c>
      <c r="AF106" s="41">
        <f>COUNTIF($E$4:$F106,V$3)</f>
        <v>25</v>
      </c>
      <c r="AG106" s="41">
        <f>COUNTIF($E$4:$F106,W$3)</f>
        <v>18</v>
      </c>
      <c r="AH106" s="41">
        <f>COUNTIF($E$4:$F106,X$3)</f>
        <v>12</v>
      </c>
      <c r="AI106" s="41">
        <f>COUNTIF($E$4:$F106,Y$3)</f>
        <v>22</v>
      </c>
      <c r="AJ106" s="41">
        <f>COUNTIF($E$4:$F106,Z$3)</f>
        <v>17</v>
      </c>
      <c r="AK106" s="41">
        <f>COUNTIF($E$4:$F106,AA$3)</f>
        <v>21</v>
      </c>
      <c r="AL106" s="4">
        <f t="shared" si="18"/>
        <v>0.6</v>
      </c>
      <c r="AM106" s="4">
        <f t="shared" si="18"/>
        <v>0.72413793103448276</v>
      </c>
      <c r="AN106" s="4">
        <f t="shared" si="18"/>
        <v>0.45454545454545453</v>
      </c>
      <c r="AO106" s="4">
        <f t="shared" si="18"/>
        <v>0.5</v>
      </c>
      <c r="AP106" s="4">
        <f t="shared" si="18"/>
        <v>0.44</v>
      </c>
      <c r="AQ106" s="4">
        <f t="shared" si="17"/>
        <v>0.5</v>
      </c>
      <c r="AR106" s="4">
        <f t="shared" si="17"/>
        <v>0.58333333333333337</v>
      </c>
      <c r="AS106" s="4">
        <f t="shared" si="17"/>
        <v>0.5</v>
      </c>
      <c r="AT106" s="4">
        <f t="shared" si="17"/>
        <v>0.29411764705882354</v>
      </c>
      <c r="AU106" s="4">
        <f t="shared" si="17"/>
        <v>0.33333333333333331</v>
      </c>
      <c r="AV106">
        <v>104</v>
      </c>
    </row>
    <row r="107" spans="1:48" x14ac:dyDescent="0.35">
      <c r="A107" t="s">
        <v>145</v>
      </c>
      <c r="B107" s="32">
        <v>104</v>
      </c>
      <c r="C107">
        <v>2</v>
      </c>
      <c r="D107">
        <v>5</v>
      </c>
      <c r="E107">
        <v>2</v>
      </c>
      <c r="F107">
        <f t="shared" si="11"/>
        <v>5</v>
      </c>
      <c r="G107">
        <f t="shared" si="12"/>
        <v>-3</v>
      </c>
      <c r="H107">
        <f t="shared" si="13"/>
        <v>0</v>
      </c>
      <c r="I107" s="5">
        <f>VLOOKUP(F107,naive_stat!$A$4:$E$13,5,0)</f>
        <v>0.42307692307692307</v>
      </c>
      <c r="J107" s="35">
        <f>11-VLOOKUP(F107,naive_stat!$A$4:$F$13,6,0)</f>
        <v>3</v>
      </c>
      <c r="K107" s="4">
        <f>HLOOKUP(F107,$AL$3:AU107,AV107,0)</f>
        <v>0.47368421052631576</v>
      </c>
      <c r="L107" s="44">
        <f>IF(VLOOKUP(C107,dynamic!$A$19:$F$28,4,0)&gt;VLOOKUP(D107,dynamic!$A$19:$F$28,4,0),C107,D107)</f>
        <v>2</v>
      </c>
      <c r="M107" s="44">
        <f t="shared" si="14"/>
        <v>1</v>
      </c>
      <c r="N107" s="44">
        <f>IF(VLOOKUP(C107,dynamic!$A$19:$F$28,2,0)&gt;VLOOKUP(D107,dynamic!$A$19:$F$28,2,0),C107,D107)</f>
        <v>2</v>
      </c>
      <c r="O107" s="44">
        <f t="shared" si="15"/>
        <v>1</v>
      </c>
      <c r="P107" s="44">
        <f>IF(VLOOKUP(C107,dynamic!$A$19:$F$28,6,0)&gt;VLOOKUP(D107,dynamic!$A$19:$F$28,6,0),C107,D107)</f>
        <v>2</v>
      </c>
      <c r="Q107" s="44">
        <f t="shared" si="16"/>
        <v>1</v>
      </c>
      <c r="R107">
        <f>COUNTIF($E$4:$E107,R$3)</f>
        <v>12</v>
      </c>
      <c r="S107">
        <f>COUNTIF($E$4:$E107,S$3)</f>
        <v>21</v>
      </c>
      <c r="T107">
        <f>COUNTIF($E$4:$E107,T$3)</f>
        <v>11</v>
      </c>
      <c r="U107">
        <f>COUNTIF($E$4:$E107,U$3)</f>
        <v>10</v>
      </c>
      <c r="V107">
        <f>COUNTIF($E$4:$E107,V$3)</f>
        <v>11</v>
      </c>
      <c r="W107">
        <f>COUNTIF($E$4:$E107,W$3)</f>
        <v>9</v>
      </c>
      <c r="X107">
        <f>COUNTIF($E$4:$E107,X$3)</f>
        <v>7</v>
      </c>
      <c r="Y107">
        <f>COUNTIF($E$4:$E107,Y$3)</f>
        <v>11</v>
      </c>
      <c r="Z107">
        <f>COUNTIF($E$4:$E107,Z$3)</f>
        <v>5</v>
      </c>
      <c r="AA107">
        <f>COUNTIF($E$4:$E107,AA$3)</f>
        <v>7</v>
      </c>
      <c r="AB107" s="39">
        <f>COUNTIF($E$4:$F107,R$3)</f>
        <v>20</v>
      </c>
      <c r="AC107" s="41">
        <f>COUNTIF($E$4:$F107,S$3)</f>
        <v>29</v>
      </c>
      <c r="AD107" s="41">
        <f>COUNTIF($E$4:$F107,T$3)</f>
        <v>23</v>
      </c>
      <c r="AE107" s="41">
        <f>COUNTIF($E$4:$F107,U$3)</f>
        <v>20</v>
      </c>
      <c r="AF107" s="41">
        <f>COUNTIF($E$4:$F107,V$3)</f>
        <v>25</v>
      </c>
      <c r="AG107" s="41">
        <f>COUNTIF($E$4:$F107,W$3)</f>
        <v>19</v>
      </c>
      <c r="AH107" s="41">
        <f>COUNTIF($E$4:$F107,X$3)</f>
        <v>12</v>
      </c>
      <c r="AI107" s="41">
        <f>COUNTIF($E$4:$F107,Y$3)</f>
        <v>22</v>
      </c>
      <c r="AJ107" s="41">
        <f>COUNTIF($E$4:$F107,Z$3)</f>
        <v>17</v>
      </c>
      <c r="AK107" s="41">
        <f>COUNTIF($E$4:$F107,AA$3)</f>
        <v>21</v>
      </c>
      <c r="AL107" s="4">
        <f t="shared" si="18"/>
        <v>0.6</v>
      </c>
      <c r="AM107" s="4">
        <f t="shared" si="18"/>
        <v>0.72413793103448276</v>
      </c>
      <c r="AN107" s="4">
        <f t="shared" si="18"/>
        <v>0.47826086956521741</v>
      </c>
      <c r="AO107" s="4">
        <f t="shared" si="18"/>
        <v>0.5</v>
      </c>
      <c r="AP107" s="4">
        <f t="shared" si="18"/>
        <v>0.44</v>
      </c>
      <c r="AQ107" s="4">
        <f t="shared" si="17"/>
        <v>0.47368421052631576</v>
      </c>
      <c r="AR107" s="4">
        <f t="shared" si="17"/>
        <v>0.58333333333333337</v>
      </c>
      <c r="AS107" s="4">
        <f t="shared" si="17"/>
        <v>0.5</v>
      </c>
      <c r="AT107" s="4">
        <f t="shared" si="17"/>
        <v>0.29411764705882354</v>
      </c>
      <c r="AU107" s="4">
        <f t="shared" si="17"/>
        <v>0.33333333333333331</v>
      </c>
      <c r="AV107">
        <v>105</v>
      </c>
    </row>
    <row r="108" spans="1:48" x14ac:dyDescent="0.35">
      <c r="A108" t="s">
        <v>145</v>
      </c>
      <c r="B108" s="32">
        <v>105</v>
      </c>
      <c r="C108">
        <v>0</v>
      </c>
      <c r="D108">
        <v>4</v>
      </c>
      <c r="E108">
        <v>4</v>
      </c>
      <c r="F108">
        <f t="shared" si="11"/>
        <v>0</v>
      </c>
      <c r="G108">
        <f t="shared" si="12"/>
        <v>-4</v>
      </c>
      <c r="H108">
        <f t="shared" si="13"/>
        <v>0</v>
      </c>
      <c r="I108" s="5">
        <f>VLOOKUP(F108,naive_stat!$A$4:$E$13,5,0)</f>
        <v>0.5161290322580645</v>
      </c>
      <c r="J108" s="35">
        <f>11-VLOOKUP(F108,naive_stat!$A$4:$F$13,6,0)</f>
        <v>8</v>
      </c>
      <c r="K108" s="4">
        <f>HLOOKUP(F108,$AL$3:AU108,AV108,0)</f>
        <v>0.5714285714285714</v>
      </c>
      <c r="L108" s="44">
        <f>IF(VLOOKUP(C108,dynamic!$A$19:$F$28,4,0)&gt;VLOOKUP(D108,dynamic!$A$19:$F$28,4,0),C108,D108)</f>
        <v>4</v>
      </c>
      <c r="M108" s="44">
        <f t="shared" si="14"/>
        <v>1</v>
      </c>
      <c r="N108" s="44">
        <f>IF(VLOOKUP(C108,dynamic!$A$19:$F$28,2,0)&gt;VLOOKUP(D108,dynamic!$A$19:$F$28,2,0),C108,D108)</f>
        <v>4</v>
      </c>
      <c r="O108" s="44">
        <f t="shared" si="15"/>
        <v>1</v>
      </c>
      <c r="P108" s="44">
        <f>IF(VLOOKUP(C108,dynamic!$A$19:$F$28,6,0)&gt;VLOOKUP(D108,dynamic!$A$19:$F$28,6,0),C108,D108)</f>
        <v>0</v>
      </c>
      <c r="Q108" s="44">
        <f t="shared" si="16"/>
        <v>0</v>
      </c>
      <c r="R108">
        <f>COUNTIF($E$4:$E108,R$3)</f>
        <v>12</v>
      </c>
      <c r="S108">
        <f>COUNTIF($E$4:$E108,S$3)</f>
        <v>21</v>
      </c>
      <c r="T108">
        <f>COUNTIF($E$4:$E108,T$3)</f>
        <v>11</v>
      </c>
      <c r="U108">
        <f>COUNTIF($E$4:$E108,U$3)</f>
        <v>10</v>
      </c>
      <c r="V108">
        <f>COUNTIF($E$4:$E108,V$3)</f>
        <v>12</v>
      </c>
      <c r="W108">
        <f>COUNTIF($E$4:$E108,W$3)</f>
        <v>9</v>
      </c>
      <c r="X108">
        <f>COUNTIF($E$4:$E108,X$3)</f>
        <v>7</v>
      </c>
      <c r="Y108">
        <f>COUNTIF($E$4:$E108,Y$3)</f>
        <v>11</v>
      </c>
      <c r="Z108">
        <f>COUNTIF($E$4:$E108,Z$3)</f>
        <v>5</v>
      </c>
      <c r="AA108">
        <f>COUNTIF($E$4:$E108,AA$3)</f>
        <v>7</v>
      </c>
      <c r="AB108" s="39">
        <f>COUNTIF($E$4:$F108,R$3)</f>
        <v>21</v>
      </c>
      <c r="AC108" s="41">
        <f>COUNTIF($E$4:$F108,S$3)</f>
        <v>29</v>
      </c>
      <c r="AD108" s="41">
        <f>COUNTIF($E$4:$F108,T$3)</f>
        <v>23</v>
      </c>
      <c r="AE108" s="41">
        <f>COUNTIF($E$4:$F108,U$3)</f>
        <v>20</v>
      </c>
      <c r="AF108" s="41">
        <f>COUNTIF($E$4:$F108,V$3)</f>
        <v>26</v>
      </c>
      <c r="AG108" s="41">
        <f>COUNTIF($E$4:$F108,W$3)</f>
        <v>19</v>
      </c>
      <c r="AH108" s="41">
        <f>COUNTIF($E$4:$F108,X$3)</f>
        <v>12</v>
      </c>
      <c r="AI108" s="41">
        <f>COUNTIF($E$4:$F108,Y$3)</f>
        <v>22</v>
      </c>
      <c r="AJ108" s="41">
        <f>COUNTIF($E$4:$F108,Z$3)</f>
        <v>17</v>
      </c>
      <c r="AK108" s="41">
        <f>COUNTIF($E$4:$F108,AA$3)</f>
        <v>21</v>
      </c>
      <c r="AL108" s="4">
        <f t="shared" si="18"/>
        <v>0.5714285714285714</v>
      </c>
      <c r="AM108" s="4">
        <f t="shared" si="18"/>
        <v>0.72413793103448276</v>
      </c>
      <c r="AN108" s="4">
        <f t="shared" si="18"/>
        <v>0.47826086956521741</v>
      </c>
      <c r="AO108" s="4">
        <f t="shared" si="18"/>
        <v>0.5</v>
      </c>
      <c r="AP108" s="4">
        <f t="shared" si="18"/>
        <v>0.46153846153846156</v>
      </c>
      <c r="AQ108" s="4">
        <f t="shared" si="17"/>
        <v>0.47368421052631576</v>
      </c>
      <c r="AR108" s="4">
        <f t="shared" si="17"/>
        <v>0.58333333333333337</v>
      </c>
      <c r="AS108" s="4">
        <f t="shared" si="17"/>
        <v>0.5</v>
      </c>
      <c r="AT108" s="4">
        <f t="shared" si="17"/>
        <v>0.29411764705882354</v>
      </c>
      <c r="AU108" s="4">
        <f t="shared" si="17"/>
        <v>0.33333333333333331</v>
      </c>
      <c r="AV108">
        <v>106</v>
      </c>
    </row>
    <row r="109" spans="1:48" x14ac:dyDescent="0.35">
      <c r="A109" t="s">
        <v>145</v>
      </c>
      <c r="B109" s="32">
        <v>106</v>
      </c>
      <c r="C109">
        <v>4</v>
      </c>
      <c r="D109">
        <v>0</v>
      </c>
      <c r="E109">
        <v>4</v>
      </c>
      <c r="F109">
        <f t="shared" si="11"/>
        <v>0</v>
      </c>
      <c r="G109">
        <f t="shared" si="12"/>
        <v>4</v>
      </c>
      <c r="H109">
        <f t="shared" si="13"/>
        <v>0</v>
      </c>
      <c r="I109" s="5">
        <f>VLOOKUP(F109,naive_stat!$A$4:$E$13,5,0)</f>
        <v>0.5161290322580645</v>
      </c>
      <c r="J109" s="35">
        <f>11-VLOOKUP(F109,naive_stat!$A$4:$F$13,6,0)</f>
        <v>8</v>
      </c>
      <c r="K109" s="4">
        <f>HLOOKUP(F109,$AL$3:AU109,AV109,0)</f>
        <v>0.54545454545454541</v>
      </c>
      <c r="L109" s="44">
        <f>IF(VLOOKUP(C109,dynamic!$A$19:$F$28,4,0)&gt;VLOOKUP(D109,dynamic!$A$19:$F$28,4,0),C109,D109)</f>
        <v>4</v>
      </c>
      <c r="M109" s="44">
        <f t="shared" si="14"/>
        <v>1</v>
      </c>
      <c r="N109" s="44">
        <f>IF(VLOOKUP(C109,dynamic!$A$19:$F$28,2,0)&gt;VLOOKUP(D109,dynamic!$A$19:$F$28,2,0),C109,D109)</f>
        <v>4</v>
      </c>
      <c r="O109" s="44">
        <f t="shared" si="15"/>
        <v>1</v>
      </c>
      <c r="P109" s="44">
        <f>IF(VLOOKUP(C109,dynamic!$A$19:$F$28,6,0)&gt;VLOOKUP(D109,dynamic!$A$19:$F$28,6,0),C109,D109)</f>
        <v>0</v>
      </c>
      <c r="Q109" s="44">
        <f t="shared" si="16"/>
        <v>0</v>
      </c>
      <c r="R109">
        <f>COUNTIF($E$4:$E109,R$3)</f>
        <v>12</v>
      </c>
      <c r="S109">
        <f>COUNTIF($E$4:$E109,S$3)</f>
        <v>21</v>
      </c>
      <c r="T109">
        <f>COUNTIF($E$4:$E109,T$3)</f>
        <v>11</v>
      </c>
      <c r="U109">
        <f>COUNTIF($E$4:$E109,U$3)</f>
        <v>10</v>
      </c>
      <c r="V109">
        <f>COUNTIF($E$4:$E109,V$3)</f>
        <v>13</v>
      </c>
      <c r="W109">
        <f>COUNTIF($E$4:$E109,W$3)</f>
        <v>9</v>
      </c>
      <c r="X109">
        <f>COUNTIF($E$4:$E109,X$3)</f>
        <v>7</v>
      </c>
      <c r="Y109">
        <f>COUNTIF($E$4:$E109,Y$3)</f>
        <v>11</v>
      </c>
      <c r="Z109">
        <f>COUNTIF($E$4:$E109,Z$3)</f>
        <v>5</v>
      </c>
      <c r="AA109">
        <f>COUNTIF($E$4:$E109,AA$3)</f>
        <v>7</v>
      </c>
      <c r="AB109" s="39">
        <f>COUNTIF($E$4:$F109,R$3)</f>
        <v>22</v>
      </c>
      <c r="AC109" s="41">
        <f>COUNTIF($E$4:$F109,S$3)</f>
        <v>29</v>
      </c>
      <c r="AD109" s="41">
        <f>COUNTIF($E$4:$F109,T$3)</f>
        <v>23</v>
      </c>
      <c r="AE109" s="41">
        <f>COUNTIF($E$4:$F109,U$3)</f>
        <v>20</v>
      </c>
      <c r="AF109" s="41">
        <f>COUNTIF($E$4:$F109,V$3)</f>
        <v>27</v>
      </c>
      <c r="AG109" s="41">
        <f>COUNTIF($E$4:$F109,W$3)</f>
        <v>19</v>
      </c>
      <c r="AH109" s="41">
        <f>COUNTIF($E$4:$F109,X$3)</f>
        <v>12</v>
      </c>
      <c r="AI109" s="41">
        <f>COUNTIF($E$4:$F109,Y$3)</f>
        <v>22</v>
      </c>
      <c r="AJ109" s="41">
        <f>COUNTIF($E$4:$F109,Z$3)</f>
        <v>17</v>
      </c>
      <c r="AK109" s="41">
        <f>COUNTIF($E$4:$F109,AA$3)</f>
        <v>21</v>
      </c>
      <c r="AL109" s="4">
        <f t="shared" si="18"/>
        <v>0.54545454545454541</v>
      </c>
      <c r="AM109" s="4">
        <f t="shared" si="18"/>
        <v>0.72413793103448276</v>
      </c>
      <c r="AN109" s="4">
        <f t="shared" si="18"/>
        <v>0.47826086956521741</v>
      </c>
      <c r="AO109" s="4">
        <f t="shared" si="18"/>
        <v>0.5</v>
      </c>
      <c r="AP109" s="4">
        <f t="shared" si="18"/>
        <v>0.48148148148148145</v>
      </c>
      <c r="AQ109" s="4">
        <f t="shared" si="17"/>
        <v>0.47368421052631576</v>
      </c>
      <c r="AR109" s="4">
        <f t="shared" si="17"/>
        <v>0.58333333333333337</v>
      </c>
      <c r="AS109" s="4">
        <f t="shared" si="17"/>
        <v>0.5</v>
      </c>
      <c r="AT109" s="4">
        <f t="shared" si="17"/>
        <v>0.29411764705882354</v>
      </c>
      <c r="AU109" s="4">
        <f t="shared" si="17"/>
        <v>0.33333333333333331</v>
      </c>
      <c r="AV109">
        <v>107</v>
      </c>
    </row>
    <row r="110" spans="1:48" x14ac:dyDescent="0.35">
      <c r="A110" t="s">
        <v>145</v>
      </c>
      <c r="B110" s="32">
        <v>107</v>
      </c>
      <c r="C110">
        <v>8</v>
      </c>
      <c r="D110">
        <v>2</v>
      </c>
      <c r="E110">
        <v>8</v>
      </c>
      <c r="F110">
        <f t="shared" si="11"/>
        <v>2</v>
      </c>
      <c r="G110">
        <f t="shared" si="12"/>
        <v>6</v>
      </c>
      <c r="H110">
        <f t="shared" si="13"/>
        <v>0</v>
      </c>
      <c r="I110" s="5">
        <f>VLOOKUP(F110,naive_stat!$A$4:$E$13,5,0)</f>
        <v>0.4838709677419355</v>
      </c>
      <c r="J110" s="35">
        <f>11-VLOOKUP(F110,naive_stat!$A$4:$F$13,6,0)</f>
        <v>6</v>
      </c>
      <c r="K110" s="4">
        <f>HLOOKUP(F110,$AL$3:AU110,AV110,0)</f>
        <v>0.45833333333333331</v>
      </c>
      <c r="L110" s="44">
        <f>IF(VLOOKUP(C110,dynamic!$A$19:$F$28,4,0)&gt;VLOOKUP(D110,dynamic!$A$19:$F$28,4,0),C110,D110)</f>
        <v>2</v>
      </c>
      <c r="M110" s="44">
        <f t="shared" si="14"/>
        <v>0</v>
      </c>
      <c r="N110" s="44">
        <f>IF(VLOOKUP(C110,dynamic!$A$19:$F$28,2,0)&gt;VLOOKUP(D110,dynamic!$A$19:$F$28,2,0),C110,D110)</f>
        <v>2</v>
      </c>
      <c r="O110" s="44">
        <f t="shared" si="15"/>
        <v>0</v>
      </c>
      <c r="P110" s="44">
        <f>IF(VLOOKUP(C110,dynamic!$A$19:$F$28,6,0)&gt;VLOOKUP(D110,dynamic!$A$19:$F$28,6,0),C110,D110)</f>
        <v>2</v>
      </c>
      <c r="Q110" s="44">
        <f t="shared" si="16"/>
        <v>0</v>
      </c>
      <c r="R110">
        <f>COUNTIF($E$4:$E110,R$3)</f>
        <v>12</v>
      </c>
      <c r="S110">
        <f>COUNTIF($E$4:$E110,S$3)</f>
        <v>21</v>
      </c>
      <c r="T110">
        <f>COUNTIF($E$4:$E110,T$3)</f>
        <v>11</v>
      </c>
      <c r="U110">
        <f>COUNTIF($E$4:$E110,U$3)</f>
        <v>10</v>
      </c>
      <c r="V110">
        <f>COUNTIF($E$4:$E110,V$3)</f>
        <v>13</v>
      </c>
      <c r="W110">
        <f>COUNTIF($E$4:$E110,W$3)</f>
        <v>9</v>
      </c>
      <c r="X110">
        <f>COUNTIF($E$4:$E110,X$3)</f>
        <v>7</v>
      </c>
      <c r="Y110">
        <f>COUNTIF($E$4:$E110,Y$3)</f>
        <v>11</v>
      </c>
      <c r="Z110">
        <f>COUNTIF($E$4:$E110,Z$3)</f>
        <v>6</v>
      </c>
      <c r="AA110">
        <f>COUNTIF($E$4:$E110,AA$3)</f>
        <v>7</v>
      </c>
      <c r="AB110" s="39">
        <f>COUNTIF($E$4:$F110,R$3)</f>
        <v>22</v>
      </c>
      <c r="AC110" s="41">
        <f>COUNTIF($E$4:$F110,S$3)</f>
        <v>29</v>
      </c>
      <c r="AD110" s="41">
        <f>COUNTIF($E$4:$F110,T$3)</f>
        <v>24</v>
      </c>
      <c r="AE110" s="41">
        <f>COUNTIF($E$4:$F110,U$3)</f>
        <v>20</v>
      </c>
      <c r="AF110" s="41">
        <f>COUNTIF($E$4:$F110,V$3)</f>
        <v>27</v>
      </c>
      <c r="AG110" s="41">
        <f>COUNTIF($E$4:$F110,W$3)</f>
        <v>19</v>
      </c>
      <c r="AH110" s="41">
        <f>COUNTIF($E$4:$F110,X$3)</f>
        <v>12</v>
      </c>
      <c r="AI110" s="41">
        <f>COUNTIF($E$4:$F110,Y$3)</f>
        <v>22</v>
      </c>
      <c r="AJ110" s="41">
        <f>COUNTIF($E$4:$F110,Z$3)</f>
        <v>18</v>
      </c>
      <c r="AK110" s="41">
        <f>COUNTIF($E$4:$F110,AA$3)</f>
        <v>21</v>
      </c>
      <c r="AL110" s="4">
        <f t="shared" si="18"/>
        <v>0.54545454545454541</v>
      </c>
      <c r="AM110" s="4">
        <f t="shared" si="18"/>
        <v>0.72413793103448276</v>
      </c>
      <c r="AN110" s="4">
        <f t="shared" si="18"/>
        <v>0.45833333333333331</v>
      </c>
      <c r="AO110" s="4">
        <f t="shared" si="18"/>
        <v>0.5</v>
      </c>
      <c r="AP110" s="4">
        <f t="shared" si="18"/>
        <v>0.48148148148148145</v>
      </c>
      <c r="AQ110" s="4">
        <f t="shared" si="17"/>
        <v>0.47368421052631576</v>
      </c>
      <c r="AR110" s="4">
        <f t="shared" si="17"/>
        <v>0.58333333333333337</v>
      </c>
      <c r="AS110" s="4">
        <f t="shared" si="17"/>
        <v>0.5</v>
      </c>
      <c r="AT110" s="4">
        <f t="shared" si="17"/>
        <v>0.33333333333333331</v>
      </c>
      <c r="AU110" s="4">
        <f t="shared" si="17"/>
        <v>0.33333333333333331</v>
      </c>
      <c r="AV110">
        <v>108</v>
      </c>
    </row>
    <row r="111" spans="1:48" x14ac:dyDescent="0.35">
      <c r="A111" t="s">
        <v>145</v>
      </c>
      <c r="B111" s="32">
        <v>108</v>
      </c>
      <c r="C111">
        <v>3</v>
      </c>
      <c r="D111">
        <v>5</v>
      </c>
      <c r="E111">
        <v>3</v>
      </c>
      <c r="F111">
        <f t="shared" si="11"/>
        <v>5</v>
      </c>
      <c r="G111">
        <f t="shared" si="12"/>
        <v>-2</v>
      </c>
      <c r="H111">
        <f t="shared" si="13"/>
        <v>0</v>
      </c>
      <c r="I111" s="5">
        <f>VLOOKUP(F111,naive_stat!$A$4:$E$13,5,0)</f>
        <v>0.42307692307692307</v>
      </c>
      <c r="J111" s="35">
        <f>11-VLOOKUP(F111,naive_stat!$A$4:$F$13,6,0)</f>
        <v>3</v>
      </c>
      <c r="K111" s="4">
        <f>HLOOKUP(F111,$AL$3:AU111,AV111,0)</f>
        <v>0.45</v>
      </c>
      <c r="L111" s="44">
        <f>IF(VLOOKUP(C111,dynamic!$A$19:$F$28,4,0)&gt;VLOOKUP(D111,dynamic!$A$19:$F$28,4,0),C111,D111)</f>
        <v>3</v>
      </c>
      <c r="M111" s="44">
        <f t="shared" si="14"/>
        <v>1</v>
      </c>
      <c r="N111" s="44">
        <f>IF(VLOOKUP(C111,dynamic!$A$19:$F$28,2,0)&gt;VLOOKUP(D111,dynamic!$A$19:$F$28,2,0),C111,D111)</f>
        <v>3</v>
      </c>
      <c r="O111" s="44">
        <f t="shared" si="15"/>
        <v>1</v>
      </c>
      <c r="P111" s="44">
        <f>IF(VLOOKUP(C111,dynamic!$A$19:$F$28,6,0)&gt;VLOOKUP(D111,dynamic!$A$19:$F$28,6,0),C111,D111)</f>
        <v>3</v>
      </c>
      <c r="Q111" s="44">
        <f t="shared" si="16"/>
        <v>1</v>
      </c>
      <c r="R111">
        <f>COUNTIF($E$4:$E111,R$3)</f>
        <v>12</v>
      </c>
      <c r="S111">
        <f>COUNTIF($E$4:$E111,S$3)</f>
        <v>21</v>
      </c>
      <c r="T111">
        <f>COUNTIF($E$4:$E111,T$3)</f>
        <v>11</v>
      </c>
      <c r="U111">
        <f>COUNTIF($E$4:$E111,U$3)</f>
        <v>11</v>
      </c>
      <c r="V111">
        <f>COUNTIF($E$4:$E111,V$3)</f>
        <v>13</v>
      </c>
      <c r="W111">
        <f>COUNTIF($E$4:$E111,W$3)</f>
        <v>9</v>
      </c>
      <c r="X111">
        <f>COUNTIF($E$4:$E111,X$3)</f>
        <v>7</v>
      </c>
      <c r="Y111">
        <f>COUNTIF($E$4:$E111,Y$3)</f>
        <v>11</v>
      </c>
      <c r="Z111">
        <f>COUNTIF($E$4:$E111,Z$3)</f>
        <v>6</v>
      </c>
      <c r="AA111">
        <f>COUNTIF($E$4:$E111,AA$3)</f>
        <v>7</v>
      </c>
      <c r="AB111" s="39">
        <f>COUNTIF($E$4:$F111,R$3)</f>
        <v>22</v>
      </c>
      <c r="AC111" s="41">
        <f>COUNTIF($E$4:$F111,S$3)</f>
        <v>29</v>
      </c>
      <c r="AD111" s="41">
        <f>COUNTIF($E$4:$F111,T$3)</f>
        <v>24</v>
      </c>
      <c r="AE111" s="41">
        <f>COUNTIF($E$4:$F111,U$3)</f>
        <v>21</v>
      </c>
      <c r="AF111" s="41">
        <f>COUNTIF($E$4:$F111,V$3)</f>
        <v>27</v>
      </c>
      <c r="AG111" s="41">
        <f>COUNTIF($E$4:$F111,W$3)</f>
        <v>20</v>
      </c>
      <c r="AH111" s="41">
        <f>COUNTIF($E$4:$F111,X$3)</f>
        <v>12</v>
      </c>
      <c r="AI111" s="41">
        <f>COUNTIF($E$4:$F111,Y$3)</f>
        <v>22</v>
      </c>
      <c r="AJ111" s="41">
        <f>COUNTIF($E$4:$F111,Z$3)</f>
        <v>18</v>
      </c>
      <c r="AK111" s="41">
        <f>COUNTIF($E$4:$F111,AA$3)</f>
        <v>21</v>
      </c>
      <c r="AL111" s="4">
        <f t="shared" si="18"/>
        <v>0.54545454545454541</v>
      </c>
      <c r="AM111" s="4">
        <f t="shared" si="18"/>
        <v>0.72413793103448276</v>
      </c>
      <c r="AN111" s="4">
        <f t="shared" si="18"/>
        <v>0.45833333333333331</v>
      </c>
      <c r="AO111" s="4">
        <f t="shared" si="18"/>
        <v>0.52380952380952384</v>
      </c>
      <c r="AP111" s="4">
        <f t="shared" si="18"/>
        <v>0.48148148148148145</v>
      </c>
      <c r="AQ111" s="4">
        <f t="shared" si="17"/>
        <v>0.45</v>
      </c>
      <c r="AR111" s="4">
        <f t="shared" si="17"/>
        <v>0.58333333333333337</v>
      </c>
      <c r="AS111" s="4">
        <f t="shared" si="17"/>
        <v>0.5</v>
      </c>
      <c r="AT111" s="4">
        <f t="shared" si="17"/>
        <v>0.33333333333333331</v>
      </c>
      <c r="AU111" s="4">
        <f t="shared" si="17"/>
        <v>0.33333333333333331</v>
      </c>
      <c r="AV111">
        <v>109</v>
      </c>
    </row>
    <row r="112" spans="1:48" x14ac:dyDescent="0.35">
      <c r="A112" t="s">
        <v>145</v>
      </c>
      <c r="B112" s="32">
        <v>109</v>
      </c>
      <c r="C112">
        <v>1</v>
      </c>
      <c r="D112">
        <v>8</v>
      </c>
      <c r="E112">
        <v>1</v>
      </c>
      <c r="F112">
        <f t="shared" si="11"/>
        <v>8</v>
      </c>
      <c r="G112">
        <f t="shared" si="12"/>
        <v>-7</v>
      </c>
      <c r="H112">
        <f t="shared" si="13"/>
        <v>0</v>
      </c>
      <c r="I112" s="5">
        <f>VLOOKUP(F112,naive_stat!$A$4:$E$13,5,0)</f>
        <v>0.32</v>
      </c>
      <c r="J112" s="35">
        <f>11-VLOOKUP(F112,naive_stat!$A$4:$F$13,6,0)</f>
        <v>1</v>
      </c>
      <c r="K112" s="4">
        <f>HLOOKUP(F112,$AL$3:AU112,AV112,0)</f>
        <v>0.31578947368421051</v>
      </c>
      <c r="L112" s="44">
        <f>IF(VLOOKUP(C112,dynamic!$A$19:$F$28,4,0)&gt;VLOOKUP(D112,dynamic!$A$19:$F$28,4,0),C112,D112)</f>
        <v>1</v>
      </c>
      <c r="M112" s="44">
        <f t="shared" si="14"/>
        <v>1</v>
      </c>
      <c r="N112" s="44">
        <f>IF(VLOOKUP(C112,dynamic!$A$19:$F$28,2,0)&gt;VLOOKUP(D112,dynamic!$A$19:$F$28,2,0),C112,D112)</f>
        <v>1</v>
      </c>
      <c r="O112" s="44">
        <f t="shared" si="15"/>
        <v>1</v>
      </c>
      <c r="P112" s="44">
        <f>IF(VLOOKUP(C112,dynamic!$A$19:$F$28,6,0)&gt;VLOOKUP(D112,dynamic!$A$19:$F$28,6,0),C112,D112)</f>
        <v>1</v>
      </c>
      <c r="Q112" s="44">
        <f t="shared" si="16"/>
        <v>1</v>
      </c>
      <c r="R112">
        <f>COUNTIF($E$4:$E112,R$3)</f>
        <v>12</v>
      </c>
      <c r="S112">
        <f>COUNTIF($E$4:$E112,S$3)</f>
        <v>22</v>
      </c>
      <c r="T112">
        <f>COUNTIF($E$4:$E112,T$3)</f>
        <v>11</v>
      </c>
      <c r="U112">
        <f>COUNTIF($E$4:$E112,U$3)</f>
        <v>11</v>
      </c>
      <c r="V112">
        <f>COUNTIF($E$4:$E112,V$3)</f>
        <v>13</v>
      </c>
      <c r="W112">
        <f>COUNTIF($E$4:$E112,W$3)</f>
        <v>9</v>
      </c>
      <c r="X112">
        <f>COUNTIF($E$4:$E112,X$3)</f>
        <v>7</v>
      </c>
      <c r="Y112">
        <f>COUNTIF($E$4:$E112,Y$3)</f>
        <v>11</v>
      </c>
      <c r="Z112">
        <f>COUNTIF($E$4:$E112,Z$3)</f>
        <v>6</v>
      </c>
      <c r="AA112">
        <f>COUNTIF($E$4:$E112,AA$3)</f>
        <v>7</v>
      </c>
      <c r="AB112" s="39">
        <f>COUNTIF($E$4:$F112,R$3)</f>
        <v>22</v>
      </c>
      <c r="AC112" s="41">
        <f>COUNTIF($E$4:$F112,S$3)</f>
        <v>30</v>
      </c>
      <c r="AD112" s="41">
        <f>COUNTIF($E$4:$F112,T$3)</f>
        <v>24</v>
      </c>
      <c r="AE112" s="41">
        <f>COUNTIF($E$4:$F112,U$3)</f>
        <v>21</v>
      </c>
      <c r="AF112" s="41">
        <f>COUNTIF($E$4:$F112,V$3)</f>
        <v>27</v>
      </c>
      <c r="AG112" s="41">
        <f>COUNTIF($E$4:$F112,W$3)</f>
        <v>20</v>
      </c>
      <c r="AH112" s="41">
        <f>COUNTIF($E$4:$F112,X$3)</f>
        <v>12</v>
      </c>
      <c r="AI112" s="41">
        <f>COUNTIF($E$4:$F112,Y$3)</f>
        <v>22</v>
      </c>
      <c r="AJ112" s="41">
        <f>COUNTIF($E$4:$F112,Z$3)</f>
        <v>19</v>
      </c>
      <c r="AK112" s="41">
        <f>COUNTIF($E$4:$F112,AA$3)</f>
        <v>21</v>
      </c>
      <c r="AL112" s="4">
        <f t="shared" si="18"/>
        <v>0.54545454545454541</v>
      </c>
      <c r="AM112" s="4">
        <f t="shared" si="18"/>
        <v>0.73333333333333328</v>
      </c>
      <c r="AN112" s="4">
        <f t="shared" si="18"/>
        <v>0.45833333333333331</v>
      </c>
      <c r="AO112" s="4">
        <f t="shared" si="18"/>
        <v>0.52380952380952384</v>
      </c>
      <c r="AP112" s="4">
        <f t="shared" si="18"/>
        <v>0.48148148148148145</v>
      </c>
      <c r="AQ112" s="4">
        <f t="shared" si="17"/>
        <v>0.45</v>
      </c>
      <c r="AR112" s="4">
        <f t="shared" si="17"/>
        <v>0.58333333333333337</v>
      </c>
      <c r="AS112" s="4">
        <f t="shared" si="17"/>
        <v>0.5</v>
      </c>
      <c r="AT112" s="4">
        <f t="shared" si="17"/>
        <v>0.31578947368421051</v>
      </c>
      <c r="AU112" s="4">
        <f t="shared" si="17"/>
        <v>0.33333333333333331</v>
      </c>
      <c r="AV112">
        <v>110</v>
      </c>
    </row>
    <row r="113" spans="1:48" x14ac:dyDescent="0.35">
      <c r="A113" t="s">
        <v>145</v>
      </c>
      <c r="B113" s="32">
        <v>110</v>
      </c>
      <c r="C113">
        <v>3</v>
      </c>
      <c r="D113">
        <v>2</v>
      </c>
      <c r="E113">
        <v>3</v>
      </c>
      <c r="F113">
        <f t="shared" si="11"/>
        <v>2</v>
      </c>
      <c r="G113">
        <f t="shared" si="12"/>
        <v>1</v>
      </c>
      <c r="H113">
        <f t="shared" si="13"/>
        <v>0</v>
      </c>
      <c r="I113" s="5">
        <f>VLOOKUP(F113,naive_stat!$A$4:$E$13,5,0)</f>
        <v>0.4838709677419355</v>
      </c>
      <c r="J113" s="35">
        <f>11-VLOOKUP(F113,naive_stat!$A$4:$F$13,6,0)</f>
        <v>6</v>
      </c>
      <c r="K113" s="4">
        <f>HLOOKUP(F113,$AL$3:AU113,AV113,0)</f>
        <v>0.44</v>
      </c>
      <c r="L113" s="44">
        <f>IF(VLOOKUP(C113,dynamic!$A$19:$F$28,4,0)&gt;VLOOKUP(D113,dynamic!$A$19:$F$28,4,0),C113,D113)</f>
        <v>2</v>
      </c>
      <c r="M113" s="44">
        <f t="shared" si="14"/>
        <v>0</v>
      </c>
      <c r="N113" s="44">
        <f>IF(VLOOKUP(C113,dynamic!$A$19:$F$28,2,0)&gt;VLOOKUP(D113,dynamic!$A$19:$F$28,2,0),C113,D113)</f>
        <v>2</v>
      </c>
      <c r="O113" s="44">
        <f t="shared" si="15"/>
        <v>0</v>
      </c>
      <c r="P113" s="44">
        <f>IF(VLOOKUP(C113,dynamic!$A$19:$F$28,6,0)&gt;VLOOKUP(D113,dynamic!$A$19:$F$28,6,0),C113,D113)</f>
        <v>3</v>
      </c>
      <c r="Q113" s="44">
        <f t="shared" si="16"/>
        <v>1</v>
      </c>
      <c r="R113">
        <f>COUNTIF($E$4:$E113,R$3)</f>
        <v>12</v>
      </c>
      <c r="S113">
        <f>COUNTIF($E$4:$E113,S$3)</f>
        <v>22</v>
      </c>
      <c r="T113">
        <f>COUNTIF($E$4:$E113,T$3)</f>
        <v>11</v>
      </c>
      <c r="U113">
        <f>COUNTIF($E$4:$E113,U$3)</f>
        <v>12</v>
      </c>
      <c r="V113">
        <f>COUNTIF($E$4:$E113,V$3)</f>
        <v>13</v>
      </c>
      <c r="W113">
        <f>COUNTIF($E$4:$E113,W$3)</f>
        <v>9</v>
      </c>
      <c r="X113">
        <f>COUNTIF($E$4:$E113,X$3)</f>
        <v>7</v>
      </c>
      <c r="Y113">
        <f>COUNTIF($E$4:$E113,Y$3)</f>
        <v>11</v>
      </c>
      <c r="Z113">
        <f>COUNTIF($E$4:$E113,Z$3)</f>
        <v>6</v>
      </c>
      <c r="AA113">
        <f>COUNTIF($E$4:$E113,AA$3)</f>
        <v>7</v>
      </c>
      <c r="AB113" s="39">
        <f>COUNTIF($E$4:$F113,R$3)</f>
        <v>22</v>
      </c>
      <c r="AC113" s="41">
        <f>COUNTIF($E$4:$F113,S$3)</f>
        <v>30</v>
      </c>
      <c r="AD113" s="41">
        <f>COUNTIF($E$4:$F113,T$3)</f>
        <v>25</v>
      </c>
      <c r="AE113" s="41">
        <f>COUNTIF($E$4:$F113,U$3)</f>
        <v>22</v>
      </c>
      <c r="AF113" s="41">
        <f>COUNTIF($E$4:$F113,V$3)</f>
        <v>27</v>
      </c>
      <c r="AG113" s="41">
        <f>COUNTIF($E$4:$F113,W$3)</f>
        <v>20</v>
      </c>
      <c r="AH113" s="41">
        <f>COUNTIF($E$4:$F113,X$3)</f>
        <v>12</v>
      </c>
      <c r="AI113" s="41">
        <f>COUNTIF($E$4:$F113,Y$3)</f>
        <v>22</v>
      </c>
      <c r="AJ113" s="41">
        <f>COUNTIF($E$4:$F113,Z$3)</f>
        <v>19</v>
      </c>
      <c r="AK113" s="41">
        <f>COUNTIF($E$4:$F113,AA$3)</f>
        <v>21</v>
      </c>
      <c r="AL113" s="4">
        <f t="shared" si="18"/>
        <v>0.54545454545454541</v>
      </c>
      <c r="AM113" s="4">
        <f t="shared" si="18"/>
        <v>0.73333333333333328</v>
      </c>
      <c r="AN113" s="4">
        <f t="shared" si="18"/>
        <v>0.44</v>
      </c>
      <c r="AO113" s="4">
        <f t="shared" si="18"/>
        <v>0.54545454545454541</v>
      </c>
      <c r="AP113" s="4">
        <f t="shared" si="18"/>
        <v>0.48148148148148145</v>
      </c>
      <c r="AQ113" s="4">
        <f t="shared" si="17"/>
        <v>0.45</v>
      </c>
      <c r="AR113" s="4">
        <f t="shared" si="17"/>
        <v>0.58333333333333337</v>
      </c>
      <c r="AS113" s="4">
        <f t="shared" si="17"/>
        <v>0.5</v>
      </c>
      <c r="AT113" s="4">
        <f t="shared" si="17"/>
        <v>0.31578947368421051</v>
      </c>
      <c r="AU113" s="4">
        <f t="shared" si="17"/>
        <v>0.33333333333333331</v>
      </c>
      <c r="AV113">
        <v>111</v>
      </c>
    </row>
    <row r="114" spans="1:48" x14ac:dyDescent="0.35">
      <c r="A114" t="s">
        <v>145</v>
      </c>
      <c r="B114" s="32">
        <v>111</v>
      </c>
      <c r="C114">
        <v>1</v>
      </c>
      <c r="D114">
        <v>6</v>
      </c>
      <c r="E114">
        <v>1</v>
      </c>
      <c r="F114">
        <f t="shared" si="11"/>
        <v>6</v>
      </c>
      <c r="G114">
        <f t="shared" si="12"/>
        <v>-5</v>
      </c>
      <c r="H114">
        <f t="shared" si="13"/>
        <v>0</v>
      </c>
      <c r="I114" s="5">
        <f>VLOOKUP(F114,naive_stat!$A$4:$E$13,5,0)</f>
        <v>0.55555555555555558</v>
      </c>
      <c r="J114" s="35">
        <f>11-VLOOKUP(F114,naive_stat!$A$4:$F$13,6,0)</f>
        <v>9</v>
      </c>
      <c r="K114" s="4">
        <f>HLOOKUP(F114,$AL$3:AU114,AV114,0)</f>
        <v>0.53846153846153844</v>
      </c>
      <c r="L114" s="44">
        <f>IF(VLOOKUP(C114,dynamic!$A$19:$F$28,4,0)&gt;VLOOKUP(D114,dynamic!$A$19:$F$28,4,0),C114,D114)</f>
        <v>1</v>
      </c>
      <c r="M114" s="44">
        <f t="shared" si="14"/>
        <v>1</v>
      </c>
      <c r="N114" s="44">
        <f>IF(VLOOKUP(C114,dynamic!$A$19:$F$28,2,0)&gt;VLOOKUP(D114,dynamic!$A$19:$F$28,2,0),C114,D114)</f>
        <v>1</v>
      </c>
      <c r="O114" s="44">
        <f t="shared" si="15"/>
        <v>1</v>
      </c>
      <c r="P114" s="44">
        <f>IF(VLOOKUP(C114,dynamic!$A$19:$F$28,6,0)&gt;VLOOKUP(D114,dynamic!$A$19:$F$28,6,0),C114,D114)</f>
        <v>1</v>
      </c>
      <c r="Q114" s="44">
        <f t="shared" si="16"/>
        <v>1</v>
      </c>
      <c r="R114">
        <f>COUNTIF($E$4:$E114,R$3)</f>
        <v>12</v>
      </c>
      <c r="S114">
        <f>COUNTIF($E$4:$E114,S$3)</f>
        <v>23</v>
      </c>
      <c r="T114">
        <f>COUNTIF($E$4:$E114,T$3)</f>
        <v>11</v>
      </c>
      <c r="U114">
        <f>COUNTIF($E$4:$E114,U$3)</f>
        <v>12</v>
      </c>
      <c r="V114">
        <f>COUNTIF($E$4:$E114,V$3)</f>
        <v>13</v>
      </c>
      <c r="W114">
        <f>COUNTIF($E$4:$E114,W$3)</f>
        <v>9</v>
      </c>
      <c r="X114">
        <f>COUNTIF($E$4:$E114,X$3)</f>
        <v>7</v>
      </c>
      <c r="Y114">
        <f>COUNTIF($E$4:$E114,Y$3)</f>
        <v>11</v>
      </c>
      <c r="Z114">
        <f>COUNTIF($E$4:$E114,Z$3)</f>
        <v>6</v>
      </c>
      <c r="AA114">
        <f>COUNTIF($E$4:$E114,AA$3)</f>
        <v>7</v>
      </c>
      <c r="AB114" s="39">
        <f>COUNTIF($E$4:$F114,R$3)</f>
        <v>22</v>
      </c>
      <c r="AC114" s="41">
        <f>COUNTIF($E$4:$F114,S$3)</f>
        <v>31</v>
      </c>
      <c r="AD114" s="41">
        <f>COUNTIF($E$4:$F114,T$3)</f>
        <v>25</v>
      </c>
      <c r="AE114" s="41">
        <f>COUNTIF($E$4:$F114,U$3)</f>
        <v>22</v>
      </c>
      <c r="AF114" s="41">
        <f>COUNTIF($E$4:$F114,V$3)</f>
        <v>27</v>
      </c>
      <c r="AG114" s="41">
        <f>COUNTIF($E$4:$F114,W$3)</f>
        <v>20</v>
      </c>
      <c r="AH114" s="41">
        <f>COUNTIF($E$4:$F114,X$3)</f>
        <v>13</v>
      </c>
      <c r="AI114" s="41">
        <f>COUNTIF($E$4:$F114,Y$3)</f>
        <v>22</v>
      </c>
      <c r="AJ114" s="41">
        <f>COUNTIF($E$4:$F114,Z$3)</f>
        <v>19</v>
      </c>
      <c r="AK114" s="41">
        <f>COUNTIF($E$4:$F114,AA$3)</f>
        <v>21</v>
      </c>
      <c r="AL114" s="4">
        <f t="shared" si="18"/>
        <v>0.54545454545454541</v>
      </c>
      <c r="AM114" s="4">
        <f t="shared" si="18"/>
        <v>0.74193548387096775</v>
      </c>
      <c r="AN114" s="4">
        <f t="shared" si="18"/>
        <v>0.44</v>
      </c>
      <c r="AO114" s="4">
        <f t="shared" si="18"/>
        <v>0.54545454545454541</v>
      </c>
      <c r="AP114" s="4">
        <f t="shared" si="18"/>
        <v>0.48148148148148145</v>
      </c>
      <c r="AQ114" s="4">
        <f t="shared" si="17"/>
        <v>0.45</v>
      </c>
      <c r="AR114" s="4">
        <f t="shared" si="17"/>
        <v>0.53846153846153844</v>
      </c>
      <c r="AS114" s="4">
        <f t="shared" si="17"/>
        <v>0.5</v>
      </c>
      <c r="AT114" s="4">
        <f t="shared" si="17"/>
        <v>0.31578947368421051</v>
      </c>
      <c r="AU114" s="4">
        <f t="shared" si="17"/>
        <v>0.33333333333333331</v>
      </c>
      <c r="AV114">
        <v>112</v>
      </c>
    </row>
    <row r="115" spans="1:48" x14ac:dyDescent="0.35">
      <c r="A115" t="s">
        <v>145</v>
      </c>
      <c r="B115" s="32">
        <v>112</v>
      </c>
      <c r="C115">
        <v>8</v>
      </c>
      <c r="D115">
        <v>0</v>
      </c>
      <c r="E115">
        <v>0</v>
      </c>
      <c r="F115">
        <f t="shared" si="11"/>
        <v>8</v>
      </c>
      <c r="G115">
        <f t="shared" si="12"/>
        <v>8</v>
      </c>
      <c r="H115">
        <f t="shared" si="13"/>
        <v>0</v>
      </c>
      <c r="I115" s="5">
        <f>VLOOKUP(F115,naive_stat!$A$4:$E$13,5,0)</f>
        <v>0.32</v>
      </c>
      <c r="J115" s="35">
        <f>11-VLOOKUP(F115,naive_stat!$A$4:$F$13,6,0)</f>
        <v>1</v>
      </c>
      <c r="K115" s="4">
        <f>HLOOKUP(F115,$AL$3:AU115,AV115,0)</f>
        <v>0.3</v>
      </c>
      <c r="L115" s="44">
        <f>IF(VLOOKUP(C115,dynamic!$A$19:$F$28,4,0)&gt;VLOOKUP(D115,dynamic!$A$19:$F$28,4,0),C115,D115)</f>
        <v>0</v>
      </c>
      <c r="M115" s="44">
        <f t="shared" si="14"/>
        <v>1</v>
      </c>
      <c r="N115" s="44">
        <f>IF(VLOOKUP(C115,dynamic!$A$19:$F$28,2,0)&gt;VLOOKUP(D115,dynamic!$A$19:$F$28,2,0),C115,D115)</f>
        <v>0</v>
      </c>
      <c r="O115" s="44">
        <f t="shared" si="15"/>
        <v>1</v>
      </c>
      <c r="P115" s="44">
        <f>IF(VLOOKUP(C115,dynamic!$A$19:$F$28,6,0)&gt;VLOOKUP(D115,dynamic!$A$19:$F$28,6,0),C115,D115)</f>
        <v>0</v>
      </c>
      <c r="Q115" s="44">
        <f t="shared" si="16"/>
        <v>1</v>
      </c>
      <c r="R115">
        <f>COUNTIF($E$4:$E115,R$3)</f>
        <v>13</v>
      </c>
      <c r="S115">
        <f>COUNTIF($E$4:$E115,S$3)</f>
        <v>23</v>
      </c>
      <c r="T115">
        <f>COUNTIF($E$4:$E115,T$3)</f>
        <v>11</v>
      </c>
      <c r="U115">
        <f>COUNTIF($E$4:$E115,U$3)</f>
        <v>12</v>
      </c>
      <c r="V115">
        <f>COUNTIF($E$4:$E115,V$3)</f>
        <v>13</v>
      </c>
      <c r="W115">
        <f>COUNTIF($E$4:$E115,W$3)</f>
        <v>9</v>
      </c>
      <c r="X115">
        <f>COUNTIF($E$4:$E115,X$3)</f>
        <v>7</v>
      </c>
      <c r="Y115">
        <f>COUNTIF($E$4:$E115,Y$3)</f>
        <v>11</v>
      </c>
      <c r="Z115">
        <f>COUNTIF($E$4:$E115,Z$3)</f>
        <v>6</v>
      </c>
      <c r="AA115">
        <f>COUNTIF($E$4:$E115,AA$3)</f>
        <v>7</v>
      </c>
      <c r="AB115" s="39">
        <f>COUNTIF($E$4:$F115,R$3)</f>
        <v>23</v>
      </c>
      <c r="AC115" s="41">
        <f>COUNTIF($E$4:$F115,S$3)</f>
        <v>31</v>
      </c>
      <c r="AD115" s="41">
        <f>COUNTIF($E$4:$F115,T$3)</f>
        <v>25</v>
      </c>
      <c r="AE115" s="41">
        <f>COUNTIF($E$4:$F115,U$3)</f>
        <v>22</v>
      </c>
      <c r="AF115" s="41">
        <f>COUNTIF($E$4:$F115,V$3)</f>
        <v>27</v>
      </c>
      <c r="AG115" s="41">
        <f>COUNTIF($E$4:$F115,W$3)</f>
        <v>20</v>
      </c>
      <c r="AH115" s="41">
        <f>COUNTIF($E$4:$F115,X$3)</f>
        <v>13</v>
      </c>
      <c r="AI115" s="41">
        <f>COUNTIF($E$4:$F115,Y$3)</f>
        <v>22</v>
      </c>
      <c r="AJ115" s="41">
        <f>COUNTIF($E$4:$F115,Z$3)</f>
        <v>20</v>
      </c>
      <c r="AK115" s="41">
        <f>COUNTIF($E$4:$F115,AA$3)</f>
        <v>21</v>
      </c>
      <c r="AL115" s="4">
        <f t="shared" si="18"/>
        <v>0.56521739130434778</v>
      </c>
      <c r="AM115" s="4">
        <f t="shared" si="18"/>
        <v>0.74193548387096775</v>
      </c>
      <c r="AN115" s="4">
        <f t="shared" si="18"/>
        <v>0.44</v>
      </c>
      <c r="AO115" s="4">
        <f t="shared" si="18"/>
        <v>0.54545454545454541</v>
      </c>
      <c r="AP115" s="4">
        <f t="shared" si="18"/>
        <v>0.48148148148148145</v>
      </c>
      <c r="AQ115" s="4">
        <f t="shared" si="17"/>
        <v>0.45</v>
      </c>
      <c r="AR115" s="4">
        <f t="shared" si="17"/>
        <v>0.53846153846153844</v>
      </c>
      <c r="AS115" s="4">
        <f t="shared" si="17"/>
        <v>0.5</v>
      </c>
      <c r="AT115" s="4">
        <f t="shared" si="17"/>
        <v>0.3</v>
      </c>
      <c r="AU115" s="4">
        <f t="shared" si="17"/>
        <v>0.33333333333333331</v>
      </c>
      <c r="AV115">
        <v>113</v>
      </c>
    </row>
    <row r="116" spans="1:48" x14ac:dyDescent="0.35">
      <c r="A116" t="s">
        <v>145</v>
      </c>
      <c r="B116" s="32">
        <v>113</v>
      </c>
      <c r="C116">
        <v>2</v>
      </c>
      <c r="D116">
        <v>3</v>
      </c>
      <c r="E116">
        <v>2</v>
      </c>
      <c r="F116">
        <f t="shared" si="11"/>
        <v>3</v>
      </c>
      <c r="G116">
        <f t="shared" si="12"/>
        <v>-1</v>
      </c>
      <c r="H116">
        <f t="shared" si="13"/>
        <v>0</v>
      </c>
      <c r="I116" s="5">
        <f>VLOOKUP(F116,naive_stat!$A$4:$E$13,5,0)</f>
        <v>0.48148148148148145</v>
      </c>
      <c r="J116" s="35">
        <f>11-VLOOKUP(F116,naive_stat!$A$4:$F$13,6,0)</f>
        <v>5</v>
      </c>
      <c r="K116" s="4">
        <f>HLOOKUP(F116,$AL$3:AU116,AV116,0)</f>
        <v>0.52173913043478259</v>
      </c>
      <c r="L116" s="44">
        <f>IF(VLOOKUP(C116,dynamic!$A$19:$F$28,4,0)&gt;VLOOKUP(D116,dynamic!$A$19:$F$28,4,0),C116,D116)</f>
        <v>2</v>
      </c>
      <c r="M116" s="44">
        <f t="shared" si="14"/>
        <v>1</v>
      </c>
      <c r="N116" s="44">
        <f>IF(VLOOKUP(C116,dynamic!$A$19:$F$28,2,0)&gt;VLOOKUP(D116,dynamic!$A$19:$F$28,2,0),C116,D116)</f>
        <v>2</v>
      </c>
      <c r="O116" s="44">
        <f t="shared" si="15"/>
        <v>1</v>
      </c>
      <c r="P116" s="44">
        <f>IF(VLOOKUP(C116,dynamic!$A$19:$F$28,6,0)&gt;VLOOKUP(D116,dynamic!$A$19:$F$28,6,0),C116,D116)</f>
        <v>3</v>
      </c>
      <c r="Q116" s="44">
        <f t="shared" si="16"/>
        <v>0</v>
      </c>
      <c r="R116">
        <f>COUNTIF($E$4:$E116,R$3)</f>
        <v>13</v>
      </c>
      <c r="S116">
        <f>COUNTIF($E$4:$E116,S$3)</f>
        <v>23</v>
      </c>
      <c r="T116">
        <f>COUNTIF($E$4:$E116,T$3)</f>
        <v>12</v>
      </c>
      <c r="U116">
        <f>COUNTIF($E$4:$E116,U$3)</f>
        <v>12</v>
      </c>
      <c r="V116">
        <f>COUNTIF($E$4:$E116,V$3)</f>
        <v>13</v>
      </c>
      <c r="W116">
        <f>COUNTIF($E$4:$E116,W$3)</f>
        <v>9</v>
      </c>
      <c r="X116">
        <f>COUNTIF($E$4:$E116,X$3)</f>
        <v>7</v>
      </c>
      <c r="Y116">
        <f>COUNTIF($E$4:$E116,Y$3)</f>
        <v>11</v>
      </c>
      <c r="Z116">
        <f>COUNTIF($E$4:$E116,Z$3)</f>
        <v>6</v>
      </c>
      <c r="AA116">
        <f>COUNTIF($E$4:$E116,AA$3)</f>
        <v>7</v>
      </c>
      <c r="AB116" s="39">
        <f>COUNTIF($E$4:$F116,R$3)</f>
        <v>23</v>
      </c>
      <c r="AC116" s="41">
        <f>COUNTIF($E$4:$F116,S$3)</f>
        <v>31</v>
      </c>
      <c r="AD116" s="41">
        <f>COUNTIF($E$4:$F116,T$3)</f>
        <v>26</v>
      </c>
      <c r="AE116" s="41">
        <f>COUNTIF($E$4:$F116,U$3)</f>
        <v>23</v>
      </c>
      <c r="AF116" s="41">
        <f>COUNTIF($E$4:$F116,V$3)</f>
        <v>27</v>
      </c>
      <c r="AG116" s="41">
        <f>COUNTIF($E$4:$F116,W$3)</f>
        <v>20</v>
      </c>
      <c r="AH116" s="41">
        <f>COUNTIF($E$4:$F116,X$3)</f>
        <v>13</v>
      </c>
      <c r="AI116" s="41">
        <f>COUNTIF($E$4:$F116,Y$3)</f>
        <v>22</v>
      </c>
      <c r="AJ116" s="41">
        <f>COUNTIF($E$4:$F116,Z$3)</f>
        <v>20</v>
      </c>
      <c r="AK116" s="41">
        <f>COUNTIF($E$4:$F116,AA$3)</f>
        <v>21</v>
      </c>
      <c r="AL116" s="4">
        <f t="shared" si="18"/>
        <v>0.56521739130434778</v>
      </c>
      <c r="AM116" s="4">
        <f t="shared" si="18"/>
        <v>0.74193548387096775</v>
      </c>
      <c r="AN116" s="4">
        <f t="shared" si="18"/>
        <v>0.46153846153846156</v>
      </c>
      <c r="AO116" s="4">
        <f t="shared" si="18"/>
        <v>0.52173913043478259</v>
      </c>
      <c r="AP116" s="4">
        <f t="shared" si="18"/>
        <v>0.48148148148148145</v>
      </c>
      <c r="AQ116" s="4">
        <f t="shared" si="17"/>
        <v>0.45</v>
      </c>
      <c r="AR116" s="4">
        <f t="shared" si="17"/>
        <v>0.53846153846153844</v>
      </c>
      <c r="AS116" s="4">
        <f t="shared" si="17"/>
        <v>0.5</v>
      </c>
      <c r="AT116" s="4">
        <f t="shared" si="17"/>
        <v>0.3</v>
      </c>
      <c r="AU116" s="4">
        <f t="shared" si="17"/>
        <v>0.33333333333333331</v>
      </c>
      <c r="AV116">
        <v>114</v>
      </c>
    </row>
    <row r="117" spans="1:48" x14ac:dyDescent="0.35">
      <c r="A117" t="s">
        <v>145</v>
      </c>
      <c r="B117" s="32">
        <v>114</v>
      </c>
      <c r="C117">
        <v>9</v>
      </c>
      <c r="D117">
        <v>7</v>
      </c>
      <c r="E117">
        <v>9</v>
      </c>
      <c r="F117">
        <f t="shared" si="11"/>
        <v>7</v>
      </c>
      <c r="G117">
        <f t="shared" si="12"/>
        <v>2</v>
      </c>
      <c r="H117">
        <f t="shared" si="13"/>
        <v>0</v>
      </c>
      <c r="I117" s="5">
        <f>VLOOKUP(F117,naive_stat!$A$4:$E$13,5,0)</f>
        <v>0.44827586206896552</v>
      </c>
      <c r="J117" s="35">
        <f>11-VLOOKUP(F117,naive_stat!$A$4:$F$13,6,0)</f>
        <v>4</v>
      </c>
      <c r="K117" s="4">
        <f>HLOOKUP(F117,$AL$3:AU117,AV117,0)</f>
        <v>0.47826086956521741</v>
      </c>
      <c r="L117" s="44">
        <f>IF(VLOOKUP(C117,dynamic!$A$19:$F$28,4,0)&gt;VLOOKUP(D117,dynamic!$A$19:$F$28,4,0),C117,D117)</f>
        <v>9</v>
      </c>
      <c r="M117" s="44">
        <f t="shared" si="14"/>
        <v>1</v>
      </c>
      <c r="N117" s="44">
        <f>IF(VLOOKUP(C117,dynamic!$A$19:$F$28,2,0)&gt;VLOOKUP(D117,dynamic!$A$19:$F$28,2,0),C117,D117)</f>
        <v>7</v>
      </c>
      <c r="O117" s="44">
        <f t="shared" si="15"/>
        <v>0</v>
      </c>
      <c r="P117" s="44">
        <f>IF(VLOOKUP(C117,dynamic!$A$19:$F$28,6,0)&gt;VLOOKUP(D117,dynamic!$A$19:$F$28,6,0),C117,D117)</f>
        <v>7</v>
      </c>
      <c r="Q117" s="44">
        <f t="shared" si="16"/>
        <v>0</v>
      </c>
      <c r="R117">
        <f>COUNTIF($E$4:$E117,R$3)</f>
        <v>13</v>
      </c>
      <c r="S117">
        <f>COUNTIF($E$4:$E117,S$3)</f>
        <v>23</v>
      </c>
      <c r="T117">
        <f>COUNTIF($E$4:$E117,T$3)</f>
        <v>12</v>
      </c>
      <c r="U117">
        <f>COUNTIF($E$4:$E117,U$3)</f>
        <v>12</v>
      </c>
      <c r="V117">
        <f>COUNTIF($E$4:$E117,V$3)</f>
        <v>13</v>
      </c>
      <c r="W117">
        <f>COUNTIF($E$4:$E117,W$3)</f>
        <v>9</v>
      </c>
      <c r="X117">
        <f>COUNTIF($E$4:$E117,X$3)</f>
        <v>7</v>
      </c>
      <c r="Y117">
        <f>COUNTIF($E$4:$E117,Y$3)</f>
        <v>11</v>
      </c>
      <c r="Z117">
        <f>COUNTIF($E$4:$E117,Z$3)</f>
        <v>6</v>
      </c>
      <c r="AA117">
        <f>COUNTIF($E$4:$E117,AA$3)</f>
        <v>8</v>
      </c>
      <c r="AB117" s="39">
        <f>COUNTIF($E$4:$F117,R$3)</f>
        <v>23</v>
      </c>
      <c r="AC117" s="41">
        <f>COUNTIF($E$4:$F117,S$3)</f>
        <v>31</v>
      </c>
      <c r="AD117" s="41">
        <f>COUNTIF($E$4:$F117,T$3)</f>
        <v>26</v>
      </c>
      <c r="AE117" s="41">
        <f>COUNTIF($E$4:$F117,U$3)</f>
        <v>23</v>
      </c>
      <c r="AF117" s="41">
        <f>COUNTIF($E$4:$F117,V$3)</f>
        <v>27</v>
      </c>
      <c r="AG117" s="41">
        <f>COUNTIF($E$4:$F117,W$3)</f>
        <v>20</v>
      </c>
      <c r="AH117" s="41">
        <f>COUNTIF($E$4:$F117,X$3)</f>
        <v>13</v>
      </c>
      <c r="AI117" s="41">
        <f>COUNTIF($E$4:$F117,Y$3)</f>
        <v>23</v>
      </c>
      <c r="AJ117" s="41">
        <f>COUNTIF($E$4:$F117,Z$3)</f>
        <v>20</v>
      </c>
      <c r="AK117" s="41">
        <f>COUNTIF($E$4:$F117,AA$3)</f>
        <v>22</v>
      </c>
      <c r="AL117" s="4">
        <f t="shared" si="18"/>
        <v>0.56521739130434778</v>
      </c>
      <c r="AM117" s="4">
        <f t="shared" si="18"/>
        <v>0.74193548387096775</v>
      </c>
      <c r="AN117" s="4">
        <f t="shared" si="18"/>
        <v>0.46153846153846156</v>
      </c>
      <c r="AO117" s="4">
        <f t="shared" si="18"/>
        <v>0.52173913043478259</v>
      </c>
      <c r="AP117" s="4">
        <f t="shared" si="18"/>
        <v>0.48148148148148145</v>
      </c>
      <c r="AQ117" s="4">
        <f t="shared" si="17"/>
        <v>0.45</v>
      </c>
      <c r="AR117" s="4">
        <f t="shared" si="17"/>
        <v>0.53846153846153844</v>
      </c>
      <c r="AS117" s="4">
        <f t="shared" si="17"/>
        <v>0.47826086956521741</v>
      </c>
      <c r="AT117" s="4">
        <f t="shared" si="17"/>
        <v>0.3</v>
      </c>
      <c r="AU117" s="4">
        <f t="shared" si="17"/>
        <v>0.36363636363636365</v>
      </c>
      <c r="AV117">
        <v>115</v>
      </c>
    </row>
    <row r="118" spans="1:48" x14ac:dyDescent="0.35">
      <c r="A118" t="s">
        <v>145</v>
      </c>
      <c r="B118" s="32">
        <v>115</v>
      </c>
      <c r="C118">
        <v>7</v>
      </c>
      <c r="D118">
        <v>0</v>
      </c>
      <c r="E118">
        <v>7</v>
      </c>
      <c r="F118">
        <f t="shared" si="11"/>
        <v>0</v>
      </c>
      <c r="G118">
        <f t="shared" si="12"/>
        <v>7</v>
      </c>
      <c r="H118">
        <f t="shared" si="13"/>
        <v>0</v>
      </c>
      <c r="I118" s="5">
        <f>VLOOKUP(F118,naive_stat!$A$4:$E$13,5,0)</f>
        <v>0.5161290322580645</v>
      </c>
      <c r="J118" s="35">
        <f>11-VLOOKUP(F118,naive_stat!$A$4:$F$13,6,0)</f>
        <v>8</v>
      </c>
      <c r="K118" s="4">
        <f>HLOOKUP(F118,$AL$3:AU118,AV118,0)</f>
        <v>0.54166666666666663</v>
      </c>
      <c r="L118" s="44">
        <f>IF(VLOOKUP(C118,dynamic!$A$19:$F$28,4,0)&gt;VLOOKUP(D118,dynamic!$A$19:$F$28,4,0),C118,D118)</f>
        <v>7</v>
      </c>
      <c r="M118" s="44">
        <f t="shared" si="14"/>
        <v>1</v>
      </c>
      <c r="N118" s="44">
        <f>IF(VLOOKUP(C118,dynamic!$A$19:$F$28,2,0)&gt;VLOOKUP(D118,dynamic!$A$19:$F$28,2,0),C118,D118)</f>
        <v>0</v>
      </c>
      <c r="O118" s="44">
        <f t="shared" si="15"/>
        <v>0</v>
      </c>
      <c r="P118" s="44">
        <f>IF(VLOOKUP(C118,dynamic!$A$19:$F$28,6,0)&gt;VLOOKUP(D118,dynamic!$A$19:$F$28,6,0),C118,D118)</f>
        <v>0</v>
      </c>
      <c r="Q118" s="44">
        <f t="shared" si="16"/>
        <v>0</v>
      </c>
      <c r="R118">
        <f>COUNTIF($E$4:$E118,R$3)</f>
        <v>13</v>
      </c>
      <c r="S118">
        <f>COUNTIF($E$4:$E118,S$3)</f>
        <v>23</v>
      </c>
      <c r="T118">
        <f>COUNTIF($E$4:$E118,T$3)</f>
        <v>12</v>
      </c>
      <c r="U118">
        <f>COUNTIF($E$4:$E118,U$3)</f>
        <v>12</v>
      </c>
      <c r="V118">
        <f>COUNTIF($E$4:$E118,V$3)</f>
        <v>13</v>
      </c>
      <c r="W118">
        <f>COUNTIF($E$4:$E118,W$3)</f>
        <v>9</v>
      </c>
      <c r="X118">
        <f>COUNTIF($E$4:$E118,X$3)</f>
        <v>7</v>
      </c>
      <c r="Y118">
        <f>COUNTIF($E$4:$E118,Y$3)</f>
        <v>12</v>
      </c>
      <c r="Z118">
        <f>COUNTIF($E$4:$E118,Z$3)</f>
        <v>6</v>
      </c>
      <c r="AA118">
        <f>COUNTIF($E$4:$E118,AA$3)</f>
        <v>8</v>
      </c>
      <c r="AB118" s="39">
        <f>COUNTIF($E$4:$F118,R$3)</f>
        <v>24</v>
      </c>
      <c r="AC118" s="41">
        <f>COUNTIF($E$4:$F118,S$3)</f>
        <v>31</v>
      </c>
      <c r="AD118" s="41">
        <f>COUNTIF($E$4:$F118,T$3)</f>
        <v>26</v>
      </c>
      <c r="AE118" s="41">
        <f>COUNTIF($E$4:$F118,U$3)</f>
        <v>23</v>
      </c>
      <c r="AF118" s="41">
        <f>COUNTIF($E$4:$F118,V$3)</f>
        <v>27</v>
      </c>
      <c r="AG118" s="41">
        <f>COUNTIF($E$4:$F118,W$3)</f>
        <v>20</v>
      </c>
      <c r="AH118" s="41">
        <f>COUNTIF($E$4:$F118,X$3)</f>
        <v>13</v>
      </c>
      <c r="AI118" s="41">
        <f>COUNTIF($E$4:$F118,Y$3)</f>
        <v>24</v>
      </c>
      <c r="AJ118" s="41">
        <f>COUNTIF($E$4:$F118,Z$3)</f>
        <v>20</v>
      </c>
      <c r="AK118" s="41">
        <f>COUNTIF($E$4:$F118,AA$3)</f>
        <v>22</v>
      </c>
      <c r="AL118" s="4">
        <f t="shared" si="18"/>
        <v>0.54166666666666663</v>
      </c>
      <c r="AM118" s="4">
        <f t="shared" si="18"/>
        <v>0.74193548387096775</v>
      </c>
      <c r="AN118" s="4">
        <f t="shared" si="18"/>
        <v>0.46153846153846156</v>
      </c>
      <c r="AO118" s="4">
        <f t="shared" si="18"/>
        <v>0.52173913043478259</v>
      </c>
      <c r="AP118" s="4">
        <f t="shared" si="18"/>
        <v>0.48148148148148145</v>
      </c>
      <c r="AQ118" s="4">
        <f t="shared" si="17"/>
        <v>0.45</v>
      </c>
      <c r="AR118" s="4">
        <f t="shared" si="17"/>
        <v>0.53846153846153844</v>
      </c>
      <c r="AS118" s="4">
        <f t="shared" si="17"/>
        <v>0.5</v>
      </c>
      <c r="AT118" s="4">
        <f t="shared" si="17"/>
        <v>0.3</v>
      </c>
      <c r="AU118" s="4">
        <f t="shared" si="17"/>
        <v>0.36363636363636365</v>
      </c>
      <c r="AV118">
        <v>116</v>
      </c>
    </row>
    <row r="119" spans="1:48" x14ac:dyDescent="0.35">
      <c r="A119" t="s">
        <v>145</v>
      </c>
      <c r="B119" s="32">
        <v>116</v>
      </c>
      <c r="C119">
        <v>7</v>
      </c>
      <c r="D119">
        <v>4</v>
      </c>
      <c r="E119">
        <v>4</v>
      </c>
      <c r="F119">
        <f t="shared" si="11"/>
        <v>7</v>
      </c>
      <c r="G119">
        <f t="shared" si="12"/>
        <v>3</v>
      </c>
      <c r="H119">
        <f t="shared" si="13"/>
        <v>0</v>
      </c>
      <c r="I119" s="5">
        <f>VLOOKUP(F119,naive_stat!$A$4:$E$13,5,0)</f>
        <v>0.44827586206896552</v>
      </c>
      <c r="J119" s="35">
        <f>11-VLOOKUP(F119,naive_stat!$A$4:$F$13,6,0)</f>
        <v>4</v>
      </c>
      <c r="K119" s="4">
        <f>HLOOKUP(F119,$AL$3:AU119,AV119,0)</f>
        <v>0.48</v>
      </c>
      <c r="L119" s="44">
        <f>IF(VLOOKUP(C119,dynamic!$A$19:$F$28,4,0)&gt;VLOOKUP(D119,dynamic!$A$19:$F$28,4,0),C119,D119)</f>
        <v>4</v>
      </c>
      <c r="M119" s="44">
        <f t="shared" si="14"/>
        <v>1</v>
      </c>
      <c r="N119" s="44">
        <f>IF(VLOOKUP(C119,dynamic!$A$19:$F$28,2,0)&gt;VLOOKUP(D119,dynamic!$A$19:$F$28,2,0),C119,D119)</f>
        <v>4</v>
      </c>
      <c r="O119" s="44">
        <f t="shared" si="15"/>
        <v>1</v>
      </c>
      <c r="P119" s="44">
        <f>IF(VLOOKUP(C119,dynamic!$A$19:$F$28,6,0)&gt;VLOOKUP(D119,dynamic!$A$19:$F$28,6,0),C119,D119)</f>
        <v>4</v>
      </c>
      <c r="Q119" s="44">
        <f t="shared" si="16"/>
        <v>1</v>
      </c>
      <c r="R119">
        <f>COUNTIF($E$4:$E119,R$3)</f>
        <v>13</v>
      </c>
      <c r="S119">
        <f>COUNTIF($E$4:$E119,S$3)</f>
        <v>23</v>
      </c>
      <c r="T119">
        <f>COUNTIF($E$4:$E119,T$3)</f>
        <v>12</v>
      </c>
      <c r="U119">
        <f>COUNTIF($E$4:$E119,U$3)</f>
        <v>12</v>
      </c>
      <c r="V119">
        <f>COUNTIF($E$4:$E119,V$3)</f>
        <v>14</v>
      </c>
      <c r="W119">
        <f>COUNTIF($E$4:$E119,W$3)</f>
        <v>9</v>
      </c>
      <c r="X119">
        <f>COUNTIF($E$4:$E119,X$3)</f>
        <v>7</v>
      </c>
      <c r="Y119">
        <f>COUNTIF($E$4:$E119,Y$3)</f>
        <v>12</v>
      </c>
      <c r="Z119">
        <f>COUNTIF($E$4:$E119,Z$3)</f>
        <v>6</v>
      </c>
      <c r="AA119">
        <f>COUNTIF($E$4:$E119,AA$3)</f>
        <v>8</v>
      </c>
      <c r="AB119" s="39">
        <f>COUNTIF($E$4:$F119,R$3)</f>
        <v>24</v>
      </c>
      <c r="AC119" s="41">
        <f>COUNTIF($E$4:$F119,S$3)</f>
        <v>31</v>
      </c>
      <c r="AD119" s="41">
        <f>COUNTIF($E$4:$F119,T$3)</f>
        <v>26</v>
      </c>
      <c r="AE119" s="41">
        <f>COUNTIF($E$4:$F119,U$3)</f>
        <v>23</v>
      </c>
      <c r="AF119" s="41">
        <f>COUNTIF($E$4:$F119,V$3)</f>
        <v>28</v>
      </c>
      <c r="AG119" s="41">
        <f>COUNTIF($E$4:$F119,W$3)</f>
        <v>20</v>
      </c>
      <c r="AH119" s="41">
        <f>COUNTIF($E$4:$F119,X$3)</f>
        <v>13</v>
      </c>
      <c r="AI119" s="41">
        <f>COUNTIF($E$4:$F119,Y$3)</f>
        <v>25</v>
      </c>
      <c r="AJ119" s="41">
        <f>COUNTIF($E$4:$F119,Z$3)</f>
        <v>20</v>
      </c>
      <c r="AK119" s="41">
        <f>COUNTIF($E$4:$F119,AA$3)</f>
        <v>22</v>
      </c>
      <c r="AL119" s="4">
        <f t="shared" si="18"/>
        <v>0.54166666666666663</v>
      </c>
      <c r="AM119" s="4">
        <f t="shared" si="18"/>
        <v>0.74193548387096775</v>
      </c>
      <c r="AN119" s="4">
        <f t="shared" si="18"/>
        <v>0.46153846153846156</v>
      </c>
      <c r="AO119" s="4">
        <f t="shared" si="18"/>
        <v>0.52173913043478259</v>
      </c>
      <c r="AP119" s="4">
        <f t="shared" si="18"/>
        <v>0.5</v>
      </c>
      <c r="AQ119" s="4">
        <f t="shared" si="17"/>
        <v>0.45</v>
      </c>
      <c r="AR119" s="4">
        <f t="shared" si="17"/>
        <v>0.53846153846153844</v>
      </c>
      <c r="AS119" s="4">
        <f t="shared" si="17"/>
        <v>0.48</v>
      </c>
      <c r="AT119" s="4">
        <f t="shared" si="17"/>
        <v>0.3</v>
      </c>
      <c r="AU119" s="4">
        <f t="shared" si="17"/>
        <v>0.36363636363636365</v>
      </c>
      <c r="AV119">
        <v>117</v>
      </c>
    </row>
    <row r="120" spans="1:48" x14ac:dyDescent="0.35">
      <c r="A120" t="s">
        <v>145</v>
      </c>
      <c r="B120" s="32">
        <v>117</v>
      </c>
      <c r="C120">
        <v>9</v>
      </c>
      <c r="D120">
        <v>0</v>
      </c>
      <c r="E120">
        <v>9</v>
      </c>
      <c r="F120">
        <f t="shared" si="11"/>
        <v>0</v>
      </c>
      <c r="G120">
        <f t="shared" si="12"/>
        <v>9</v>
      </c>
      <c r="H120">
        <f t="shared" si="13"/>
        <v>0</v>
      </c>
      <c r="I120" s="5">
        <f>VLOOKUP(F120,naive_stat!$A$4:$E$13,5,0)</f>
        <v>0.5161290322580645</v>
      </c>
      <c r="J120" s="35">
        <f>11-VLOOKUP(F120,naive_stat!$A$4:$F$13,6,0)</f>
        <v>8</v>
      </c>
      <c r="K120" s="4">
        <f>HLOOKUP(F120,$AL$3:AU120,AV120,0)</f>
        <v>0.52</v>
      </c>
      <c r="L120" s="44">
        <f>IF(VLOOKUP(C120,dynamic!$A$19:$F$28,4,0)&gt;VLOOKUP(D120,dynamic!$A$19:$F$28,4,0),C120,D120)</f>
        <v>9</v>
      </c>
      <c r="M120" s="44">
        <f t="shared" si="14"/>
        <v>1</v>
      </c>
      <c r="N120" s="44">
        <f>IF(VLOOKUP(C120,dynamic!$A$19:$F$28,2,0)&gt;VLOOKUP(D120,dynamic!$A$19:$F$28,2,0),C120,D120)</f>
        <v>0</v>
      </c>
      <c r="O120" s="44">
        <f t="shared" si="15"/>
        <v>0</v>
      </c>
      <c r="P120" s="44">
        <f>IF(VLOOKUP(C120,dynamic!$A$19:$F$28,6,0)&gt;VLOOKUP(D120,dynamic!$A$19:$F$28,6,0),C120,D120)</f>
        <v>0</v>
      </c>
      <c r="Q120" s="44">
        <f t="shared" si="16"/>
        <v>0</v>
      </c>
      <c r="R120">
        <f>COUNTIF($E$4:$E120,R$3)</f>
        <v>13</v>
      </c>
      <c r="S120">
        <f>COUNTIF($E$4:$E120,S$3)</f>
        <v>23</v>
      </c>
      <c r="T120">
        <f>COUNTIF($E$4:$E120,T$3)</f>
        <v>12</v>
      </c>
      <c r="U120">
        <f>COUNTIF($E$4:$E120,U$3)</f>
        <v>12</v>
      </c>
      <c r="V120">
        <f>COUNTIF($E$4:$E120,V$3)</f>
        <v>14</v>
      </c>
      <c r="W120">
        <f>COUNTIF($E$4:$E120,W$3)</f>
        <v>9</v>
      </c>
      <c r="X120">
        <f>COUNTIF($E$4:$E120,X$3)</f>
        <v>7</v>
      </c>
      <c r="Y120">
        <f>COUNTIF($E$4:$E120,Y$3)</f>
        <v>12</v>
      </c>
      <c r="Z120">
        <f>COUNTIF($E$4:$E120,Z$3)</f>
        <v>6</v>
      </c>
      <c r="AA120">
        <f>COUNTIF($E$4:$E120,AA$3)</f>
        <v>9</v>
      </c>
      <c r="AB120" s="39">
        <f>COUNTIF($E$4:$F120,R$3)</f>
        <v>25</v>
      </c>
      <c r="AC120" s="41">
        <f>COUNTIF($E$4:$F120,S$3)</f>
        <v>31</v>
      </c>
      <c r="AD120" s="41">
        <f>COUNTIF($E$4:$F120,T$3)</f>
        <v>26</v>
      </c>
      <c r="AE120" s="41">
        <f>COUNTIF($E$4:$F120,U$3)</f>
        <v>23</v>
      </c>
      <c r="AF120" s="41">
        <f>COUNTIF($E$4:$F120,V$3)</f>
        <v>28</v>
      </c>
      <c r="AG120" s="41">
        <f>COUNTIF($E$4:$F120,W$3)</f>
        <v>20</v>
      </c>
      <c r="AH120" s="41">
        <f>COUNTIF($E$4:$F120,X$3)</f>
        <v>13</v>
      </c>
      <c r="AI120" s="41">
        <f>COUNTIF($E$4:$F120,Y$3)</f>
        <v>25</v>
      </c>
      <c r="AJ120" s="41">
        <f>COUNTIF($E$4:$F120,Z$3)</f>
        <v>20</v>
      </c>
      <c r="AK120" s="41">
        <f>COUNTIF($E$4:$F120,AA$3)</f>
        <v>23</v>
      </c>
      <c r="AL120" s="4">
        <f t="shared" si="18"/>
        <v>0.52</v>
      </c>
      <c r="AM120" s="4">
        <f t="shared" si="18"/>
        <v>0.74193548387096775</v>
      </c>
      <c r="AN120" s="4">
        <f t="shared" si="18"/>
        <v>0.46153846153846156</v>
      </c>
      <c r="AO120" s="4">
        <f t="shared" si="18"/>
        <v>0.52173913043478259</v>
      </c>
      <c r="AP120" s="4">
        <f t="shared" si="18"/>
        <v>0.5</v>
      </c>
      <c r="AQ120" s="4">
        <f t="shared" ref="AQ120:AU143" si="19">IFERROR(W120/AG120,0)</f>
        <v>0.45</v>
      </c>
      <c r="AR120" s="4">
        <f t="shared" si="19"/>
        <v>0.53846153846153844</v>
      </c>
      <c r="AS120" s="4">
        <f t="shared" si="19"/>
        <v>0.48</v>
      </c>
      <c r="AT120" s="4">
        <f t="shared" si="19"/>
        <v>0.3</v>
      </c>
      <c r="AU120" s="4">
        <f t="shared" si="19"/>
        <v>0.39130434782608697</v>
      </c>
      <c r="AV120">
        <v>118</v>
      </c>
    </row>
    <row r="121" spans="1:48" x14ac:dyDescent="0.35">
      <c r="A121" t="s">
        <v>145</v>
      </c>
      <c r="B121" s="32">
        <v>118</v>
      </c>
      <c r="C121">
        <v>9</v>
      </c>
      <c r="D121">
        <v>7</v>
      </c>
      <c r="E121">
        <v>9</v>
      </c>
      <c r="F121">
        <f t="shared" si="11"/>
        <v>7</v>
      </c>
      <c r="G121">
        <f t="shared" si="12"/>
        <v>2</v>
      </c>
      <c r="H121">
        <f t="shared" si="13"/>
        <v>0</v>
      </c>
      <c r="I121" s="5">
        <f>VLOOKUP(F121,naive_stat!$A$4:$E$13,5,0)</f>
        <v>0.44827586206896552</v>
      </c>
      <c r="J121" s="35">
        <f>11-VLOOKUP(F121,naive_stat!$A$4:$F$13,6,0)</f>
        <v>4</v>
      </c>
      <c r="K121" s="4">
        <f>HLOOKUP(F121,$AL$3:AU121,AV121,0)</f>
        <v>0.46153846153846156</v>
      </c>
      <c r="L121" s="44">
        <f>IF(VLOOKUP(C121,dynamic!$A$19:$F$28,4,0)&gt;VLOOKUP(D121,dynamic!$A$19:$F$28,4,0),C121,D121)</f>
        <v>9</v>
      </c>
      <c r="M121" s="44">
        <f t="shared" si="14"/>
        <v>1</v>
      </c>
      <c r="N121" s="44">
        <f>IF(VLOOKUP(C121,dynamic!$A$19:$F$28,2,0)&gt;VLOOKUP(D121,dynamic!$A$19:$F$28,2,0),C121,D121)</f>
        <v>7</v>
      </c>
      <c r="O121" s="44">
        <f t="shared" si="15"/>
        <v>0</v>
      </c>
      <c r="P121" s="44">
        <f>IF(VLOOKUP(C121,dynamic!$A$19:$F$28,6,0)&gt;VLOOKUP(D121,dynamic!$A$19:$F$28,6,0),C121,D121)</f>
        <v>7</v>
      </c>
      <c r="Q121" s="44">
        <f t="shared" si="16"/>
        <v>0</v>
      </c>
      <c r="R121">
        <f>COUNTIF($E$4:$E121,R$3)</f>
        <v>13</v>
      </c>
      <c r="S121">
        <f>COUNTIF($E$4:$E121,S$3)</f>
        <v>23</v>
      </c>
      <c r="T121">
        <f>COUNTIF($E$4:$E121,T$3)</f>
        <v>12</v>
      </c>
      <c r="U121">
        <f>COUNTIF($E$4:$E121,U$3)</f>
        <v>12</v>
      </c>
      <c r="V121">
        <f>COUNTIF($E$4:$E121,V$3)</f>
        <v>14</v>
      </c>
      <c r="W121">
        <f>COUNTIF($E$4:$E121,W$3)</f>
        <v>9</v>
      </c>
      <c r="X121">
        <f>COUNTIF($E$4:$E121,X$3)</f>
        <v>7</v>
      </c>
      <c r="Y121">
        <f>COUNTIF($E$4:$E121,Y$3)</f>
        <v>12</v>
      </c>
      <c r="Z121">
        <f>COUNTIF($E$4:$E121,Z$3)</f>
        <v>6</v>
      </c>
      <c r="AA121">
        <f>COUNTIF($E$4:$E121,AA$3)</f>
        <v>10</v>
      </c>
      <c r="AB121" s="39">
        <f>COUNTIF($E$4:$F121,R$3)</f>
        <v>25</v>
      </c>
      <c r="AC121" s="41">
        <f>COUNTIF($E$4:$F121,S$3)</f>
        <v>31</v>
      </c>
      <c r="AD121" s="41">
        <f>COUNTIF($E$4:$F121,T$3)</f>
        <v>26</v>
      </c>
      <c r="AE121" s="41">
        <f>COUNTIF($E$4:$F121,U$3)</f>
        <v>23</v>
      </c>
      <c r="AF121" s="41">
        <f>COUNTIF($E$4:$F121,V$3)</f>
        <v>28</v>
      </c>
      <c r="AG121" s="41">
        <f>COUNTIF($E$4:$F121,W$3)</f>
        <v>20</v>
      </c>
      <c r="AH121" s="41">
        <f>COUNTIF($E$4:$F121,X$3)</f>
        <v>13</v>
      </c>
      <c r="AI121" s="41">
        <f>COUNTIF($E$4:$F121,Y$3)</f>
        <v>26</v>
      </c>
      <c r="AJ121" s="41">
        <f>COUNTIF($E$4:$F121,Z$3)</f>
        <v>20</v>
      </c>
      <c r="AK121" s="41">
        <f>COUNTIF($E$4:$F121,AA$3)</f>
        <v>24</v>
      </c>
      <c r="AL121" s="4">
        <f t="shared" ref="AL121:AP143" si="20">IFERROR(R121/AB121,0)</f>
        <v>0.52</v>
      </c>
      <c r="AM121" s="4">
        <f t="shared" si="20"/>
        <v>0.74193548387096775</v>
      </c>
      <c r="AN121" s="4">
        <f t="shared" si="20"/>
        <v>0.46153846153846156</v>
      </c>
      <c r="AO121" s="4">
        <f t="shared" si="20"/>
        <v>0.52173913043478259</v>
      </c>
      <c r="AP121" s="4">
        <f t="shared" si="20"/>
        <v>0.5</v>
      </c>
      <c r="AQ121" s="4">
        <f t="shared" si="19"/>
        <v>0.45</v>
      </c>
      <c r="AR121" s="4">
        <f t="shared" si="19"/>
        <v>0.53846153846153844</v>
      </c>
      <c r="AS121" s="4">
        <f t="shared" si="19"/>
        <v>0.46153846153846156</v>
      </c>
      <c r="AT121" s="4">
        <f t="shared" si="19"/>
        <v>0.3</v>
      </c>
      <c r="AU121" s="4">
        <f t="shared" si="19"/>
        <v>0.41666666666666669</v>
      </c>
      <c r="AV121">
        <v>119</v>
      </c>
    </row>
    <row r="122" spans="1:48" x14ac:dyDescent="0.35">
      <c r="A122" t="s">
        <v>145</v>
      </c>
      <c r="B122" s="32">
        <v>119</v>
      </c>
      <c r="C122">
        <v>1</v>
      </c>
      <c r="D122">
        <v>8</v>
      </c>
      <c r="E122">
        <v>1</v>
      </c>
      <c r="F122">
        <f t="shared" si="11"/>
        <v>8</v>
      </c>
      <c r="G122">
        <f t="shared" si="12"/>
        <v>-7</v>
      </c>
      <c r="H122">
        <f t="shared" si="13"/>
        <v>0</v>
      </c>
      <c r="I122" s="5">
        <f>VLOOKUP(F122,naive_stat!$A$4:$E$13,5,0)</f>
        <v>0.32</v>
      </c>
      <c r="J122" s="35">
        <f>11-VLOOKUP(F122,naive_stat!$A$4:$F$13,6,0)</f>
        <v>1</v>
      </c>
      <c r="K122" s="4">
        <f>HLOOKUP(F122,$AL$3:AU122,AV122,0)</f>
        <v>0.2857142857142857</v>
      </c>
      <c r="L122" s="44">
        <f>IF(VLOOKUP(C122,dynamic!$A$19:$F$28,4,0)&gt;VLOOKUP(D122,dynamic!$A$19:$F$28,4,0),C122,D122)</f>
        <v>1</v>
      </c>
      <c r="M122" s="44">
        <f t="shared" si="14"/>
        <v>1</v>
      </c>
      <c r="N122" s="44">
        <f>IF(VLOOKUP(C122,dynamic!$A$19:$F$28,2,0)&gt;VLOOKUP(D122,dynamic!$A$19:$F$28,2,0),C122,D122)</f>
        <v>1</v>
      </c>
      <c r="O122" s="44">
        <f t="shared" si="15"/>
        <v>1</v>
      </c>
      <c r="P122" s="44">
        <f>IF(VLOOKUP(C122,dynamic!$A$19:$F$28,6,0)&gt;VLOOKUP(D122,dynamic!$A$19:$F$28,6,0),C122,D122)</f>
        <v>1</v>
      </c>
      <c r="Q122" s="44">
        <f t="shared" si="16"/>
        <v>1</v>
      </c>
      <c r="R122">
        <f>COUNTIF($E$4:$E122,R$3)</f>
        <v>13</v>
      </c>
      <c r="S122">
        <f>COUNTIF($E$4:$E122,S$3)</f>
        <v>24</v>
      </c>
      <c r="T122">
        <f>COUNTIF($E$4:$E122,T$3)</f>
        <v>12</v>
      </c>
      <c r="U122">
        <f>COUNTIF($E$4:$E122,U$3)</f>
        <v>12</v>
      </c>
      <c r="V122">
        <f>COUNTIF($E$4:$E122,V$3)</f>
        <v>14</v>
      </c>
      <c r="W122">
        <f>COUNTIF($E$4:$E122,W$3)</f>
        <v>9</v>
      </c>
      <c r="X122">
        <f>COUNTIF($E$4:$E122,X$3)</f>
        <v>7</v>
      </c>
      <c r="Y122">
        <f>COUNTIF($E$4:$E122,Y$3)</f>
        <v>12</v>
      </c>
      <c r="Z122">
        <f>COUNTIF($E$4:$E122,Z$3)</f>
        <v>6</v>
      </c>
      <c r="AA122">
        <f>COUNTIF($E$4:$E122,AA$3)</f>
        <v>10</v>
      </c>
      <c r="AB122" s="39">
        <f>COUNTIF($E$4:$F122,R$3)</f>
        <v>25</v>
      </c>
      <c r="AC122" s="41">
        <f>COUNTIF($E$4:$F122,S$3)</f>
        <v>32</v>
      </c>
      <c r="AD122" s="41">
        <f>COUNTIF($E$4:$F122,T$3)</f>
        <v>26</v>
      </c>
      <c r="AE122" s="41">
        <f>COUNTIF($E$4:$F122,U$3)</f>
        <v>23</v>
      </c>
      <c r="AF122" s="41">
        <f>COUNTIF($E$4:$F122,V$3)</f>
        <v>28</v>
      </c>
      <c r="AG122" s="41">
        <f>COUNTIF($E$4:$F122,W$3)</f>
        <v>20</v>
      </c>
      <c r="AH122" s="41">
        <f>COUNTIF($E$4:$F122,X$3)</f>
        <v>13</v>
      </c>
      <c r="AI122" s="41">
        <f>COUNTIF($E$4:$F122,Y$3)</f>
        <v>26</v>
      </c>
      <c r="AJ122" s="41">
        <f>COUNTIF($E$4:$F122,Z$3)</f>
        <v>21</v>
      </c>
      <c r="AK122" s="41">
        <f>COUNTIF($E$4:$F122,AA$3)</f>
        <v>24</v>
      </c>
      <c r="AL122" s="4">
        <f t="shared" si="20"/>
        <v>0.52</v>
      </c>
      <c r="AM122" s="4">
        <f t="shared" si="20"/>
        <v>0.75</v>
      </c>
      <c r="AN122" s="4">
        <f t="shared" si="20"/>
        <v>0.46153846153846156</v>
      </c>
      <c r="AO122" s="4">
        <f t="shared" si="20"/>
        <v>0.52173913043478259</v>
      </c>
      <c r="AP122" s="4">
        <f t="shared" si="20"/>
        <v>0.5</v>
      </c>
      <c r="AQ122" s="4">
        <f t="shared" si="19"/>
        <v>0.45</v>
      </c>
      <c r="AR122" s="4">
        <f t="shared" si="19"/>
        <v>0.53846153846153844</v>
      </c>
      <c r="AS122" s="4">
        <f t="shared" si="19"/>
        <v>0.46153846153846156</v>
      </c>
      <c r="AT122" s="4">
        <f t="shared" si="19"/>
        <v>0.2857142857142857</v>
      </c>
      <c r="AU122" s="4">
        <f t="shared" si="19"/>
        <v>0.41666666666666669</v>
      </c>
      <c r="AV122">
        <v>120</v>
      </c>
    </row>
    <row r="123" spans="1:48" x14ac:dyDescent="0.35">
      <c r="A123" t="s">
        <v>145</v>
      </c>
      <c r="B123" s="32">
        <v>120</v>
      </c>
      <c r="C123">
        <v>2</v>
      </c>
      <c r="D123">
        <v>5</v>
      </c>
      <c r="E123">
        <v>2</v>
      </c>
      <c r="F123">
        <f t="shared" si="11"/>
        <v>5</v>
      </c>
      <c r="G123">
        <f t="shared" si="12"/>
        <v>-3</v>
      </c>
      <c r="H123">
        <f t="shared" si="13"/>
        <v>0</v>
      </c>
      <c r="I123" s="5">
        <f>VLOOKUP(F123,naive_stat!$A$4:$E$13,5,0)</f>
        <v>0.42307692307692307</v>
      </c>
      <c r="J123" s="35">
        <f>11-VLOOKUP(F123,naive_stat!$A$4:$F$13,6,0)</f>
        <v>3</v>
      </c>
      <c r="K123" s="4">
        <f>HLOOKUP(F123,$AL$3:AU123,AV123,0)</f>
        <v>0.42857142857142855</v>
      </c>
      <c r="L123" s="44">
        <f>IF(VLOOKUP(C123,dynamic!$A$19:$F$28,4,0)&gt;VLOOKUP(D123,dynamic!$A$19:$F$28,4,0),C123,D123)</f>
        <v>2</v>
      </c>
      <c r="M123" s="44">
        <f t="shared" si="14"/>
        <v>1</v>
      </c>
      <c r="N123" s="44">
        <f>IF(VLOOKUP(C123,dynamic!$A$19:$F$28,2,0)&gt;VLOOKUP(D123,dynamic!$A$19:$F$28,2,0),C123,D123)</f>
        <v>2</v>
      </c>
      <c r="O123" s="44">
        <f t="shared" si="15"/>
        <v>1</v>
      </c>
      <c r="P123" s="44">
        <f>IF(VLOOKUP(C123,dynamic!$A$19:$F$28,6,0)&gt;VLOOKUP(D123,dynamic!$A$19:$F$28,6,0),C123,D123)</f>
        <v>2</v>
      </c>
      <c r="Q123" s="44">
        <f t="shared" si="16"/>
        <v>1</v>
      </c>
      <c r="R123">
        <f>COUNTIF($E$4:$E123,R$3)</f>
        <v>13</v>
      </c>
      <c r="S123">
        <f>COUNTIF($E$4:$E123,S$3)</f>
        <v>24</v>
      </c>
      <c r="T123">
        <f>COUNTIF($E$4:$E123,T$3)</f>
        <v>13</v>
      </c>
      <c r="U123">
        <f>COUNTIF($E$4:$E123,U$3)</f>
        <v>12</v>
      </c>
      <c r="V123">
        <f>COUNTIF($E$4:$E123,V$3)</f>
        <v>14</v>
      </c>
      <c r="W123">
        <f>COUNTIF($E$4:$E123,W$3)</f>
        <v>9</v>
      </c>
      <c r="X123">
        <f>COUNTIF($E$4:$E123,X$3)</f>
        <v>7</v>
      </c>
      <c r="Y123">
        <f>COUNTIF($E$4:$E123,Y$3)</f>
        <v>12</v>
      </c>
      <c r="Z123">
        <f>COUNTIF($E$4:$E123,Z$3)</f>
        <v>6</v>
      </c>
      <c r="AA123">
        <f>COUNTIF($E$4:$E123,AA$3)</f>
        <v>10</v>
      </c>
      <c r="AB123" s="39">
        <f>COUNTIF($E$4:$F123,R$3)</f>
        <v>25</v>
      </c>
      <c r="AC123" s="41">
        <f>COUNTIF($E$4:$F123,S$3)</f>
        <v>32</v>
      </c>
      <c r="AD123" s="41">
        <f>COUNTIF($E$4:$F123,T$3)</f>
        <v>27</v>
      </c>
      <c r="AE123" s="41">
        <f>COUNTIF($E$4:$F123,U$3)</f>
        <v>23</v>
      </c>
      <c r="AF123" s="41">
        <f>COUNTIF($E$4:$F123,V$3)</f>
        <v>28</v>
      </c>
      <c r="AG123" s="41">
        <f>COUNTIF($E$4:$F123,W$3)</f>
        <v>21</v>
      </c>
      <c r="AH123" s="41">
        <f>COUNTIF($E$4:$F123,X$3)</f>
        <v>13</v>
      </c>
      <c r="AI123" s="41">
        <f>COUNTIF($E$4:$F123,Y$3)</f>
        <v>26</v>
      </c>
      <c r="AJ123" s="41">
        <f>COUNTIF($E$4:$F123,Z$3)</f>
        <v>21</v>
      </c>
      <c r="AK123" s="41">
        <f>COUNTIF($E$4:$F123,AA$3)</f>
        <v>24</v>
      </c>
      <c r="AL123" s="4">
        <f t="shared" si="20"/>
        <v>0.52</v>
      </c>
      <c r="AM123" s="4">
        <f t="shared" si="20"/>
        <v>0.75</v>
      </c>
      <c r="AN123" s="4">
        <f t="shared" si="20"/>
        <v>0.48148148148148145</v>
      </c>
      <c r="AO123" s="4">
        <f t="shared" si="20"/>
        <v>0.52173913043478259</v>
      </c>
      <c r="AP123" s="4">
        <f t="shared" si="20"/>
        <v>0.5</v>
      </c>
      <c r="AQ123" s="4">
        <f t="shared" si="19"/>
        <v>0.42857142857142855</v>
      </c>
      <c r="AR123" s="4">
        <f t="shared" si="19"/>
        <v>0.53846153846153844</v>
      </c>
      <c r="AS123" s="4">
        <f t="shared" si="19"/>
        <v>0.46153846153846156</v>
      </c>
      <c r="AT123" s="4">
        <f t="shared" si="19"/>
        <v>0.2857142857142857</v>
      </c>
      <c r="AU123" s="4">
        <f t="shared" si="19"/>
        <v>0.41666666666666669</v>
      </c>
      <c r="AV123">
        <v>121</v>
      </c>
    </row>
    <row r="124" spans="1:48" x14ac:dyDescent="0.35">
      <c r="A124" t="s">
        <v>145</v>
      </c>
      <c r="B124" s="32">
        <v>121</v>
      </c>
      <c r="C124">
        <v>1</v>
      </c>
      <c r="D124">
        <v>5</v>
      </c>
      <c r="E124">
        <v>1</v>
      </c>
      <c r="F124">
        <f t="shared" si="11"/>
        <v>5</v>
      </c>
      <c r="G124">
        <f t="shared" si="12"/>
        <v>-4</v>
      </c>
      <c r="H124">
        <f t="shared" si="13"/>
        <v>0</v>
      </c>
      <c r="I124" s="5">
        <f>VLOOKUP(F124,naive_stat!$A$4:$E$13,5,0)</f>
        <v>0.42307692307692307</v>
      </c>
      <c r="J124" s="35">
        <f>11-VLOOKUP(F124,naive_stat!$A$4:$F$13,6,0)</f>
        <v>3</v>
      </c>
      <c r="K124" s="4">
        <f>HLOOKUP(F124,$AL$3:AU124,AV124,0)</f>
        <v>0.40909090909090912</v>
      </c>
      <c r="L124" s="46">
        <f>IF(VLOOKUP(C124,dynamic!$A$19:$F$28,4,0)&gt;VLOOKUP(D124,dynamic!$A$19:$F$28,4,0),C124,D124)</f>
        <v>1</v>
      </c>
      <c r="M124" s="46">
        <f t="shared" si="14"/>
        <v>1</v>
      </c>
      <c r="N124" s="46">
        <f>IF(VLOOKUP(C124,dynamic!$A$19:$F$28,2,0)&gt;VLOOKUP(D124,dynamic!$A$19:$F$28,2,0),C124,D124)</f>
        <v>1</v>
      </c>
      <c r="O124" s="46">
        <f t="shared" si="15"/>
        <v>1</v>
      </c>
      <c r="P124" s="46">
        <f>IF(VLOOKUP(C124,dynamic!$A$19:$F$28,6,0)&gt;VLOOKUP(D124,dynamic!$A$19:$F$28,6,0),C124,D124)</f>
        <v>1</v>
      </c>
      <c r="Q124" s="46">
        <f t="shared" si="16"/>
        <v>1</v>
      </c>
      <c r="R124">
        <f>COUNTIF($E$4:$E124,R$3)</f>
        <v>13</v>
      </c>
      <c r="S124">
        <f>COUNTIF($E$4:$E124,S$3)</f>
        <v>25</v>
      </c>
      <c r="T124">
        <f>COUNTIF($E$4:$E124,T$3)</f>
        <v>13</v>
      </c>
      <c r="U124">
        <f>COUNTIF($E$4:$E124,U$3)</f>
        <v>12</v>
      </c>
      <c r="V124">
        <f>COUNTIF($E$4:$E124,V$3)</f>
        <v>14</v>
      </c>
      <c r="W124">
        <f>COUNTIF($E$4:$E124,W$3)</f>
        <v>9</v>
      </c>
      <c r="X124">
        <f>COUNTIF($E$4:$E124,X$3)</f>
        <v>7</v>
      </c>
      <c r="Y124">
        <f>COUNTIF($E$4:$E124,Y$3)</f>
        <v>12</v>
      </c>
      <c r="Z124">
        <f>COUNTIF($E$4:$E124,Z$3)</f>
        <v>6</v>
      </c>
      <c r="AA124">
        <f>COUNTIF($E$4:$E124,AA$3)</f>
        <v>10</v>
      </c>
      <c r="AB124" s="39">
        <f>COUNTIF($E$4:$F124,R$3)</f>
        <v>25</v>
      </c>
      <c r="AC124" s="41">
        <f>COUNTIF($E$4:$F124,S$3)</f>
        <v>33</v>
      </c>
      <c r="AD124" s="41">
        <f>COUNTIF($E$4:$F124,T$3)</f>
        <v>27</v>
      </c>
      <c r="AE124" s="41">
        <f>COUNTIF($E$4:$F124,U$3)</f>
        <v>23</v>
      </c>
      <c r="AF124" s="41">
        <f>COUNTIF($E$4:$F124,V$3)</f>
        <v>28</v>
      </c>
      <c r="AG124" s="41">
        <f>COUNTIF($E$4:$F124,W$3)</f>
        <v>22</v>
      </c>
      <c r="AH124" s="41">
        <f>COUNTIF($E$4:$F124,X$3)</f>
        <v>13</v>
      </c>
      <c r="AI124" s="41">
        <f>COUNTIF($E$4:$F124,Y$3)</f>
        <v>26</v>
      </c>
      <c r="AJ124" s="41">
        <f>COUNTIF($E$4:$F124,Z$3)</f>
        <v>21</v>
      </c>
      <c r="AK124" s="41">
        <f>COUNTIF($E$4:$F124,AA$3)</f>
        <v>24</v>
      </c>
      <c r="AL124" s="4">
        <f t="shared" si="20"/>
        <v>0.52</v>
      </c>
      <c r="AM124" s="4">
        <f t="shared" si="20"/>
        <v>0.75757575757575757</v>
      </c>
      <c r="AN124" s="4">
        <f t="shared" si="20"/>
        <v>0.48148148148148145</v>
      </c>
      <c r="AO124" s="4">
        <f t="shared" si="20"/>
        <v>0.52173913043478259</v>
      </c>
      <c r="AP124" s="4">
        <f t="shared" si="20"/>
        <v>0.5</v>
      </c>
      <c r="AQ124" s="4">
        <f t="shared" si="19"/>
        <v>0.40909090909090912</v>
      </c>
      <c r="AR124" s="4">
        <f t="shared" si="19"/>
        <v>0.53846153846153844</v>
      </c>
      <c r="AS124" s="4">
        <f t="shared" si="19"/>
        <v>0.46153846153846156</v>
      </c>
      <c r="AT124" s="4">
        <f t="shared" si="19"/>
        <v>0.2857142857142857</v>
      </c>
      <c r="AU124" s="4">
        <f t="shared" si="19"/>
        <v>0.41666666666666669</v>
      </c>
      <c r="AV124">
        <v>122</v>
      </c>
    </row>
    <row r="125" spans="1:48" x14ac:dyDescent="0.35">
      <c r="A125" t="s">
        <v>145</v>
      </c>
      <c r="B125" s="32">
        <v>122</v>
      </c>
      <c r="C125">
        <v>3</v>
      </c>
      <c r="D125">
        <v>5</v>
      </c>
      <c r="E125">
        <v>5</v>
      </c>
      <c r="F125">
        <f t="shared" si="11"/>
        <v>3</v>
      </c>
      <c r="G125">
        <f t="shared" si="12"/>
        <v>-2</v>
      </c>
      <c r="H125">
        <f t="shared" si="13"/>
        <v>0</v>
      </c>
      <c r="I125" s="5">
        <f>VLOOKUP(F125,naive_stat!$A$4:$E$13,5,0)</f>
        <v>0.48148148148148145</v>
      </c>
      <c r="J125" s="35">
        <f>11-VLOOKUP(F125,naive_stat!$A$4:$F$13,6,0)</f>
        <v>5</v>
      </c>
      <c r="K125" s="4">
        <f>HLOOKUP(F125,$AL$3:AU125,AV125,0)</f>
        <v>0.5</v>
      </c>
      <c r="L125" s="46">
        <f>IF(VLOOKUP(C125,dynamic!$A$19:$F$28,4,0)&gt;VLOOKUP(D125,dynamic!$A$19:$F$28,4,0),C125,D125)</f>
        <v>3</v>
      </c>
      <c r="M125" s="46">
        <f t="shared" si="14"/>
        <v>0</v>
      </c>
      <c r="N125" s="46">
        <f>IF(VLOOKUP(C125,dynamic!$A$19:$F$28,2,0)&gt;VLOOKUP(D125,dynamic!$A$19:$F$28,2,0),C125,D125)</f>
        <v>3</v>
      </c>
      <c r="O125" s="46">
        <f t="shared" si="15"/>
        <v>0</v>
      </c>
      <c r="P125" s="46">
        <f>IF(VLOOKUP(C125,dynamic!$A$19:$F$28,6,0)&gt;VLOOKUP(D125,dynamic!$A$19:$F$28,6,0),C125,D125)</f>
        <v>3</v>
      </c>
      <c r="Q125" s="46">
        <f t="shared" si="16"/>
        <v>0</v>
      </c>
      <c r="R125">
        <f>COUNTIF($E$4:$E125,R$3)</f>
        <v>13</v>
      </c>
      <c r="S125">
        <f>COUNTIF($E$4:$E125,S$3)</f>
        <v>25</v>
      </c>
      <c r="T125">
        <f>COUNTIF($E$4:$E125,T$3)</f>
        <v>13</v>
      </c>
      <c r="U125">
        <f>COUNTIF($E$4:$E125,U$3)</f>
        <v>12</v>
      </c>
      <c r="V125">
        <f>COUNTIF($E$4:$E125,V$3)</f>
        <v>14</v>
      </c>
      <c r="W125">
        <f>COUNTIF($E$4:$E125,W$3)</f>
        <v>10</v>
      </c>
      <c r="X125">
        <f>COUNTIF($E$4:$E125,X$3)</f>
        <v>7</v>
      </c>
      <c r="Y125">
        <f>COUNTIF($E$4:$E125,Y$3)</f>
        <v>12</v>
      </c>
      <c r="Z125">
        <f>COUNTIF($E$4:$E125,Z$3)</f>
        <v>6</v>
      </c>
      <c r="AA125">
        <f>COUNTIF($E$4:$E125,AA$3)</f>
        <v>10</v>
      </c>
      <c r="AB125" s="39">
        <f>COUNTIF($E$4:$F125,R$3)</f>
        <v>25</v>
      </c>
      <c r="AC125" s="41">
        <f>COUNTIF($E$4:$F125,S$3)</f>
        <v>33</v>
      </c>
      <c r="AD125" s="41">
        <f>COUNTIF($E$4:$F125,T$3)</f>
        <v>27</v>
      </c>
      <c r="AE125" s="41">
        <f>COUNTIF($E$4:$F125,U$3)</f>
        <v>24</v>
      </c>
      <c r="AF125" s="41">
        <f>COUNTIF($E$4:$F125,V$3)</f>
        <v>28</v>
      </c>
      <c r="AG125" s="41">
        <f>COUNTIF($E$4:$F125,W$3)</f>
        <v>23</v>
      </c>
      <c r="AH125" s="41">
        <f>COUNTIF($E$4:$F125,X$3)</f>
        <v>13</v>
      </c>
      <c r="AI125" s="41">
        <f>COUNTIF($E$4:$F125,Y$3)</f>
        <v>26</v>
      </c>
      <c r="AJ125" s="41">
        <f>COUNTIF($E$4:$F125,Z$3)</f>
        <v>21</v>
      </c>
      <c r="AK125" s="41">
        <f>COUNTIF($E$4:$F125,AA$3)</f>
        <v>24</v>
      </c>
      <c r="AL125" s="4">
        <f t="shared" si="20"/>
        <v>0.52</v>
      </c>
      <c r="AM125" s="4">
        <f t="shared" si="20"/>
        <v>0.75757575757575757</v>
      </c>
      <c r="AN125" s="4">
        <f t="shared" si="20"/>
        <v>0.48148148148148145</v>
      </c>
      <c r="AO125" s="4">
        <f t="shared" si="20"/>
        <v>0.5</v>
      </c>
      <c r="AP125" s="4">
        <f t="shared" si="20"/>
        <v>0.5</v>
      </c>
      <c r="AQ125" s="4">
        <f t="shared" si="19"/>
        <v>0.43478260869565216</v>
      </c>
      <c r="AR125" s="4">
        <f t="shared" si="19"/>
        <v>0.53846153846153844</v>
      </c>
      <c r="AS125" s="4">
        <f t="shared" si="19"/>
        <v>0.46153846153846156</v>
      </c>
      <c r="AT125" s="4">
        <f t="shared" si="19"/>
        <v>0.2857142857142857</v>
      </c>
      <c r="AU125" s="4">
        <f t="shared" si="19"/>
        <v>0.41666666666666669</v>
      </c>
      <c r="AV125">
        <v>123</v>
      </c>
    </row>
    <row r="126" spans="1:48" x14ac:dyDescent="0.35">
      <c r="A126" t="s">
        <v>145</v>
      </c>
      <c r="B126" s="32">
        <v>123</v>
      </c>
      <c r="C126">
        <v>3</v>
      </c>
      <c r="D126">
        <v>4</v>
      </c>
      <c r="E126">
        <v>4</v>
      </c>
      <c r="F126">
        <f t="shared" si="11"/>
        <v>3</v>
      </c>
      <c r="G126">
        <f t="shared" si="12"/>
        <v>-1</v>
      </c>
      <c r="H126">
        <f t="shared" si="13"/>
        <v>0</v>
      </c>
      <c r="I126" s="5">
        <f>VLOOKUP(F126,naive_stat!$A$4:$E$13,5,0)</f>
        <v>0.48148148148148145</v>
      </c>
      <c r="J126" s="35">
        <f>11-VLOOKUP(F126,naive_stat!$A$4:$F$13,6,0)</f>
        <v>5</v>
      </c>
      <c r="K126" s="4">
        <f>HLOOKUP(F126,$AL$3:AU126,AV126,0)</f>
        <v>0.48</v>
      </c>
      <c r="L126" s="46">
        <f>IF(VLOOKUP(C126,dynamic!$A$19:$F$28,4,0)&gt;VLOOKUP(D126,dynamic!$A$19:$F$28,4,0),C126,D126)</f>
        <v>4</v>
      </c>
      <c r="M126" s="46">
        <f t="shared" si="14"/>
        <v>1</v>
      </c>
      <c r="N126" s="46">
        <f>IF(VLOOKUP(C126,dynamic!$A$19:$F$28,2,0)&gt;VLOOKUP(D126,dynamic!$A$19:$F$28,2,0),C126,D126)</f>
        <v>4</v>
      </c>
      <c r="O126" s="46">
        <f t="shared" si="15"/>
        <v>1</v>
      </c>
      <c r="P126" s="46">
        <f>IF(VLOOKUP(C126,dynamic!$A$19:$F$28,6,0)&gt;VLOOKUP(D126,dynamic!$A$19:$F$28,6,0),C126,D126)</f>
        <v>3</v>
      </c>
      <c r="Q126" s="46">
        <f t="shared" si="16"/>
        <v>0</v>
      </c>
      <c r="R126">
        <f>COUNTIF($E$4:$E126,R$3)</f>
        <v>13</v>
      </c>
      <c r="S126">
        <f>COUNTIF($E$4:$E126,S$3)</f>
        <v>25</v>
      </c>
      <c r="T126">
        <f>COUNTIF($E$4:$E126,T$3)</f>
        <v>13</v>
      </c>
      <c r="U126">
        <f>COUNTIF($E$4:$E126,U$3)</f>
        <v>12</v>
      </c>
      <c r="V126">
        <f>COUNTIF($E$4:$E126,V$3)</f>
        <v>15</v>
      </c>
      <c r="W126">
        <f>COUNTIF($E$4:$E126,W$3)</f>
        <v>10</v>
      </c>
      <c r="X126">
        <f>COUNTIF($E$4:$E126,X$3)</f>
        <v>7</v>
      </c>
      <c r="Y126">
        <f>COUNTIF($E$4:$E126,Y$3)</f>
        <v>12</v>
      </c>
      <c r="Z126">
        <f>COUNTIF($E$4:$E126,Z$3)</f>
        <v>6</v>
      </c>
      <c r="AA126">
        <f>COUNTIF($E$4:$E126,AA$3)</f>
        <v>10</v>
      </c>
      <c r="AB126" s="39">
        <f>COUNTIF($E$4:$F126,R$3)</f>
        <v>25</v>
      </c>
      <c r="AC126" s="41">
        <f>COUNTIF($E$4:$F126,S$3)</f>
        <v>33</v>
      </c>
      <c r="AD126" s="41">
        <f>COUNTIF($E$4:$F126,T$3)</f>
        <v>27</v>
      </c>
      <c r="AE126" s="41">
        <f>COUNTIF($E$4:$F126,U$3)</f>
        <v>25</v>
      </c>
      <c r="AF126" s="41">
        <f>COUNTIF($E$4:$F126,V$3)</f>
        <v>29</v>
      </c>
      <c r="AG126" s="41">
        <f>COUNTIF($E$4:$F126,W$3)</f>
        <v>23</v>
      </c>
      <c r="AH126" s="41">
        <f>COUNTIF($E$4:$F126,X$3)</f>
        <v>13</v>
      </c>
      <c r="AI126" s="41">
        <f>COUNTIF($E$4:$F126,Y$3)</f>
        <v>26</v>
      </c>
      <c r="AJ126" s="41">
        <f>COUNTIF($E$4:$F126,Z$3)</f>
        <v>21</v>
      </c>
      <c r="AK126" s="41">
        <f>COUNTIF($E$4:$F126,AA$3)</f>
        <v>24</v>
      </c>
      <c r="AL126" s="4">
        <f t="shared" si="20"/>
        <v>0.52</v>
      </c>
      <c r="AM126" s="4">
        <f t="shared" si="20"/>
        <v>0.75757575757575757</v>
      </c>
      <c r="AN126" s="4">
        <f t="shared" si="20"/>
        <v>0.48148148148148145</v>
      </c>
      <c r="AO126" s="4">
        <f t="shared" si="20"/>
        <v>0.48</v>
      </c>
      <c r="AP126" s="4">
        <f t="shared" si="20"/>
        <v>0.51724137931034486</v>
      </c>
      <c r="AQ126" s="4">
        <f t="shared" si="19"/>
        <v>0.43478260869565216</v>
      </c>
      <c r="AR126" s="4">
        <f t="shared" si="19"/>
        <v>0.53846153846153844</v>
      </c>
      <c r="AS126" s="4">
        <f t="shared" si="19"/>
        <v>0.46153846153846156</v>
      </c>
      <c r="AT126" s="4">
        <f t="shared" si="19"/>
        <v>0.2857142857142857</v>
      </c>
      <c r="AU126" s="4">
        <f t="shared" si="19"/>
        <v>0.41666666666666669</v>
      </c>
      <c r="AV126">
        <v>124</v>
      </c>
    </row>
    <row r="127" spans="1:48" x14ac:dyDescent="0.35">
      <c r="A127" t="s">
        <v>145</v>
      </c>
      <c r="B127" s="32">
        <v>124</v>
      </c>
      <c r="C127">
        <v>7</v>
      </c>
      <c r="D127">
        <v>8</v>
      </c>
      <c r="E127">
        <v>7</v>
      </c>
      <c r="F127">
        <f t="shared" si="11"/>
        <v>8</v>
      </c>
      <c r="G127">
        <f t="shared" si="12"/>
        <v>-1</v>
      </c>
      <c r="H127">
        <f t="shared" si="13"/>
        <v>0</v>
      </c>
      <c r="I127" s="5">
        <f>VLOOKUP(F127,naive_stat!$A$4:$E$13,5,0)</f>
        <v>0.32</v>
      </c>
      <c r="J127" s="35">
        <f>11-VLOOKUP(F127,naive_stat!$A$4:$F$13,6,0)</f>
        <v>1</v>
      </c>
      <c r="K127" s="4">
        <f>HLOOKUP(F127,$AL$3:AU127,AV127,0)</f>
        <v>0.27272727272727271</v>
      </c>
      <c r="L127" s="46">
        <f>IF(VLOOKUP(C127,dynamic!$A$19:$F$28,4,0)&gt;VLOOKUP(D127,dynamic!$A$19:$F$28,4,0),C127,D127)</f>
        <v>7</v>
      </c>
      <c r="M127" s="46">
        <f t="shared" si="14"/>
        <v>1</v>
      </c>
      <c r="N127" s="46">
        <f>IF(VLOOKUP(C127,dynamic!$A$19:$F$28,2,0)&gt;VLOOKUP(D127,dynamic!$A$19:$F$28,2,0),C127,D127)</f>
        <v>7</v>
      </c>
      <c r="O127" s="46">
        <f t="shared" si="15"/>
        <v>1</v>
      </c>
      <c r="P127" s="46">
        <f>IF(VLOOKUP(C127,dynamic!$A$19:$F$28,6,0)&gt;VLOOKUP(D127,dynamic!$A$19:$F$28,6,0),C127,D127)</f>
        <v>7</v>
      </c>
      <c r="Q127" s="46">
        <f t="shared" si="16"/>
        <v>1</v>
      </c>
      <c r="R127">
        <f>COUNTIF($E$4:$E127,R$3)</f>
        <v>13</v>
      </c>
      <c r="S127">
        <f>COUNTIF($E$4:$E127,S$3)</f>
        <v>25</v>
      </c>
      <c r="T127">
        <f>COUNTIF($E$4:$E127,T$3)</f>
        <v>13</v>
      </c>
      <c r="U127">
        <f>COUNTIF($E$4:$E127,U$3)</f>
        <v>12</v>
      </c>
      <c r="V127">
        <f>COUNTIF($E$4:$E127,V$3)</f>
        <v>15</v>
      </c>
      <c r="W127">
        <f>COUNTIF($E$4:$E127,W$3)</f>
        <v>10</v>
      </c>
      <c r="X127">
        <f>COUNTIF($E$4:$E127,X$3)</f>
        <v>7</v>
      </c>
      <c r="Y127">
        <f>COUNTIF($E$4:$E127,Y$3)</f>
        <v>13</v>
      </c>
      <c r="Z127">
        <f>COUNTIF($E$4:$E127,Z$3)</f>
        <v>6</v>
      </c>
      <c r="AA127">
        <f>COUNTIF($E$4:$E127,AA$3)</f>
        <v>10</v>
      </c>
      <c r="AB127" s="39">
        <f>COUNTIF($E$4:$F127,R$3)</f>
        <v>25</v>
      </c>
      <c r="AC127" s="41">
        <f>COUNTIF($E$4:$F127,S$3)</f>
        <v>33</v>
      </c>
      <c r="AD127" s="41">
        <f>COUNTIF($E$4:$F127,T$3)</f>
        <v>27</v>
      </c>
      <c r="AE127" s="41">
        <f>COUNTIF($E$4:$F127,U$3)</f>
        <v>25</v>
      </c>
      <c r="AF127" s="41">
        <f>COUNTIF($E$4:$F127,V$3)</f>
        <v>29</v>
      </c>
      <c r="AG127" s="41">
        <f>COUNTIF($E$4:$F127,W$3)</f>
        <v>23</v>
      </c>
      <c r="AH127" s="41">
        <f>COUNTIF($E$4:$F127,X$3)</f>
        <v>13</v>
      </c>
      <c r="AI127" s="41">
        <f>COUNTIF($E$4:$F127,Y$3)</f>
        <v>27</v>
      </c>
      <c r="AJ127" s="41">
        <f>COUNTIF($E$4:$F127,Z$3)</f>
        <v>22</v>
      </c>
      <c r="AK127" s="41">
        <f>COUNTIF($E$4:$F127,AA$3)</f>
        <v>24</v>
      </c>
      <c r="AL127" s="4">
        <f t="shared" si="20"/>
        <v>0.52</v>
      </c>
      <c r="AM127" s="4">
        <f t="shared" si="20"/>
        <v>0.75757575757575757</v>
      </c>
      <c r="AN127" s="4">
        <f t="shared" si="20"/>
        <v>0.48148148148148145</v>
      </c>
      <c r="AO127" s="4">
        <f t="shared" si="20"/>
        <v>0.48</v>
      </c>
      <c r="AP127" s="4">
        <f t="shared" si="20"/>
        <v>0.51724137931034486</v>
      </c>
      <c r="AQ127" s="4">
        <f t="shared" si="19"/>
        <v>0.43478260869565216</v>
      </c>
      <c r="AR127" s="4">
        <f t="shared" si="19"/>
        <v>0.53846153846153844</v>
      </c>
      <c r="AS127" s="4">
        <f t="shared" si="19"/>
        <v>0.48148148148148145</v>
      </c>
      <c r="AT127" s="4">
        <f t="shared" si="19"/>
        <v>0.27272727272727271</v>
      </c>
      <c r="AU127" s="4">
        <f t="shared" si="19"/>
        <v>0.41666666666666669</v>
      </c>
      <c r="AV127">
        <v>125</v>
      </c>
    </row>
    <row r="128" spans="1:48" x14ac:dyDescent="0.35">
      <c r="A128" t="s">
        <v>145</v>
      </c>
      <c r="B128" s="32">
        <v>125</v>
      </c>
      <c r="C128">
        <v>5</v>
      </c>
      <c r="D128">
        <v>1</v>
      </c>
      <c r="E128">
        <v>1</v>
      </c>
      <c r="F128">
        <f t="shared" si="11"/>
        <v>5</v>
      </c>
      <c r="G128">
        <f t="shared" si="12"/>
        <v>4</v>
      </c>
      <c r="H128">
        <f t="shared" si="13"/>
        <v>0</v>
      </c>
      <c r="I128" s="5">
        <f>VLOOKUP(F128,naive_stat!$A$4:$E$13,5,0)</f>
        <v>0.42307692307692307</v>
      </c>
      <c r="J128" s="35">
        <f>11-VLOOKUP(F128,naive_stat!$A$4:$F$13,6,0)</f>
        <v>3</v>
      </c>
      <c r="K128" s="4">
        <f>HLOOKUP(F128,$AL$3:AU128,AV128,0)</f>
        <v>0.41666666666666669</v>
      </c>
      <c r="L128" s="46">
        <f>IF(VLOOKUP(C128,dynamic!$A$19:$F$28,4,0)&gt;VLOOKUP(D128,dynamic!$A$19:$F$28,4,0),C128,D128)</f>
        <v>1</v>
      </c>
      <c r="M128" s="46">
        <f t="shared" si="14"/>
        <v>1</v>
      </c>
      <c r="N128" s="46">
        <f>IF(VLOOKUP(C128,dynamic!$A$19:$F$28,2,0)&gt;VLOOKUP(D128,dynamic!$A$19:$F$28,2,0),C128,D128)</f>
        <v>1</v>
      </c>
      <c r="O128" s="46">
        <f t="shared" si="15"/>
        <v>1</v>
      </c>
      <c r="P128" s="46">
        <f>IF(VLOOKUP(C128,dynamic!$A$19:$F$28,6,0)&gt;VLOOKUP(D128,dynamic!$A$19:$F$28,6,0),C128,D128)</f>
        <v>1</v>
      </c>
      <c r="Q128" s="46">
        <f t="shared" si="16"/>
        <v>1</v>
      </c>
      <c r="R128">
        <f>COUNTIF($E$4:$E128,R$3)</f>
        <v>13</v>
      </c>
      <c r="S128">
        <f>COUNTIF($E$4:$E128,S$3)</f>
        <v>26</v>
      </c>
      <c r="T128">
        <f>COUNTIF($E$4:$E128,T$3)</f>
        <v>13</v>
      </c>
      <c r="U128">
        <f>COUNTIF($E$4:$E128,U$3)</f>
        <v>12</v>
      </c>
      <c r="V128">
        <f>COUNTIF($E$4:$E128,V$3)</f>
        <v>15</v>
      </c>
      <c r="W128">
        <f>COUNTIF($E$4:$E128,W$3)</f>
        <v>10</v>
      </c>
      <c r="X128">
        <f>COUNTIF($E$4:$E128,X$3)</f>
        <v>7</v>
      </c>
      <c r="Y128">
        <f>COUNTIF($E$4:$E128,Y$3)</f>
        <v>13</v>
      </c>
      <c r="Z128">
        <f>COUNTIF($E$4:$E128,Z$3)</f>
        <v>6</v>
      </c>
      <c r="AA128">
        <f>COUNTIF($E$4:$E128,AA$3)</f>
        <v>10</v>
      </c>
      <c r="AB128" s="39">
        <f>COUNTIF($E$4:$F128,R$3)</f>
        <v>25</v>
      </c>
      <c r="AC128" s="41">
        <f>COUNTIF($E$4:$F128,S$3)</f>
        <v>34</v>
      </c>
      <c r="AD128" s="41">
        <f>COUNTIF($E$4:$F128,T$3)</f>
        <v>27</v>
      </c>
      <c r="AE128" s="41">
        <f>COUNTIF($E$4:$F128,U$3)</f>
        <v>25</v>
      </c>
      <c r="AF128" s="41">
        <f>COUNTIF($E$4:$F128,V$3)</f>
        <v>29</v>
      </c>
      <c r="AG128" s="41">
        <f>COUNTIF($E$4:$F128,W$3)</f>
        <v>24</v>
      </c>
      <c r="AH128" s="41">
        <f>COUNTIF($E$4:$F128,X$3)</f>
        <v>13</v>
      </c>
      <c r="AI128" s="41">
        <f>COUNTIF($E$4:$F128,Y$3)</f>
        <v>27</v>
      </c>
      <c r="AJ128" s="41">
        <f>COUNTIF($E$4:$F128,Z$3)</f>
        <v>22</v>
      </c>
      <c r="AK128" s="41">
        <f>COUNTIF($E$4:$F128,AA$3)</f>
        <v>24</v>
      </c>
      <c r="AL128" s="4">
        <f t="shared" si="20"/>
        <v>0.52</v>
      </c>
      <c r="AM128" s="4">
        <f t="shared" si="20"/>
        <v>0.76470588235294112</v>
      </c>
      <c r="AN128" s="4">
        <f t="shared" si="20"/>
        <v>0.48148148148148145</v>
      </c>
      <c r="AO128" s="4">
        <f t="shared" si="20"/>
        <v>0.48</v>
      </c>
      <c r="AP128" s="4">
        <f t="shared" si="20"/>
        <v>0.51724137931034486</v>
      </c>
      <c r="AQ128" s="4">
        <f t="shared" si="19"/>
        <v>0.41666666666666669</v>
      </c>
      <c r="AR128" s="4">
        <f t="shared" si="19"/>
        <v>0.53846153846153844</v>
      </c>
      <c r="AS128" s="4">
        <f t="shared" si="19"/>
        <v>0.48148148148148145</v>
      </c>
      <c r="AT128" s="4">
        <f t="shared" si="19"/>
        <v>0.27272727272727271</v>
      </c>
      <c r="AU128" s="4">
        <f t="shared" si="19"/>
        <v>0.41666666666666669</v>
      </c>
      <c r="AV128">
        <v>126</v>
      </c>
    </row>
    <row r="129" spans="1:48" x14ac:dyDescent="0.35">
      <c r="A129" t="s">
        <v>145</v>
      </c>
      <c r="B129" s="32">
        <v>126</v>
      </c>
      <c r="C129">
        <v>5</v>
      </c>
      <c r="D129">
        <v>8</v>
      </c>
      <c r="E129">
        <v>8</v>
      </c>
      <c r="F129">
        <f t="shared" si="11"/>
        <v>5</v>
      </c>
      <c r="G129">
        <f t="shared" si="12"/>
        <v>-3</v>
      </c>
      <c r="H129">
        <f t="shared" si="13"/>
        <v>0</v>
      </c>
      <c r="I129" s="5">
        <f>VLOOKUP(F129,naive_stat!$A$4:$E$13,5,0)</f>
        <v>0.42307692307692307</v>
      </c>
      <c r="J129" s="35">
        <f>11-VLOOKUP(F129,naive_stat!$A$4:$F$13,6,0)</f>
        <v>3</v>
      </c>
      <c r="K129" s="4">
        <f>HLOOKUP(F129,$AL$3:AU129,AV129,0)</f>
        <v>0.4</v>
      </c>
      <c r="L129" s="46">
        <f>IF(VLOOKUP(C129,dynamic!$A$19:$F$28,4,0)&gt;VLOOKUP(D129,dynamic!$A$19:$F$28,4,0),C129,D129)</f>
        <v>5</v>
      </c>
      <c r="M129" s="46">
        <f t="shared" si="14"/>
        <v>0</v>
      </c>
      <c r="N129" s="46">
        <f>IF(VLOOKUP(C129,dynamic!$A$19:$F$28,2,0)&gt;VLOOKUP(D129,dynamic!$A$19:$F$28,2,0),C129,D129)</f>
        <v>5</v>
      </c>
      <c r="O129" s="46">
        <f t="shared" si="15"/>
        <v>0</v>
      </c>
      <c r="P129" s="46">
        <f>IF(VLOOKUP(C129,dynamic!$A$19:$F$28,6,0)&gt;VLOOKUP(D129,dynamic!$A$19:$F$28,6,0),C129,D129)</f>
        <v>5</v>
      </c>
      <c r="Q129" s="46">
        <f t="shared" si="16"/>
        <v>0</v>
      </c>
      <c r="R129">
        <f>COUNTIF($E$4:$E129,R$3)</f>
        <v>13</v>
      </c>
      <c r="S129">
        <f>COUNTIF($E$4:$E129,S$3)</f>
        <v>26</v>
      </c>
      <c r="T129">
        <f>COUNTIF($E$4:$E129,T$3)</f>
        <v>13</v>
      </c>
      <c r="U129">
        <f>COUNTIF($E$4:$E129,U$3)</f>
        <v>12</v>
      </c>
      <c r="V129">
        <f>COUNTIF($E$4:$E129,V$3)</f>
        <v>15</v>
      </c>
      <c r="W129">
        <f>COUNTIF($E$4:$E129,W$3)</f>
        <v>10</v>
      </c>
      <c r="X129">
        <f>COUNTIF($E$4:$E129,X$3)</f>
        <v>7</v>
      </c>
      <c r="Y129">
        <f>COUNTIF($E$4:$E129,Y$3)</f>
        <v>13</v>
      </c>
      <c r="Z129">
        <f>COUNTIF($E$4:$E129,Z$3)</f>
        <v>7</v>
      </c>
      <c r="AA129">
        <f>COUNTIF($E$4:$E129,AA$3)</f>
        <v>10</v>
      </c>
      <c r="AB129" s="39">
        <f>COUNTIF($E$4:$F129,R$3)</f>
        <v>25</v>
      </c>
      <c r="AC129" s="41">
        <f>COUNTIF($E$4:$F129,S$3)</f>
        <v>34</v>
      </c>
      <c r="AD129" s="41">
        <f>COUNTIF($E$4:$F129,T$3)</f>
        <v>27</v>
      </c>
      <c r="AE129" s="41">
        <f>COUNTIF($E$4:$F129,U$3)</f>
        <v>25</v>
      </c>
      <c r="AF129" s="41">
        <f>COUNTIF($E$4:$F129,V$3)</f>
        <v>29</v>
      </c>
      <c r="AG129" s="41">
        <f>COUNTIF($E$4:$F129,W$3)</f>
        <v>25</v>
      </c>
      <c r="AH129" s="41">
        <f>COUNTIF($E$4:$F129,X$3)</f>
        <v>13</v>
      </c>
      <c r="AI129" s="41">
        <f>COUNTIF($E$4:$F129,Y$3)</f>
        <v>27</v>
      </c>
      <c r="AJ129" s="41">
        <f>COUNTIF($E$4:$F129,Z$3)</f>
        <v>23</v>
      </c>
      <c r="AK129" s="41">
        <f>COUNTIF($E$4:$F129,AA$3)</f>
        <v>24</v>
      </c>
      <c r="AL129" s="4">
        <f t="shared" si="20"/>
        <v>0.52</v>
      </c>
      <c r="AM129" s="4">
        <f t="shared" si="20"/>
        <v>0.76470588235294112</v>
      </c>
      <c r="AN129" s="4">
        <f t="shared" si="20"/>
        <v>0.48148148148148145</v>
      </c>
      <c r="AO129" s="4">
        <f t="shared" si="20"/>
        <v>0.48</v>
      </c>
      <c r="AP129" s="4">
        <f t="shared" si="20"/>
        <v>0.51724137931034486</v>
      </c>
      <c r="AQ129" s="4">
        <f t="shared" si="19"/>
        <v>0.4</v>
      </c>
      <c r="AR129" s="4">
        <f t="shared" si="19"/>
        <v>0.53846153846153844</v>
      </c>
      <c r="AS129" s="4">
        <f t="shared" si="19"/>
        <v>0.48148148148148145</v>
      </c>
      <c r="AT129" s="4">
        <f t="shared" si="19"/>
        <v>0.30434782608695654</v>
      </c>
      <c r="AU129" s="4">
        <f t="shared" si="19"/>
        <v>0.41666666666666669</v>
      </c>
      <c r="AV129">
        <v>127</v>
      </c>
    </row>
    <row r="130" spans="1:48" x14ac:dyDescent="0.35">
      <c r="A130" t="s">
        <v>145</v>
      </c>
      <c r="B130" s="32">
        <v>127</v>
      </c>
      <c r="C130">
        <v>9</v>
      </c>
      <c r="D130">
        <v>0</v>
      </c>
      <c r="E130">
        <v>0</v>
      </c>
      <c r="F130">
        <f t="shared" si="11"/>
        <v>9</v>
      </c>
      <c r="G130">
        <f t="shared" si="12"/>
        <v>9</v>
      </c>
      <c r="H130">
        <f t="shared" si="13"/>
        <v>0</v>
      </c>
      <c r="I130" s="5">
        <f>VLOOKUP(F130,naive_stat!$A$4:$E$13,5,0)</f>
        <v>0.4</v>
      </c>
      <c r="J130" s="35">
        <f>11-VLOOKUP(F130,naive_stat!$A$4:$F$13,6,0)</f>
        <v>2</v>
      </c>
      <c r="K130" s="4">
        <f>HLOOKUP(F130,$AL$3:AU130,AV130,0)</f>
        <v>0.4</v>
      </c>
      <c r="L130" s="46">
        <f>IF(VLOOKUP(C130,dynamic!$A$19:$F$28,4,0)&gt;VLOOKUP(D130,dynamic!$A$19:$F$28,4,0),C130,D130)</f>
        <v>9</v>
      </c>
      <c r="M130" s="46">
        <f t="shared" si="14"/>
        <v>0</v>
      </c>
      <c r="N130" s="46">
        <f>IF(VLOOKUP(C130,dynamic!$A$19:$F$28,2,0)&gt;VLOOKUP(D130,dynamic!$A$19:$F$28,2,0),C130,D130)</f>
        <v>0</v>
      </c>
      <c r="O130" s="46">
        <f t="shared" si="15"/>
        <v>1</v>
      </c>
      <c r="P130" s="46">
        <f>IF(VLOOKUP(C130,dynamic!$A$19:$F$28,6,0)&gt;VLOOKUP(D130,dynamic!$A$19:$F$28,6,0),C130,D130)</f>
        <v>0</v>
      </c>
      <c r="Q130" s="46">
        <f t="shared" si="16"/>
        <v>1</v>
      </c>
      <c r="R130">
        <f>COUNTIF($E$4:$E130,R$3)</f>
        <v>14</v>
      </c>
      <c r="S130">
        <f>COUNTIF($E$4:$E130,S$3)</f>
        <v>26</v>
      </c>
      <c r="T130">
        <f>COUNTIF($E$4:$E130,T$3)</f>
        <v>13</v>
      </c>
      <c r="U130">
        <f>COUNTIF($E$4:$E130,U$3)</f>
        <v>12</v>
      </c>
      <c r="V130">
        <f>COUNTIF($E$4:$E130,V$3)</f>
        <v>15</v>
      </c>
      <c r="W130">
        <f>COUNTIF($E$4:$E130,W$3)</f>
        <v>10</v>
      </c>
      <c r="X130">
        <f>COUNTIF($E$4:$E130,X$3)</f>
        <v>7</v>
      </c>
      <c r="Y130">
        <f>COUNTIF($E$4:$E130,Y$3)</f>
        <v>13</v>
      </c>
      <c r="Z130">
        <f>COUNTIF($E$4:$E130,Z$3)</f>
        <v>7</v>
      </c>
      <c r="AA130">
        <f>COUNTIF($E$4:$E130,AA$3)</f>
        <v>10</v>
      </c>
      <c r="AB130" s="39">
        <f>COUNTIF($E$4:$F130,R$3)</f>
        <v>26</v>
      </c>
      <c r="AC130" s="41">
        <f>COUNTIF($E$4:$F130,S$3)</f>
        <v>34</v>
      </c>
      <c r="AD130" s="41">
        <f>COUNTIF($E$4:$F130,T$3)</f>
        <v>27</v>
      </c>
      <c r="AE130" s="41">
        <f>COUNTIF($E$4:$F130,U$3)</f>
        <v>25</v>
      </c>
      <c r="AF130" s="41">
        <f>COUNTIF($E$4:$F130,V$3)</f>
        <v>29</v>
      </c>
      <c r="AG130" s="41">
        <f>COUNTIF($E$4:$F130,W$3)</f>
        <v>25</v>
      </c>
      <c r="AH130" s="41">
        <f>COUNTIF($E$4:$F130,X$3)</f>
        <v>13</v>
      </c>
      <c r="AI130" s="41">
        <f>COUNTIF($E$4:$F130,Y$3)</f>
        <v>27</v>
      </c>
      <c r="AJ130" s="41">
        <f>COUNTIF($E$4:$F130,Z$3)</f>
        <v>23</v>
      </c>
      <c r="AK130" s="41">
        <f>COUNTIF($E$4:$F130,AA$3)</f>
        <v>25</v>
      </c>
      <c r="AL130" s="4">
        <f t="shared" si="20"/>
        <v>0.53846153846153844</v>
      </c>
      <c r="AM130" s="4">
        <f t="shared" si="20"/>
        <v>0.76470588235294112</v>
      </c>
      <c r="AN130" s="4">
        <f t="shared" si="20"/>
        <v>0.48148148148148145</v>
      </c>
      <c r="AO130" s="4">
        <f t="shared" si="20"/>
        <v>0.48</v>
      </c>
      <c r="AP130" s="4">
        <f t="shared" si="20"/>
        <v>0.51724137931034486</v>
      </c>
      <c r="AQ130" s="4">
        <f t="shared" si="19"/>
        <v>0.4</v>
      </c>
      <c r="AR130" s="4">
        <f t="shared" si="19"/>
        <v>0.53846153846153844</v>
      </c>
      <c r="AS130" s="4">
        <f t="shared" si="19"/>
        <v>0.48148148148148145</v>
      </c>
      <c r="AT130" s="4">
        <f t="shared" si="19"/>
        <v>0.30434782608695654</v>
      </c>
      <c r="AU130" s="4">
        <f t="shared" si="19"/>
        <v>0.4</v>
      </c>
      <c r="AV130">
        <v>128</v>
      </c>
    </row>
    <row r="131" spans="1:48" x14ac:dyDescent="0.35">
      <c r="A131" t="s">
        <v>145</v>
      </c>
      <c r="B131" s="32">
        <v>128</v>
      </c>
      <c r="C131">
        <v>0</v>
      </c>
      <c r="D131">
        <v>1</v>
      </c>
      <c r="E131">
        <v>1</v>
      </c>
      <c r="F131">
        <f t="shared" si="11"/>
        <v>0</v>
      </c>
      <c r="G131">
        <f t="shared" si="12"/>
        <v>-1</v>
      </c>
      <c r="H131">
        <f t="shared" si="13"/>
        <v>0</v>
      </c>
      <c r="I131" s="5">
        <f>VLOOKUP(F131,naive_stat!$A$4:$E$13,5,0)</f>
        <v>0.5161290322580645</v>
      </c>
      <c r="J131" s="35">
        <f>11-VLOOKUP(F131,naive_stat!$A$4:$F$13,6,0)</f>
        <v>8</v>
      </c>
      <c r="K131" s="4">
        <f>HLOOKUP(F131,$AL$3:AU131,AV131,0)</f>
        <v>0.51851851851851849</v>
      </c>
      <c r="L131" s="46">
        <f>IF(VLOOKUP(C131,dynamic!$A$19:$F$28,4,0)&gt;VLOOKUP(D131,dynamic!$A$19:$F$28,4,0),C131,D131)</f>
        <v>1</v>
      </c>
      <c r="M131" s="46">
        <f t="shared" si="14"/>
        <v>1</v>
      </c>
      <c r="N131" s="46">
        <f>IF(VLOOKUP(C131,dynamic!$A$19:$F$28,2,0)&gt;VLOOKUP(D131,dynamic!$A$19:$F$28,2,0),C131,D131)</f>
        <v>1</v>
      </c>
      <c r="O131" s="46">
        <f t="shared" si="15"/>
        <v>1</v>
      </c>
      <c r="P131" s="46">
        <f>IF(VLOOKUP(C131,dynamic!$A$19:$F$28,6,0)&gt;VLOOKUP(D131,dynamic!$A$19:$F$28,6,0),C131,D131)</f>
        <v>1</v>
      </c>
      <c r="Q131" s="46">
        <f t="shared" si="16"/>
        <v>1</v>
      </c>
      <c r="R131">
        <f>COUNTIF($E$4:$E131,R$3)</f>
        <v>14</v>
      </c>
      <c r="S131">
        <f>COUNTIF($E$4:$E131,S$3)</f>
        <v>27</v>
      </c>
      <c r="T131">
        <f>COUNTIF($E$4:$E131,T$3)</f>
        <v>13</v>
      </c>
      <c r="U131">
        <f>COUNTIF($E$4:$E131,U$3)</f>
        <v>12</v>
      </c>
      <c r="V131">
        <f>COUNTIF($E$4:$E131,V$3)</f>
        <v>15</v>
      </c>
      <c r="W131">
        <f>COUNTIF($E$4:$E131,W$3)</f>
        <v>10</v>
      </c>
      <c r="X131">
        <f>COUNTIF($E$4:$E131,X$3)</f>
        <v>7</v>
      </c>
      <c r="Y131">
        <f>COUNTIF($E$4:$E131,Y$3)</f>
        <v>13</v>
      </c>
      <c r="Z131">
        <f>COUNTIF($E$4:$E131,Z$3)</f>
        <v>7</v>
      </c>
      <c r="AA131">
        <f>COUNTIF($E$4:$E131,AA$3)</f>
        <v>10</v>
      </c>
      <c r="AB131" s="39">
        <f>COUNTIF($E$4:$F131,R$3)</f>
        <v>27</v>
      </c>
      <c r="AC131" s="41">
        <f>COUNTIF($E$4:$F131,S$3)</f>
        <v>35</v>
      </c>
      <c r="AD131" s="41">
        <f>COUNTIF($E$4:$F131,T$3)</f>
        <v>27</v>
      </c>
      <c r="AE131" s="41">
        <f>COUNTIF($E$4:$F131,U$3)</f>
        <v>25</v>
      </c>
      <c r="AF131" s="41">
        <f>COUNTIF($E$4:$F131,V$3)</f>
        <v>29</v>
      </c>
      <c r="AG131" s="41">
        <f>COUNTIF($E$4:$F131,W$3)</f>
        <v>25</v>
      </c>
      <c r="AH131" s="41">
        <f>COUNTIF($E$4:$F131,X$3)</f>
        <v>13</v>
      </c>
      <c r="AI131" s="41">
        <f>COUNTIF($E$4:$F131,Y$3)</f>
        <v>27</v>
      </c>
      <c r="AJ131" s="41">
        <f>COUNTIF($E$4:$F131,Z$3)</f>
        <v>23</v>
      </c>
      <c r="AK131" s="41">
        <f>COUNTIF($E$4:$F131,AA$3)</f>
        <v>25</v>
      </c>
      <c r="AL131" s="4">
        <f t="shared" si="20"/>
        <v>0.51851851851851849</v>
      </c>
      <c r="AM131" s="4">
        <f t="shared" si="20"/>
        <v>0.77142857142857146</v>
      </c>
      <c r="AN131" s="4">
        <f t="shared" si="20"/>
        <v>0.48148148148148145</v>
      </c>
      <c r="AO131" s="4">
        <f t="shared" si="20"/>
        <v>0.48</v>
      </c>
      <c r="AP131" s="4">
        <f t="shared" si="20"/>
        <v>0.51724137931034486</v>
      </c>
      <c r="AQ131" s="4">
        <f t="shared" si="19"/>
        <v>0.4</v>
      </c>
      <c r="AR131" s="4">
        <f t="shared" si="19"/>
        <v>0.53846153846153844</v>
      </c>
      <c r="AS131" s="4">
        <f t="shared" si="19"/>
        <v>0.48148148148148145</v>
      </c>
      <c r="AT131" s="4">
        <f t="shared" si="19"/>
        <v>0.30434782608695654</v>
      </c>
      <c r="AU131" s="4">
        <f t="shared" si="19"/>
        <v>0.4</v>
      </c>
      <c r="AV131">
        <v>129</v>
      </c>
    </row>
    <row r="132" spans="1:48" x14ac:dyDescent="0.35">
      <c r="A132" t="s">
        <v>145</v>
      </c>
      <c r="B132" s="32">
        <v>129</v>
      </c>
      <c r="C132">
        <v>5</v>
      </c>
      <c r="D132">
        <v>1</v>
      </c>
      <c r="E132">
        <v>5</v>
      </c>
      <c r="F132">
        <f t="shared" si="11"/>
        <v>1</v>
      </c>
      <c r="G132">
        <f t="shared" si="12"/>
        <v>4</v>
      </c>
      <c r="H132">
        <f t="shared" si="13"/>
        <v>0</v>
      </c>
      <c r="I132" s="5">
        <f>VLOOKUP(F132,naive_stat!$A$4:$E$13,5,0)</f>
        <v>0.7567567567567568</v>
      </c>
      <c r="J132" s="35">
        <f>11-VLOOKUP(F132,naive_stat!$A$4:$F$13,6,0)</f>
        <v>10</v>
      </c>
      <c r="K132" s="4">
        <f>HLOOKUP(F132,$AL$3:AU132,AV132,0)</f>
        <v>0.75</v>
      </c>
      <c r="L132" s="46">
        <f>IF(VLOOKUP(C132,dynamic!$A$19:$F$28,4,0)&gt;VLOOKUP(D132,dynamic!$A$19:$F$28,4,0),C132,D132)</f>
        <v>1</v>
      </c>
      <c r="M132" s="46">
        <f t="shared" si="14"/>
        <v>0</v>
      </c>
      <c r="N132" s="46">
        <f>IF(VLOOKUP(C132,dynamic!$A$19:$F$28,2,0)&gt;VLOOKUP(D132,dynamic!$A$19:$F$28,2,0),C132,D132)</f>
        <v>1</v>
      </c>
      <c r="O132" s="46">
        <f t="shared" si="15"/>
        <v>0</v>
      </c>
      <c r="P132" s="46">
        <f>IF(VLOOKUP(C132,dynamic!$A$19:$F$28,6,0)&gt;VLOOKUP(D132,dynamic!$A$19:$F$28,6,0),C132,D132)</f>
        <v>1</v>
      </c>
      <c r="Q132" s="46">
        <f t="shared" si="16"/>
        <v>0</v>
      </c>
      <c r="R132">
        <f>COUNTIF($E$4:$E132,R$3)</f>
        <v>14</v>
      </c>
      <c r="S132">
        <f>COUNTIF($E$4:$E132,S$3)</f>
        <v>27</v>
      </c>
      <c r="T132">
        <f>COUNTIF($E$4:$E132,T$3)</f>
        <v>13</v>
      </c>
      <c r="U132">
        <f>COUNTIF($E$4:$E132,U$3)</f>
        <v>12</v>
      </c>
      <c r="V132">
        <f>COUNTIF($E$4:$E132,V$3)</f>
        <v>15</v>
      </c>
      <c r="W132">
        <f>COUNTIF($E$4:$E132,W$3)</f>
        <v>11</v>
      </c>
      <c r="X132">
        <f>COUNTIF($E$4:$E132,X$3)</f>
        <v>7</v>
      </c>
      <c r="Y132">
        <f>COUNTIF($E$4:$E132,Y$3)</f>
        <v>13</v>
      </c>
      <c r="Z132">
        <f>COUNTIF($E$4:$E132,Z$3)</f>
        <v>7</v>
      </c>
      <c r="AA132">
        <f>COUNTIF($E$4:$E132,AA$3)</f>
        <v>10</v>
      </c>
      <c r="AB132" s="39">
        <f>COUNTIF($E$4:$F132,R$3)</f>
        <v>27</v>
      </c>
      <c r="AC132" s="41">
        <f>COUNTIF($E$4:$F132,S$3)</f>
        <v>36</v>
      </c>
      <c r="AD132" s="41">
        <f>COUNTIF($E$4:$F132,T$3)</f>
        <v>27</v>
      </c>
      <c r="AE132" s="41">
        <f>COUNTIF($E$4:$F132,U$3)</f>
        <v>25</v>
      </c>
      <c r="AF132" s="41">
        <f>COUNTIF($E$4:$F132,V$3)</f>
        <v>29</v>
      </c>
      <c r="AG132" s="41">
        <f>COUNTIF($E$4:$F132,W$3)</f>
        <v>26</v>
      </c>
      <c r="AH132" s="41">
        <f>COUNTIF($E$4:$F132,X$3)</f>
        <v>13</v>
      </c>
      <c r="AI132" s="41">
        <f>COUNTIF($E$4:$F132,Y$3)</f>
        <v>27</v>
      </c>
      <c r="AJ132" s="41">
        <f>COUNTIF($E$4:$F132,Z$3)</f>
        <v>23</v>
      </c>
      <c r="AK132" s="41">
        <f>COUNTIF($E$4:$F132,AA$3)</f>
        <v>25</v>
      </c>
      <c r="AL132" s="4">
        <f t="shared" si="20"/>
        <v>0.51851851851851849</v>
      </c>
      <c r="AM132" s="4">
        <f t="shared" si="20"/>
        <v>0.75</v>
      </c>
      <c r="AN132" s="4">
        <f t="shared" si="20"/>
        <v>0.48148148148148145</v>
      </c>
      <c r="AO132" s="4">
        <f t="shared" si="20"/>
        <v>0.48</v>
      </c>
      <c r="AP132" s="4">
        <f t="shared" si="20"/>
        <v>0.51724137931034486</v>
      </c>
      <c r="AQ132" s="4">
        <f t="shared" si="19"/>
        <v>0.42307692307692307</v>
      </c>
      <c r="AR132" s="4">
        <f t="shared" si="19"/>
        <v>0.53846153846153844</v>
      </c>
      <c r="AS132" s="4">
        <f t="shared" si="19"/>
        <v>0.48148148148148145</v>
      </c>
      <c r="AT132" s="4">
        <f t="shared" si="19"/>
        <v>0.30434782608695654</v>
      </c>
      <c r="AU132" s="4">
        <f t="shared" si="19"/>
        <v>0.4</v>
      </c>
      <c r="AV132">
        <v>130</v>
      </c>
    </row>
    <row r="133" spans="1:48" x14ac:dyDescent="0.35">
      <c r="A133" t="s">
        <v>145</v>
      </c>
      <c r="B133" s="32">
        <v>130</v>
      </c>
      <c r="C133">
        <v>2</v>
      </c>
      <c r="D133">
        <v>4</v>
      </c>
      <c r="E133">
        <v>4</v>
      </c>
      <c r="F133">
        <f t="shared" ref="F133:F143" si="21">IF(E133=D133,C133,D133)</f>
        <v>2</v>
      </c>
      <c r="G133">
        <f t="shared" ref="G133:G143" si="22">C133-D133</f>
        <v>-2</v>
      </c>
      <c r="H133">
        <f t="shared" ref="H133:H143" si="23">F133+E133-D133-C133</f>
        <v>0</v>
      </c>
      <c r="I133" s="5">
        <f>VLOOKUP(F133,naive_stat!$A$4:$E$13,5,0)</f>
        <v>0.4838709677419355</v>
      </c>
      <c r="J133" s="35">
        <f>11-VLOOKUP(F133,naive_stat!$A$4:$F$13,6,0)</f>
        <v>6</v>
      </c>
      <c r="K133" s="4">
        <f>HLOOKUP(F133,$AL$3:AU133,AV133,0)</f>
        <v>0.4642857142857143</v>
      </c>
      <c r="L133" s="46">
        <f>IF(VLOOKUP(C133,dynamic!$A$19:$F$28,4,0)&gt;VLOOKUP(D133,dynamic!$A$19:$F$28,4,0),C133,D133)</f>
        <v>4</v>
      </c>
      <c r="M133" s="46">
        <f t="shared" ref="M133:M143" si="24">IF(L133=$E133,1,0)</f>
        <v>1</v>
      </c>
      <c r="N133" s="46">
        <f>IF(VLOOKUP(C133,dynamic!$A$19:$F$28,2,0)&gt;VLOOKUP(D133,dynamic!$A$19:$F$28,2,0),C133,D133)</f>
        <v>4</v>
      </c>
      <c r="O133" s="46">
        <f t="shared" ref="O133:O143" si="25">IF(N133=$E133,1,0)</f>
        <v>1</v>
      </c>
      <c r="P133" s="46">
        <f>IF(VLOOKUP(C133,dynamic!$A$19:$F$28,6,0)&gt;VLOOKUP(D133,dynamic!$A$19:$F$28,6,0),C133,D133)</f>
        <v>4</v>
      </c>
      <c r="Q133" s="46">
        <f t="shared" ref="Q133:Q143" si="26">IF(P133=$E133,1,0)</f>
        <v>1</v>
      </c>
      <c r="R133">
        <f>COUNTIF($E$4:$E133,R$3)</f>
        <v>14</v>
      </c>
      <c r="S133">
        <f>COUNTIF($E$4:$E133,S$3)</f>
        <v>27</v>
      </c>
      <c r="T133">
        <f>COUNTIF($E$4:$E133,T$3)</f>
        <v>13</v>
      </c>
      <c r="U133">
        <f>COUNTIF($E$4:$E133,U$3)</f>
        <v>12</v>
      </c>
      <c r="V133">
        <f>COUNTIF($E$4:$E133,V$3)</f>
        <v>16</v>
      </c>
      <c r="W133">
        <f>COUNTIF($E$4:$E133,W$3)</f>
        <v>11</v>
      </c>
      <c r="X133">
        <f>COUNTIF($E$4:$E133,X$3)</f>
        <v>7</v>
      </c>
      <c r="Y133">
        <f>COUNTIF($E$4:$E133,Y$3)</f>
        <v>13</v>
      </c>
      <c r="Z133">
        <f>COUNTIF($E$4:$E133,Z$3)</f>
        <v>7</v>
      </c>
      <c r="AA133">
        <f>COUNTIF($E$4:$E133,AA$3)</f>
        <v>10</v>
      </c>
      <c r="AB133" s="39">
        <f>COUNTIF($E$4:$F133,R$3)</f>
        <v>27</v>
      </c>
      <c r="AC133" s="41">
        <f>COUNTIF($E$4:$F133,S$3)</f>
        <v>36</v>
      </c>
      <c r="AD133" s="41">
        <f>COUNTIF($E$4:$F133,T$3)</f>
        <v>28</v>
      </c>
      <c r="AE133" s="41">
        <f>COUNTIF($E$4:$F133,U$3)</f>
        <v>25</v>
      </c>
      <c r="AF133" s="41">
        <f>COUNTIF($E$4:$F133,V$3)</f>
        <v>30</v>
      </c>
      <c r="AG133" s="41">
        <f>COUNTIF($E$4:$F133,W$3)</f>
        <v>26</v>
      </c>
      <c r="AH133" s="41">
        <f>COUNTIF($E$4:$F133,X$3)</f>
        <v>13</v>
      </c>
      <c r="AI133" s="41">
        <f>COUNTIF($E$4:$F133,Y$3)</f>
        <v>27</v>
      </c>
      <c r="AJ133" s="41">
        <f>COUNTIF($E$4:$F133,Z$3)</f>
        <v>23</v>
      </c>
      <c r="AK133" s="41">
        <f>COUNTIF($E$4:$F133,AA$3)</f>
        <v>25</v>
      </c>
      <c r="AL133" s="4">
        <f t="shared" si="20"/>
        <v>0.51851851851851849</v>
      </c>
      <c r="AM133" s="4">
        <f t="shared" si="20"/>
        <v>0.75</v>
      </c>
      <c r="AN133" s="4">
        <f t="shared" si="20"/>
        <v>0.4642857142857143</v>
      </c>
      <c r="AO133" s="4">
        <f t="shared" si="20"/>
        <v>0.48</v>
      </c>
      <c r="AP133" s="4">
        <f t="shared" si="20"/>
        <v>0.53333333333333333</v>
      </c>
      <c r="AQ133" s="4">
        <f t="shared" si="19"/>
        <v>0.42307692307692307</v>
      </c>
      <c r="AR133" s="4">
        <f t="shared" si="19"/>
        <v>0.53846153846153844</v>
      </c>
      <c r="AS133" s="4">
        <f t="shared" si="19"/>
        <v>0.48148148148148145</v>
      </c>
      <c r="AT133" s="4">
        <f t="shared" si="19"/>
        <v>0.30434782608695654</v>
      </c>
      <c r="AU133" s="4">
        <f t="shared" si="19"/>
        <v>0.4</v>
      </c>
      <c r="AV133">
        <v>131</v>
      </c>
    </row>
    <row r="134" spans="1:48" x14ac:dyDescent="0.35">
      <c r="A134" t="s">
        <v>145</v>
      </c>
      <c r="B134" s="32">
        <v>131</v>
      </c>
      <c r="C134">
        <v>0</v>
      </c>
      <c r="D134">
        <v>2</v>
      </c>
      <c r="E134">
        <v>2</v>
      </c>
      <c r="F134">
        <f t="shared" si="21"/>
        <v>0</v>
      </c>
      <c r="G134">
        <f t="shared" si="22"/>
        <v>-2</v>
      </c>
      <c r="H134">
        <f t="shared" si="23"/>
        <v>0</v>
      </c>
      <c r="I134" s="5">
        <f>VLOOKUP(F134,naive_stat!$A$4:$E$13,5,0)</f>
        <v>0.5161290322580645</v>
      </c>
      <c r="J134" s="35">
        <f>11-VLOOKUP(F134,naive_stat!$A$4:$F$13,6,0)</f>
        <v>8</v>
      </c>
      <c r="K134" s="4">
        <f>HLOOKUP(F134,$AL$3:AU134,AV134,0)</f>
        <v>0.5</v>
      </c>
      <c r="L134" s="46">
        <f>IF(VLOOKUP(C134,dynamic!$A$19:$F$28,4,0)&gt;VLOOKUP(D134,dynamic!$A$19:$F$28,4,0),C134,D134)</f>
        <v>2</v>
      </c>
      <c r="M134" s="46">
        <f t="shared" si="24"/>
        <v>1</v>
      </c>
      <c r="N134" s="46">
        <f>IF(VLOOKUP(C134,dynamic!$A$19:$F$28,2,0)&gt;VLOOKUP(D134,dynamic!$A$19:$F$28,2,0),C134,D134)</f>
        <v>2</v>
      </c>
      <c r="O134" s="46">
        <f t="shared" si="25"/>
        <v>1</v>
      </c>
      <c r="P134" s="46">
        <f>IF(VLOOKUP(C134,dynamic!$A$19:$F$28,6,0)&gt;VLOOKUP(D134,dynamic!$A$19:$F$28,6,0),C134,D134)</f>
        <v>0</v>
      </c>
      <c r="Q134" s="46">
        <f t="shared" si="26"/>
        <v>0</v>
      </c>
      <c r="R134">
        <f>COUNTIF($E$4:$E134,R$3)</f>
        <v>14</v>
      </c>
      <c r="S134">
        <f>COUNTIF($E$4:$E134,S$3)</f>
        <v>27</v>
      </c>
      <c r="T134">
        <f>COUNTIF($E$4:$E134,T$3)</f>
        <v>14</v>
      </c>
      <c r="U134">
        <f>COUNTIF($E$4:$E134,U$3)</f>
        <v>12</v>
      </c>
      <c r="V134">
        <f>COUNTIF($E$4:$E134,V$3)</f>
        <v>16</v>
      </c>
      <c r="W134">
        <f>COUNTIF($E$4:$E134,W$3)</f>
        <v>11</v>
      </c>
      <c r="X134">
        <f>COUNTIF($E$4:$E134,X$3)</f>
        <v>7</v>
      </c>
      <c r="Y134">
        <f>COUNTIF($E$4:$E134,Y$3)</f>
        <v>13</v>
      </c>
      <c r="Z134">
        <f>COUNTIF($E$4:$E134,Z$3)</f>
        <v>7</v>
      </c>
      <c r="AA134">
        <f>COUNTIF($E$4:$E134,AA$3)</f>
        <v>10</v>
      </c>
      <c r="AB134" s="39">
        <f>COUNTIF($E$4:$F134,R$3)</f>
        <v>28</v>
      </c>
      <c r="AC134" s="41">
        <f>COUNTIF($E$4:$F134,S$3)</f>
        <v>36</v>
      </c>
      <c r="AD134" s="41">
        <f>COUNTIF($E$4:$F134,T$3)</f>
        <v>29</v>
      </c>
      <c r="AE134" s="41">
        <f>COUNTIF($E$4:$F134,U$3)</f>
        <v>25</v>
      </c>
      <c r="AF134" s="41">
        <f>COUNTIF($E$4:$F134,V$3)</f>
        <v>30</v>
      </c>
      <c r="AG134" s="41">
        <f>COUNTIF($E$4:$F134,W$3)</f>
        <v>26</v>
      </c>
      <c r="AH134" s="41">
        <f>COUNTIF($E$4:$F134,X$3)</f>
        <v>13</v>
      </c>
      <c r="AI134" s="41">
        <f>COUNTIF($E$4:$F134,Y$3)</f>
        <v>27</v>
      </c>
      <c r="AJ134" s="41">
        <f>COUNTIF($E$4:$F134,Z$3)</f>
        <v>23</v>
      </c>
      <c r="AK134" s="41">
        <f>COUNTIF($E$4:$F134,AA$3)</f>
        <v>25</v>
      </c>
      <c r="AL134" s="4">
        <f t="shared" si="20"/>
        <v>0.5</v>
      </c>
      <c r="AM134" s="4">
        <f t="shared" si="20"/>
        <v>0.75</v>
      </c>
      <c r="AN134" s="4">
        <f t="shared" si="20"/>
        <v>0.48275862068965519</v>
      </c>
      <c r="AO134" s="4">
        <f t="shared" si="20"/>
        <v>0.48</v>
      </c>
      <c r="AP134" s="4">
        <f t="shared" si="20"/>
        <v>0.53333333333333333</v>
      </c>
      <c r="AQ134" s="4">
        <f t="shared" si="19"/>
        <v>0.42307692307692307</v>
      </c>
      <c r="AR134" s="4">
        <f t="shared" si="19"/>
        <v>0.53846153846153844</v>
      </c>
      <c r="AS134" s="4">
        <f t="shared" si="19"/>
        <v>0.48148148148148145</v>
      </c>
      <c r="AT134" s="4">
        <f t="shared" si="19"/>
        <v>0.30434782608695654</v>
      </c>
      <c r="AU134" s="4">
        <f t="shared" si="19"/>
        <v>0.4</v>
      </c>
      <c r="AV134">
        <v>132</v>
      </c>
    </row>
    <row r="135" spans="1:48" x14ac:dyDescent="0.35">
      <c r="A135" t="s">
        <v>145</v>
      </c>
      <c r="B135" s="32">
        <v>132</v>
      </c>
      <c r="C135">
        <v>4</v>
      </c>
      <c r="D135">
        <v>0</v>
      </c>
      <c r="E135">
        <v>0</v>
      </c>
      <c r="F135">
        <f t="shared" si="21"/>
        <v>4</v>
      </c>
      <c r="G135">
        <f t="shared" si="22"/>
        <v>4</v>
      </c>
      <c r="H135">
        <f t="shared" si="23"/>
        <v>0</v>
      </c>
      <c r="I135" s="5">
        <f>VLOOKUP(F135,naive_stat!$A$4:$E$13,5,0)</f>
        <v>0.5161290322580645</v>
      </c>
      <c r="J135" s="35">
        <f>11-VLOOKUP(F135,naive_stat!$A$4:$F$13,6,0)</f>
        <v>8</v>
      </c>
      <c r="K135" s="4">
        <f>HLOOKUP(F135,$AL$3:AU135,AV135,0)</f>
        <v>0.5161290322580645</v>
      </c>
      <c r="L135" s="46">
        <f>IF(VLOOKUP(C135,dynamic!$A$19:$F$28,4,0)&gt;VLOOKUP(D135,dynamic!$A$19:$F$28,4,0),C135,D135)</f>
        <v>4</v>
      </c>
      <c r="M135" s="46">
        <f t="shared" si="24"/>
        <v>0</v>
      </c>
      <c r="N135" s="46">
        <f>IF(VLOOKUP(C135,dynamic!$A$19:$F$28,2,0)&gt;VLOOKUP(D135,dynamic!$A$19:$F$28,2,0),C135,D135)</f>
        <v>4</v>
      </c>
      <c r="O135" s="46">
        <f t="shared" si="25"/>
        <v>0</v>
      </c>
      <c r="P135" s="46">
        <f>IF(VLOOKUP(C135,dynamic!$A$19:$F$28,6,0)&gt;VLOOKUP(D135,dynamic!$A$19:$F$28,6,0),C135,D135)</f>
        <v>0</v>
      </c>
      <c r="Q135" s="46">
        <f t="shared" si="26"/>
        <v>1</v>
      </c>
      <c r="R135">
        <f>COUNTIF($E$4:$E135,R$3)</f>
        <v>15</v>
      </c>
      <c r="S135">
        <f>COUNTIF($E$4:$E135,S$3)</f>
        <v>27</v>
      </c>
      <c r="T135">
        <f>COUNTIF($E$4:$E135,T$3)</f>
        <v>14</v>
      </c>
      <c r="U135">
        <f>COUNTIF($E$4:$E135,U$3)</f>
        <v>12</v>
      </c>
      <c r="V135">
        <f>COUNTIF($E$4:$E135,V$3)</f>
        <v>16</v>
      </c>
      <c r="W135">
        <f>COUNTIF($E$4:$E135,W$3)</f>
        <v>11</v>
      </c>
      <c r="X135">
        <f>COUNTIF($E$4:$E135,X$3)</f>
        <v>7</v>
      </c>
      <c r="Y135">
        <f>COUNTIF($E$4:$E135,Y$3)</f>
        <v>13</v>
      </c>
      <c r="Z135">
        <f>COUNTIF($E$4:$E135,Z$3)</f>
        <v>7</v>
      </c>
      <c r="AA135">
        <f>COUNTIF($E$4:$E135,AA$3)</f>
        <v>10</v>
      </c>
      <c r="AB135" s="39">
        <f>COUNTIF($E$4:$F135,R$3)</f>
        <v>29</v>
      </c>
      <c r="AC135" s="41">
        <f>COUNTIF($E$4:$F135,S$3)</f>
        <v>36</v>
      </c>
      <c r="AD135" s="41">
        <f>COUNTIF($E$4:$F135,T$3)</f>
        <v>29</v>
      </c>
      <c r="AE135" s="41">
        <f>COUNTIF($E$4:$F135,U$3)</f>
        <v>25</v>
      </c>
      <c r="AF135" s="41">
        <f>COUNTIF($E$4:$F135,V$3)</f>
        <v>31</v>
      </c>
      <c r="AG135" s="41">
        <f>COUNTIF($E$4:$F135,W$3)</f>
        <v>26</v>
      </c>
      <c r="AH135" s="41">
        <f>COUNTIF($E$4:$F135,X$3)</f>
        <v>13</v>
      </c>
      <c r="AI135" s="41">
        <f>COUNTIF($E$4:$F135,Y$3)</f>
        <v>27</v>
      </c>
      <c r="AJ135" s="41">
        <f>COUNTIF($E$4:$F135,Z$3)</f>
        <v>23</v>
      </c>
      <c r="AK135" s="41">
        <f>COUNTIF($E$4:$F135,AA$3)</f>
        <v>25</v>
      </c>
      <c r="AL135" s="4">
        <f t="shared" si="20"/>
        <v>0.51724137931034486</v>
      </c>
      <c r="AM135" s="4">
        <f t="shared" si="20"/>
        <v>0.75</v>
      </c>
      <c r="AN135" s="4">
        <f t="shared" si="20"/>
        <v>0.48275862068965519</v>
      </c>
      <c r="AO135" s="4">
        <f t="shared" si="20"/>
        <v>0.48</v>
      </c>
      <c r="AP135" s="4">
        <f t="shared" si="20"/>
        <v>0.5161290322580645</v>
      </c>
      <c r="AQ135" s="4">
        <f t="shared" si="19"/>
        <v>0.42307692307692307</v>
      </c>
      <c r="AR135" s="4">
        <f t="shared" si="19"/>
        <v>0.53846153846153844</v>
      </c>
      <c r="AS135" s="4">
        <f t="shared" si="19"/>
        <v>0.48148148148148145</v>
      </c>
      <c r="AT135" s="4">
        <f t="shared" si="19"/>
        <v>0.30434782608695654</v>
      </c>
      <c r="AU135" s="4">
        <f t="shared" si="19"/>
        <v>0.4</v>
      </c>
      <c r="AV135">
        <v>133</v>
      </c>
    </row>
    <row r="136" spans="1:48" x14ac:dyDescent="0.35">
      <c r="A136" t="s">
        <v>145</v>
      </c>
      <c r="B136" s="32">
        <v>133</v>
      </c>
      <c r="C136">
        <v>6</v>
      </c>
      <c r="D136">
        <v>8</v>
      </c>
      <c r="E136">
        <v>8</v>
      </c>
      <c r="F136">
        <f t="shared" si="21"/>
        <v>6</v>
      </c>
      <c r="G136">
        <f t="shared" si="22"/>
        <v>-2</v>
      </c>
      <c r="H136">
        <f t="shared" si="23"/>
        <v>0</v>
      </c>
      <c r="I136" s="5">
        <f>VLOOKUP(F136,naive_stat!$A$4:$E$13,5,0)</f>
        <v>0.55555555555555558</v>
      </c>
      <c r="J136" s="35">
        <f>11-VLOOKUP(F136,naive_stat!$A$4:$F$13,6,0)</f>
        <v>9</v>
      </c>
      <c r="K136" s="4">
        <f>HLOOKUP(F136,$AL$3:AU136,AV136,0)</f>
        <v>0.5</v>
      </c>
      <c r="L136" s="46">
        <f>IF(VLOOKUP(C136,dynamic!$A$19:$F$28,4,0)&gt;VLOOKUP(D136,dynamic!$A$19:$F$28,4,0),C136,D136)</f>
        <v>6</v>
      </c>
      <c r="M136" s="46">
        <f t="shared" si="24"/>
        <v>0</v>
      </c>
      <c r="N136" s="46">
        <f>IF(VLOOKUP(C136,dynamic!$A$19:$F$28,2,0)&gt;VLOOKUP(D136,dynamic!$A$19:$F$28,2,0),C136,D136)</f>
        <v>6</v>
      </c>
      <c r="O136" s="46">
        <f t="shared" si="25"/>
        <v>0</v>
      </c>
      <c r="P136" s="46">
        <f>IF(VLOOKUP(C136,dynamic!$A$19:$F$28,6,0)&gt;VLOOKUP(D136,dynamic!$A$19:$F$28,6,0),C136,D136)</f>
        <v>6</v>
      </c>
      <c r="Q136" s="46">
        <f t="shared" si="26"/>
        <v>0</v>
      </c>
      <c r="R136">
        <f>COUNTIF($E$4:$E136,R$3)</f>
        <v>15</v>
      </c>
      <c r="S136">
        <f>COUNTIF($E$4:$E136,S$3)</f>
        <v>27</v>
      </c>
      <c r="T136">
        <f>COUNTIF($E$4:$E136,T$3)</f>
        <v>14</v>
      </c>
      <c r="U136">
        <f>COUNTIF($E$4:$E136,U$3)</f>
        <v>12</v>
      </c>
      <c r="V136">
        <f>COUNTIF($E$4:$E136,V$3)</f>
        <v>16</v>
      </c>
      <c r="W136">
        <f>COUNTIF($E$4:$E136,W$3)</f>
        <v>11</v>
      </c>
      <c r="X136">
        <f>COUNTIF($E$4:$E136,X$3)</f>
        <v>7</v>
      </c>
      <c r="Y136">
        <f>COUNTIF($E$4:$E136,Y$3)</f>
        <v>13</v>
      </c>
      <c r="Z136">
        <f>COUNTIF($E$4:$E136,Z$3)</f>
        <v>8</v>
      </c>
      <c r="AA136">
        <f>COUNTIF($E$4:$E136,AA$3)</f>
        <v>10</v>
      </c>
      <c r="AB136" s="39">
        <f>COUNTIF($E$4:$F136,R$3)</f>
        <v>29</v>
      </c>
      <c r="AC136" s="41">
        <f>COUNTIF($E$4:$F136,S$3)</f>
        <v>36</v>
      </c>
      <c r="AD136" s="41">
        <f>COUNTIF($E$4:$F136,T$3)</f>
        <v>29</v>
      </c>
      <c r="AE136" s="41">
        <f>COUNTIF($E$4:$F136,U$3)</f>
        <v>25</v>
      </c>
      <c r="AF136" s="41">
        <f>COUNTIF($E$4:$F136,V$3)</f>
        <v>31</v>
      </c>
      <c r="AG136" s="41">
        <f>COUNTIF($E$4:$F136,W$3)</f>
        <v>26</v>
      </c>
      <c r="AH136" s="41">
        <f>COUNTIF($E$4:$F136,X$3)</f>
        <v>14</v>
      </c>
      <c r="AI136" s="41">
        <f>COUNTIF($E$4:$F136,Y$3)</f>
        <v>27</v>
      </c>
      <c r="AJ136" s="41">
        <f>COUNTIF($E$4:$F136,Z$3)</f>
        <v>24</v>
      </c>
      <c r="AK136" s="41">
        <f>COUNTIF($E$4:$F136,AA$3)</f>
        <v>25</v>
      </c>
      <c r="AL136" s="4">
        <f t="shared" si="20"/>
        <v>0.51724137931034486</v>
      </c>
      <c r="AM136" s="4">
        <f t="shared" si="20"/>
        <v>0.75</v>
      </c>
      <c r="AN136" s="4">
        <f t="shared" si="20"/>
        <v>0.48275862068965519</v>
      </c>
      <c r="AO136" s="4">
        <f t="shared" si="20"/>
        <v>0.48</v>
      </c>
      <c r="AP136" s="4">
        <f t="shared" si="20"/>
        <v>0.5161290322580645</v>
      </c>
      <c r="AQ136" s="4">
        <f t="shared" si="19"/>
        <v>0.42307692307692307</v>
      </c>
      <c r="AR136" s="4">
        <f t="shared" si="19"/>
        <v>0.5</v>
      </c>
      <c r="AS136" s="4">
        <f t="shared" si="19"/>
        <v>0.48148148148148145</v>
      </c>
      <c r="AT136" s="4">
        <f t="shared" si="19"/>
        <v>0.33333333333333331</v>
      </c>
      <c r="AU136" s="4">
        <f t="shared" si="19"/>
        <v>0.4</v>
      </c>
      <c r="AV136">
        <v>134</v>
      </c>
    </row>
    <row r="137" spans="1:48" x14ac:dyDescent="0.35">
      <c r="A137" t="s">
        <v>145</v>
      </c>
      <c r="B137" s="32">
        <v>134</v>
      </c>
      <c r="C137">
        <v>6</v>
      </c>
      <c r="D137">
        <v>2</v>
      </c>
      <c r="E137">
        <v>6</v>
      </c>
      <c r="F137">
        <f t="shared" si="21"/>
        <v>2</v>
      </c>
      <c r="G137">
        <f t="shared" si="22"/>
        <v>4</v>
      </c>
      <c r="H137">
        <f t="shared" si="23"/>
        <v>0</v>
      </c>
      <c r="I137" s="5">
        <f>VLOOKUP(F137,naive_stat!$A$4:$E$13,5,0)</f>
        <v>0.4838709677419355</v>
      </c>
      <c r="J137" s="35">
        <f>11-VLOOKUP(F137,naive_stat!$A$4:$F$13,6,0)</f>
        <v>6</v>
      </c>
      <c r="K137" s="4">
        <f>HLOOKUP(F137,$AL$3:AU137,AV137,0)</f>
        <v>0.46666666666666667</v>
      </c>
      <c r="L137" s="46">
        <f>IF(VLOOKUP(C137,dynamic!$A$19:$F$28,4,0)&gt;VLOOKUP(D137,dynamic!$A$19:$F$28,4,0),C137,D137)</f>
        <v>2</v>
      </c>
      <c r="M137" s="46">
        <f t="shared" si="24"/>
        <v>0</v>
      </c>
      <c r="N137" s="46">
        <f>IF(VLOOKUP(C137,dynamic!$A$19:$F$28,2,0)&gt;VLOOKUP(D137,dynamic!$A$19:$F$28,2,0),C137,D137)</f>
        <v>2</v>
      </c>
      <c r="O137" s="46">
        <f t="shared" si="25"/>
        <v>0</v>
      </c>
      <c r="P137" s="46">
        <f>IF(VLOOKUP(C137,dynamic!$A$19:$F$28,6,0)&gt;VLOOKUP(D137,dynamic!$A$19:$F$28,6,0),C137,D137)</f>
        <v>6</v>
      </c>
      <c r="Q137" s="46">
        <f t="shared" si="26"/>
        <v>1</v>
      </c>
      <c r="R137">
        <f>COUNTIF($E$4:$E137,R$3)</f>
        <v>15</v>
      </c>
      <c r="S137">
        <f>COUNTIF($E$4:$E137,S$3)</f>
        <v>27</v>
      </c>
      <c r="T137">
        <f>COUNTIF($E$4:$E137,T$3)</f>
        <v>14</v>
      </c>
      <c r="U137">
        <f>COUNTIF($E$4:$E137,U$3)</f>
        <v>12</v>
      </c>
      <c r="V137">
        <f>COUNTIF($E$4:$E137,V$3)</f>
        <v>16</v>
      </c>
      <c r="W137">
        <f>COUNTIF($E$4:$E137,W$3)</f>
        <v>11</v>
      </c>
      <c r="X137">
        <f>COUNTIF($E$4:$E137,X$3)</f>
        <v>8</v>
      </c>
      <c r="Y137">
        <f>COUNTIF($E$4:$E137,Y$3)</f>
        <v>13</v>
      </c>
      <c r="Z137">
        <f>COUNTIF($E$4:$E137,Z$3)</f>
        <v>8</v>
      </c>
      <c r="AA137">
        <f>COUNTIF($E$4:$E137,AA$3)</f>
        <v>10</v>
      </c>
      <c r="AB137" s="39">
        <f>COUNTIF($E$4:$F137,R$3)</f>
        <v>29</v>
      </c>
      <c r="AC137" s="41">
        <f>COUNTIF($E$4:$F137,S$3)</f>
        <v>36</v>
      </c>
      <c r="AD137" s="41">
        <f>COUNTIF($E$4:$F137,T$3)</f>
        <v>30</v>
      </c>
      <c r="AE137" s="41">
        <f>COUNTIF($E$4:$F137,U$3)</f>
        <v>25</v>
      </c>
      <c r="AF137" s="41">
        <f>COUNTIF($E$4:$F137,V$3)</f>
        <v>31</v>
      </c>
      <c r="AG137" s="41">
        <f>COUNTIF($E$4:$F137,W$3)</f>
        <v>26</v>
      </c>
      <c r="AH137" s="41">
        <f>COUNTIF($E$4:$F137,X$3)</f>
        <v>15</v>
      </c>
      <c r="AI137" s="41">
        <f>COUNTIF($E$4:$F137,Y$3)</f>
        <v>27</v>
      </c>
      <c r="AJ137" s="41">
        <f>COUNTIF($E$4:$F137,Z$3)</f>
        <v>24</v>
      </c>
      <c r="AK137" s="41">
        <f>COUNTIF($E$4:$F137,AA$3)</f>
        <v>25</v>
      </c>
      <c r="AL137" s="4">
        <f t="shared" si="20"/>
        <v>0.51724137931034486</v>
      </c>
      <c r="AM137" s="4">
        <f t="shared" si="20"/>
        <v>0.75</v>
      </c>
      <c r="AN137" s="4">
        <f t="shared" si="20"/>
        <v>0.46666666666666667</v>
      </c>
      <c r="AO137" s="4">
        <f t="shared" si="20"/>
        <v>0.48</v>
      </c>
      <c r="AP137" s="4">
        <f t="shared" si="20"/>
        <v>0.5161290322580645</v>
      </c>
      <c r="AQ137" s="4">
        <f t="shared" si="19"/>
        <v>0.42307692307692307</v>
      </c>
      <c r="AR137" s="4">
        <f t="shared" si="19"/>
        <v>0.53333333333333333</v>
      </c>
      <c r="AS137" s="4">
        <f t="shared" si="19"/>
        <v>0.48148148148148145</v>
      </c>
      <c r="AT137" s="4">
        <f t="shared" si="19"/>
        <v>0.33333333333333331</v>
      </c>
      <c r="AU137" s="4">
        <f t="shared" si="19"/>
        <v>0.4</v>
      </c>
      <c r="AV137">
        <v>135</v>
      </c>
    </row>
    <row r="138" spans="1:48" x14ac:dyDescent="0.35">
      <c r="A138" t="s">
        <v>145</v>
      </c>
      <c r="B138" s="32">
        <v>135</v>
      </c>
      <c r="C138">
        <v>6</v>
      </c>
      <c r="D138">
        <v>3</v>
      </c>
      <c r="E138">
        <v>6</v>
      </c>
      <c r="F138">
        <f t="shared" si="21"/>
        <v>3</v>
      </c>
      <c r="G138">
        <f t="shared" si="22"/>
        <v>3</v>
      </c>
      <c r="H138">
        <f t="shared" si="23"/>
        <v>0</v>
      </c>
      <c r="I138" s="5">
        <f>VLOOKUP(F138,naive_stat!$A$4:$E$13,5,0)</f>
        <v>0.48148148148148145</v>
      </c>
      <c r="J138" s="35">
        <f>11-VLOOKUP(F138,naive_stat!$A$4:$F$13,6,0)</f>
        <v>5</v>
      </c>
      <c r="K138" s="4">
        <f>HLOOKUP(F138,$AL$3:AU138,AV138,0)</f>
        <v>0.46153846153846156</v>
      </c>
      <c r="L138" s="46">
        <f>IF(VLOOKUP(C138,dynamic!$A$19:$F$28,4,0)&gt;VLOOKUP(D138,dynamic!$A$19:$F$28,4,0),C138,D138)</f>
        <v>3</v>
      </c>
      <c r="M138" s="46">
        <f t="shared" si="24"/>
        <v>0</v>
      </c>
      <c r="N138" s="46">
        <f>IF(VLOOKUP(C138,dynamic!$A$19:$F$28,2,0)&gt;VLOOKUP(D138,dynamic!$A$19:$F$28,2,0),C138,D138)</f>
        <v>3</v>
      </c>
      <c r="O138" s="46">
        <f t="shared" si="25"/>
        <v>0</v>
      </c>
      <c r="P138" s="46">
        <f>IF(VLOOKUP(C138,dynamic!$A$19:$F$28,6,0)&gt;VLOOKUP(D138,dynamic!$A$19:$F$28,6,0),C138,D138)</f>
        <v>6</v>
      </c>
      <c r="Q138" s="46">
        <f t="shared" si="26"/>
        <v>1</v>
      </c>
      <c r="R138">
        <f>COUNTIF($E$4:$E138,R$3)</f>
        <v>15</v>
      </c>
      <c r="S138">
        <f>COUNTIF($E$4:$E138,S$3)</f>
        <v>27</v>
      </c>
      <c r="T138">
        <f>COUNTIF($E$4:$E138,T$3)</f>
        <v>14</v>
      </c>
      <c r="U138">
        <f>COUNTIF($E$4:$E138,U$3)</f>
        <v>12</v>
      </c>
      <c r="V138">
        <f>COUNTIF($E$4:$E138,V$3)</f>
        <v>16</v>
      </c>
      <c r="W138">
        <f>COUNTIF($E$4:$E138,W$3)</f>
        <v>11</v>
      </c>
      <c r="X138">
        <f>COUNTIF($E$4:$E138,X$3)</f>
        <v>9</v>
      </c>
      <c r="Y138">
        <f>COUNTIF($E$4:$E138,Y$3)</f>
        <v>13</v>
      </c>
      <c r="Z138">
        <f>COUNTIF($E$4:$E138,Z$3)</f>
        <v>8</v>
      </c>
      <c r="AA138">
        <f>COUNTIF($E$4:$E138,AA$3)</f>
        <v>10</v>
      </c>
      <c r="AB138" s="39">
        <f>COUNTIF($E$4:$F138,R$3)</f>
        <v>29</v>
      </c>
      <c r="AC138" s="41">
        <f>COUNTIF($E$4:$F138,S$3)</f>
        <v>36</v>
      </c>
      <c r="AD138" s="41">
        <f>COUNTIF($E$4:$F138,T$3)</f>
        <v>30</v>
      </c>
      <c r="AE138" s="41">
        <f>COUNTIF($E$4:$F138,U$3)</f>
        <v>26</v>
      </c>
      <c r="AF138" s="41">
        <f>COUNTIF($E$4:$F138,V$3)</f>
        <v>31</v>
      </c>
      <c r="AG138" s="41">
        <f>COUNTIF($E$4:$F138,W$3)</f>
        <v>26</v>
      </c>
      <c r="AH138" s="41">
        <f>COUNTIF($E$4:$F138,X$3)</f>
        <v>16</v>
      </c>
      <c r="AI138" s="41">
        <f>COUNTIF($E$4:$F138,Y$3)</f>
        <v>27</v>
      </c>
      <c r="AJ138" s="41">
        <f>COUNTIF($E$4:$F138,Z$3)</f>
        <v>24</v>
      </c>
      <c r="AK138" s="41">
        <f>COUNTIF($E$4:$F138,AA$3)</f>
        <v>25</v>
      </c>
      <c r="AL138" s="4">
        <f t="shared" si="20"/>
        <v>0.51724137931034486</v>
      </c>
      <c r="AM138" s="4">
        <f t="shared" si="20"/>
        <v>0.75</v>
      </c>
      <c r="AN138" s="4">
        <f t="shared" si="20"/>
        <v>0.46666666666666667</v>
      </c>
      <c r="AO138" s="4">
        <f t="shared" si="20"/>
        <v>0.46153846153846156</v>
      </c>
      <c r="AP138" s="4">
        <f t="shared" si="20"/>
        <v>0.5161290322580645</v>
      </c>
      <c r="AQ138" s="4">
        <f t="shared" si="19"/>
        <v>0.42307692307692307</v>
      </c>
      <c r="AR138" s="4">
        <f t="shared" si="19"/>
        <v>0.5625</v>
      </c>
      <c r="AS138" s="4">
        <f t="shared" si="19"/>
        <v>0.48148148148148145</v>
      </c>
      <c r="AT138" s="4">
        <f t="shared" si="19"/>
        <v>0.33333333333333331</v>
      </c>
      <c r="AU138" s="4">
        <f t="shared" si="19"/>
        <v>0.4</v>
      </c>
      <c r="AV138">
        <v>136</v>
      </c>
    </row>
    <row r="139" spans="1:48" x14ac:dyDescent="0.35">
      <c r="A139" t="s">
        <v>145</v>
      </c>
      <c r="B139" s="32">
        <v>136</v>
      </c>
      <c r="C139">
        <v>2</v>
      </c>
      <c r="D139">
        <v>7</v>
      </c>
      <c r="E139">
        <v>2</v>
      </c>
      <c r="F139">
        <f t="shared" si="21"/>
        <v>7</v>
      </c>
      <c r="G139">
        <f t="shared" si="22"/>
        <v>-5</v>
      </c>
      <c r="H139">
        <f t="shared" si="23"/>
        <v>0</v>
      </c>
      <c r="I139" s="5">
        <f>VLOOKUP(F139,naive_stat!$A$4:$E$13,5,0)</f>
        <v>0.44827586206896552</v>
      </c>
      <c r="J139" s="35">
        <f>11-VLOOKUP(F139,naive_stat!$A$4:$F$13,6,0)</f>
        <v>4</v>
      </c>
      <c r="K139" s="4">
        <f>HLOOKUP(F139,$AL$3:AU139,AV139,0)</f>
        <v>0.4642857142857143</v>
      </c>
      <c r="L139" s="46">
        <f>IF(VLOOKUP(C139,dynamic!$A$19:$F$28,4,0)&gt;VLOOKUP(D139,dynamic!$A$19:$F$28,4,0),C139,D139)</f>
        <v>2</v>
      </c>
      <c r="M139" s="46">
        <f t="shared" si="24"/>
        <v>1</v>
      </c>
      <c r="N139" s="46">
        <f>IF(VLOOKUP(C139,dynamic!$A$19:$F$28,2,0)&gt;VLOOKUP(D139,dynamic!$A$19:$F$28,2,0),C139,D139)</f>
        <v>2</v>
      </c>
      <c r="O139" s="46">
        <f t="shared" si="25"/>
        <v>1</v>
      </c>
      <c r="P139" s="46">
        <f>IF(VLOOKUP(C139,dynamic!$A$19:$F$28,6,0)&gt;VLOOKUP(D139,dynamic!$A$19:$F$28,6,0),C139,D139)</f>
        <v>2</v>
      </c>
      <c r="Q139" s="46">
        <f t="shared" si="26"/>
        <v>1</v>
      </c>
      <c r="R139">
        <f>COUNTIF($E$4:$E139,R$3)</f>
        <v>15</v>
      </c>
      <c r="S139">
        <f>COUNTIF($E$4:$E139,S$3)</f>
        <v>27</v>
      </c>
      <c r="T139">
        <f>COUNTIF($E$4:$E139,T$3)</f>
        <v>15</v>
      </c>
      <c r="U139">
        <f>COUNTIF($E$4:$E139,U$3)</f>
        <v>12</v>
      </c>
      <c r="V139">
        <f>COUNTIF($E$4:$E139,V$3)</f>
        <v>16</v>
      </c>
      <c r="W139">
        <f>COUNTIF($E$4:$E139,W$3)</f>
        <v>11</v>
      </c>
      <c r="X139">
        <f>COUNTIF($E$4:$E139,X$3)</f>
        <v>9</v>
      </c>
      <c r="Y139">
        <f>COUNTIF($E$4:$E139,Y$3)</f>
        <v>13</v>
      </c>
      <c r="Z139">
        <f>COUNTIF($E$4:$E139,Z$3)</f>
        <v>8</v>
      </c>
      <c r="AA139">
        <f>COUNTIF($E$4:$E139,AA$3)</f>
        <v>10</v>
      </c>
      <c r="AB139" s="39">
        <f>COUNTIF($E$4:$F139,R$3)</f>
        <v>29</v>
      </c>
      <c r="AC139" s="41">
        <f>COUNTIF($E$4:$F139,S$3)</f>
        <v>36</v>
      </c>
      <c r="AD139" s="41">
        <f>COUNTIF($E$4:$F139,T$3)</f>
        <v>31</v>
      </c>
      <c r="AE139" s="41">
        <f>COUNTIF($E$4:$F139,U$3)</f>
        <v>26</v>
      </c>
      <c r="AF139" s="41">
        <f>COUNTIF($E$4:$F139,V$3)</f>
        <v>31</v>
      </c>
      <c r="AG139" s="41">
        <f>COUNTIF($E$4:$F139,W$3)</f>
        <v>26</v>
      </c>
      <c r="AH139" s="41">
        <f>COUNTIF($E$4:$F139,X$3)</f>
        <v>16</v>
      </c>
      <c r="AI139" s="41">
        <f>COUNTIF($E$4:$F139,Y$3)</f>
        <v>28</v>
      </c>
      <c r="AJ139" s="41">
        <f>COUNTIF($E$4:$F139,Z$3)</f>
        <v>24</v>
      </c>
      <c r="AK139" s="41">
        <f>COUNTIF($E$4:$F139,AA$3)</f>
        <v>25</v>
      </c>
      <c r="AL139" s="4">
        <f t="shared" si="20"/>
        <v>0.51724137931034486</v>
      </c>
      <c r="AM139" s="4">
        <f t="shared" si="20"/>
        <v>0.75</v>
      </c>
      <c r="AN139" s="4">
        <f t="shared" si="20"/>
        <v>0.4838709677419355</v>
      </c>
      <c r="AO139" s="4">
        <f t="shared" si="20"/>
        <v>0.46153846153846156</v>
      </c>
      <c r="AP139" s="4">
        <f t="shared" si="20"/>
        <v>0.5161290322580645</v>
      </c>
      <c r="AQ139" s="4">
        <f t="shared" si="19"/>
        <v>0.42307692307692307</v>
      </c>
      <c r="AR139" s="4">
        <f t="shared" si="19"/>
        <v>0.5625</v>
      </c>
      <c r="AS139" s="4">
        <f t="shared" si="19"/>
        <v>0.4642857142857143</v>
      </c>
      <c r="AT139" s="4">
        <f t="shared" si="19"/>
        <v>0.33333333333333331</v>
      </c>
      <c r="AU139" s="4">
        <f t="shared" si="19"/>
        <v>0.4</v>
      </c>
      <c r="AV139">
        <v>137</v>
      </c>
    </row>
    <row r="140" spans="1:48" x14ac:dyDescent="0.35">
      <c r="A140" t="s">
        <v>145</v>
      </c>
      <c r="B140" s="32">
        <v>137</v>
      </c>
      <c r="C140">
        <v>0</v>
      </c>
      <c r="D140">
        <v>3</v>
      </c>
      <c r="E140">
        <v>3</v>
      </c>
      <c r="F140">
        <f t="shared" si="21"/>
        <v>0</v>
      </c>
      <c r="G140">
        <f t="shared" si="22"/>
        <v>-3</v>
      </c>
      <c r="H140">
        <f t="shared" si="23"/>
        <v>0</v>
      </c>
      <c r="I140" s="5">
        <f>VLOOKUP(F140,naive_stat!$A$4:$E$13,5,0)</f>
        <v>0.5161290322580645</v>
      </c>
      <c r="J140" s="35">
        <f>11-VLOOKUP(F140,naive_stat!$A$4:$F$13,6,0)</f>
        <v>8</v>
      </c>
      <c r="K140" s="4">
        <f>HLOOKUP(F140,$AL$3:AU140,AV140,0)</f>
        <v>0.5</v>
      </c>
      <c r="L140" s="46">
        <f>IF(VLOOKUP(C140,dynamic!$A$19:$F$28,4,0)&gt;VLOOKUP(D140,dynamic!$A$19:$F$28,4,0),C140,D140)</f>
        <v>0</v>
      </c>
      <c r="M140" s="46">
        <f t="shared" si="24"/>
        <v>0</v>
      </c>
      <c r="N140" s="46">
        <f>IF(VLOOKUP(C140,dynamic!$A$19:$F$28,2,0)&gt;VLOOKUP(D140,dynamic!$A$19:$F$28,2,0),C140,D140)</f>
        <v>0</v>
      </c>
      <c r="O140" s="46">
        <f t="shared" si="25"/>
        <v>0</v>
      </c>
      <c r="P140" s="46">
        <f>IF(VLOOKUP(C140,dynamic!$A$19:$F$28,6,0)&gt;VLOOKUP(D140,dynamic!$A$19:$F$28,6,0),C140,D140)</f>
        <v>3</v>
      </c>
      <c r="Q140" s="46">
        <f t="shared" si="26"/>
        <v>1</v>
      </c>
      <c r="R140">
        <f>COUNTIF($E$4:$E140,R$3)</f>
        <v>15</v>
      </c>
      <c r="S140">
        <f>COUNTIF($E$4:$E140,S$3)</f>
        <v>27</v>
      </c>
      <c r="T140">
        <f>COUNTIF($E$4:$E140,T$3)</f>
        <v>15</v>
      </c>
      <c r="U140">
        <f>COUNTIF($E$4:$E140,U$3)</f>
        <v>13</v>
      </c>
      <c r="V140">
        <f>COUNTIF($E$4:$E140,V$3)</f>
        <v>16</v>
      </c>
      <c r="W140">
        <f>COUNTIF($E$4:$E140,W$3)</f>
        <v>11</v>
      </c>
      <c r="X140">
        <f>COUNTIF($E$4:$E140,X$3)</f>
        <v>9</v>
      </c>
      <c r="Y140">
        <f>COUNTIF($E$4:$E140,Y$3)</f>
        <v>13</v>
      </c>
      <c r="Z140">
        <f>COUNTIF($E$4:$E140,Z$3)</f>
        <v>8</v>
      </c>
      <c r="AA140">
        <f>COUNTIF($E$4:$E140,AA$3)</f>
        <v>10</v>
      </c>
      <c r="AB140" s="39">
        <f>COUNTIF($E$4:$F140,R$3)</f>
        <v>30</v>
      </c>
      <c r="AC140" s="41">
        <f>COUNTIF($E$4:$F140,S$3)</f>
        <v>36</v>
      </c>
      <c r="AD140" s="41">
        <f>COUNTIF($E$4:$F140,T$3)</f>
        <v>31</v>
      </c>
      <c r="AE140" s="41">
        <f>COUNTIF($E$4:$F140,U$3)</f>
        <v>27</v>
      </c>
      <c r="AF140" s="41">
        <f>COUNTIF($E$4:$F140,V$3)</f>
        <v>31</v>
      </c>
      <c r="AG140" s="41">
        <f>COUNTIF($E$4:$F140,W$3)</f>
        <v>26</v>
      </c>
      <c r="AH140" s="41">
        <f>COUNTIF($E$4:$F140,X$3)</f>
        <v>16</v>
      </c>
      <c r="AI140" s="41">
        <f>COUNTIF($E$4:$F140,Y$3)</f>
        <v>28</v>
      </c>
      <c r="AJ140" s="41">
        <f>COUNTIF($E$4:$F140,Z$3)</f>
        <v>24</v>
      </c>
      <c r="AK140" s="41">
        <f>COUNTIF($E$4:$F140,AA$3)</f>
        <v>25</v>
      </c>
      <c r="AL140" s="4">
        <f t="shared" si="20"/>
        <v>0.5</v>
      </c>
      <c r="AM140" s="4">
        <f t="shared" si="20"/>
        <v>0.75</v>
      </c>
      <c r="AN140" s="4">
        <f t="shared" si="20"/>
        <v>0.4838709677419355</v>
      </c>
      <c r="AO140" s="4">
        <f t="shared" si="20"/>
        <v>0.48148148148148145</v>
      </c>
      <c r="AP140" s="4">
        <f t="shared" si="20"/>
        <v>0.5161290322580645</v>
      </c>
      <c r="AQ140" s="4">
        <f t="shared" si="19"/>
        <v>0.42307692307692307</v>
      </c>
      <c r="AR140" s="4">
        <f t="shared" si="19"/>
        <v>0.5625</v>
      </c>
      <c r="AS140" s="4">
        <f t="shared" si="19"/>
        <v>0.4642857142857143</v>
      </c>
      <c r="AT140" s="4">
        <f t="shared" si="19"/>
        <v>0.33333333333333331</v>
      </c>
      <c r="AU140" s="4">
        <f t="shared" si="19"/>
        <v>0.4</v>
      </c>
      <c r="AV140">
        <v>138</v>
      </c>
    </row>
    <row r="141" spans="1:48" x14ac:dyDescent="0.35">
      <c r="A141" t="s">
        <v>145</v>
      </c>
      <c r="B141" s="32">
        <v>138</v>
      </c>
      <c r="C141">
        <v>6</v>
      </c>
      <c r="D141">
        <v>8</v>
      </c>
      <c r="E141">
        <v>6</v>
      </c>
      <c r="F141">
        <f t="shared" si="21"/>
        <v>8</v>
      </c>
      <c r="G141">
        <f t="shared" si="22"/>
        <v>-2</v>
      </c>
      <c r="H141">
        <f t="shared" si="23"/>
        <v>0</v>
      </c>
      <c r="I141" s="5">
        <f>VLOOKUP(F141,naive_stat!$A$4:$E$13,5,0)</f>
        <v>0.32</v>
      </c>
      <c r="J141" s="35">
        <f>11-VLOOKUP(F141,naive_stat!$A$4:$F$13,6,0)</f>
        <v>1</v>
      </c>
      <c r="K141" s="4">
        <f>HLOOKUP(F141,$AL$3:AU141,AV141,0)</f>
        <v>0.32</v>
      </c>
      <c r="L141" s="46">
        <f>IF(VLOOKUP(C141,dynamic!$A$19:$F$28,4,0)&gt;VLOOKUP(D141,dynamic!$A$19:$F$28,4,0),C141,D141)</f>
        <v>6</v>
      </c>
      <c r="M141" s="46">
        <f t="shared" si="24"/>
        <v>1</v>
      </c>
      <c r="N141" s="46">
        <f>IF(VLOOKUP(C141,dynamic!$A$19:$F$28,2,0)&gt;VLOOKUP(D141,dynamic!$A$19:$F$28,2,0),C141,D141)</f>
        <v>6</v>
      </c>
      <c r="O141" s="46">
        <f t="shared" si="25"/>
        <v>1</v>
      </c>
      <c r="P141" s="46">
        <f>IF(VLOOKUP(C141,dynamic!$A$19:$F$28,6,0)&gt;VLOOKUP(D141,dynamic!$A$19:$F$28,6,0),C141,D141)</f>
        <v>6</v>
      </c>
      <c r="Q141" s="46">
        <f t="shared" si="26"/>
        <v>1</v>
      </c>
      <c r="R141">
        <f>COUNTIF($E$4:$E141,R$3)</f>
        <v>15</v>
      </c>
      <c r="S141">
        <f>COUNTIF($E$4:$E141,S$3)</f>
        <v>27</v>
      </c>
      <c r="T141">
        <f>COUNTIF($E$4:$E141,T$3)</f>
        <v>15</v>
      </c>
      <c r="U141">
        <f>COUNTIF($E$4:$E141,U$3)</f>
        <v>13</v>
      </c>
      <c r="V141">
        <f>COUNTIF($E$4:$E141,V$3)</f>
        <v>16</v>
      </c>
      <c r="W141">
        <f>COUNTIF($E$4:$E141,W$3)</f>
        <v>11</v>
      </c>
      <c r="X141">
        <f>COUNTIF($E$4:$E141,X$3)</f>
        <v>10</v>
      </c>
      <c r="Y141">
        <f>COUNTIF($E$4:$E141,Y$3)</f>
        <v>13</v>
      </c>
      <c r="Z141">
        <f>COUNTIF($E$4:$E141,Z$3)</f>
        <v>8</v>
      </c>
      <c r="AA141">
        <f>COUNTIF($E$4:$E141,AA$3)</f>
        <v>10</v>
      </c>
      <c r="AB141" s="39">
        <f>COUNTIF($E$4:$F141,R$3)</f>
        <v>30</v>
      </c>
      <c r="AC141" s="41">
        <f>COUNTIF($E$4:$F141,S$3)</f>
        <v>36</v>
      </c>
      <c r="AD141" s="41">
        <f>COUNTIF($E$4:$F141,T$3)</f>
        <v>31</v>
      </c>
      <c r="AE141" s="41">
        <f>COUNTIF($E$4:$F141,U$3)</f>
        <v>27</v>
      </c>
      <c r="AF141" s="41">
        <f>COUNTIF($E$4:$F141,V$3)</f>
        <v>31</v>
      </c>
      <c r="AG141" s="41">
        <f>COUNTIF($E$4:$F141,W$3)</f>
        <v>26</v>
      </c>
      <c r="AH141" s="41">
        <f>COUNTIF($E$4:$F141,X$3)</f>
        <v>17</v>
      </c>
      <c r="AI141" s="41">
        <f>COUNTIF($E$4:$F141,Y$3)</f>
        <v>28</v>
      </c>
      <c r="AJ141" s="41">
        <f>COUNTIF($E$4:$F141,Z$3)</f>
        <v>25</v>
      </c>
      <c r="AK141" s="41">
        <f>COUNTIF($E$4:$F141,AA$3)</f>
        <v>25</v>
      </c>
      <c r="AL141" s="4">
        <f t="shared" si="20"/>
        <v>0.5</v>
      </c>
      <c r="AM141" s="4">
        <f t="shared" si="20"/>
        <v>0.75</v>
      </c>
      <c r="AN141" s="4">
        <f t="shared" si="20"/>
        <v>0.4838709677419355</v>
      </c>
      <c r="AO141" s="4">
        <f t="shared" si="20"/>
        <v>0.48148148148148145</v>
      </c>
      <c r="AP141" s="4">
        <f t="shared" si="20"/>
        <v>0.5161290322580645</v>
      </c>
      <c r="AQ141" s="4">
        <f t="shared" si="19"/>
        <v>0.42307692307692307</v>
      </c>
      <c r="AR141" s="4">
        <f t="shared" si="19"/>
        <v>0.58823529411764708</v>
      </c>
      <c r="AS141" s="4">
        <f t="shared" si="19"/>
        <v>0.4642857142857143</v>
      </c>
      <c r="AT141" s="4">
        <f t="shared" si="19"/>
        <v>0.32</v>
      </c>
      <c r="AU141" s="4">
        <f t="shared" si="19"/>
        <v>0.4</v>
      </c>
      <c r="AV141">
        <v>139</v>
      </c>
    </row>
    <row r="142" spans="1:48" x14ac:dyDescent="0.35">
      <c r="A142" t="s">
        <v>145</v>
      </c>
      <c r="B142" s="32">
        <v>139</v>
      </c>
      <c r="C142">
        <v>1</v>
      </c>
      <c r="D142">
        <v>6</v>
      </c>
      <c r="E142">
        <v>1</v>
      </c>
      <c r="F142">
        <f t="shared" si="21"/>
        <v>6</v>
      </c>
      <c r="G142">
        <f t="shared" si="22"/>
        <v>-5</v>
      </c>
      <c r="H142">
        <f t="shared" si="23"/>
        <v>0</v>
      </c>
      <c r="I142" s="5">
        <f>VLOOKUP(F142,naive_stat!$A$4:$E$13,5,0)</f>
        <v>0.55555555555555558</v>
      </c>
      <c r="J142" s="35">
        <f>11-VLOOKUP(F142,naive_stat!$A$4:$F$13,6,0)</f>
        <v>9</v>
      </c>
      <c r="K142" s="4">
        <f>HLOOKUP(F142,$AL$3:AU142,AV142,0)</f>
        <v>0.55555555555555558</v>
      </c>
      <c r="L142" s="46">
        <f>IF(VLOOKUP(C142,dynamic!$A$19:$F$28,4,0)&gt;VLOOKUP(D142,dynamic!$A$19:$F$28,4,0),C142,D142)</f>
        <v>1</v>
      </c>
      <c r="M142" s="46">
        <f t="shared" si="24"/>
        <v>1</v>
      </c>
      <c r="N142" s="46">
        <f>IF(VLOOKUP(C142,dynamic!$A$19:$F$28,2,0)&gt;VLOOKUP(D142,dynamic!$A$19:$F$28,2,0),C142,D142)</f>
        <v>1</v>
      </c>
      <c r="O142" s="46">
        <f t="shared" si="25"/>
        <v>1</v>
      </c>
      <c r="P142" s="46">
        <f>IF(VLOOKUP(C142,dynamic!$A$19:$F$28,6,0)&gt;VLOOKUP(D142,dynamic!$A$19:$F$28,6,0),C142,D142)</f>
        <v>1</v>
      </c>
      <c r="Q142" s="46">
        <f t="shared" si="26"/>
        <v>1</v>
      </c>
      <c r="R142">
        <f>COUNTIF($E$4:$E142,R$3)</f>
        <v>15</v>
      </c>
      <c r="S142">
        <f>COUNTIF($E$4:$E142,S$3)</f>
        <v>28</v>
      </c>
      <c r="T142">
        <f>COUNTIF($E$4:$E142,T$3)</f>
        <v>15</v>
      </c>
      <c r="U142">
        <f>COUNTIF($E$4:$E142,U$3)</f>
        <v>13</v>
      </c>
      <c r="V142">
        <f>COUNTIF($E$4:$E142,V$3)</f>
        <v>16</v>
      </c>
      <c r="W142">
        <f>COUNTIF($E$4:$E142,W$3)</f>
        <v>11</v>
      </c>
      <c r="X142">
        <f>COUNTIF($E$4:$E142,X$3)</f>
        <v>10</v>
      </c>
      <c r="Y142">
        <f>COUNTIF($E$4:$E142,Y$3)</f>
        <v>13</v>
      </c>
      <c r="Z142">
        <f>COUNTIF($E$4:$E142,Z$3)</f>
        <v>8</v>
      </c>
      <c r="AA142">
        <f>COUNTIF($E$4:$E142,AA$3)</f>
        <v>10</v>
      </c>
      <c r="AB142" s="39">
        <f>COUNTIF($E$4:$F142,R$3)</f>
        <v>30</v>
      </c>
      <c r="AC142" s="41">
        <f>COUNTIF($E$4:$F142,S$3)</f>
        <v>37</v>
      </c>
      <c r="AD142" s="41">
        <f>COUNTIF($E$4:$F142,T$3)</f>
        <v>31</v>
      </c>
      <c r="AE142" s="41">
        <f>COUNTIF($E$4:$F142,U$3)</f>
        <v>27</v>
      </c>
      <c r="AF142" s="41">
        <f>COUNTIF($E$4:$F142,V$3)</f>
        <v>31</v>
      </c>
      <c r="AG142" s="41">
        <f>COUNTIF($E$4:$F142,W$3)</f>
        <v>26</v>
      </c>
      <c r="AH142" s="41">
        <f>COUNTIF($E$4:$F142,X$3)</f>
        <v>18</v>
      </c>
      <c r="AI142" s="41">
        <f>COUNTIF($E$4:$F142,Y$3)</f>
        <v>28</v>
      </c>
      <c r="AJ142" s="41">
        <f>COUNTIF($E$4:$F142,Z$3)</f>
        <v>25</v>
      </c>
      <c r="AK142" s="41">
        <f>COUNTIF($E$4:$F142,AA$3)</f>
        <v>25</v>
      </c>
      <c r="AL142" s="4">
        <f t="shared" si="20"/>
        <v>0.5</v>
      </c>
      <c r="AM142" s="4">
        <f t="shared" si="20"/>
        <v>0.7567567567567568</v>
      </c>
      <c r="AN142" s="4">
        <f t="shared" si="20"/>
        <v>0.4838709677419355</v>
      </c>
      <c r="AO142" s="4">
        <f t="shared" si="20"/>
        <v>0.48148148148148145</v>
      </c>
      <c r="AP142" s="4">
        <f t="shared" si="20"/>
        <v>0.5161290322580645</v>
      </c>
      <c r="AQ142" s="4">
        <f t="shared" si="19"/>
        <v>0.42307692307692307</v>
      </c>
      <c r="AR142" s="4">
        <f t="shared" si="19"/>
        <v>0.55555555555555558</v>
      </c>
      <c r="AS142" s="4">
        <f t="shared" si="19"/>
        <v>0.4642857142857143</v>
      </c>
      <c r="AT142" s="4">
        <f t="shared" si="19"/>
        <v>0.32</v>
      </c>
      <c r="AU142" s="4">
        <f t="shared" si="19"/>
        <v>0.4</v>
      </c>
      <c r="AV142">
        <v>140</v>
      </c>
    </row>
    <row r="143" spans="1:48" x14ac:dyDescent="0.35">
      <c r="A143" t="s">
        <v>145</v>
      </c>
      <c r="B143" s="32">
        <v>140</v>
      </c>
      <c r="C143">
        <v>0</v>
      </c>
      <c r="D143">
        <v>7</v>
      </c>
      <c r="E143">
        <v>0</v>
      </c>
      <c r="F143">
        <f t="shared" si="21"/>
        <v>7</v>
      </c>
      <c r="G143">
        <f t="shared" si="22"/>
        <v>-7</v>
      </c>
      <c r="H143">
        <f t="shared" si="23"/>
        <v>0</v>
      </c>
      <c r="I143" s="5">
        <f>VLOOKUP(F143,naive_stat!$A$4:$E$13,5,0)</f>
        <v>0.44827586206896552</v>
      </c>
      <c r="J143" s="35">
        <f>11-VLOOKUP(F143,naive_stat!$A$4:$F$13,6,0)</f>
        <v>4</v>
      </c>
      <c r="K143" s="4">
        <f>HLOOKUP(F143,$AL$3:AU143,AV143,0)</f>
        <v>0.44827586206896552</v>
      </c>
      <c r="L143" s="46">
        <f>IF(VLOOKUP(C143,dynamic!$A$19:$F$28,4,0)&gt;VLOOKUP(D143,dynamic!$A$19:$F$28,4,0),C143,D143)</f>
        <v>7</v>
      </c>
      <c r="M143" s="46">
        <f t="shared" si="24"/>
        <v>0</v>
      </c>
      <c r="N143" s="46">
        <f>IF(VLOOKUP(C143,dynamic!$A$19:$F$28,2,0)&gt;VLOOKUP(D143,dynamic!$A$19:$F$28,2,0),C143,D143)</f>
        <v>0</v>
      </c>
      <c r="O143" s="46">
        <f t="shared" si="25"/>
        <v>1</v>
      </c>
      <c r="P143" s="46">
        <f>IF(VLOOKUP(C143,dynamic!$A$19:$F$28,6,0)&gt;VLOOKUP(D143,dynamic!$A$19:$F$28,6,0),C143,D143)</f>
        <v>0</v>
      </c>
      <c r="Q143" s="46">
        <f t="shared" si="26"/>
        <v>1</v>
      </c>
      <c r="R143">
        <f>COUNTIF($E$4:$E143,R$3)</f>
        <v>16</v>
      </c>
      <c r="S143">
        <f>COUNTIF($E$4:$E143,S$3)</f>
        <v>28</v>
      </c>
      <c r="T143">
        <f>COUNTIF($E$4:$E143,T$3)</f>
        <v>15</v>
      </c>
      <c r="U143">
        <f>COUNTIF($E$4:$E143,U$3)</f>
        <v>13</v>
      </c>
      <c r="V143">
        <f>COUNTIF($E$4:$E143,V$3)</f>
        <v>16</v>
      </c>
      <c r="W143">
        <f>COUNTIF($E$4:$E143,W$3)</f>
        <v>11</v>
      </c>
      <c r="X143">
        <f>COUNTIF($E$4:$E143,X$3)</f>
        <v>10</v>
      </c>
      <c r="Y143">
        <f>COUNTIF($E$4:$E143,Y$3)</f>
        <v>13</v>
      </c>
      <c r="Z143">
        <f>COUNTIF($E$4:$E143,Z$3)</f>
        <v>8</v>
      </c>
      <c r="AA143">
        <f>COUNTIF($E$4:$E143,AA$3)</f>
        <v>10</v>
      </c>
      <c r="AB143" s="39">
        <f>COUNTIF($E$4:$F143,R$3)</f>
        <v>31</v>
      </c>
      <c r="AC143" s="41">
        <f>COUNTIF($E$4:$F143,S$3)</f>
        <v>37</v>
      </c>
      <c r="AD143" s="41">
        <f>COUNTIF($E$4:$F143,T$3)</f>
        <v>31</v>
      </c>
      <c r="AE143" s="41">
        <f>COUNTIF($E$4:$F143,U$3)</f>
        <v>27</v>
      </c>
      <c r="AF143" s="41">
        <f>COUNTIF($E$4:$F143,V$3)</f>
        <v>31</v>
      </c>
      <c r="AG143" s="41">
        <f>COUNTIF($E$4:$F143,W$3)</f>
        <v>26</v>
      </c>
      <c r="AH143" s="41">
        <f>COUNTIF($E$4:$F143,X$3)</f>
        <v>18</v>
      </c>
      <c r="AI143" s="41">
        <f>COUNTIF($E$4:$F143,Y$3)</f>
        <v>29</v>
      </c>
      <c r="AJ143" s="41">
        <f>COUNTIF($E$4:$F143,Z$3)</f>
        <v>25</v>
      </c>
      <c r="AK143" s="41">
        <f>COUNTIF($E$4:$F143,AA$3)</f>
        <v>25</v>
      </c>
      <c r="AL143" s="4">
        <f t="shared" si="20"/>
        <v>0.5161290322580645</v>
      </c>
      <c r="AM143" s="4">
        <f t="shared" si="20"/>
        <v>0.7567567567567568</v>
      </c>
      <c r="AN143" s="4">
        <f t="shared" si="20"/>
        <v>0.4838709677419355</v>
      </c>
      <c r="AO143" s="4">
        <f t="shared" si="20"/>
        <v>0.48148148148148145</v>
      </c>
      <c r="AP143" s="4">
        <f t="shared" si="20"/>
        <v>0.5161290322580645</v>
      </c>
      <c r="AQ143" s="4">
        <f t="shared" si="19"/>
        <v>0.42307692307692307</v>
      </c>
      <c r="AR143" s="4">
        <f t="shared" si="19"/>
        <v>0.55555555555555558</v>
      </c>
      <c r="AS143" s="4">
        <f t="shared" si="19"/>
        <v>0.44827586206896552</v>
      </c>
      <c r="AT143" s="4">
        <f t="shared" si="19"/>
        <v>0.32</v>
      </c>
      <c r="AU143" s="4">
        <f t="shared" si="19"/>
        <v>0.4</v>
      </c>
      <c r="AV143">
        <v>141</v>
      </c>
    </row>
    <row r="145" spans="10:47" x14ac:dyDescent="0.35">
      <c r="J145" t="s">
        <v>142</v>
      </c>
      <c r="R145">
        <f>naive_stat!C4</f>
        <v>16</v>
      </c>
      <c r="S145">
        <v>28</v>
      </c>
      <c r="T145">
        <v>15</v>
      </c>
      <c r="U145">
        <v>13</v>
      </c>
      <c r="V145">
        <v>16</v>
      </c>
      <c r="W145">
        <v>11</v>
      </c>
      <c r="X145">
        <v>10</v>
      </c>
      <c r="Y145">
        <v>13</v>
      </c>
      <c r="Z145">
        <v>8</v>
      </c>
      <c r="AA145">
        <v>10</v>
      </c>
      <c r="AB145" s="39">
        <f>naive_stat!D4</f>
        <v>31</v>
      </c>
      <c r="AC145" s="41">
        <v>37</v>
      </c>
      <c r="AD145" s="41">
        <v>31</v>
      </c>
      <c r="AE145" s="41">
        <v>27</v>
      </c>
      <c r="AF145" s="41">
        <v>31</v>
      </c>
      <c r="AG145" s="41">
        <v>26</v>
      </c>
      <c r="AH145" s="41">
        <v>18</v>
      </c>
      <c r="AI145" s="41">
        <v>29</v>
      </c>
      <c r="AJ145" s="41">
        <v>25</v>
      </c>
      <c r="AK145" s="41">
        <v>25</v>
      </c>
      <c r="AL145" s="4">
        <v>0.5161290322580645</v>
      </c>
      <c r="AM145" s="4">
        <v>0.7567567567567568</v>
      </c>
      <c r="AN145" s="4">
        <v>0.4838709677419355</v>
      </c>
      <c r="AO145" s="4">
        <v>0.48148148148148145</v>
      </c>
      <c r="AP145" s="4">
        <v>0.5161290322580645</v>
      </c>
      <c r="AQ145" s="4">
        <v>0.42307692307692307</v>
      </c>
      <c r="AR145" s="4">
        <v>0.55555555555555558</v>
      </c>
      <c r="AS145" s="4">
        <v>0.44827586206896552</v>
      </c>
      <c r="AT145" s="4">
        <v>0.32</v>
      </c>
      <c r="AU145" s="4">
        <v>0.4</v>
      </c>
    </row>
    <row r="147" spans="10:47" x14ac:dyDescent="0.35">
      <c r="J147" t="s">
        <v>10</v>
      </c>
      <c r="K147" t="s">
        <v>145</v>
      </c>
      <c r="L147" t="s">
        <v>173</v>
      </c>
      <c r="M147" s="4">
        <f>SUM(M124:M143)/20</f>
        <v>0.5</v>
      </c>
      <c r="N147" s="45" t="s">
        <v>156</v>
      </c>
      <c r="O147" s="4">
        <f>SUM(O124:O143)/20</f>
        <v>0.6</v>
      </c>
      <c r="P147" s="45" t="s">
        <v>156</v>
      </c>
      <c r="Q147" s="4">
        <f>SUM(Q124:Q143)/20</f>
        <v>0.7</v>
      </c>
    </row>
    <row r="148" spans="10:47" x14ac:dyDescent="0.35">
      <c r="J148" t="s">
        <v>10</v>
      </c>
      <c r="K148" t="s">
        <v>144</v>
      </c>
      <c r="L148" t="s">
        <v>173</v>
      </c>
      <c r="M148" s="4">
        <f>SUM(M4:M123)/120</f>
        <v>0.53333333333333333</v>
      </c>
      <c r="N148" s="4"/>
      <c r="O148" s="4">
        <f>SUM(O4:O123)/120</f>
        <v>0.625</v>
      </c>
      <c r="P148" s="4"/>
      <c r="Q148" s="4">
        <f>SUM(Q4:Q123)/120</f>
        <v>0.6333333333333333</v>
      </c>
    </row>
    <row r="151" spans="10:47" x14ac:dyDescent="0.35">
      <c r="K151" t="str">
        <f>K147</f>
        <v>test</v>
      </c>
      <c r="L151" t="s">
        <v>174</v>
      </c>
      <c r="M151" s="6">
        <f>matches_win!M150</f>
        <v>0.55000000000000004</v>
      </c>
      <c r="O151" s="6">
        <f>matches_win!O150</f>
        <v>0.5</v>
      </c>
      <c r="Q151" s="6">
        <f>matches_win!Q150</f>
        <v>0.65</v>
      </c>
    </row>
    <row r="152" spans="10:47" x14ac:dyDescent="0.35">
      <c r="K152" t="str">
        <f>K148</f>
        <v>training</v>
      </c>
      <c r="L152" t="s">
        <v>174</v>
      </c>
      <c r="M152" s="6">
        <f>matches_win!M151</f>
        <v>0.6</v>
      </c>
      <c r="O152" s="6">
        <f>matches_win!O151</f>
        <v>0.64166666666666672</v>
      </c>
      <c r="Q152" s="6">
        <f>matches_win!Q151</f>
        <v>0.56666666666666665</v>
      </c>
    </row>
    <row r="155" spans="10:47" x14ac:dyDescent="0.35">
      <c r="K155" t="s">
        <v>145</v>
      </c>
      <c r="L155" t="s">
        <v>175</v>
      </c>
      <c r="M155" s="6">
        <f>M147-M151</f>
        <v>-5.0000000000000044E-2</v>
      </c>
      <c r="O155" s="6">
        <f>O147-O151</f>
        <v>9.9999999999999978E-2</v>
      </c>
      <c r="Q155" s="6">
        <f>Q147-Q151</f>
        <v>4.9999999999999933E-2</v>
      </c>
    </row>
  </sheetData>
  <conditionalFormatting sqref="AL4:AU14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P14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Q14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1:Q15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5:Q15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6C6AD-D309-4A2A-A31D-E7AABAF9C7D2}">
  <dimension ref="A1:BJ151"/>
  <sheetViews>
    <sheetView topLeftCell="D1" zoomScale="48" workbookViewId="0">
      <selection activeCell="L4" sqref="L4"/>
    </sheetView>
  </sheetViews>
  <sheetFormatPr defaultRowHeight="14.5" x14ac:dyDescent="0.35"/>
  <cols>
    <col min="1" max="1" width="8.26953125" bestFit="1" customWidth="1"/>
    <col min="2" max="2" width="4.6328125" style="32" customWidth="1"/>
    <col min="3" max="4" width="8.08984375" bestFit="1" customWidth="1"/>
    <col min="5" max="5" width="6.54296875" bestFit="1" customWidth="1"/>
    <col min="6" max="6" width="7.6328125" bestFit="1" customWidth="1"/>
    <col min="7" max="7" width="6.36328125" bestFit="1" customWidth="1"/>
    <col min="8" max="8" width="7.453125" bestFit="1" customWidth="1"/>
    <col min="9" max="9" width="8.453125" bestFit="1" customWidth="1"/>
    <col min="10" max="10" width="13.7265625" bestFit="1" customWidth="1"/>
    <col min="11" max="11" width="8.81640625" bestFit="1" customWidth="1"/>
    <col min="12" max="12" width="11.08984375" bestFit="1" customWidth="1"/>
    <col min="13" max="13" width="6.54296875" bestFit="1" customWidth="1"/>
    <col min="14" max="14" width="12.1796875" bestFit="1" customWidth="1"/>
    <col min="15" max="15" width="7.6328125" bestFit="1" customWidth="1"/>
    <col min="16" max="16" width="12.1796875" bestFit="1" customWidth="1"/>
    <col min="17" max="17" width="7.6328125" bestFit="1" customWidth="1"/>
    <col min="18" max="27" width="8.453125" bestFit="1" customWidth="1"/>
    <col min="28" max="28" width="8.453125" style="39" bestFit="1" customWidth="1"/>
    <col min="29" max="37" width="8.453125" style="41" bestFit="1" customWidth="1"/>
    <col min="38" max="47" width="8.453125" bestFit="1" customWidth="1"/>
    <col min="48" max="48" width="4.6328125" bestFit="1" customWidth="1"/>
  </cols>
  <sheetData>
    <row r="1" spans="1:62" s="32" customFormat="1" x14ac:dyDescent="0.35"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  <c r="Z1" s="32" t="s">
        <v>15</v>
      </c>
      <c r="AA1" s="32" t="s">
        <v>15</v>
      </c>
      <c r="AB1" s="37" t="s">
        <v>13</v>
      </c>
      <c r="AC1" s="40" t="s">
        <v>13</v>
      </c>
      <c r="AD1" s="40" t="s">
        <v>13</v>
      </c>
      <c r="AE1" s="40" t="s">
        <v>13</v>
      </c>
      <c r="AF1" s="40" t="s">
        <v>13</v>
      </c>
      <c r="AG1" s="40" t="s">
        <v>13</v>
      </c>
      <c r="AH1" s="40" t="s">
        <v>13</v>
      </c>
      <c r="AI1" s="40" t="s">
        <v>13</v>
      </c>
      <c r="AJ1" s="40" t="s">
        <v>13</v>
      </c>
      <c r="AK1" s="40" t="s">
        <v>13</v>
      </c>
      <c r="AL1" s="32" t="s">
        <v>141</v>
      </c>
      <c r="AM1" s="32" t="s">
        <v>141</v>
      </c>
      <c r="AN1" s="32" t="s">
        <v>141</v>
      </c>
      <c r="AO1" s="32" t="s">
        <v>141</v>
      </c>
      <c r="AP1" s="32" t="s">
        <v>141</v>
      </c>
      <c r="AQ1" s="32" t="s">
        <v>141</v>
      </c>
      <c r="AR1" s="32" t="s">
        <v>141</v>
      </c>
      <c r="AS1" s="32" t="s">
        <v>141</v>
      </c>
      <c r="AT1" s="32" t="s">
        <v>141</v>
      </c>
      <c r="AU1" s="32" t="s">
        <v>141</v>
      </c>
    </row>
    <row r="2" spans="1:62" s="32" customFormat="1" x14ac:dyDescent="0.35">
      <c r="E2" s="32" t="s">
        <v>3</v>
      </c>
      <c r="F2" s="32" t="s">
        <v>15</v>
      </c>
      <c r="G2" s="32">
        <f>COUNTIF(G4:G143,0)</f>
        <v>0</v>
      </c>
      <c r="H2" s="32">
        <f>SUM(H4:H143)</f>
        <v>0</v>
      </c>
      <c r="J2" s="32" t="s">
        <v>15</v>
      </c>
      <c r="K2" s="32" t="s">
        <v>402</v>
      </c>
      <c r="L2" s="32" t="s">
        <v>151</v>
      </c>
      <c r="N2" s="32" t="s">
        <v>152</v>
      </c>
      <c r="P2" s="32" t="s">
        <v>161</v>
      </c>
      <c r="R2" s="32" t="s">
        <v>12</v>
      </c>
      <c r="S2" s="32" t="s">
        <v>12</v>
      </c>
      <c r="T2" s="32" t="s">
        <v>12</v>
      </c>
      <c r="U2" s="32" t="s">
        <v>12</v>
      </c>
      <c r="V2" s="32" t="s">
        <v>12</v>
      </c>
      <c r="W2" s="32" t="s">
        <v>12</v>
      </c>
      <c r="X2" s="32" t="s">
        <v>12</v>
      </c>
      <c r="Y2" s="32" t="s">
        <v>12</v>
      </c>
      <c r="Z2" s="32" t="s">
        <v>12</v>
      </c>
      <c r="AA2" s="32" t="s">
        <v>12</v>
      </c>
      <c r="AB2" s="37" t="str">
        <f>R2</f>
        <v>till_now</v>
      </c>
      <c r="AC2" s="40" t="str">
        <f t="shared" ref="AC2:AK3" si="0">S2</f>
        <v>till_now</v>
      </c>
      <c r="AD2" s="40" t="str">
        <f t="shared" si="0"/>
        <v>till_now</v>
      </c>
      <c r="AE2" s="40" t="str">
        <f t="shared" si="0"/>
        <v>till_now</v>
      </c>
      <c r="AF2" s="40" t="str">
        <f t="shared" si="0"/>
        <v>till_now</v>
      </c>
      <c r="AG2" s="40" t="str">
        <f t="shared" si="0"/>
        <v>till_now</v>
      </c>
      <c r="AH2" s="40" t="str">
        <f t="shared" si="0"/>
        <v>till_now</v>
      </c>
      <c r="AI2" s="40" t="str">
        <f t="shared" si="0"/>
        <v>till_now</v>
      </c>
      <c r="AJ2" s="40" t="str">
        <f t="shared" si="0"/>
        <v>till_now</v>
      </c>
      <c r="AK2" s="40" t="str">
        <f t="shared" si="0"/>
        <v>till_now</v>
      </c>
      <c r="AL2" s="32" t="str">
        <f>AB2</f>
        <v>till_now</v>
      </c>
      <c r="AM2" s="32" t="str">
        <f t="shared" ref="AM2:AU3" si="1">AC2</f>
        <v>till_now</v>
      </c>
      <c r="AN2" s="32" t="str">
        <f t="shared" si="1"/>
        <v>till_now</v>
      </c>
      <c r="AO2" s="32" t="str">
        <f t="shared" si="1"/>
        <v>till_now</v>
      </c>
      <c r="AP2" s="32" t="str">
        <f t="shared" si="1"/>
        <v>till_now</v>
      </c>
      <c r="AQ2" s="32" t="str">
        <f t="shared" si="1"/>
        <v>till_now</v>
      </c>
      <c r="AR2" s="32" t="str">
        <f t="shared" si="1"/>
        <v>till_now</v>
      </c>
      <c r="AS2" s="32" t="str">
        <f t="shared" si="1"/>
        <v>till_now</v>
      </c>
      <c r="AT2" s="32" t="str">
        <f t="shared" si="1"/>
        <v>till_now</v>
      </c>
      <c r="AU2" s="32" t="str">
        <f t="shared" si="1"/>
        <v>till_now</v>
      </c>
      <c r="AZ2" s="32" t="s">
        <v>3</v>
      </c>
    </row>
    <row r="3" spans="1:62" s="32" customFormat="1" x14ac:dyDescent="0.35">
      <c r="B3" s="32" t="s">
        <v>0</v>
      </c>
      <c r="C3" s="32" t="s">
        <v>1</v>
      </c>
      <c r="D3" s="32" t="s">
        <v>2</v>
      </c>
      <c r="E3" s="32" t="s">
        <v>4</v>
      </c>
      <c r="F3" s="32" t="s">
        <v>17</v>
      </c>
      <c r="G3" s="32" t="s">
        <v>9</v>
      </c>
      <c r="H3" s="32" t="s">
        <v>16</v>
      </c>
      <c r="I3" s="32" t="s">
        <v>14</v>
      </c>
      <c r="J3" s="32" t="s">
        <v>11</v>
      </c>
      <c r="K3" s="32" t="s">
        <v>143</v>
      </c>
      <c r="L3" s="32" t="s">
        <v>149</v>
      </c>
      <c r="M3" s="32" t="s">
        <v>150</v>
      </c>
      <c r="N3" s="32" t="s">
        <v>158</v>
      </c>
      <c r="O3" s="32" t="s">
        <v>159</v>
      </c>
      <c r="P3" s="32" t="s">
        <v>157</v>
      </c>
      <c r="Q3" s="32" t="s">
        <v>160</v>
      </c>
      <c r="R3" s="32">
        <v>0</v>
      </c>
      <c r="S3" s="32">
        <v>1</v>
      </c>
      <c r="T3" s="32">
        <v>2</v>
      </c>
      <c r="U3" s="32">
        <v>3</v>
      </c>
      <c r="V3" s="32">
        <v>4</v>
      </c>
      <c r="W3" s="32">
        <v>5</v>
      </c>
      <c r="X3" s="32">
        <v>6</v>
      </c>
      <c r="Y3" s="32">
        <v>7</v>
      </c>
      <c r="Z3" s="32">
        <v>8</v>
      </c>
      <c r="AA3" s="32">
        <v>9</v>
      </c>
      <c r="AB3" s="37">
        <f>R3</f>
        <v>0</v>
      </c>
      <c r="AC3" s="40">
        <f t="shared" si="0"/>
        <v>1</v>
      </c>
      <c r="AD3" s="40">
        <f t="shared" si="0"/>
        <v>2</v>
      </c>
      <c r="AE3" s="40">
        <f t="shared" si="0"/>
        <v>3</v>
      </c>
      <c r="AF3" s="40">
        <f t="shared" si="0"/>
        <v>4</v>
      </c>
      <c r="AG3" s="40">
        <f t="shared" si="0"/>
        <v>5</v>
      </c>
      <c r="AH3" s="40">
        <f t="shared" si="0"/>
        <v>6</v>
      </c>
      <c r="AI3" s="40">
        <f t="shared" si="0"/>
        <v>7</v>
      </c>
      <c r="AJ3" s="40">
        <f t="shared" si="0"/>
        <v>8</v>
      </c>
      <c r="AK3" s="40">
        <f t="shared" si="0"/>
        <v>9</v>
      </c>
      <c r="AL3" s="32">
        <f>AB3</f>
        <v>0</v>
      </c>
      <c r="AM3" s="32">
        <f t="shared" si="1"/>
        <v>1</v>
      </c>
      <c r="AN3" s="32">
        <f t="shared" si="1"/>
        <v>2</v>
      </c>
      <c r="AO3" s="32">
        <f t="shared" si="1"/>
        <v>3</v>
      </c>
      <c r="AP3" s="32">
        <f t="shared" si="1"/>
        <v>4</v>
      </c>
      <c r="AQ3" s="32">
        <f t="shared" si="1"/>
        <v>5</v>
      </c>
      <c r="AR3" s="32">
        <f t="shared" si="1"/>
        <v>6</v>
      </c>
      <c r="AS3" s="32">
        <f t="shared" si="1"/>
        <v>7</v>
      </c>
      <c r="AT3" s="32">
        <f t="shared" si="1"/>
        <v>8</v>
      </c>
      <c r="AU3" s="32">
        <f t="shared" si="1"/>
        <v>9</v>
      </c>
      <c r="AV3" s="32">
        <v>1</v>
      </c>
      <c r="AX3" s="32" t="str">
        <f>C3</f>
        <v>player1</v>
      </c>
      <c r="AY3" s="32" t="str">
        <f t="shared" ref="AY3:AZ4" si="2">D3</f>
        <v>player2</v>
      </c>
      <c r="AZ3" s="32" t="str">
        <f t="shared" si="2"/>
        <v>result</v>
      </c>
      <c r="BA3" s="32">
        <f>AL3</f>
        <v>0</v>
      </c>
      <c r="BB3" s="32">
        <f t="shared" ref="BB3:BJ3" si="3">AM3</f>
        <v>1</v>
      </c>
      <c r="BC3" s="32">
        <f t="shared" si="3"/>
        <v>2</v>
      </c>
      <c r="BD3" s="32">
        <f t="shared" si="3"/>
        <v>3</v>
      </c>
      <c r="BE3" s="32">
        <f t="shared" si="3"/>
        <v>4</v>
      </c>
      <c r="BF3" s="32">
        <f t="shared" si="3"/>
        <v>5</v>
      </c>
      <c r="BG3" s="32">
        <f t="shared" si="3"/>
        <v>6</v>
      </c>
      <c r="BH3" s="32">
        <f t="shared" si="3"/>
        <v>7</v>
      </c>
      <c r="BI3" s="32">
        <f t="shared" si="3"/>
        <v>8</v>
      </c>
      <c r="BJ3" s="32">
        <f t="shared" si="3"/>
        <v>9</v>
      </c>
    </row>
    <row r="4" spans="1:62" x14ac:dyDescent="0.35">
      <c r="A4" t="s">
        <v>144</v>
      </c>
      <c r="B4" s="33">
        <v>1</v>
      </c>
      <c r="C4" s="27">
        <v>1</v>
      </c>
      <c r="D4" s="27">
        <v>0</v>
      </c>
      <c r="E4" s="27">
        <v>0</v>
      </c>
      <c r="F4" s="27">
        <f>IF(E4=D4,C4,D4)</f>
        <v>1</v>
      </c>
      <c r="G4" s="27">
        <f>C4-D4</f>
        <v>1</v>
      </c>
      <c r="H4" s="27">
        <f>F4+E4-D4-C4</f>
        <v>0</v>
      </c>
      <c r="I4" s="34">
        <f>VLOOKUP(F4,naive_stat!$A$4:$E$13,5,0)</f>
        <v>0.7567567567567568</v>
      </c>
      <c r="J4" s="35">
        <f>11-VLOOKUP(F4,naive_stat!$A$4:$F$13,6,0)</f>
        <v>10</v>
      </c>
      <c r="K4" s="36">
        <f>matches_win!K4-matches_lost!K4</f>
        <v>-1</v>
      </c>
      <c r="L4" s="54">
        <f>IF(VLOOKUP(C4,dynamic!$A$50:$G$59,7,0)&gt;VLOOKUP(D4,dynamic!$A$50:$G$59,7,0),C4,D4)</f>
        <v>1</v>
      </c>
      <c r="M4" s="44">
        <f t="shared" ref="M4:M67" si="4">IF(L4=E4,1,0)</f>
        <v>0</v>
      </c>
      <c r="N4" s="54">
        <f>IF(VLOOKUP(C4,dynamic!$A$50:$F$59,2,0)&gt;VLOOKUP(D4,dynamic!$A$50:$F$59,2,0),C4,D4)</f>
        <v>1</v>
      </c>
      <c r="O4" s="44">
        <f t="shared" ref="O4:O67" si="5">IF(N4=$E4,1,0)</f>
        <v>0</v>
      </c>
      <c r="P4" s="54">
        <f>IF(VLOOKUP(C4,dynamic!$A$50:$F$59,4,0)&gt;VLOOKUP(D4,dynamic!$A$50:$F$59,4,0),C4,D4)</f>
        <v>1</v>
      </c>
      <c r="Q4" s="44">
        <f t="shared" ref="Q4:Q67" si="6">IF(P4=$E4,1,0)</f>
        <v>0</v>
      </c>
      <c r="R4" s="27">
        <f>COUNTIF($F$4:$F4,R$3)</f>
        <v>0</v>
      </c>
      <c r="S4" s="27">
        <f>COUNTIF($F$4:$F4,S$3)</f>
        <v>1</v>
      </c>
      <c r="T4" s="27">
        <f>COUNTIF($F$4:$F4,T$3)</f>
        <v>0</v>
      </c>
      <c r="U4" s="27">
        <f>COUNTIF($F$4:$F4,U$3)</f>
        <v>0</v>
      </c>
      <c r="V4" s="27">
        <f>COUNTIF($F$4:$F4,V$3)</f>
        <v>0</v>
      </c>
      <c r="W4" s="27">
        <f>COUNTIF($F$4:$F4,W$3)</f>
        <v>0</v>
      </c>
      <c r="X4" s="27">
        <f>COUNTIF($F$4:$F4,X$3)</f>
        <v>0</v>
      </c>
      <c r="Y4" s="27">
        <f>COUNTIF($F$4:$F4,Y$3)</f>
        <v>0</v>
      </c>
      <c r="Z4" s="27">
        <f>COUNTIF($F$4:$F4,Z$3)</f>
        <v>0</v>
      </c>
      <c r="AA4" s="27">
        <f>COUNTIF($F$4:$F4,AA$3)</f>
        <v>0</v>
      </c>
      <c r="AB4" s="38">
        <f>COUNTIF($E$4:$F4,R$3)</f>
        <v>1</v>
      </c>
      <c r="AC4" s="28">
        <f>COUNTIF($E$4:$F4,S$3)</f>
        <v>1</v>
      </c>
      <c r="AD4" s="28">
        <f>COUNTIF($E$4:$F4,T$3)</f>
        <v>0</v>
      </c>
      <c r="AE4" s="28">
        <f>COUNTIF($E$4:$F4,U$3)</f>
        <v>0</v>
      </c>
      <c r="AF4" s="28">
        <f>COUNTIF($E$4:$F4,V$3)</f>
        <v>0</v>
      </c>
      <c r="AG4" s="28">
        <f>COUNTIF($E$4:$F4,W$3)</f>
        <v>0</v>
      </c>
      <c r="AH4" s="28">
        <f>COUNTIF($E$4:$F4,X$3)</f>
        <v>0</v>
      </c>
      <c r="AI4" s="28">
        <f>COUNTIF($E$4:$F4,Y$3)</f>
        <v>0</v>
      </c>
      <c r="AJ4" s="28">
        <f>COUNTIF($E$4:$F4,Z$3)</f>
        <v>0</v>
      </c>
      <c r="AK4" s="28">
        <f>COUNTIF($E$4:$F4,AA$3)</f>
        <v>0</v>
      </c>
      <c r="AL4" s="36">
        <f>IFERROR(R4/AB4,0)</f>
        <v>0</v>
      </c>
      <c r="AM4" s="36">
        <f t="shared" ref="AM4:AU19" si="7">IFERROR(S4/AC4,0)</f>
        <v>1</v>
      </c>
      <c r="AN4" s="36">
        <f t="shared" si="7"/>
        <v>0</v>
      </c>
      <c r="AO4" s="36">
        <f t="shared" si="7"/>
        <v>0</v>
      </c>
      <c r="AP4" s="36">
        <f t="shared" si="7"/>
        <v>0</v>
      </c>
      <c r="AQ4" s="36">
        <f t="shared" si="7"/>
        <v>0</v>
      </c>
      <c r="AR4" s="36">
        <f t="shared" si="7"/>
        <v>0</v>
      </c>
      <c r="AS4" s="36">
        <f t="shared" si="7"/>
        <v>0</v>
      </c>
      <c r="AT4" s="36">
        <f t="shared" si="7"/>
        <v>0</v>
      </c>
      <c r="AU4" s="36">
        <f t="shared" si="7"/>
        <v>0</v>
      </c>
      <c r="AV4" s="27">
        <v>2</v>
      </c>
      <c r="AX4" s="50">
        <f>C4</f>
        <v>1</v>
      </c>
      <c r="AY4">
        <f t="shared" si="2"/>
        <v>0</v>
      </c>
      <c r="AZ4">
        <f t="shared" si="2"/>
        <v>0</v>
      </c>
      <c r="BA4" s="6">
        <f>matches_win!AL4-AL4</f>
        <v>1</v>
      </c>
      <c r="BB4" s="6">
        <f>matches_win!AM4-AM4</f>
        <v>-1</v>
      </c>
      <c r="BC4" s="6">
        <f>matches_win!AN4-AN4</f>
        <v>0</v>
      </c>
      <c r="BD4" s="6">
        <f>matches_win!AO4-AO4</f>
        <v>0</v>
      </c>
      <c r="BE4" s="6">
        <f>matches_win!AP4-AP4</f>
        <v>0</v>
      </c>
      <c r="BF4" s="6">
        <f>matches_win!AQ4-AQ4</f>
        <v>0</v>
      </c>
      <c r="BG4" s="6">
        <f>matches_win!AR4-AR4</f>
        <v>0</v>
      </c>
      <c r="BH4" s="6">
        <f>matches_win!AS4-AS4</f>
        <v>0</v>
      </c>
      <c r="BI4" s="6">
        <f>matches_win!AT4-AT4</f>
        <v>0</v>
      </c>
      <c r="BJ4" s="6">
        <f>matches_win!AU4-AU4</f>
        <v>0</v>
      </c>
    </row>
    <row r="5" spans="1:62" x14ac:dyDescent="0.35">
      <c r="A5" t="s">
        <v>144</v>
      </c>
      <c r="B5" s="33">
        <v>2</v>
      </c>
      <c r="C5" s="27">
        <v>2</v>
      </c>
      <c r="D5" s="27">
        <v>8</v>
      </c>
      <c r="E5" s="27">
        <v>2</v>
      </c>
      <c r="F5" s="27">
        <f t="shared" ref="F5:F68" si="8">IF(E5=D5,C5,D5)</f>
        <v>8</v>
      </c>
      <c r="G5" s="27">
        <f t="shared" ref="G5:G68" si="9">C5-D5</f>
        <v>-6</v>
      </c>
      <c r="H5" s="27">
        <f t="shared" ref="H5:H68" si="10">F5+E5-D5-C5</f>
        <v>0</v>
      </c>
      <c r="I5" s="34">
        <f>VLOOKUP(F5,naive_stat!$A$4:$E$13,5,0)</f>
        <v>0.32</v>
      </c>
      <c r="J5" s="35">
        <f>11-VLOOKUP(F5,naive_stat!$A$4:$F$13,6,0)</f>
        <v>1</v>
      </c>
      <c r="K5" s="36">
        <f>matches_win!K5-matches_lost!K5</f>
        <v>-1</v>
      </c>
      <c r="L5" s="54">
        <f>IF(VLOOKUP(C5,dynamic!$A$50:$G$59,7,0)&gt;VLOOKUP(D5,dynamic!$A$50:$G$59,7,0),C5,D5)</f>
        <v>2</v>
      </c>
      <c r="M5" s="44">
        <f t="shared" si="4"/>
        <v>1</v>
      </c>
      <c r="N5" s="54">
        <f>IF(VLOOKUP(C5,dynamic!$A$50:$F$59,2,0)&gt;VLOOKUP(D5,dynamic!$A$50:$F$59,2,0),C5,D5)</f>
        <v>2</v>
      </c>
      <c r="O5" s="44">
        <f t="shared" si="5"/>
        <v>1</v>
      </c>
      <c r="P5" s="54">
        <f>IF(VLOOKUP(C5,dynamic!$A$50:$F$59,4,0)&gt;VLOOKUP(D5,dynamic!$A$50:$F$59,4,0),C5,D5)</f>
        <v>2</v>
      </c>
      <c r="Q5" s="44">
        <f t="shared" si="6"/>
        <v>1</v>
      </c>
      <c r="R5" s="27">
        <f>COUNTIF($F$4:$F5,R$3)</f>
        <v>0</v>
      </c>
      <c r="S5" s="27">
        <f>COUNTIF($F$4:$F5,S$3)</f>
        <v>1</v>
      </c>
      <c r="T5" s="27">
        <f>COUNTIF($F$4:$F5,T$3)</f>
        <v>0</v>
      </c>
      <c r="U5" s="27">
        <f>COUNTIF($F$4:$F5,U$3)</f>
        <v>0</v>
      </c>
      <c r="V5" s="27">
        <f>COUNTIF($F$4:$F5,V$3)</f>
        <v>0</v>
      </c>
      <c r="W5" s="27">
        <f>COUNTIF($F$4:$F5,W$3)</f>
        <v>0</v>
      </c>
      <c r="X5" s="27">
        <f>COUNTIF($F$4:$F5,X$3)</f>
        <v>0</v>
      </c>
      <c r="Y5" s="27">
        <f>COUNTIF($F$4:$F5,Y$3)</f>
        <v>0</v>
      </c>
      <c r="Z5" s="27">
        <f>COUNTIF($F$4:$F5,Z$3)</f>
        <v>1</v>
      </c>
      <c r="AA5" s="27">
        <f>COUNTIF($F$4:$F5,AA$3)</f>
        <v>0</v>
      </c>
      <c r="AB5" s="38">
        <f>COUNTIF($E$4:$F5,R$3)</f>
        <v>1</v>
      </c>
      <c r="AC5" s="28">
        <f>COUNTIF($E$4:$F5,S$3)</f>
        <v>1</v>
      </c>
      <c r="AD5" s="28">
        <f>COUNTIF($E$4:$F5,T$3)</f>
        <v>1</v>
      </c>
      <c r="AE5" s="28">
        <f>COUNTIF($E$4:$F5,U$3)</f>
        <v>0</v>
      </c>
      <c r="AF5" s="28">
        <f>COUNTIF($E$4:$F5,V$3)</f>
        <v>0</v>
      </c>
      <c r="AG5" s="28">
        <f>COUNTIF($E$4:$F5,W$3)</f>
        <v>0</v>
      </c>
      <c r="AH5" s="28">
        <f>COUNTIF($E$4:$F5,X$3)</f>
        <v>0</v>
      </c>
      <c r="AI5" s="28">
        <f>COUNTIF($E$4:$F5,Y$3)</f>
        <v>0</v>
      </c>
      <c r="AJ5" s="28">
        <f>COUNTIF($E$4:$F5,Z$3)</f>
        <v>1</v>
      </c>
      <c r="AK5" s="28">
        <f>COUNTIF($E$4:$F5,AA$3)</f>
        <v>0</v>
      </c>
      <c r="AL5" s="36">
        <f t="shared" ref="AL5:AU43" si="11">IFERROR(R5/AB5,0)</f>
        <v>0</v>
      </c>
      <c r="AM5" s="36">
        <f t="shared" si="7"/>
        <v>1</v>
      </c>
      <c r="AN5" s="36">
        <f t="shared" si="7"/>
        <v>0</v>
      </c>
      <c r="AO5" s="36">
        <f t="shared" si="7"/>
        <v>0</v>
      </c>
      <c r="AP5" s="36">
        <f t="shared" si="7"/>
        <v>0</v>
      </c>
      <c r="AQ5" s="36">
        <f t="shared" si="7"/>
        <v>0</v>
      </c>
      <c r="AR5" s="36">
        <f t="shared" si="7"/>
        <v>0</v>
      </c>
      <c r="AS5" s="36">
        <f t="shared" si="7"/>
        <v>0</v>
      </c>
      <c r="AT5" s="36">
        <f t="shared" si="7"/>
        <v>1</v>
      </c>
      <c r="AU5" s="36">
        <f t="shared" si="7"/>
        <v>0</v>
      </c>
      <c r="AV5" s="27">
        <v>3</v>
      </c>
      <c r="AX5">
        <f t="shared" ref="AX5:AX68" si="12">C5</f>
        <v>2</v>
      </c>
      <c r="AY5">
        <f t="shared" ref="AY5:AY68" si="13">D5</f>
        <v>8</v>
      </c>
      <c r="AZ5">
        <f t="shared" ref="AZ5:AZ68" si="14">E5</f>
        <v>2</v>
      </c>
      <c r="BA5" s="6">
        <f>matches_win!AL5-AL5</f>
        <v>1</v>
      </c>
      <c r="BB5" s="6">
        <f>matches_win!AM5-AM5</f>
        <v>-1</v>
      </c>
      <c r="BC5" s="6">
        <f>matches_win!AN5-AN5</f>
        <v>1</v>
      </c>
      <c r="BD5" s="6">
        <f>matches_win!AO5-AO5</f>
        <v>0</v>
      </c>
      <c r="BE5" s="6">
        <f>matches_win!AP5-AP5</f>
        <v>0</v>
      </c>
      <c r="BF5" s="6">
        <f>matches_win!AQ5-AQ5</f>
        <v>0</v>
      </c>
      <c r="BG5" s="6">
        <f>matches_win!AR5-AR5</f>
        <v>0</v>
      </c>
      <c r="BH5" s="6">
        <f>matches_win!AS5-AS5</f>
        <v>0</v>
      </c>
      <c r="BI5" s="6">
        <f>matches_win!AT5-AT5</f>
        <v>-1</v>
      </c>
      <c r="BJ5" s="6">
        <f>matches_win!AU5-AU5</f>
        <v>0</v>
      </c>
    </row>
    <row r="6" spans="1:62" x14ac:dyDescent="0.35">
      <c r="A6" t="s">
        <v>144</v>
      </c>
      <c r="B6" s="33">
        <v>3</v>
      </c>
      <c r="C6" s="27">
        <v>3</v>
      </c>
      <c r="D6" s="27">
        <v>5</v>
      </c>
      <c r="E6" s="27">
        <v>3</v>
      </c>
      <c r="F6" s="27">
        <f t="shared" si="8"/>
        <v>5</v>
      </c>
      <c r="G6" s="27">
        <f t="shared" si="9"/>
        <v>-2</v>
      </c>
      <c r="H6" s="27">
        <f t="shared" si="10"/>
        <v>0</v>
      </c>
      <c r="I6" s="34">
        <f>VLOOKUP(F6,naive_stat!$A$4:$E$13,5,0)</f>
        <v>0.42307692307692307</v>
      </c>
      <c r="J6" s="35">
        <f>11-VLOOKUP(F6,naive_stat!$A$4:$F$13,6,0)</f>
        <v>3</v>
      </c>
      <c r="K6" s="36">
        <f>matches_win!K6-matches_lost!K6</f>
        <v>-1</v>
      </c>
      <c r="L6" s="54">
        <f>IF(VLOOKUP(C6,dynamic!$A$50:$G$59,7,0)&gt;VLOOKUP(D6,dynamic!$A$50:$G$59,7,0),C6,D6)</f>
        <v>3</v>
      </c>
      <c r="M6" s="44">
        <f t="shared" si="4"/>
        <v>1</v>
      </c>
      <c r="N6" s="54">
        <f>IF(VLOOKUP(C6,dynamic!$A$50:$F$59,2,0)&gt;VLOOKUP(D6,dynamic!$A$50:$F$59,2,0),C6,D6)</f>
        <v>3</v>
      </c>
      <c r="O6" s="44">
        <f t="shared" si="5"/>
        <v>1</v>
      </c>
      <c r="P6" s="54">
        <f>IF(VLOOKUP(C6,dynamic!$A$50:$F$59,4,0)&gt;VLOOKUP(D6,dynamic!$A$50:$F$59,4,0),C6,D6)</f>
        <v>3</v>
      </c>
      <c r="Q6" s="44">
        <f t="shared" si="6"/>
        <v>1</v>
      </c>
      <c r="R6" s="27">
        <f>COUNTIF($F$4:$F6,R$3)</f>
        <v>0</v>
      </c>
      <c r="S6" s="27">
        <f>COUNTIF($F$4:$F6,S$3)</f>
        <v>1</v>
      </c>
      <c r="T6" s="27">
        <f>COUNTIF($F$4:$F6,T$3)</f>
        <v>0</v>
      </c>
      <c r="U6" s="27">
        <f>COUNTIF($F$4:$F6,U$3)</f>
        <v>0</v>
      </c>
      <c r="V6" s="27">
        <f>COUNTIF($F$4:$F6,V$3)</f>
        <v>0</v>
      </c>
      <c r="W6" s="27">
        <f>COUNTIF($F$4:$F6,W$3)</f>
        <v>1</v>
      </c>
      <c r="X6" s="27">
        <f>COUNTIF($F$4:$F6,X$3)</f>
        <v>0</v>
      </c>
      <c r="Y6" s="27">
        <f>COUNTIF($F$4:$F6,Y$3)</f>
        <v>0</v>
      </c>
      <c r="Z6" s="27">
        <f>COUNTIF($F$4:$F6,Z$3)</f>
        <v>1</v>
      </c>
      <c r="AA6" s="27">
        <f>COUNTIF($F$4:$F6,AA$3)</f>
        <v>0</v>
      </c>
      <c r="AB6" s="38">
        <f>COUNTIF($E$4:$F6,R$3)</f>
        <v>1</v>
      </c>
      <c r="AC6" s="28">
        <f>COUNTIF($E$4:$F6,S$3)</f>
        <v>1</v>
      </c>
      <c r="AD6" s="28">
        <f>COUNTIF($E$4:$F6,T$3)</f>
        <v>1</v>
      </c>
      <c r="AE6" s="28">
        <f>COUNTIF($E$4:$F6,U$3)</f>
        <v>1</v>
      </c>
      <c r="AF6" s="28">
        <f>COUNTIF($E$4:$F6,V$3)</f>
        <v>0</v>
      </c>
      <c r="AG6" s="28">
        <f>COUNTIF($E$4:$F6,W$3)</f>
        <v>1</v>
      </c>
      <c r="AH6" s="28">
        <f>COUNTIF($E$4:$F6,X$3)</f>
        <v>0</v>
      </c>
      <c r="AI6" s="28">
        <f>COUNTIF($E$4:$F6,Y$3)</f>
        <v>0</v>
      </c>
      <c r="AJ6" s="28">
        <f>COUNTIF($E$4:$F6,Z$3)</f>
        <v>1</v>
      </c>
      <c r="AK6" s="28">
        <f>COUNTIF($E$4:$F6,AA$3)</f>
        <v>0</v>
      </c>
      <c r="AL6" s="36">
        <f t="shared" si="11"/>
        <v>0</v>
      </c>
      <c r="AM6" s="36">
        <f t="shared" si="7"/>
        <v>1</v>
      </c>
      <c r="AN6" s="36">
        <f t="shared" si="7"/>
        <v>0</v>
      </c>
      <c r="AO6" s="36">
        <f t="shared" si="7"/>
        <v>0</v>
      </c>
      <c r="AP6" s="36">
        <f t="shared" si="7"/>
        <v>0</v>
      </c>
      <c r="AQ6" s="36">
        <f t="shared" si="7"/>
        <v>1</v>
      </c>
      <c r="AR6" s="36">
        <f t="shared" si="7"/>
        <v>0</v>
      </c>
      <c r="AS6" s="36">
        <f t="shared" si="7"/>
        <v>0</v>
      </c>
      <c r="AT6" s="36">
        <f t="shared" si="7"/>
        <v>1</v>
      </c>
      <c r="AU6" s="36">
        <f t="shared" si="7"/>
        <v>0</v>
      </c>
      <c r="AV6" s="27">
        <v>4</v>
      </c>
      <c r="AX6">
        <f t="shared" si="12"/>
        <v>3</v>
      </c>
      <c r="AY6">
        <f t="shared" si="13"/>
        <v>5</v>
      </c>
      <c r="AZ6">
        <f t="shared" si="14"/>
        <v>3</v>
      </c>
      <c r="BA6" s="6">
        <f>matches_win!AL6-AL6</f>
        <v>1</v>
      </c>
      <c r="BB6" s="6">
        <f>matches_win!AM6-AM6</f>
        <v>-1</v>
      </c>
      <c r="BC6" s="6">
        <f>matches_win!AN6-AN6</f>
        <v>1</v>
      </c>
      <c r="BD6" s="6">
        <f>matches_win!AO6-AO6</f>
        <v>1</v>
      </c>
      <c r="BE6" s="6">
        <f>matches_win!AP6-AP6</f>
        <v>0</v>
      </c>
      <c r="BF6" s="6">
        <f>matches_win!AQ6-AQ6</f>
        <v>-1</v>
      </c>
      <c r="BG6" s="6">
        <f>matches_win!AR6-AR6</f>
        <v>0</v>
      </c>
      <c r="BH6" s="6">
        <f>matches_win!AS6-AS6</f>
        <v>0</v>
      </c>
      <c r="BI6" s="6">
        <f>matches_win!AT6-AT6</f>
        <v>-1</v>
      </c>
      <c r="BJ6" s="6">
        <f>matches_win!AU6-AU6</f>
        <v>0</v>
      </c>
    </row>
    <row r="7" spans="1:62" x14ac:dyDescent="0.35">
      <c r="A7" t="s">
        <v>144</v>
      </c>
      <c r="B7" s="33">
        <v>4</v>
      </c>
      <c r="C7" s="27">
        <v>7</v>
      </c>
      <c r="D7" s="27">
        <v>6</v>
      </c>
      <c r="E7" s="27">
        <v>7</v>
      </c>
      <c r="F7" s="27">
        <f t="shared" si="8"/>
        <v>6</v>
      </c>
      <c r="G7" s="27">
        <f t="shared" si="9"/>
        <v>1</v>
      </c>
      <c r="H7" s="27">
        <f t="shared" si="10"/>
        <v>0</v>
      </c>
      <c r="I7" s="34">
        <f>VLOOKUP(F7,naive_stat!$A$4:$E$13,5,0)</f>
        <v>0.55555555555555558</v>
      </c>
      <c r="J7" s="35">
        <f>11-VLOOKUP(F7,naive_stat!$A$4:$F$13,6,0)</f>
        <v>9</v>
      </c>
      <c r="K7" s="36">
        <f>matches_win!K7-matches_lost!K7</f>
        <v>-1</v>
      </c>
      <c r="L7" s="54">
        <f>IF(VLOOKUP(C7,dynamic!$A$50:$G$59,7,0)&gt;VLOOKUP(D7,dynamic!$A$50:$G$59,7,0),C7,D7)</f>
        <v>7</v>
      </c>
      <c r="M7" s="44">
        <f t="shared" si="4"/>
        <v>1</v>
      </c>
      <c r="N7" s="54">
        <f>IF(VLOOKUP(C7,dynamic!$A$50:$F$59,2,0)&gt;VLOOKUP(D7,dynamic!$A$50:$F$59,2,0),C7,D7)</f>
        <v>7</v>
      </c>
      <c r="O7" s="44">
        <f t="shared" si="5"/>
        <v>1</v>
      </c>
      <c r="P7" s="54">
        <f>IF(VLOOKUP(C7,dynamic!$A$50:$F$59,4,0)&gt;VLOOKUP(D7,dynamic!$A$50:$F$59,4,0),C7,D7)</f>
        <v>7</v>
      </c>
      <c r="Q7" s="44">
        <f t="shared" si="6"/>
        <v>1</v>
      </c>
      <c r="R7" s="27">
        <f>COUNTIF($F$4:$F7,R$3)</f>
        <v>0</v>
      </c>
      <c r="S7" s="27">
        <f>COUNTIF($F$4:$F7,S$3)</f>
        <v>1</v>
      </c>
      <c r="T7" s="27">
        <f>COUNTIF($F$4:$F7,T$3)</f>
        <v>0</v>
      </c>
      <c r="U7" s="27">
        <f>COUNTIF($F$4:$F7,U$3)</f>
        <v>0</v>
      </c>
      <c r="V7" s="27">
        <f>COUNTIF($F$4:$F7,V$3)</f>
        <v>0</v>
      </c>
      <c r="W7" s="27">
        <f>COUNTIF($F$4:$F7,W$3)</f>
        <v>1</v>
      </c>
      <c r="X7" s="27">
        <f>COUNTIF($F$4:$F7,X$3)</f>
        <v>1</v>
      </c>
      <c r="Y7" s="27">
        <f>COUNTIF($F$4:$F7,Y$3)</f>
        <v>0</v>
      </c>
      <c r="Z7" s="27">
        <f>COUNTIF($F$4:$F7,Z$3)</f>
        <v>1</v>
      </c>
      <c r="AA7" s="27">
        <f>COUNTIF($F$4:$F7,AA$3)</f>
        <v>0</v>
      </c>
      <c r="AB7" s="38">
        <f>COUNTIF($E$4:$F7,R$3)</f>
        <v>1</v>
      </c>
      <c r="AC7" s="28">
        <f>COUNTIF($E$4:$F7,S$3)</f>
        <v>1</v>
      </c>
      <c r="AD7" s="28">
        <f>COUNTIF($E$4:$F7,T$3)</f>
        <v>1</v>
      </c>
      <c r="AE7" s="28">
        <f>COUNTIF($E$4:$F7,U$3)</f>
        <v>1</v>
      </c>
      <c r="AF7" s="28">
        <f>COUNTIF($E$4:$F7,V$3)</f>
        <v>0</v>
      </c>
      <c r="AG7" s="28">
        <f>COUNTIF($E$4:$F7,W$3)</f>
        <v>1</v>
      </c>
      <c r="AH7" s="28">
        <f>COUNTIF($E$4:$F7,X$3)</f>
        <v>1</v>
      </c>
      <c r="AI7" s="28">
        <f>COUNTIF($E$4:$F7,Y$3)</f>
        <v>1</v>
      </c>
      <c r="AJ7" s="28">
        <f>COUNTIF($E$4:$F7,Z$3)</f>
        <v>1</v>
      </c>
      <c r="AK7" s="28">
        <f>COUNTIF($E$4:$F7,AA$3)</f>
        <v>0</v>
      </c>
      <c r="AL7" s="36">
        <f t="shared" si="11"/>
        <v>0</v>
      </c>
      <c r="AM7" s="36">
        <f t="shared" si="7"/>
        <v>1</v>
      </c>
      <c r="AN7" s="36">
        <f t="shared" si="7"/>
        <v>0</v>
      </c>
      <c r="AO7" s="36">
        <f t="shared" si="7"/>
        <v>0</v>
      </c>
      <c r="AP7" s="36">
        <f t="shared" si="7"/>
        <v>0</v>
      </c>
      <c r="AQ7" s="36">
        <f t="shared" si="7"/>
        <v>1</v>
      </c>
      <c r="AR7" s="36">
        <f t="shared" si="7"/>
        <v>1</v>
      </c>
      <c r="AS7" s="36">
        <f t="shared" si="7"/>
        <v>0</v>
      </c>
      <c r="AT7" s="36">
        <f t="shared" si="7"/>
        <v>1</v>
      </c>
      <c r="AU7" s="36">
        <f t="shared" si="7"/>
        <v>0</v>
      </c>
      <c r="AV7" s="27">
        <v>5</v>
      </c>
      <c r="AX7">
        <f t="shared" si="12"/>
        <v>7</v>
      </c>
      <c r="AY7">
        <f t="shared" si="13"/>
        <v>6</v>
      </c>
      <c r="AZ7">
        <f t="shared" si="14"/>
        <v>7</v>
      </c>
      <c r="BA7" s="6">
        <f>matches_win!AL7-AL7</f>
        <v>1</v>
      </c>
      <c r="BB7" s="6">
        <f>matches_win!AM7-AM7</f>
        <v>-1</v>
      </c>
      <c r="BC7" s="6">
        <f>matches_win!AN7-AN7</f>
        <v>1</v>
      </c>
      <c r="BD7" s="6">
        <f>matches_win!AO7-AO7</f>
        <v>1</v>
      </c>
      <c r="BE7" s="6">
        <f>matches_win!AP7-AP7</f>
        <v>0</v>
      </c>
      <c r="BF7" s="6">
        <f>matches_win!AQ7-AQ7</f>
        <v>-1</v>
      </c>
      <c r="BG7" s="6">
        <f>matches_win!AR7-AR7</f>
        <v>-1</v>
      </c>
      <c r="BH7" s="6">
        <f>matches_win!AS7-AS7</f>
        <v>1</v>
      </c>
      <c r="BI7" s="6">
        <f>matches_win!AT7-AT7</f>
        <v>-1</v>
      </c>
      <c r="BJ7" s="6">
        <f>matches_win!AU7-AU7</f>
        <v>0</v>
      </c>
    </row>
    <row r="8" spans="1:62" x14ac:dyDescent="0.35">
      <c r="A8" t="s">
        <v>144</v>
      </c>
      <c r="B8" s="33">
        <v>5</v>
      </c>
      <c r="C8" s="27">
        <v>8</v>
      </c>
      <c r="D8" s="27">
        <v>1</v>
      </c>
      <c r="E8" s="27">
        <v>8</v>
      </c>
      <c r="F8" s="27">
        <f t="shared" si="8"/>
        <v>1</v>
      </c>
      <c r="G8" s="27">
        <f t="shared" si="9"/>
        <v>7</v>
      </c>
      <c r="H8" s="27">
        <f t="shared" si="10"/>
        <v>0</v>
      </c>
      <c r="I8" s="34">
        <f>VLOOKUP(F8,naive_stat!$A$4:$E$13,5,0)</f>
        <v>0.7567567567567568</v>
      </c>
      <c r="J8" s="35">
        <f>11-VLOOKUP(F8,naive_stat!$A$4:$F$13,6,0)</f>
        <v>10</v>
      </c>
      <c r="K8" s="36">
        <f>matches_win!K8-matches_lost!K8</f>
        <v>-1</v>
      </c>
      <c r="L8" s="54">
        <f>IF(VLOOKUP(C8,dynamic!$A$50:$G$59,7,0)&gt;VLOOKUP(D8,dynamic!$A$50:$G$59,7,0),C8,D8)</f>
        <v>1</v>
      </c>
      <c r="M8" s="44">
        <f t="shared" si="4"/>
        <v>0</v>
      </c>
      <c r="N8" s="54">
        <f>IF(VLOOKUP(C8,dynamic!$A$50:$F$59,2,0)&gt;VLOOKUP(D8,dynamic!$A$50:$F$59,2,0),C8,D8)</f>
        <v>1</v>
      </c>
      <c r="O8" s="44">
        <f t="shared" si="5"/>
        <v>0</v>
      </c>
      <c r="P8" s="54">
        <f>IF(VLOOKUP(C8,dynamic!$A$50:$F$59,4,0)&gt;VLOOKUP(D8,dynamic!$A$50:$F$59,4,0),C8,D8)</f>
        <v>1</v>
      </c>
      <c r="Q8" s="44">
        <f t="shared" si="6"/>
        <v>0</v>
      </c>
      <c r="R8" s="27">
        <f>COUNTIF($F$4:$F8,R$3)</f>
        <v>0</v>
      </c>
      <c r="S8" s="27">
        <f>COUNTIF($F$4:$F8,S$3)</f>
        <v>2</v>
      </c>
      <c r="T8" s="27">
        <f>COUNTIF($F$4:$F8,T$3)</f>
        <v>0</v>
      </c>
      <c r="U8" s="27">
        <f>COUNTIF($F$4:$F8,U$3)</f>
        <v>0</v>
      </c>
      <c r="V8" s="27">
        <f>COUNTIF($F$4:$F8,V$3)</f>
        <v>0</v>
      </c>
      <c r="W8" s="27">
        <f>COUNTIF($F$4:$F8,W$3)</f>
        <v>1</v>
      </c>
      <c r="X8" s="27">
        <f>COUNTIF($F$4:$F8,X$3)</f>
        <v>1</v>
      </c>
      <c r="Y8" s="27">
        <f>COUNTIF($F$4:$F8,Y$3)</f>
        <v>0</v>
      </c>
      <c r="Z8" s="27">
        <f>COUNTIF($F$4:$F8,Z$3)</f>
        <v>1</v>
      </c>
      <c r="AA8" s="27">
        <f>COUNTIF($F$4:$F8,AA$3)</f>
        <v>0</v>
      </c>
      <c r="AB8" s="38">
        <f>COUNTIF($E$4:$F8,R$3)</f>
        <v>1</v>
      </c>
      <c r="AC8" s="28">
        <f>COUNTIF($E$4:$F8,S$3)</f>
        <v>2</v>
      </c>
      <c r="AD8" s="28">
        <f>COUNTIF($E$4:$F8,T$3)</f>
        <v>1</v>
      </c>
      <c r="AE8" s="28">
        <f>COUNTIF($E$4:$F8,U$3)</f>
        <v>1</v>
      </c>
      <c r="AF8" s="28">
        <f>COUNTIF($E$4:$F8,V$3)</f>
        <v>0</v>
      </c>
      <c r="AG8" s="28">
        <f>COUNTIF($E$4:$F8,W$3)</f>
        <v>1</v>
      </c>
      <c r="AH8" s="28">
        <f>COUNTIF($E$4:$F8,X$3)</f>
        <v>1</v>
      </c>
      <c r="AI8" s="28">
        <f>COUNTIF($E$4:$F8,Y$3)</f>
        <v>1</v>
      </c>
      <c r="AJ8" s="28">
        <f>COUNTIF($E$4:$F8,Z$3)</f>
        <v>2</v>
      </c>
      <c r="AK8" s="28">
        <f>COUNTIF($E$4:$F8,AA$3)</f>
        <v>0</v>
      </c>
      <c r="AL8" s="36">
        <f t="shared" si="11"/>
        <v>0</v>
      </c>
      <c r="AM8" s="36">
        <f t="shared" si="7"/>
        <v>1</v>
      </c>
      <c r="AN8" s="36">
        <f t="shared" si="7"/>
        <v>0</v>
      </c>
      <c r="AO8" s="36">
        <f t="shared" si="7"/>
        <v>0</v>
      </c>
      <c r="AP8" s="36">
        <f t="shared" si="7"/>
        <v>0</v>
      </c>
      <c r="AQ8" s="36">
        <f t="shared" si="7"/>
        <v>1</v>
      </c>
      <c r="AR8" s="36">
        <f t="shared" si="7"/>
        <v>1</v>
      </c>
      <c r="AS8" s="36">
        <f t="shared" si="7"/>
        <v>0</v>
      </c>
      <c r="AT8" s="36">
        <f t="shared" si="7"/>
        <v>0.5</v>
      </c>
      <c r="AU8" s="36">
        <f t="shared" si="7"/>
        <v>0</v>
      </c>
      <c r="AV8" s="27">
        <v>6</v>
      </c>
      <c r="AX8">
        <f t="shared" si="12"/>
        <v>8</v>
      </c>
      <c r="AY8" s="50">
        <f t="shared" si="13"/>
        <v>1</v>
      </c>
      <c r="AZ8">
        <f t="shared" si="14"/>
        <v>8</v>
      </c>
      <c r="BA8" s="6">
        <f>matches_win!AL8-AL8</f>
        <v>1</v>
      </c>
      <c r="BB8" s="6">
        <f>matches_win!AM8-AM8</f>
        <v>-1</v>
      </c>
      <c r="BC8" s="6">
        <f>matches_win!AN8-AN8</f>
        <v>1</v>
      </c>
      <c r="BD8" s="6">
        <f>matches_win!AO8-AO8</f>
        <v>1</v>
      </c>
      <c r="BE8" s="6">
        <f>matches_win!AP8-AP8</f>
        <v>0</v>
      </c>
      <c r="BF8" s="6">
        <f>matches_win!AQ8-AQ8</f>
        <v>-1</v>
      </c>
      <c r="BG8" s="6">
        <f>matches_win!AR8-AR8</f>
        <v>-1</v>
      </c>
      <c r="BH8" s="6">
        <f>matches_win!AS8-AS8</f>
        <v>1</v>
      </c>
      <c r="BI8" s="6">
        <f>matches_win!AT8-AT8</f>
        <v>0</v>
      </c>
      <c r="BJ8" s="6">
        <f>matches_win!AU8-AU8</f>
        <v>0</v>
      </c>
    </row>
    <row r="9" spans="1:62" x14ac:dyDescent="0.35">
      <c r="A9" t="s">
        <v>144</v>
      </c>
      <c r="B9" s="33">
        <v>6</v>
      </c>
      <c r="C9" s="27">
        <v>8</v>
      </c>
      <c r="D9" s="27">
        <v>4</v>
      </c>
      <c r="E9" s="27">
        <v>8</v>
      </c>
      <c r="F9" s="27">
        <f t="shared" si="8"/>
        <v>4</v>
      </c>
      <c r="G9" s="27">
        <f t="shared" si="9"/>
        <v>4</v>
      </c>
      <c r="H9" s="27">
        <f t="shared" si="10"/>
        <v>0</v>
      </c>
      <c r="I9" s="34">
        <f>VLOOKUP(F9,naive_stat!$A$4:$E$13,5,0)</f>
        <v>0.5161290322580645</v>
      </c>
      <c r="J9" s="35">
        <f>11-VLOOKUP(F9,naive_stat!$A$4:$F$13,6,0)</f>
        <v>8</v>
      </c>
      <c r="K9" s="36">
        <f>matches_win!K9-matches_lost!K9</f>
        <v>-1</v>
      </c>
      <c r="L9" s="54">
        <f>IF(VLOOKUP(C9,dynamic!$A$50:$G$59,7,0)&gt;VLOOKUP(D9,dynamic!$A$50:$G$59,7,0),C9,D9)</f>
        <v>8</v>
      </c>
      <c r="M9" s="44">
        <f t="shared" si="4"/>
        <v>1</v>
      </c>
      <c r="N9" s="54">
        <f>IF(VLOOKUP(C9,dynamic!$A$50:$F$59,2,0)&gt;VLOOKUP(D9,dynamic!$A$50:$F$59,2,0),C9,D9)</f>
        <v>8</v>
      </c>
      <c r="O9" s="44">
        <f t="shared" si="5"/>
        <v>1</v>
      </c>
      <c r="P9" s="54">
        <f>IF(VLOOKUP(C9,dynamic!$A$50:$F$59,4,0)&gt;VLOOKUP(D9,dynamic!$A$50:$F$59,4,0),C9,D9)</f>
        <v>8</v>
      </c>
      <c r="Q9" s="44">
        <f t="shared" si="6"/>
        <v>1</v>
      </c>
      <c r="R9" s="27">
        <f>COUNTIF($F$4:$F9,R$3)</f>
        <v>0</v>
      </c>
      <c r="S9" s="27">
        <f>COUNTIF($F$4:$F9,S$3)</f>
        <v>2</v>
      </c>
      <c r="T9" s="27">
        <f>COUNTIF($F$4:$F9,T$3)</f>
        <v>0</v>
      </c>
      <c r="U9" s="27">
        <f>COUNTIF($F$4:$F9,U$3)</f>
        <v>0</v>
      </c>
      <c r="V9" s="27">
        <f>COUNTIF($F$4:$F9,V$3)</f>
        <v>1</v>
      </c>
      <c r="W9" s="27">
        <f>COUNTIF($F$4:$F9,W$3)</f>
        <v>1</v>
      </c>
      <c r="X9" s="27">
        <f>COUNTIF($F$4:$F9,X$3)</f>
        <v>1</v>
      </c>
      <c r="Y9" s="27">
        <f>COUNTIF($F$4:$F9,Y$3)</f>
        <v>0</v>
      </c>
      <c r="Z9" s="27">
        <f>COUNTIF($F$4:$F9,Z$3)</f>
        <v>1</v>
      </c>
      <c r="AA9" s="27">
        <f>COUNTIF($F$4:$F9,AA$3)</f>
        <v>0</v>
      </c>
      <c r="AB9" s="38">
        <f>COUNTIF($E$4:$F9,R$3)</f>
        <v>1</v>
      </c>
      <c r="AC9" s="28">
        <f>COUNTIF($E$4:$F9,S$3)</f>
        <v>2</v>
      </c>
      <c r="AD9" s="28">
        <f>COUNTIF($E$4:$F9,T$3)</f>
        <v>1</v>
      </c>
      <c r="AE9" s="28">
        <f>COUNTIF($E$4:$F9,U$3)</f>
        <v>1</v>
      </c>
      <c r="AF9" s="28">
        <f>COUNTIF($E$4:$F9,V$3)</f>
        <v>1</v>
      </c>
      <c r="AG9" s="28">
        <f>COUNTIF($E$4:$F9,W$3)</f>
        <v>1</v>
      </c>
      <c r="AH9" s="28">
        <f>COUNTIF($E$4:$F9,X$3)</f>
        <v>1</v>
      </c>
      <c r="AI9" s="28">
        <f>COUNTIF($E$4:$F9,Y$3)</f>
        <v>1</v>
      </c>
      <c r="AJ9" s="28">
        <f>COUNTIF($E$4:$F9,Z$3)</f>
        <v>3</v>
      </c>
      <c r="AK9" s="28">
        <f>COUNTIF($E$4:$F9,AA$3)</f>
        <v>0</v>
      </c>
      <c r="AL9" s="36">
        <f t="shared" si="11"/>
        <v>0</v>
      </c>
      <c r="AM9" s="36">
        <f t="shared" si="7"/>
        <v>1</v>
      </c>
      <c r="AN9" s="36">
        <f t="shared" si="7"/>
        <v>0</v>
      </c>
      <c r="AO9" s="36">
        <f t="shared" si="7"/>
        <v>0</v>
      </c>
      <c r="AP9" s="36">
        <f t="shared" si="7"/>
        <v>1</v>
      </c>
      <c r="AQ9" s="36">
        <f t="shared" si="7"/>
        <v>1</v>
      </c>
      <c r="AR9" s="36">
        <f t="shared" si="7"/>
        <v>1</v>
      </c>
      <c r="AS9" s="36">
        <f t="shared" si="7"/>
        <v>0</v>
      </c>
      <c r="AT9" s="36">
        <f t="shared" si="7"/>
        <v>0.33333333333333331</v>
      </c>
      <c r="AU9" s="36">
        <f t="shared" si="7"/>
        <v>0</v>
      </c>
      <c r="AV9" s="27">
        <v>7</v>
      </c>
      <c r="AX9">
        <f t="shared" si="12"/>
        <v>8</v>
      </c>
      <c r="AY9">
        <f t="shared" si="13"/>
        <v>4</v>
      </c>
      <c r="AZ9">
        <f t="shared" si="14"/>
        <v>8</v>
      </c>
      <c r="BA9" s="6">
        <f>matches_win!AL9-AL9</f>
        <v>1</v>
      </c>
      <c r="BB9" s="6">
        <f>matches_win!AM9-AM9</f>
        <v>-1</v>
      </c>
      <c r="BC9" s="6">
        <f>matches_win!AN9-AN9</f>
        <v>1</v>
      </c>
      <c r="BD9" s="6">
        <f>matches_win!AO9-AO9</f>
        <v>1</v>
      </c>
      <c r="BE9" s="6">
        <f>matches_win!AP9-AP9</f>
        <v>-1</v>
      </c>
      <c r="BF9" s="6">
        <f>matches_win!AQ9-AQ9</f>
        <v>-1</v>
      </c>
      <c r="BG9" s="6">
        <f>matches_win!AR9-AR9</f>
        <v>-1</v>
      </c>
      <c r="BH9" s="6">
        <f>matches_win!AS9-AS9</f>
        <v>1</v>
      </c>
      <c r="BI9" s="6">
        <f>matches_win!AT9-AT9</f>
        <v>0.33333333333333331</v>
      </c>
      <c r="BJ9" s="6">
        <f>matches_win!AU9-AU9</f>
        <v>0</v>
      </c>
    </row>
    <row r="10" spans="1:62" x14ac:dyDescent="0.35">
      <c r="A10" t="s">
        <v>144</v>
      </c>
      <c r="B10" s="33">
        <v>7</v>
      </c>
      <c r="C10" s="27">
        <v>6</v>
      </c>
      <c r="D10" s="27">
        <v>9</v>
      </c>
      <c r="E10" s="27">
        <v>6</v>
      </c>
      <c r="F10" s="27">
        <f t="shared" si="8"/>
        <v>9</v>
      </c>
      <c r="G10" s="27">
        <f t="shared" si="9"/>
        <v>-3</v>
      </c>
      <c r="H10" s="27">
        <f t="shared" si="10"/>
        <v>0</v>
      </c>
      <c r="I10" s="34">
        <f>VLOOKUP(F10,naive_stat!$A$4:$E$13,5,0)</f>
        <v>0.4</v>
      </c>
      <c r="J10" s="35">
        <f>11-VLOOKUP(F10,naive_stat!$A$4:$F$13,6,0)</f>
        <v>2</v>
      </c>
      <c r="K10" s="36">
        <f>matches_win!K10-matches_lost!K10</f>
        <v>-1</v>
      </c>
      <c r="L10" s="54">
        <f>IF(VLOOKUP(C10,dynamic!$A$50:$G$59,7,0)&gt;VLOOKUP(D10,dynamic!$A$50:$G$59,7,0),C10,D10)</f>
        <v>6</v>
      </c>
      <c r="M10" s="44">
        <f t="shared" si="4"/>
        <v>1</v>
      </c>
      <c r="N10" s="54">
        <f>IF(VLOOKUP(C10,dynamic!$A$50:$F$59,2,0)&gt;VLOOKUP(D10,dynamic!$A$50:$F$59,2,0),C10,D10)</f>
        <v>6</v>
      </c>
      <c r="O10" s="44">
        <f t="shared" si="5"/>
        <v>1</v>
      </c>
      <c r="P10" s="54">
        <f>IF(VLOOKUP(C10,dynamic!$A$50:$F$59,4,0)&gt;VLOOKUP(D10,dynamic!$A$50:$F$59,4,0),C10,D10)</f>
        <v>6</v>
      </c>
      <c r="Q10" s="44">
        <f t="shared" si="6"/>
        <v>1</v>
      </c>
      <c r="R10" s="27">
        <f>COUNTIF($F$4:$F10,R$3)</f>
        <v>0</v>
      </c>
      <c r="S10" s="27">
        <f>COUNTIF($F$4:$F10,S$3)</f>
        <v>2</v>
      </c>
      <c r="T10" s="27">
        <f>COUNTIF($F$4:$F10,T$3)</f>
        <v>0</v>
      </c>
      <c r="U10" s="27">
        <f>COUNTIF($F$4:$F10,U$3)</f>
        <v>0</v>
      </c>
      <c r="V10" s="27">
        <f>COUNTIF($F$4:$F10,V$3)</f>
        <v>1</v>
      </c>
      <c r="W10" s="27">
        <f>COUNTIF($F$4:$F10,W$3)</f>
        <v>1</v>
      </c>
      <c r="X10" s="27">
        <f>COUNTIF($F$4:$F10,X$3)</f>
        <v>1</v>
      </c>
      <c r="Y10" s="27">
        <f>COUNTIF($F$4:$F10,Y$3)</f>
        <v>0</v>
      </c>
      <c r="Z10" s="27">
        <f>COUNTIF($F$4:$F10,Z$3)</f>
        <v>1</v>
      </c>
      <c r="AA10" s="27">
        <f>COUNTIF($F$4:$F10,AA$3)</f>
        <v>1</v>
      </c>
      <c r="AB10" s="38">
        <f>COUNTIF($E$4:$F10,R$3)</f>
        <v>1</v>
      </c>
      <c r="AC10" s="28">
        <f>COUNTIF($E$4:$F10,S$3)</f>
        <v>2</v>
      </c>
      <c r="AD10" s="28">
        <f>COUNTIF($E$4:$F10,T$3)</f>
        <v>1</v>
      </c>
      <c r="AE10" s="28">
        <f>COUNTIF($E$4:$F10,U$3)</f>
        <v>1</v>
      </c>
      <c r="AF10" s="28">
        <f>COUNTIF($E$4:$F10,V$3)</f>
        <v>1</v>
      </c>
      <c r="AG10" s="28">
        <f>COUNTIF($E$4:$F10,W$3)</f>
        <v>1</v>
      </c>
      <c r="AH10" s="28">
        <f>COUNTIF($E$4:$F10,X$3)</f>
        <v>2</v>
      </c>
      <c r="AI10" s="28">
        <f>COUNTIF($E$4:$F10,Y$3)</f>
        <v>1</v>
      </c>
      <c r="AJ10" s="28">
        <f>COUNTIF($E$4:$F10,Z$3)</f>
        <v>3</v>
      </c>
      <c r="AK10" s="28">
        <f>COUNTIF($E$4:$F10,AA$3)</f>
        <v>1</v>
      </c>
      <c r="AL10" s="36">
        <f t="shared" si="11"/>
        <v>0</v>
      </c>
      <c r="AM10" s="36">
        <f t="shared" si="7"/>
        <v>1</v>
      </c>
      <c r="AN10" s="36">
        <f t="shared" si="7"/>
        <v>0</v>
      </c>
      <c r="AO10" s="36">
        <f t="shared" si="7"/>
        <v>0</v>
      </c>
      <c r="AP10" s="36">
        <f t="shared" si="7"/>
        <v>1</v>
      </c>
      <c r="AQ10" s="36">
        <f t="shared" si="7"/>
        <v>1</v>
      </c>
      <c r="AR10" s="36">
        <f t="shared" si="7"/>
        <v>0.5</v>
      </c>
      <c r="AS10" s="36">
        <f t="shared" si="7"/>
        <v>0</v>
      </c>
      <c r="AT10" s="36">
        <f t="shared" si="7"/>
        <v>0.33333333333333331</v>
      </c>
      <c r="AU10" s="36">
        <f t="shared" si="7"/>
        <v>1</v>
      </c>
      <c r="AV10" s="27">
        <v>8</v>
      </c>
      <c r="AX10">
        <f t="shared" si="12"/>
        <v>6</v>
      </c>
      <c r="AY10">
        <f t="shared" si="13"/>
        <v>9</v>
      </c>
      <c r="AZ10">
        <f t="shared" si="14"/>
        <v>6</v>
      </c>
      <c r="BA10" s="6">
        <f>matches_win!AL10-AL10</f>
        <v>1</v>
      </c>
      <c r="BB10" s="6">
        <f>matches_win!AM10-AM10</f>
        <v>-1</v>
      </c>
      <c r="BC10" s="6">
        <f>matches_win!AN10-AN10</f>
        <v>1</v>
      </c>
      <c r="BD10" s="6">
        <f>matches_win!AO10-AO10</f>
        <v>1</v>
      </c>
      <c r="BE10" s="6">
        <f>matches_win!AP10-AP10</f>
        <v>-1</v>
      </c>
      <c r="BF10" s="6">
        <f>matches_win!AQ10-AQ10</f>
        <v>-1</v>
      </c>
      <c r="BG10" s="6">
        <f>matches_win!AR10-AR10</f>
        <v>0</v>
      </c>
      <c r="BH10" s="6">
        <f>matches_win!AS10-AS10</f>
        <v>1</v>
      </c>
      <c r="BI10" s="6">
        <f>matches_win!AT10-AT10</f>
        <v>0.33333333333333331</v>
      </c>
      <c r="BJ10" s="6">
        <f>matches_win!AU10-AU10</f>
        <v>-1</v>
      </c>
    </row>
    <row r="11" spans="1:62" x14ac:dyDescent="0.35">
      <c r="A11" t="s">
        <v>144</v>
      </c>
      <c r="B11" s="33">
        <v>8</v>
      </c>
      <c r="C11" s="27">
        <v>4</v>
      </c>
      <c r="D11" s="27">
        <v>3</v>
      </c>
      <c r="E11" s="27">
        <v>4</v>
      </c>
      <c r="F11" s="27">
        <f t="shared" si="8"/>
        <v>3</v>
      </c>
      <c r="G11" s="27">
        <f t="shared" si="9"/>
        <v>1</v>
      </c>
      <c r="H11" s="27">
        <f t="shared" si="10"/>
        <v>0</v>
      </c>
      <c r="I11" s="34">
        <f>VLOOKUP(F11,naive_stat!$A$4:$E$13,5,0)</f>
        <v>0.48148148148148145</v>
      </c>
      <c r="J11" s="35">
        <f>11-VLOOKUP(F11,naive_stat!$A$4:$F$13,6,0)</f>
        <v>5</v>
      </c>
      <c r="K11" s="36">
        <f>matches_win!K11-matches_lost!K11</f>
        <v>0</v>
      </c>
      <c r="L11" s="54">
        <f>IF(VLOOKUP(C11,dynamic!$A$50:$G$59,7,0)&gt;VLOOKUP(D11,dynamic!$A$50:$G$59,7,0),C11,D11)</f>
        <v>3</v>
      </c>
      <c r="M11" s="44">
        <f t="shared" si="4"/>
        <v>0</v>
      </c>
      <c r="N11" s="54">
        <f>IF(VLOOKUP(C11,dynamic!$A$50:$F$59,2,0)&gt;VLOOKUP(D11,dynamic!$A$50:$F$59,2,0),C11,D11)</f>
        <v>3</v>
      </c>
      <c r="O11" s="44">
        <f t="shared" si="5"/>
        <v>0</v>
      </c>
      <c r="P11" s="54">
        <f>IF(VLOOKUP(C11,dynamic!$A$50:$F$59,4,0)&gt;VLOOKUP(D11,dynamic!$A$50:$F$59,4,0),C11,D11)</f>
        <v>3</v>
      </c>
      <c r="Q11" s="44">
        <f t="shared" si="6"/>
        <v>0</v>
      </c>
      <c r="R11" s="27">
        <f>COUNTIF($F$4:$F11,R$3)</f>
        <v>0</v>
      </c>
      <c r="S11" s="27">
        <f>COUNTIF($F$4:$F11,S$3)</f>
        <v>2</v>
      </c>
      <c r="T11" s="27">
        <f>COUNTIF($F$4:$F11,T$3)</f>
        <v>0</v>
      </c>
      <c r="U11" s="27">
        <f>COUNTIF($F$4:$F11,U$3)</f>
        <v>1</v>
      </c>
      <c r="V11" s="27">
        <f>COUNTIF($F$4:$F11,V$3)</f>
        <v>1</v>
      </c>
      <c r="W11" s="27">
        <f>COUNTIF($F$4:$F11,W$3)</f>
        <v>1</v>
      </c>
      <c r="X11" s="27">
        <f>COUNTIF($F$4:$F11,X$3)</f>
        <v>1</v>
      </c>
      <c r="Y11" s="27">
        <f>COUNTIF($F$4:$F11,Y$3)</f>
        <v>0</v>
      </c>
      <c r="Z11" s="27">
        <f>COUNTIF($F$4:$F11,Z$3)</f>
        <v>1</v>
      </c>
      <c r="AA11" s="27">
        <f>COUNTIF($F$4:$F11,AA$3)</f>
        <v>1</v>
      </c>
      <c r="AB11" s="38">
        <f>COUNTIF($E$4:$F11,R$3)</f>
        <v>1</v>
      </c>
      <c r="AC11" s="28">
        <f>COUNTIF($E$4:$F11,S$3)</f>
        <v>2</v>
      </c>
      <c r="AD11" s="28">
        <f>COUNTIF($E$4:$F11,T$3)</f>
        <v>1</v>
      </c>
      <c r="AE11" s="28">
        <f>COUNTIF($E$4:$F11,U$3)</f>
        <v>2</v>
      </c>
      <c r="AF11" s="28">
        <f>COUNTIF($E$4:$F11,V$3)</f>
        <v>2</v>
      </c>
      <c r="AG11" s="28">
        <f>COUNTIF($E$4:$F11,W$3)</f>
        <v>1</v>
      </c>
      <c r="AH11" s="28">
        <f>COUNTIF($E$4:$F11,X$3)</f>
        <v>2</v>
      </c>
      <c r="AI11" s="28">
        <f>COUNTIF($E$4:$F11,Y$3)</f>
        <v>1</v>
      </c>
      <c r="AJ11" s="28">
        <f>COUNTIF($E$4:$F11,Z$3)</f>
        <v>3</v>
      </c>
      <c r="AK11" s="28">
        <f>COUNTIF($E$4:$F11,AA$3)</f>
        <v>1</v>
      </c>
      <c r="AL11" s="36">
        <f t="shared" si="11"/>
        <v>0</v>
      </c>
      <c r="AM11" s="36">
        <f t="shared" si="7"/>
        <v>1</v>
      </c>
      <c r="AN11" s="36">
        <f t="shared" si="7"/>
        <v>0</v>
      </c>
      <c r="AO11" s="36">
        <f t="shared" si="7"/>
        <v>0.5</v>
      </c>
      <c r="AP11" s="36">
        <f t="shared" si="7"/>
        <v>0.5</v>
      </c>
      <c r="AQ11" s="36">
        <f t="shared" si="7"/>
        <v>1</v>
      </c>
      <c r="AR11" s="36">
        <f t="shared" si="7"/>
        <v>0.5</v>
      </c>
      <c r="AS11" s="36">
        <f t="shared" si="7"/>
        <v>0</v>
      </c>
      <c r="AT11" s="36">
        <f t="shared" si="7"/>
        <v>0.33333333333333331</v>
      </c>
      <c r="AU11" s="36">
        <f t="shared" si="7"/>
        <v>1</v>
      </c>
      <c r="AV11" s="27">
        <v>9</v>
      </c>
      <c r="AX11">
        <f t="shared" si="12"/>
        <v>4</v>
      </c>
      <c r="AY11">
        <f t="shared" si="13"/>
        <v>3</v>
      </c>
      <c r="AZ11">
        <f t="shared" si="14"/>
        <v>4</v>
      </c>
      <c r="BA11" s="6">
        <f>matches_win!AL11-AL11</f>
        <v>1</v>
      </c>
      <c r="BB11" s="6">
        <f>matches_win!AM11-AM11</f>
        <v>-1</v>
      </c>
      <c r="BC11" s="6">
        <f>matches_win!AN11-AN11</f>
        <v>1</v>
      </c>
      <c r="BD11" s="6">
        <f>matches_win!AO11-AO11</f>
        <v>0</v>
      </c>
      <c r="BE11" s="6">
        <f>matches_win!AP11-AP11</f>
        <v>0</v>
      </c>
      <c r="BF11" s="6">
        <f>matches_win!AQ11-AQ11</f>
        <v>-1</v>
      </c>
      <c r="BG11" s="6">
        <f>matches_win!AR11-AR11</f>
        <v>0</v>
      </c>
      <c r="BH11" s="6">
        <f>matches_win!AS11-AS11</f>
        <v>1</v>
      </c>
      <c r="BI11" s="6">
        <f>matches_win!AT11-AT11</f>
        <v>0.33333333333333331</v>
      </c>
      <c r="BJ11" s="6">
        <f>matches_win!AU11-AU11</f>
        <v>-1</v>
      </c>
    </row>
    <row r="12" spans="1:62" x14ac:dyDescent="0.35">
      <c r="A12" t="s">
        <v>144</v>
      </c>
      <c r="B12" s="33">
        <v>9</v>
      </c>
      <c r="C12" s="27">
        <v>1</v>
      </c>
      <c r="D12" s="27">
        <v>9</v>
      </c>
      <c r="E12" s="27">
        <v>1</v>
      </c>
      <c r="F12" s="27">
        <f t="shared" si="8"/>
        <v>9</v>
      </c>
      <c r="G12" s="27">
        <f t="shared" si="9"/>
        <v>-8</v>
      </c>
      <c r="H12" s="27">
        <f t="shared" si="10"/>
        <v>0</v>
      </c>
      <c r="I12" s="34">
        <f>VLOOKUP(F12,naive_stat!$A$4:$E$13,5,0)</f>
        <v>0.4</v>
      </c>
      <c r="J12" s="35">
        <f>11-VLOOKUP(F12,naive_stat!$A$4:$F$13,6,0)</f>
        <v>2</v>
      </c>
      <c r="K12" s="36">
        <f>matches_win!K12-matches_lost!K12</f>
        <v>-1</v>
      </c>
      <c r="L12" s="54">
        <f>IF(VLOOKUP(C12,dynamic!$A$50:$G$59,7,0)&gt;VLOOKUP(D12,dynamic!$A$50:$G$59,7,0),C12,D12)</f>
        <v>1</v>
      </c>
      <c r="M12" s="44">
        <f t="shared" si="4"/>
        <v>1</v>
      </c>
      <c r="N12" s="54">
        <f>IF(VLOOKUP(C12,dynamic!$A$50:$F$59,2,0)&gt;VLOOKUP(D12,dynamic!$A$50:$F$59,2,0),C12,D12)</f>
        <v>1</v>
      </c>
      <c r="O12" s="44">
        <f t="shared" si="5"/>
        <v>1</v>
      </c>
      <c r="P12" s="54">
        <f>IF(VLOOKUP(C12,dynamic!$A$50:$F$59,4,0)&gt;VLOOKUP(D12,dynamic!$A$50:$F$59,4,0),C12,D12)</f>
        <v>1</v>
      </c>
      <c r="Q12" s="44">
        <f t="shared" si="6"/>
        <v>1</v>
      </c>
      <c r="R12" s="27">
        <f>COUNTIF($F$4:$F12,R$3)</f>
        <v>0</v>
      </c>
      <c r="S12" s="27">
        <f>COUNTIF($F$4:$F12,S$3)</f>
        <v>2</v>
      </c>
      <c r="T12" s="27">
        <f>COUNTIF($F$4:$F12,T$3)</f>
        <v>0</v>
      </c>
      <c r="U12" s="27">
        <f>COUNTIF($F$4:$F12,U$3)</f>
        <v>1</v>
      </c>
      <c r="V12" s="27">
        <f>COUNTIF($F$4:$F12,V$3)</f>
        <v>1</v>
      </c>
      <c r="W12" s="27">
        <f>COUNTIF($F$4:$F12,W$3)</f>
        <v>1</v>
      </c>
      <c r="X12" s="27">
        <f>COUNTIF($F$4:$F12,X$3)</f>
        <v>1</v>
      </c>
      <c r="Y12" s="27">
        <f>COUNTIF($F$4:$F12,Y$3)</f>
        <v>0</v>
      </c>
      <c r="Z12" s="27">
        <f>COUNTIF($F$4:$F12,Z$3)</f>
        <v>1</v>
      </c>
      <c r="AA12" s="27">
        <f>COUNTIF($F$4:$F12,AA$3)</f>
        <v>2</v>
      </c>
      <c r="AB12" s="38">
        <f>COUNTIF($E$4:$F12,R$3)</f>
        <v>1</v>
      </c>
      <c r="AC12" s="28">
        <f>COUNTIF($E$4:$F12,S$3)</f>
        <v>3</v>
      </c>
      <c r="AD12" s="28">
        <f>COUNTIF($E$4:$F12,T$3)</f>
        <v>1</v>
      </c>
      <c r="AE12" s="28">
        <f>COUNTIF($E$4:$F12,U$3)</f>
        <v>2</v>
      </c>
      <c r="AF12" s="28">
        <f>COUNTIF($E$4:$F12,V$3)</f>
        <v>2</v>
      </c>
      <c r="AG12" s="28">
        <f>COUNTIF($E$4:$F12,W$3)</f>
        <v>1</v>
      </c>
      <c r="AH12" s="28">
        <f>COUNTIF($E$4:$F12,X$3)</f>
        <v>2</v>
      </c>
      <c r="AI12" s="28">
        <f>COUNTIF($E$4:$F12,Y$3)</f>
        <v>1</v>
      </c>
      <c r="AJ12" s="28">
        <f>COUNTIF($E$4:$F12,Z$3)</f>
        <v>3</v>
      </c>
      <c r="AK12" s="28">
        <f>COUNTIF($E$4:$F12,AA$3)</f>
        <v>2</v>
      </c>
      <c r="AL12" s="36">
        <f t="shared" si="11"/>
        <v>0</v>
      </c>
      <c r="AM12" s="36">
        <f t="shared" si="7"/>
        <v>0.66666666666666663</v>
      </c>
      <c r="AN12" s="36">
        <f t="shared" si="7"/>
        <v>0</v>
      </c>
      <c r="AO12" s="36">
        <f t="shared" si="7"/>
        <v>0.5</v>
      </c>
      <c r="AP12" s="36">
        <f t="shared" si="7"/>
        <v>0.5</v>
      </c>
      <c r="AQ12" s="36">
        <f t="shared" si="7"/>
        <v>1</v>
      </c>
      <c r="AR12" s="36">
        <f t="shared" si="7"/>
        <v>0.5</v>
      </c>
      <c r="AS12" s="36">
        <f t="shared" si="7"/>
        <v>0</v>
      </c>
      <c r="AT12" s="36">
        <f t="shared" si="7"/>
        <v>0.33333333333333331</v>
      </c>
      <c r="AU12" s="36">
        <f t="shared" si="7"/>
        <v>1</v>
      </c>
      <c r="AV12" s="27">
        <v>10</v>
      </c>
      <c r="AX12">
        <f t="shared" si="12"/>
        <v>1</v>
      </c>
      <c r="AY12">
        <f t="shared" si="13"/>
        <v>9</v>
      </c>
      <c r="AZ12">
        <f t="shared" si="14"/>
        <v>1</v>
      </c>
      <c r="BA12" s="6">
        <f>matches_win!AL12-AL12</f>
        <v>1</v>
      </c>
      <c r="BB12" s="6">
        <f>matches_win!AM12-AM12</f>
        <v>-0.33333333333333331</v>
      </c>
      <c r="BC12" s="6">
        <f>matches_win!AN12-AN12</f>
        <v>1</v>
      </c>
      <c r="BD12" s="6">
        <f>matches_win!AO12-AO12</f>
        <v>0</v>
      </c>
      <c r="BE12" s="6">
        <f>matches_win!AP12-AP12</f>
        <v>0</v>
      </c>
      <c r="BF12" s="6">
        <f>matches_win!AQ12-AQ12</f>
        <v>-1</v>
      </c>
      <c r="BG12" s="6">
        <f>matches_win!AR12-AR12</f>
        <v>0</v>
      </c>
      <c r="BH12" s="6">
        <f>matches_win!AS12-AS12</f>
        <v>1</v>
      </c>
      <c r="BI12" s="6">
        <f>matches_win!AT12-AT12</f>
        <v>0.33333333333333331</v>
      </c>
      <c r="BJ12" s="6">
        <f>matches_win!AU12-AU12</f>
        <v>-1</v>
      </c>
    </row>
    <row r="13" spans="1:62" x14ac:dyDescent="0.35">
      <c r="A13" t="s">
        <v>144</v>
      </c>
      <c r="B13" s="33">
        <v>10</v>
      </c>
      <c r="C13" s="27">
        <v>0</v>
      </c>
      <c r="D13" s="27">
        <v>2</v>
      </c>
      <c r="E13" s="27">
        <v>2</v>
      </c>
      <c r="F13" s="27">
        <f t="shared" si="8"/>
        <v>0</v>
      </c>
      <c r="G13" s="27">
        <f t="shared" si="9"/>
        <v>-2</v>
      </c>
      <c r="H13" s="27">
        <f t="shared" si="10"/>
        <v>0</v>
      </c>
      <c r="I13" s="34">
        <f>VLOOKUP(F13,naive_stat!$A$4:$E$13,5,0)</f>
        <v>0.5161290322580645</v>
      </c>
      <c r="J13" s="35">
        <f>11-VLOOKUP(F13,naive_stat!$A$4:$F$13,6,0)</f>
        <v>8</v>
      </c>
      <c r="K13" s="36">
        <f>matches_win!K13-matches_lost!K13</f>
        <v>0</v>
      </c>
      <c r="L13" s="54">
        <f>IF(VLOOKUP(C13,dynamic!$A$50:$G$59,7,0)&gt;VLOOKUP(D13,dynamic!$A$50:$G$59,7,0),C13,D13)</f>
        <v>2</v>
      </c>
      <c r="M13" s="44">
        <f t="shared" si="4"/>
        <v>1</v>
      </c>
      <c r="N13" s="54">
        <f>IF(VLOOKUP(C13,dynamic!$A$50:$F$59,2,0)&gt;VLOOKUP(D13,dynamic!$A$50:$F$59,2,0),C13,D13)</f>
        <v>2</v>
      </c>
      <c r="O13" s="44">
        <f t="shared" si="5"/>
        <v>1</v>
      </c>
      <c r="P13" s="54">
        <f>IF(VLOOKUP(C13,dynamic!$A$50:$F$59,4,0)&gt;VLOOKUP(D13,dynamic!$A$50:$F$59,4,0),C13,D13)</f>
        <v>2</v>
      </c>
      <c r="Q13" s="44">
        <f t="shared" si="6"/>
        <v>1</v>
      </c>
      <c r="R13" s="27">
        <f>COUNTIF($F$4:$F13,R$3)</f>
        <v>1</v>
      </c>
      <c r="S13" s="27">
        <f>COUNTIF($F$4:$F13,S$3)</f>
        <v>2</v>
      </c>
      <c r="T13" s="27">
        <f>COUNTIF($F$4:$F13,T$3)</f>
        <v>0</v>
      </c>
      <c r="U13" s="27">
        <f>COUNTIF($F$4:$F13,U$3)</f>
        <v>1</v>
      </c>
      <c r="V13" s="27">
        <f>COUNTIF($F$4:$F13,V$3)</f>
        <v>1</v>
      </c>
      <c r="W13" s="27">
        <f>COUNTIF($F$4:$F13,W$3)</f>
        <v>1</v>
      </c>
      <c r="X13" s="27">
        <f>COUNTIF($F$4:$F13,X$3)</f>
        <v>1</v>
      </c>
      <c r="Y13" s="27">
        <f>COUNTIF($F$4:$F13,Y$3)</f>
        <v>0</v>
      </c>
      <c r="Z13" s="27">
        <f>COUNTIF($F$4:$F13,Z$3)</f>
        <v>1</v>
      </c>
      <c r="AA13" s="27">
        <f>COUNTIF($F$4:$F13,AA$3)</f>
        <v>2</v>
      </c>
      <c r="AB13" s="38">
        <f>COUNTIF($E$4:$F13,R$3)</f>
        <v>2</v>
      </c>
      <c r="AC13" s="28">
        <f>COUNTIF($E$4:$F13,S$3)</f>
        <v>3</v>
      </c>
      <c r="AD13" s="28">
        <f>COUNTIF($E$4:$F13,T$3)</f>
        <v>2</v>
      </c>
      <c r="AE13" s="28">
        <f>COUNTIF($E$4:$F13,U$3)</f>
        <v>2</v>
      </c>
      <c r="AF13" s="28">
        <f>COUNTIF($E$4:$F13,V$3)</f>
        <v>2</v>
      </c>
      <c r="AG13" s="28">
        <f>COUNTIF($E$4:$F13,W$3)</f>
        <v>1</v>
      </c>
      <c r="AH13" s="28">
        <f>COUNTIF($E$4:$F13,X$3)</f>
        <v>2</v>
      </c>
      <c r="AI13" s="28">
        <f>COUNTIF($E$4:$F13,Y$3)</f>
        <v>1</v>
      </c>
      <c r="AJ13" s="28">
        <f>COUNTIF($E$4:$F13,Z$3)</f>
        <v>3</v>
      </c>
      <c r="AK13" s="28">
        <f>COUNTIF($E$4:$F13,AA$3)</f>
        <v>2</v>
      </c>
      <c r="AL13" s="36">
        <f t="shared" si="11"/>
        <v>0.5</v>
      </c>
      <c r="AM13" s="36">
        <f t="shared" si="7"/>
        <v>0.66666666666666663</v>
      </c>
      <c r="AN13" s="36">
        <f t="shared" si="7"/>
        <v>0</v>
      </c>
      <c r="AO13" s="36">
        <f t="shared" si="7"/>
        <v>0.5</v>
      </c>
      <c r="AP13" s="36">
        <f t="shared" si="7"/>
        <v>0.5</v>
      </c>
      <c r="AQ13" s="36">
        <f t="shared" si="7"/>
        <v>1</v>
      </c>
      <c r="AR13" s="36">
        <f t="shared" si="7"/>
        <v>0.5</v>
      </c>
      <c r="AS13" s="36">
        <f t="shared" si="7"/>
        <v>0</v>
      </c>
      <c r="AT13" s="36">
        <f t="shared" si="7"/>
        <v>0.33333333333333331</v>
      </c>
      <c r="AU13" s="36">
        <f t="shared" si="7"/>
        <v>1</v>
      </c>
      <c r="AV13" s="27">
        <v>11</v>
      </c>
      <c r="AX13">
        <f t="shared" si="12"/>
        <v>0</v>
      </c>
      <c r="AY13">
        <f t="shared" si="13"/>
        <v>2</v>
      </c>
      <c r="AZ13">
        <f t="shared" si="14"/>
        <v>2</v>
      </c>
      <c r="BA13" s="6">
        <f>matches_win!AL13-AL13</f>
        <v>0</v>
      </c>
      <c r="BB13" s="6">
        <f>matches_win!AM13-AM13</f>
        <v>-0.33333333333333331</v>
      </c>
      <c r="BC13" s="6">
        <f>matches_win!AN13-AN13</f>
        <v>1</v>
      </c>
      <c r="BD13" s="6">
        <f>matches_win!AO13-AO13</f>
        <v>0</v>
      </c>
      <c r="BE13" s="6">
        <f>matches_win!AP13-AP13</f>
        <v>0</v>
      </c>
      <c r="BF13" s="6">
        <f>matches_win!AQ13-AQ13</f>
        <v>-1</v>
      </c>
      <c r="BG13" s="6">
        <f>matches_win!AR13-AR13</f>
        <v>0</v>
      </c>
      <c r="BH13" s="6">
        <f>matches_win!AS13-AS13</f>
        <v>1</v>
      </c>
      <c r="BI13" s="6">
        <f>matches_win!AT13-AT13</f>
        <v>0.33333333333333331</v>
      </c>
      <c r="BJ13" s="6">
        <f>matches_win!AU13-AU13</f>
        <v>-1</v>
      </c>
    </row>
    <row r="14" spans="1:62" x14ac:dyDescent="0.35">
      <c r="A14" t="s">
        <v>144</v>
      </c>
      <c r="B14" s="33">
        <v>11</v>
      </c>
      <c r="C14" s="27">
        <v>1</v>
      </c>
      <c r="D14" s="27">
        <v>4</v>
      </c>
      <c r="E14" s="27">
        <v>1</v>
      </c>
      <c r="F14" s="27">
        <f t="shared" si="8"/>
        <v>4</v>
      </c>
      <c r="G14" s="27">
        <f t="shared" si="9"/>
        <v>-3</v>
      </c>
      <c r="H14" s="27">
        <f t="shared" si="10"/>
        <v>0</v>
      </c>
      <c r="I14" s="34">
        <f>VLOOKUP(F14,naive_stat!$A$4:$E$13,5,0)</f>
        <v>0.5161290322580645</v>
      </c>
      <c r="J14" s="35">
        <f>11-VLOOKUP(F14,naive_stat!$A$4:$F$13,6,0)</f>
        <v>8</v>
      </c>
      <c r="K14" s="36">
        <f>matches_win!K14-matches_lost!K14</f>
        <v>-0.33333333333333331</v>
      </c>
      <c r="L14" s="54">
        <f>IF(VLOOKUP(C14,dynamic!$A$50:$G$59,7,0)&gt;VLOOKUP(D14,dynamic!$A$50:$G$59,7,0),C14,D14)</f>
        <v>1</v>
      </c>
      <c r="M14" s="44">
        <f t="shared" si="4"/>
        <v>1</v>
      </c>
      <c r="N14" s="54">
        <f>IF(VLOOKUP(C14,dynamic!$A$50:$F$59,2,0)&gt;VLOOKUP(D14,dynamic!$A$50:$F$59,2,0),C14,D14)</f>
        <v>1</v>
      </c>
      <c r="O14" s="44">
        <f t="shared" si="5"/>
        <v>1</v>
      </c>
      <c r="P14" s="54">
        <f>IF(VLOOKUP(C14,dynamic!$A$50:$F$59,4,0)&gt;VLOOKUP(D14,dynamic!$A$50:$F$59,4,0),C14,D14)</f>
        <v>1</v>
      </c>
      <c r="Q14" s="44">
        <f t="shared" si="6"/>
        <v>1</v>
      </c>
      <c r="R14" s="27">
        <f>COUNTIF($F$4:$F14,R$3)</f>
        <v>1</v>
      </c>
      <c r="S14" s="27">
        <f>COUNTIF($F$4:$F14,S$3)</f>
        <v>2</v>
      </c>
      <c r="T14" s="27">
        <f>COUNTIF($F$4:$F14,T$3)</f>
        <v>0</v>
      </c>
      <c r="U14" s="27">
        <f>COUNTIF($F$4:$F14,U$3)</f>
        <v>1</v>
      </c>
      <c r="V14" s="27">
        <f>COUNTIF($F$4:$F14,V$3)</f>
        <v>2</v>
      </c>
      <c r="W14" s="27">
        <f>COUNTIF($F$4:$F14,W$3)</f>
        <v>1</v>
      </c>
      <c r="X14" s="27">
        <f>COUNTIF($F$4:$F14,X$3)</f>
        <v>1</v>
      </c>
      <c r="Y14" s="27">
        <f>COUNTIF($F$4:$F14,Y$3)</f>
        <v>0</v>
      </c>
      <c r="Z14" s="27">
        <f>COUNTIF($F$4:$F14,Z$3)</f>
        <v>1</v>
      </c>
      <c r="AA14" s="27">
        <f>COUNTIF($F$4:$F14,AA$3)</f>
        <v>2</v>
      </c>
      <c r="AB14" s="38">
        <f>COUNTIF($E$4:$F14,R$3)</f>
        <v>2</v>
      </c>
      <c r="AC14" s="28">
        <f>COUNTIF($E$4:$F14,S$3)</f>
        <v>4</v>
      </c>
      <c r="AD14" s="28">
        <f>COUNTIF($E$4:$F14,T$3)</f>
        <v>2</v>
      </c>
      <c r="AE14" s="28">
        <f>COUNTIF($E$4:$F14,U$3)</f>
        <v>2</v>
      </c>
      <c r="AF14" s="28">
        <f>COUNTIF($E$4:$F14,V$3)</f>
        <v>3</v>
      </c>
      <c r="AG14" s="28">
        <f>COUNTIF($E$4:$F14,W$3)</f>
        <v>1</v>
      </c>
      <c r="AH14" s="28">
        <f>COUNTIF($E$4:$F14,X$3)</f>
        <v>2</v>
      </c>
      <c r="AI14" s="28">
        <f>COUNTIF($E$4:$F14,Y$3)</f>
        <v>1</v>
      </c>
      <c r="AJ14" s="28">
        <f>COUNTIF($E$4:$F14,Z$3)</f>
        <v>3</v>
      </c>
      <c r="AK14" s="28">
        <f>COUNTIF($E$4:$F14,AA$3)</f>
        <v>2</v>
      </c>
      <c r="AL14" s="36">
        <f t="shared" si="11"/>
        <v>0.5</v>
      </c>
      <c r="AM14" s="36">
        <f t="shared" si="7"/>
        <v>0.5</v>
      </c>
      <c r="AN14" s="36">
        <f t="shared" si="7"/>
        <v>0</v>
      </c>
      <c r="AO14" s="36">
        <f t="shared" si="7"/>
        <v>0.5</v>
      </c>
      <c r="AP14" s="36">
        <f t="shared" si="7"/>
        <v>0.66666666666666663</v>
      </c>
      <c r="AQ14" s="36">
        <f t="shared" si="7"/>
        <v>1</v>
      </c>
      <c r="AR14" s="36">
        <f t="shared" si="7"/>
        <v>0.5</v>
      </c>
      <c r="AS14" s="36">
        <f t="shared" si="7"/>
        <v>0</v>
      </c>
      <c r="AT14" s="36">
        <f t="shared" si="7"/>
        <v>0.33333333333333331</v>
      </c>
      <c r="AU14" s="36">
        <f t="shared" si="7"/>
        <v>1</v>
      </c>
      <c r="AV14" s="27">
        <v>12</v>
      </c>
      <c r="AX14">
        <f t="shared" si="12"/>
        <v>1</v>
      </c>
      <c r="AY14">
        <f t="shared" si="13"/>
        <v>4</v>
      </c>
      <c r="AZ14">
        <f t="shared" si="14"/>
        <v>1</v>
      </c>
      <c r="BA14" s="6">
        <f>matches_win!AL14-AL14</f>
        <v>0</v>
      </c>
      <c r="BB14" s="6">
        <f>matches_win!AM14-AM14</f>
        <v>0</v>
      </c>
      <c r="BC14" s="6">
        <f>matches_win!AN14-AN14</f>
        <v>1</v>
      </c>
      <c r="BD14" s="6">
        <f>matches_win!AO14-AO14</f>
        <v>0</v>
      </c>
      <c r="BE14" s="6">
        <f>matches_win!AP14-AP14</f>
        <v>-0.33333333333333331</v>
      </c>
      <c r="BF14" s="6">
        <f>matches_win!AQ14-AQ14</f>
        <v>-1</v>
      </c>
      <c r="BG14" s="6">
        <f>matches_win!AR14-AR14</f>
        <v>0</v>
      </c>
      <c r="BH14" s="6">
        <f>matches_win!AS14-AS14</f>
        <v>1</v>
      </c>
      <c r="BI14" s="6">
        <f>matches_win!AT14-AT14</f>
        <v>0.33333333333333331</v>
      </c>
      <c r="BJ14" s="6">
        <f>matches_win!AU14-AU14</f>
        <v>-1</v>
      </c>
    </row>
    <row r="15" spans="1:62" x14ac:dyDescent="0.35">
      <c r="A15" t="s">
        <v>144</v>
      </c>
      <c r="B15" s="33">
        <v>12</v>
      </c>
      <c r="C15" s="27">
        <v>5</v>
      </c>
      <c r="D15" s="27">
        <v>8</v>
      </c>
      <c r="E15" s="27">
        <v>5</v>
      </c>
      <c r="F15" s="27">
        <f t="shared" si="8"/>
        <v>8</v>
      </c>
      <c r="G15" s="27">
        <f t="shared" si="9"/>
        <v>-3</v>
      </c>
      <c r="H15" s="27">
        <f t="shared" si="10"/>
        <v>0</v>
      </c>
      <c r="I15" s="34">
        <f>VLOOKUP(F15,naive_stat!$A$4:$E$13,5,0)</f>
        <v>0.32</v>
      </c>
      <c r="J15" s="35">
        <f>11-VLOOKUP(F15,naive_stat!$A$4:$F$13,6,0)</f>
        <v>1</v>
      </c>
      <c r="K15" s="36">
        <f>matches_win!K15-matches_lost!K15</f>
        <v>0</v>
      </c>
      <c r="L15" s="54">
        <f>IF(VLOOKUP(C15,dynamic!$A$50:$G$59,7,0)&gt;VLOOKUP(D15,dynamic!$A$50:$G$59,7,0),C15,D15)</f>
        <v>5</v>
      </c>
      <c r="M15" s="44">
        <f t="shared" si="4"/>
        <v>1</v>
      </c>
      <c r="N15" s="54">
        <f>IF(VLOOKUP(C15,dynamic!$A$50:$F$59,2,0)&gt;VLOOKUP(D15,dynamic!$A$50:$F$59,2,0),C15,D15)</f>
        <v>5</v>
      </c>
      <c r="O15" s="44">
        <f t="shared" si="5"/>
        <v>1</v>
      </c>
      <c r="P15" s="54">
        <f>IF(VLOOKUP(C15,dynamic!$A$50:$F$59,4,0)&gt;VLOOKUP(D15,dynamic!$A$50:$F$59,4,0),C15,D15)</f>
        <v>5</v>
      </c>
      <c r="Q15" s="44">
        <f t="shared" si="6"/>
        <v>1</v>
      </c>
      <c r="R15" s="27">
        <f>COUNTIF($F$4:$F15,R$3)</f>
        <v>1</v>
      </c>
      <c r="S15" s="27">
        <f>COUNTIF($F$4:$F15,S$3)</f>
        <v>2</v>
      </c>
      <c r="T15" s="27">
        <f>COUNTIF($F$4:$F15,T$3)</f>
        <v>0</v>
      </c>
      <c r="U15" s="27">
        <f>COUNTIF($F$4:$F15,U$3)</f>
        <v>1</v>
      </c>
      <c r="V15" s="27">
        <f>COUNTIF($F$4:$F15,V$3)</f>
        <v>2</v>
      </c>
      <c r="W15" s="27">
        <f>COUNTIF($F$4:$F15,W$3)</f>
        <v>1</v>
      </c>
      <c r="X15" s="27">
        <f>COUNTIF($F$4:$F15,X$3)</f>
        <v>1</v>
      </c>
      <c r="Y15" s="27">
        <f>COUNTIF($F$4:$F15,Y$3)</f>
        <v>0</v>
      </c>
      <c r="Z15" s="27">
        <f>COUNTIF($F$4:$F15,Z$3)</f>
        <v>2</v>
      </c>
      <c r="AA15" s="27">
        <f>COUNTIF($F$4:$F15,AA$3)</f>
        <v>2</v>
      </c>
      <c r="AB15" s="38">
        <f>COUNTIF($E$4:$F15,R$3)</f>
        <v>2</v>
      </c>
      <c r="AC15" s="28">
        <f>COUNTIF($E$4:$F15,S$3)</f>
        <v>4</v>
      </c>
      <c r="AD15" s="28">
        <f>COUNTIF($E$4:$F15,T$3)</f>
        <v>2</v>
      </c>
      <c r="AE15" s="28">
        <f>COUNTIF($E$4:$F15,U$3)</f>
        <v>2</v>
      </c>
      <c r="AF15" s="28">
        <f>COUNTIF($E$4:$F15,V$3)</f>
        <v>3</v>
      </c>
      <c r="AG15" s="28">
        <f>COUNTIF($E$4:$F15,W$3)</f>
        <v>2</v>
      </c>
      <c r="AH15" s="28">
        <f>COUNTIF($E$4:$F15,X$3)</f>
        <v>2</v>
      </c>
      <c r="AI15" s="28">
        <f>COUNTIF($E$4:$F15,Y$3)</f>
        <v>1</v>
      </c>
      <c r="AJ15" s="28">
        <f>COUNTIF($E$4:$F15,Z$3)</f>
        <v>4</v>
      </c>
      <c r="AK15" s="28">
        <f>COUNTIF($E$4:$F15,AA$3)</f>
        <v>2</v>
      </c>
      <c r="AL15" s="36">
        <f t="shared" si="11"/>
        <v>0.5</v>
      </c>
      <c r="AM15" s="36">
        <f t="shared" si="7"/>
        <v>0.5</v>
      </c>
      <c r="AN15" s="36">
        <f t="shared" si="7"/>
        <v>0</v>
      </c>
      <c r="AO15" s="36">
        <f t="shared" si="7"/>
        <v>0.5</v>
      </c>
      <c r="AP15" s="36">
        <f t="shared" si="7"/>
        <v>0.66666666666666663</v>
      </c>
      <c r="AQ15" s="36">
        <f t="shared" si="7"/>
        <v>0.5</v>
      </c>
      <c r="AR15" s="36">
        <f t="shared" si="7"/>
        <v>0.5</v>
      </c>
      <c r="AS15" s="36">
        <f t="shared" si="7"/>
        <v>0</v>
      </c>
      <c r="AT15" s="36">
        <f t="shared" si="7"/>
        <v>0.5</v>
      </c>
      <c r="AU15" s="36">
        <f t="shared" si="7"/>
        <v>1</v>
      </c>
      <c r="AV15" s="27">
        <v>13</v>
      </c>
      <c r="AX15">
        <f t="shared" si="12"/>
        <v>5</v>
      </c>
      <c r="AY15">
        <f t="shared" si="13"/>
        <v>8</v>
      </c>
      <c r="AZ15">
        <f t="shared" si="14"/>
        <v>5</v>
      </c>
      <c r="BA15" s="6">
        <f>matches_win!AL15-AL15</f>
        <v>0</v>
      </c>
      <c r="BB15" s="6">
        <f>matches_win!AM15-AM15</f>
        <v>0</v>
      </c>
      <c r="BC15" s="6">
        <f>matches_win!AN15-AN15</f>
        <v>1</v>
      </c>
      <c r="BD15" s="6">
        <f>matches_win!AO15-AO15</f>
        <v>0</v>
      </c>
      <c r="BE15" s="6">
        <f>matches_win!AP15-AP15</f>
        <v>-0.33333333333333331</v>
      </c>
      <c r="BF15" s="6">
        <f>matches_win!AQ15-AQ15</f>
        <v>0</v>
      </c>
      <c r="BG15" s="6">
        <f>matches_win!AR15-AR15</f>
        <v>0</v>
      </c>
      <c r="BH15" s="6">
        <f>matches_win!AS15-AS15</f>
        <v>1</v>
      </c>
      <c r="BI15" s="6">
        <f>matches_win!AT15-AT15</f>
        <v>0</v>
      </c>
      <c r="BJ15" s="6">
        <f>matches_win!AU15-AU15</f>
        <v>-1</v>
      </c>
    </row>
    <row r="16" spans="1:62" x14ac:dyDescent="0.35">
      <c r="A16" t="s">
        <v>144</v>
      </c>
      <c r="B16" s="33">
        <v>13</v>
      </c>
      <c r="C16" s="27">
        <v>3</v>
      </c>
      <c r="D16" s="27">
        <v>4</v>
      </c>
      <c r="E16" s="27">
        <v>3</v>
      </c>
      <c r="F16" s="27">
        <f t="shared" si="8"/>
        <v>4</v>
      </c>
      <c r="G16" s="27">
        <f t="shared" si="9"/>
        <v>-1</v>
      </c>
      <c r="H16" s="27">
        <f t="shared" si="10"/>
        <v>0</v>
      </c>
      <c r="I16" s="34">
        <f>VLOOKUP(F16,naive_stat!$A$4:$E$13,5,0)</f>
        <v>0.5161290322580645</v>
      </c>
      <c r="J16" s="35">
        <f>11-VLOOKUP(F16,naive_stat!$A$4:$F$13,6,0)</f>
        <v>8</v>
      </c>
      <c r="K16" s="36">
        <f>matches_win!K16-matches_lost!K16</f>
        <v>-0.5</v>
      </c>
      <c r="L16" s="54">
        <f>IF(VLOOKUP(C16,dynamic!$A$50:$G$59,7,0)&gt;VLOOKUP(D16,dynamic!$A$50:$G$59,7,0),C16,D16)</f>
        <v>3</v>
      </c>
      <c r="M16" s="44">
        <f t="shared" si="4"/>
        <v>1</v>
      </c>
      <c r="N16" s="54">
        <f>IF(VLOOKUP(C16,dynamic!$A$50:$F$59,2,0)&gt;VLOOKUP(D16,dynamic!$A$50:$F$59,2,0),C16,D16)</f>
        <v>3</v>
      </c>
      <c r="O16" s="44">
        <f t="shared" si="5"/>
        <v>1</v>
      </c>
      <c r="P16" s="54">
        <f>IF(VLOOKUP(C16,dynamic!$A$50:$F$59,4,0)&gt;VLOOKUP(D16,dynamic!$A$50:$F$59,4,0),C16,D16)</f>
        <v>3</v>
      </c>
      <c r="Q16" s="44">
        <f t="shared" si="6"/>
        <v>1</v>
      </c>
      <c r="R16" s="27">
        <f>COUNTIF($F$4:$F16,R$3)</f>
        <v>1</v>
      </c>
      <c r="S16" s="27">
        <f>COUNTIF($F$4:$F16,S$3)</f>
        <v>2</v>
      </c>
      <c r="T16" s="27">
        <f>COUNTIF($F$4:$F16,T$3)</f>
        <v>0</v>
      </c>
      <c r="U16" s="27">
        <f>COUNTIF($F$4:$F16,U$3)</f>
        <v>1</v>
      </c>
      <c r="V16" s="27">
        <f>COUNTIF($F$4:$F16,V$3)</f>
        <v>3</v>
      </c>
      <c r="W16" s="27">
        <f>COUNTIF($F$4:$F16,W$3)</f>
        <v>1</v>
      </c>
      <c r="X16" s="27">
        <f>COUNTIF($F$4:$F16,X$3)</f>
        <v>1</v>
      </c>
      <c r="Y16" s="27">
        <f>COUNTIF($F$4:$F16,Y$3)</f>
        <v>0</v>
      </c>
      <c r="Z16" s="27">
        <f>COUNTIF($F$4:$F16,Z$3)</f>
        <v>2</v>
      </c>
      <c r="AA16" s="27">
        <f>COUNTIF($F$4:$F16,AA$3)</f>
        <v>2</v>
      </c>
      <c r="AB16" s="38">
        <f>COUNTIF($E$4:$F16,R$3)</f>
        <v>2</v>
      </c>
      <c r="AC16" s="28">
        <f>COUNTIF($E$4:$F16,S$3)</f>
        <v>4</v>
      </c>
      <c r="AD16" s="28">
        <f>COUNTIF($E$4:$F16,T$3)</f>
        <v>2</v>
      </c>
      <c r="AE16" s="28">
        <f>COUNTIF($E$4:$F16,U$3)</f>
        <v>3</v>
      </c>
      <c r="AF16" s="28">
        <f>COUNTIF($E$4:$F16,V$3)</f>
        <v>4</v>
      </c>
      <c r="AG16" s="28">
        <f>COUNTIF($E$4:$F16,W$3)</f>
        <v>2</v>
      </c>
      <c r="AH16" s="28">
        <f>COUNTIF($E$4:$F16,X$3)</f>
        <v>2</v>
      </c>
      <c r="AI16" s="28">
        <f>COUNTIF($E$4:$F16,Y$3)</f>
        <v>1</v>
      </c>
      <c r="AJ16" s="28">
        <f>COUNTIF($E$4:$F16,Z$3)</f>
        <v>4</v>
      </c>
      <c r="AK16" s="28">
        <f>COUNTIF($E$4:$F16,AA$3)</f>
        <v>2</v>
      </c>
      <c r="AL16" s="36">
        <f t="shared" si="11"/>
        <v>0.5</v>
      </c>
      <c r="AM16" s="36">
        <f t="shared" si="7"/>
        <v>0.5</v>
      </c>
      <c r="AN16" s="36">
        <f t="shared" si="7"/>
        <v>0</v>
      </c>
      <c r="AO16" s="36">
        <f t="shared" si="7"/>
        <v>0.33333333333333331</v>
      </c>
      <c r="AP16" s="36">
        <f t="shared" si="7"/>
        <v>0.75</v>
      </c>
      <c r="AQ16" s="36">
        <f t="shared" si="7"/>
        <v>0.5</v>
      </c>
      <c r="AR16" s="36">
        <f t="shared" si="7"/>
        <v>0.5</v>
      </c>
      <c r="AS16" s="36">
        <f t="shared" si="7"/>
        <v>0</v>
      </c>
      <c r="AT16" s="36">
        <f t="shared" si="7"/>
        <v>0.5</v>
      </c>
      <c r="AU16" s="36">
        <f t="shared" si="7"/>
        <v>1</v>
      </c>
      <c r="AV16" s="27">
        <v>14</v>
      </c>
      <c r="AX16">
        <f t="shared" si="12"/>
        <v>3</v>
      </c>
      <c r="AY16">
        <f t="shared" si="13"/>
        <v>4</v>
      </c>
      <c r="AZ16">
        <f t="shared" si="14"/>
        <v>3</v>
      </c>
      <c r="BA16" s="6">
        <f>matches_win!AL16-AL16</f>
        <v>0</v>
      </c>
      <c r="BB16" s="6">
        <f>matches_win!AM16-AM16</f>
        <v>0</v>
      </c>
      <c r="BC16" s="6">
        <f>matches_win!AN16-AN16</f>
        <v>1</v>
      </c>
      <c r="BD16" s="6">
        <f>matches_win!AO16-AO16</f>
        <v>0.33333333333333331</v>
      </c>
      <c r="BE16" s="6">
        <f>matches_win!AP16-AP16</f>
        <v>-0.5</v>
      </c>
      <c r="BF16" s="6">
        <f>matches_win!AQ16-AQ16</f>
        <v>0</v>
      </c>
      <c r="BG16" s="6">
        <f>matches_win!AR16-AR16</f>
        <v>0</v>
      </c>
      <c r="BH16" s="6">
        <f>matches_win!AS16-AS16</f>
        <v>1</v>
      </c>
      <c r="BI16" s="6">
        <f>matches_win!AT16-AT16</f>
        <v>0</v>
      </c>
      <c r="BJ16" s="6">
        <f>matches_win!AU16-AU16</f>
        <v>-1</v>
      </c>
    </row>
    <row r="17" spans="1:62" x14ac:dyDescent="0.35">
      <c r="A17" t="s">
        <v>144</v>
      </c>
      <c r="B17" s="33">
        <v>14</v>
      </c>
      <c r="C17" s="27">
        <v>0</v>
      </c>
      <c r="D17" s="27">
        <v>1</v>
      </c>
      <c r="E17" s="27">
        <v>1</v>
      </c>
      <c r="F17" s="27">
        <f t="shared" si="8"/>
        <v>0</v>
      </c>
      <c r="G17" s="27">
        <f t="shared" si="9"/>
        <v>-1</v>
      </c>
      <c r="H17" s="27">
        <f t="shared" si="10"/>
        <v>0</v>
      </c>
      <c r="I17" s="34">
        <f>VLOOKUP(F17,naive_stat!$A$4:$E$13,5,0)</f>
        <v>0.5161290322580645</v>
      </c>
      <c r="J17" s="35">
        <f>11-VLOOKUP(F17,naive_stat!$A$4:$F$13,6,0)</f>
        <v>8</v>
      </c>
      <c r="K17" s="36">
        <f>matches_win!K17-matches_lost!K17</f>
        <v>-0.33333333333333331</v>
      </c>
      <c r="L17" s="54">
        <f>IF(VLOOKUP(C17,dynamic!$A$50:$G$59,7,0)&gt;VLOOKUP(D17,dynamic!$A$50:$G$59,7,0),C17,D17)</f>
        <v>1</v>
      </c>
      <c r="M17" s="44">
        <f t="shared" si="4"/>
        <v>1</v>
      </c>
      <c r="N17" s="54">
        <f>IF(VLOOKUP(C17,dynamic!$A$50:$F$59,2,0)&gt;VLOOKUP(D17,dynamic!$A$50:$F$59,2,0),C17,D17)</f>
        <v>1</v>
      </c>
      <c r="O17" s="44">
        <f t="shared" si="5"/>
        <v>1</v>
      </c>
      <c r="P17" s="54">
        <f>IF(VLOOKUP(C17,dynamic!$A$50:$F$59,4,0)&gt;VLOOKUP(D17,dynamic!$A$50:$F$59,4,0),C17,D17)</f>
        <v>1</v>
      </c>
      <c r="Q17" s="44">
        <f t="shared" si="6"/>
        <v>1</v>
      </c>
      <c r="R17" s="27">
        <f>COUNTIF($F$4:$F17,R$3)</f>
        <v>2</v>
      </c>
      <c r="S17" s="27">
        <f>COUNTIF($F$4:$F17,S$3)</f>
        <v>2</v>
      </c>
      <c r="T17" s="27">
        <f>COUNTIF($F$4:$F17,T$3)</f>
        <v>0</v>
      </c>
      <c r="U17" s="27">
        <f>COUNTIF($F$4:$F17,U$3)</f>
        <v>1</v>
      </c>
      <c r="V17" s="27">
        <f>COUNTIF($F$4:$F17,V$3)</f>
        <v>3</v>
      </c>
      <c r="W17" s="27">
        <f>COUNTIF($F$4:$F17,W$3)</f>
        <v>1</v>
      </c>
      <c r="X17" s="27">
        <f>COUNTIF($F$4:$F17,X$3)</f>
        <v>1</v>
      </c>
      <c r="Y17" s="27">
        <f>COUNTIF($F$4:$F17,Y$3)</f>
        <v>0</v>
      </c>
      <c r="Z17" s="27">
        <f>COUNTIF($F$4:$F17,Z$3)</f>
        <v>2</v>
      </c>
      <c r="AA17" s="27">
        <f>COUNTIF($F$4:$F17,AA$3)</f>
        <v>2</v>
      </c>
      <c r="AB17" s="38">
        <f>COUNTIF($E$4:$F17,R$3)</f>
        <v>3</v>
      </c>
      <c r="AC17" s="28">
        <f>COUNTIF($E$4:$F17,S$3)</f>
        <v>5</v>
      </c>
      <c r="AD17" s="28">
        <f>COUNTIF($E$4:$F17,T$3)</f>
        <v>2</v>
      </c>
      <c r="AE17" s="28">
        <f>COUNTIF($E$4:$F17,U$3)</f>
        <v>3</v>
      </c>
      <c r="AF17" s="28">
        <f>COUNTIF($E$4:$F17,V$3)</f>
        <v>4</v>
      </c>
      <c r="AG17" s="28">
        <f>COUNTIF($E$4:$F17,W$3)</f>
        <v>2</v>
      </c>
      <c r="AH17" s="28">
        <f>COUNTIF($E$4:$F17,X$3)</f>
        <v>2</v>
      </c>
      <c r="AI17" s="28">
        <f>COUNTIF($E$4:$F17,Y$3)</f>
        <v>1</v>
      </c>
      <c r="AJ17" s="28">
        <f>COUNTIF($E$4:$F17,Z$3)</f>
        <v>4</v>
      </c>
      <c r="AK17" s="28">
        <f>COUNTIF($E$4:$F17,AA$3)</f>
        <v>2</v>
      </c>
      <c r="AL17" s="36">
        <f t="shared" si="11"/>
        <v>0.66666666666666663</v>
      </c>
      <c r="AM17" s="36">
        <f t="shared" si="7"/>
        <v>0.4</v>
      </c>
      <c r="AN17" s="36">
        <f t="shared" si="7"/>
        <v>0</v>
      </c>
      <c r="AO17" s="36">
        <f t="shared" si="7"/>
        <v>0.33333333333333331</v>
      </c>
      <c r="AP17" s="36">
        <f t="shared" si="7"/>
        <v>0.75</v>
      </c>
      <c r="AQ17" s="36">
        <f t="shared" si="7"/>
        <v>0.5</v>
      </c>
      <c r="AR17" s="36">
        <f t="shared" si="7"/>
        <v>0.5</v>
      </c>
      <c r="AS17" s="36">
        <f t="shared" si="7"/>
        <v>0</v>
      </c>
      <c r="AT17" s="36">
        <f t="shared" si="7"/>
        <v>0.5</v>
      </c>
      <c r="AU17" s="36">
        <f t="shared" si="7"/>
        <v>1</v>
      </c>
      <c r="AV17" s="27">
        <v>15</v>
      </c>
      <c r="AX17">
        <f t="shared" si="12"/>
        <v>0</v>
      </c>
      <c r="AY17">
        <f t="shared" si="13"/>
        <v>1</v>
      </c>
      <c r="AZ17">
        <f t="shared" si="14"/>
        <v>1</v>
      </c>
      <c r="BA17" s="6">
        <f>matches_win!AL17-AL17</f>
        <v>-0.33333333333333331</v>
      </c>
      <c r="BB17" s="6">
        <f>matches_win!AM17-AM17</f>
        <v>0.19999999999999996</v>
      </c>
      <c r="BC17" s="6">
        <f>matches_win!AN17-AN17</f>
        <v>1</v>
      </c>
      <c r="BD17" s="6">
        <f>matches_win!AO17-AO17</f>
        <v>0.33333333333333331</v>
      </c>
      <c r="BE17" s="6">
        <f>matches_win!AP17-AP17</f>
        <v>-0.5</v>
      </c>
      <c r="BF17" s="6">
        <f>matches_win!AQ17-AQ17</f>
        <v>0</v>
      </c>
      <c r="BG17" s="6">
        <f>matches_win!AR17-AR17</f>
        <v>0</v>
      </c>
      <c r="BH17" s="6">
        <f>matches_win!AS17-AS17</f>
        <v>1</v>
      </c>
      <c r="BI17" s="6">
        <f>matches_win!AT17-AT17</f>
        <v>0</v>
      </c>
      <c r="BJ17" s="6">
        <f>matches_win!AU17-AU17</f>
        <v>-1</v>
      </c>
    </row>
    <row r="18" spans="1:62" x14ac:dyDescent="0.35">
      <c r="A18" t="s">
        <v>144</v>
      </c>
      <c r="B18" s="33">
        <v>15</v>
      </c>
      <c r="C18" s="27">
        <v>2</v>
      </c>
      <c r="D18" s="27">
        <v>5</v>
      </c>
      <c r="E18" s="27">
        <v>2</v>
      </c>
      <c r="F18" s="27">
        <f t="shared" si="8"/>
        <v>5</v>
      </c>
      <c r="G18" s="27">
        <f t="shared" si="9"/>
        <v>-3</v>
      </c>
      <c r="H18" s="27">
        <f t="shared" si="10"/>
        <v>0</v>
      </c>
      <c r="I18" s="34">
        <f>VLOOKUP(F18,naive_stat!$A$4:$E$13,5,0)</f>
        <v>0.42307692307692307</v>
      </c>
      <c r="J18" s="35">
        <f>11-VLOOKUP(F18,naive_stat!$A$4:$F$13,6,0)</f>
        <v>3</v>
      </c>
      <c r="K18" s="36">
        <f>matches_win!K18-matches_lost!K18</f>
        <v>-0.33333333333333331</v>
      </c>
      <c r="L18" s="54">
        <f>IF(VLOOKUP(C18,dynamic!$A$50:$G$59,7,0)&gt;VLOOKUP(D18,dynamic!$A$50:$G$59,7,0),C18,D18)</f>
        <v>2</v>
      </c>
      <c r="M18" s="44">
        <f t="shared" si="4"/>
        <v>1</v>
      </c>
      <c r="N18" s="54">
        <f>IF(VLOOKUP(C18,dynamic!$A$50:$F$59,2,0)&gt;VLOOKUP(D18,dynamic!$A$50:$F$59,2,0),C18,D18)</f>
        <v>2</v>
      </c>
      <c r="O18" s="44">
        <f t="shared" si="5"/>
        <v>1</v>
      </c>
      <c r="P18" s="54">
        <f>IF(VLOOKUP(C18,dynamic!$A$50:$F$59,4,0)&gt;VLOOKUP(D18,dynamic!$A$50:$F$59,4,0),C18,D18)</f>
        <v>2</v>
      </c>
      <c r="Q18" s="44">
        <f t="shared" si="6"/>
        <v>1</v>
      </c>
      <c r="R18" s="27">
        <f>COUNTIF($F$4:$F18,R$3)</f>
        <v>2</v>
      </c>
      <c r="S18" s="27">
        <f>COUNTIF($F$4:$F18,S$3)</f>
        <v>2</v>
      </c>
      <c r="T18" s="27">
        <f>COUNTIF($F$4:$F18,T$3)</f>
        <v>0</v>
      </c>
      <c r="U18" s="27">
        <f>COUNTIF($F$4:$F18,U$3)</f>
        <v>1</v>
      </c>
      <c r="V18" s="27">
        <f>COUNTIF($F$4:$F18,V$3)</f>
        <v>3</v>
      </c>
      <c r="W18" s="27">
        <f>COUNTIF($F$4:$F18,W$3)</f>
        <v>2</v>
      </c>
      <c r="X18" s="27">
        <f>COUNTIF($F$4:$F18,X$3)</f>
        <v>1</v>
      </c>
      <c r="Y18" s="27">
        <f>COUNTIF($F$4:$F18,Y$3)</f>
        <v>0</v>
      </c>
      <c r="Z18" s="27">
        <f>COUNTIF($F$4:$F18,Z$3)</f>
        <v>2</v>
      </c>
      <c r="AA18" s="27">
        <f>COUNTIF($F$4:$F18,AA$3)</f>
        <v>2</v>
      </c>
      <c r="AB18" s="38">
        <f>COUNTIF($E$4:$F18,R$3)</f>
        <v>3</v>
      </c>
      <c r="AC18" s="28">
        <f>COUNTIF($E$4:$F18,S$3)</f>
        <v>5</v>
      </c>
      <c r="AD18" s="28">
        <f>COUNTIF($E$4:$F18,T$3)</f>
        <v>3</v>
      </c>
      <c r="AE18" s="28">
        <f>COUNTIF($E$4:$F18,U$3)</f>
        <v>3</v>
      </c>
      <c r="AF18" s="28">
        <f>COUNTIF($E$4:$F18,V$3)</f>
        <v>4</v>
      </c>
      <c r="AG18" s="28">
        <f>COUNTIF($E$4:$F18,W$3)</f>
        <v>3</v>
      </c>
      <c r="AH18" s="28">
        <f>COUNTIF($E$4:$F18,X$3)</f>
        <v>2</v>
      </c>
      <c r="AI18" s="28">
        <f>COUNTIF($E$4:$F18,Y$3)</f>
        <v>1</v>
      </c>
      <c r="AJ18" s="28">
        <f>COUNTIF($E$4:$F18,Z$3)</f>
        <v>4</v>
      </c>
      <c r="AK18" s="28">
        <f>COUNTIF($E$4:$F18,AA$3)</f>
        <v>2</v>
      </c>
      <c r="AL18" s="36">
        <f t="shared" si="11"/>
        <v>0.66666666666666663</v>
      </c>
      <c r="AM18" s="36">
        <f t="shared" si="7"/>
        <v>0.4</v>
      </c>
      <c r="AN18" s="36">
        <f t="shared" si="7"/>
        <v>0</v>
      </c>
      <c r="AO18" s="36">
        <f t="shared" si="7"/>
        <v>0.33333333333333331</v>
      </c>
      <c r="AP18" s="36">
        <f t="shared" si="7"/>
        <v>0.75</v>
      </c>
      <c r="AQ18" s="36">
        <f t="shared" si="7"/>
        <v>0.66666666666666663</v>
      </c>
      <c r="AR18" s="36">
        <f t="shared" si="7"/>
        <v>0.5</v>
      </c>
      <c r="AS18" s="36">
        <f t="shared" si="7"/>
        <v>0</v>
      </c>
      <c r="AT18" s="36">
        <f t="shared" si="7"/>
        <v>0.5</v>
      </c>
      <c r="AU18" s="36">
        <f t="shared" si="7"/>
        <v>1</v>
      </c>
      <c r="AV18" s="27">
        <v>16</v>
      </c>
      <c r="AX18">
        <f t="shared" si="12"/>
        <v>2</v>
      </c>
      <c r="AY18">
        <f t="shared" si="13"/>
        <v>5</v>
      </c>
      <c r="AZ18">
        <f t="shared" si="14"/>
        <v>2</v>
      </c>
      <c r="BA18" s="6">
        <f>matches_win!AL18-AL18</f>
        <v>-0.33333333333333331</v>
      </c>
      <c r="BB18" s="6">
        <f>matches_win!AM18-AM18</f>
        <v>0.19999999999999996</v>
      </c>
      <c r="BC18" s="6">
        <f>matches_win!AN18-AN18</f>
        <v>1</v>
      </c>
      <c r="BD18" s="6">
        <f>matches_win!AO18-AO18</f>
        <v>0.33333333333333331</v>
      </c>
      <c r="BE18" s="6">
        <f>matches_win!AP18-AP18</f>
        <v>-0.5</v>
      </c>
      <c r="BF18" s="6">
        <f>matches_win!AQ18-AQ18</f>
        <v>-0.33333333333333331</v>
      </c>
      <c r="BG18" s="6">
        <f>matches_win!AR18-AR18</f>
        <v>0</v>
      </c>
      <c r="BH18" s="6">
        <f>matches_win!AS18-AS18</f>
        <v>1</v>
      </c>
      <c r="BI18" s="6">
        <f>matches_win!AT18-AT18</f>
        <v>0</v>
      </c>
      <c r="BJ18" s="6">
        <f>matches_win!AU18-AU18</f>
        <v>-1</v>
      </c>
    </row>
    <row r="19" spans="1:62" x14ac:dyDescent="0.35">
      <c r="A19" t="s">
        <v>144</v>
      </c>
      <c r="B19" s="33">
        <v>16</v>
      </c>
      <c r="C19" s="27">
        <v>0</v>
      </c>
      <c r="D19" s="27">
        <v>5</v>
      </c>
      <c r="E19" s="27">
        <v>5</v>
      </c>
      <c r="F19" s="27">
        <f t="shared" si="8"/>
        <v>0</v>
      </c>
      <c r="G19" s="27">
        <f t="shared" si="9"/>
        <v>-5</v>
      </c>
      <c r="H19" s="27">
        <f t="shared" si="10"/>
        <v>0</v>
      </c>
      <c r="I19" s="34">
        <f>VLOOKUP(F19,naive_stat!$A$4:$E$13,5,0)</f>
        <v>0.5161290322580645</v>
      </c>
      <c r="J19" s="35">
        <f>11-VLOOKUP(F19,naive_stat!$A$4:$F$13,6,0)</f>
        <v>8</v>
      </c>
      <c r="K19" s="36">
        <f>matches_win!K19-matches_lost!K19</f>
        <v>-0.5</v>
      </c>
      <c r="L19" s="54">
        <f>IF(VLOOKUP(C19,dynamic!$A$50:$G$59,7,0)&gt;VLOOKUP(D19,dynamic!$A$50:$G$59,7,0),C19,D19)</f>
        <v>0</v>
      </c>
      <c r="M19" s="44">
        <f t="shared" si="4"/>
        <v>0</v>
      </c>
      <c r="N19" s="54">
        <f>IF(VLOOKUP(C19,dynamic!$A$50:$F$59,2,0)&gt;VLOOKUP(D19,dynamic!$A$50:$F$59,2,0),C19,D19)</f>
        <v>0</v>
      </c>
      <c r="O19" s="44">
        <f t="shared" si="5"/>
        <v>0</v>
      </c>
      <c r="P19" s="54">
        <f>IF(VLOOKUP(C19,dynamic!$A$50:$F$59,4,0)&gt;VLOOKUP(D19,dynamic!$A$50:$F$59,4,0),C19,D19)</f>
        <v>0</v>
      </c>
      <c r="Q19" s="44">
        <f t="shared" si="6"/>
        <v>0</v>
      </c>
      <c r="R19" s="27">
        <f>COUNTIF($F$4:$F19,R$3)</f>
        <v>3</v>
      </c>
      <c r="S19" s="27">
        <f>COUNTIF($F$4:$F19,S$3)</f>
        <v>2</v>
      </c>
      <c r="T19" s="27">
        <f>COUNTIF($F$4:$F19,T$3)</f>
        <v>0</v>
      </c>
      <c r="U19" s="27">
        <f>COUNTIF($F$4:$F19,U$3)</f>
        <v>1</v>
      </c>
      <c r="V19" s="27">
        <f>COUNTIF($F$4:$F19,V$3)</f>
        <v>3</v>
      </c>
      <c r="W19" s="27">
        <f>COUNTIF($F$4:$F19,W$3)</f>
        <v>2</v>
      </c>
      <c r="X19" s="27">
        <f>COUNTIF($F$4:$F19,X$3)</f>
        <v>1</v>
      </c>
      <c r="Y19" s="27">
        <f>COUNTIF($F$4:$F19,Y$3)</f>
        <v>0</v>
      </c>
      <c r="Z19" s="27">
        <f>COUNTIF($F$4:$F19,Z$3)</f>
        <v>2</v>
      </c>
      <c r="AA19" s="27">
        <f>COUNTIF($F$4:$F19,AA$3)</f>
        <v>2</v>
      </c>
      <c r="AB19" s="38">
        <f>COUNTIF($E$4:$F19,R$3)</f>
        <v>4</v>
      </c>
      <c r="AC19" s="28">
        <f>COUNTIF($E$4:$F19,S$3)</f>
        <v>5</v>
      </c>
      <c r="AD19" s="28">
        <f>COUNTIF($E$4:$F19,T$3)</f>
        <v>3</v>
      </c>
      <c r="AE19" s="28">
        <f>COUNTIF($E$4:$F19,U$3)</f>
        <v>3</v>
      </c>
      <c r="AF19" s="28">
        <f>COUNTIF($E$4:$F19,V$3)</f>
        <v>4</v>
      </c>
      <c r="AG19" s="28">
        <f>COUNTIF($E$4:$F19,W$3)</f>
        <v>4</v>
      </c>
      <c r="AH19" s="28">
        <f>COUNTIF($E$4:$F19,X$3)</f>
        <v>2</v>
      </c>
      <c r="AI19" s="28">
        <f>COUNTIF($E$4:$F19,Y$3)</f>
        <v>1</v>
      </c>
      <c r="AJ19" s="28">
        <f>COUNTIF($E$4:$F19,Z$3)</f>
        <v>4</v>
      </c>
      <c r="AK19" s="28">
        <f>COUNTIF($E$4:$F19,AA$3)</f>
        <v>2</v>
      </c>
      <c r="AL19" s="36">
        <f t="shared" si="11"/>
        <v>0.75</v>
      </c>
      <c r="AM19" s="36">
        <f t="shared" si="7"/>
        <v>0.4</v>
      </c>
      <c r="AN19" s="36">
        <f t="shared" si="7"/>
        <v>0</v>
      </c>
      <c r="AO19" s="36">
        <f t="shared" si="7"/>
        <v>0.33333333333333331</v>
      </c>
      <c r="AP19" s="36">
        <f t="shared" si="7"/>
        <v>0.75</v>
      </c>
      <c r="AQ19" s="36">
        <f t="shared" si="7"/>
        <v>0.5</v>
      </c>
      <c r="AR19" s="36">
        <f t="shared" si="7"/>
        <v>0.5</v>
      </c>
      <c r="AS19" s="36">
        <f t="shared" si="7"/>
        <v>0</v>
      </c>
      <c r="AT19" s="36">
        <f t="shared" si="7"/>
        <v>0.5</v>
      </c>
      <c r="AU19" s="36">
        <f t="shared" si="7"/>
        <v>1</v>
      </c>
      <c r="AV19" s="27">
        <v>17</v>
      </c>
      <c r="AX19">
        <f t="shared" si="12"/>
        <v>0</v>
      </c>
      <c r="AY19">
        <f t="shared" si="13"/>
        <v>5</v>
      </c>
      <c r="AZ19">
        <f t="shared" si="14"/>
        <v>5</v>
      </c>
      <c r="BA19" s="6">
        <f>matches_win!AL19-AL19</f>
        <v>-0.5</v>
      </c>
      <c r="BB19" s="6">
        <f>matches_win!AM19-AM19</f>
        <v>0.19999999999999996</v>
      </c>
      <c r="BC19" s="6">
        <f>matches_win!AN19-AN19</f>
        <v>1</v>
      </c>
      <c r="BD19" s="6">
        <f>matches_win!AO19-AO19</f>
        <v>0.33333333333333331</v>
      </c>
      <c r="BE19" s="6">
        <f>matches_win!AP19-AP19</f>
        <v>-0.5</v>
      </c>
      <c r="BF19" s="6">
        <f>matches_win!AQ19-AQ19</f>
        <v>0</v>
      </c>
      <c r="BG19" s="6">
        <f>matches_win!AR19-AR19</f>
        <v>0</v>
      </c>
      <c r="BH19" s="6">
        <f>matches_win!AS19-AS19</f>
        <v>1</v>
      </c>
      <c r="BI19" s="6">
        <f>matches_win!AT19-AT19</f>
        <v>0</v>
      </c>
      <c r="BJ19" s="6">
        <f>matches_win!AU19-AU19</f>
        <v>-1</v>
      </c>
    </row>
    <row r="20" spans="1:62" x14ac:dyDescent="0.35">
      <c r="A20" t="s">
        <v>144</v>
      </c>
      <c r="B20" s="33">
        <v>17</v>
      </c>
      <c r="C20" s="27">
        <v>1</v>
      </c>
      <c r="D20" s="27">
        <v>7</v>
      </c>
      <c r="E20" s="27">
        <v>1</v>
      </c>
      <c r="F20" s="27">
        <f t="shared" si="8"/>
        <v>7</v>
      </c>
      <c r="G20" s="27">
        <f t="shared" si="9"/>
        <v>-6</v>
      </c>
      <c r="H20" s="27">
        <f t="shared" si="10"/>
        <v>0</v>
      </c>
      <c r="I20" s="34">
        <f>VLOOKUP(F20,naive_stat!$A$4:$E$13,5,0)</f>
        <v>0.44827586206896552</v>
      </c>
      <c r="J20" s="35">
        <f>11-VLOOKUP(F20,naive_stat!$A$4:$F$13,6,0)</f>
        <v>4</v>
      </c>
      <c r="K20" s="36">
        <f>matches_win!K20-matches_lost!K20</f>
        <v>0</v>
      </c>
      <c r="L20" s="54">
        <f>IF(VLOOKUP(C20,dynamic!$A$50:$G$59,7,0)&gt;VLOOKUP(D20,dynamic!$A$50:$G$59,7,0),C20,D20)</f>
        <v>1</v>
      </c>
      <c r="M20" s="44">
        <f t="shared" si="4"/>
        <v>1</v>
      </c>
      <c r="N20" s="54">
        <f>IF(VLOOKUP(C20,dynamic!$A$50:$F$59,2,0)&gt;VLOOKUP(D20,dynamic!$A$50:$F$59,2,0),C20,D20)</f>
        <v>1</v>
      </c>
      <c r="O20" s="44">
        <f t="shared" si="5"/>
        <v>1</v>
      </c>
      <c r="P20" s="54">
        <f>IF(VLOOKUP(C20,dynamic!$A$50:$F$59,4,0)&gt;VLOOKUP(D20,dynamic!$A$50:$F$59,4,0),C20,D20)</f>
        <v>1</v>
      </c>
      <c r="Q20" s="44">
        <f t="shared" si="6"/>
        <v>1</v>
      </c>
      <c r="R20" s="27">
        <f>COUNTIF($F$4:$F20,R$3)</f>
        <v>3</v>
      </c>
      <c r="S20" s="27">
        <f>COUNTIF($F$4:$F20,S$3)</f>
        <v>2</v>
      </c>
      <c r="T20" s="27">
        <f>COUNTIF($F$4:$F20,T$3)</f>
        <v>0</v>
      </c>
      <c r="U20" s="27">
        <f>COUNTIF($F$4:$F20,U$3)</f>
        <v>1</v>
      </c>
      <c r="V20" s="27">
        <f>COUNTIF($F$4:$F20,V$3)</f>
        <v>3</v>
      </c>
      <c r="W20" s="27">
        <f>COUNTIF($F$4:$F20,W$3)</f>
        <v>2</v>
      </c>
      <c r="X20" s="27">
        <f>COUNTIF($F$4:$F20,X$3)</f>
        <v>1</v>
      </c>
      <c r="Y20" s="27">
        <f>COUNTIF($F$4:$F20,Y$3)</f>
        <v>1</v>
      </c>
      <c r="Z20" s="27">
        <f>COUNTIF($F$4:$F20,Z$3)</f>
        <v>2</v>
      </c>
      <c r="AA20" s="27">
        <f>COUNTIF($F$4:$F20,AA$3)</f>
        <v>2</v>
      </c>
      <c r="AB20" s="38">
        <f>COUNTIF($E$4:$F20,R$3)</f>
        <v>4</v>
      </c>
      <c r="AC20" s="28">
        <f>COUNTIF($E$4:$F20,S$3)</f>
        <v>6</v>
      </c>
      <c r="AD20" s="28">
        <f>COUNTIF($E$4:$F20,T$3)</f>
        <v>3</v>
      </c>
      <c r="AE20" s="28">
        <f>COUNTIF($E$4:$F20,U$3)</f>
        <v>3</v>
      </c>
      <c r="AF20" s="28">
        <f>COUNTIF($E$4:$F20,V$3)</f>
        <v>4</v>
      </c>
      <c r="AG20" s="28">
        <f>COUNTIF($E$4:$F20,W$3)</f>
        <v>4</v>
      </c>
      <c r="AH20" s="28">
        <f>COUNTIF($E$4:$F20,X$3)</f>
        <v>2</v>
      </c>
      <c r="AI20" s="28">
        <f>COUNTIF($E$4:$F20,Y$3)</f>
        <v>2</v>
      </c>
      <c r="AJ20" s="28">
        <f>COUNTIF($E$4:$F20,Z$3)</f>
        <v>4</v>
      </c>
      <c r="AK20" s="28">
        <f>COUNTIF($E$4:$F20,AA$3)</f>
        <v>2</v>
      </c>
      <c r="AL20" s="36">
        <f t="shared" si="11"/>
        <v>0.75</v>
      </c>
      <c r="AM20" s="36">
        <f t="shared" si="11"/>
        <v>0.33333333333333331</v>
      </c>
      <c r="AN20" s="36">
        <f t="shared" si="11"/>
        <v>0</v>
      </c>
      <c r="AO20" s="36">
        <f t="shared" si="11"/>
        <v>0.33333333333333331</v>
      </c>
      <c r="AP20" s="36">
        <f t="shared" si="11"/>
        <v>0.75</v>
      </c>
      <c r="AQ20" s="36">
        <f t="shared" si="11"/>
        <v>0.5</v>
      </c>
      <c r="AR20" s="36">
        <f t="shared" si="11"/>
        <v>0.5</v>
      </c>
      <c r="AS20" s="36">
        <f t="shared" si="11"/>
        <v>0.5</v>
      </c>
      <c r="AT20" s="36">
        <f t="shared" si="11"/>
        <v>0.5</v>
      </c>
      <c r="AU20" s="36">
        <f t="shared" si="11"/>
        <v>1</v>
      </c>
      <c r="AV20" s="27">
        <v>18</v>
      </c>
      <c r="AX20">
        <f t="shared" si="12"/>
        <v>1</v>
      </c>
      <c r="AY20">
        <f t="shared" si="13"/>
        <v>7</v>
      </c>
      <c r="AZ20">
        <f t="shared" si="14"/>
        <v>1</v>
      </c>
      <c r="BA20" s="6">
        <f>matches_win!AL20-AL20</f>
        <v>-0.5</v>
      </c>
      <c r="BB20" s="6">
        <f>matches_win!AM20-AM20</f>
        <v>0.33333333333333331</v>
      </c>
      <c r="BC20" s="6">
        <f>matches_win!AN20-AN20</f>
        <v>1</v>
      </c>
      <c r="BD20" s="6">
        <f>matches_win!AO20-AO20</f>
        <v>0.33333333333333331</v>
      </c>
      <c r="BE20" s="6">
        <f>matches_win!AP20-AP20</f>
        <v>-0.5</v>
      </c>
      <c r="BF20" s="6">
        <f>matches_win!AQ20-AQ20</f>
        <v>0</v>
      </c>
      <c r="BG20" s="6">
        <f>matches_win!AR20-AR20</f>
        <v>0</v>
      </c>
      <c r="BH20" s="6">
        <f>matches_win!AS20-AS20</f>
        <v>0</v>
      </c>
      <c r="BI20" s="6">
        <f>matches_win!AT20-AT20</f>
        <v>0</v>
      </c>
      <c r="BJ20" s="6">
        <f>matches_win!AU20-AU20</f>
        <v>-1</v>
      </c>
    </row>
    <row r="21" spans="1:62" x14ac:dyDescent="0.35">
      <c r="A21" t="s">
        <v>144</v>
      </c>
      <c r="B21" s="33">
        <v>18</v>
      </c>
      <c r="C21" s="27">
        <v>7</v>
      </c>
      <c r="D21" s="27">
        <v>2</v>
      </c>
      <c r="E21" s="27">
        <v>2</v>
      </c>
      <c r="F21" s="27">
        <f t="shared" si="8"/>
        <v>7</v>
      </c>
      <c r="G21" s="27">
        <f t="shared" si="9"/>
        <v>5</v>
      </c>
      <c r="H21" s="27">
        <f t="shared" si="10"/>
        <v>0</v>
      </c>
      <c r="I21" s="34">
        <f>VLOOKUP(F21,naive_stat!$A$4:$E$13,5,0)</f>
        <v>0.44827586206896552</v>
      </c>
      <c r="J21" s="35">
        <f>11-VLOOKUP(F21,naive_stat!$A$4:$F$13,6,0)</f>
        <v>4</v>
      </c>
      <c r="K21" s="36">
        <f>matches_win!K21-matches_lost!K21</f>
        <v>-0.33333333333333331</v>
      </c>
      <c r="L21" s="54">
        <f>IF(VLOOKUP(C21,dynamic!$A$50:$G$59,7,0)&gt;VLOOKUP(D21,dynamic!$A$50:$G$59,7,0),C21,D21)</f>
        <v>2</v>
      </c>
      <c r="M21" s="44">
        <f t="shared" si="4"/>
        <v>1</v>
      </c>
      <c r="N21" s="54">
        <f>IF(VLOOKUP(C21,dynamic!$A$50:$F$59,2,0)&gt;VLOOKUP(D21,dynamic!$A$50:$F$59,2,0),C21,D21)</f>
        <v>2</v>
      </c>
      <c r="O21" s="44">
        <f t="shared" si="5"/>
        <v>1</v>
      </c>
      <c r="P21" s="54">
        <f>IF(VLOOKUP(C21,dynamic!$A$50:$F$59,4,0)&gt;VLOOKUP(D21,dynamic!$A$50:$F$59,4,0),C21,D21)</f>
        <v>2</v>
      </c>
      <c r="Q21" s="44">
        <f t="shared" si="6"/>
        <v>1</v>
      </c>
      <c r="R21" s="27">
        <f>COUNTIF($F$4:$F21,R$3)</f>
        <v>3</v>
      </c>
      <c r="S21" s="27">
        <f>COUNTIF($F$4:$F21,S$3)</f>
        <v>2</v>
      </c>
      <c r="T21" s="27">
        <f>COUNTIF($F$4:$F21,T$3)</f>
        <v>0</v>
      </c>
      <c r="U21" s="27">
        <f>COUNTIF($F$4:$F21,U$3)</f>
        <v>1</v>
      </c>
      <c r="V21" s="27">
        <f>COUNTIF($F$4:$F21,V$3)</f>
        <v>3</v>
      </c>
      <c r="W21" s="27">
        <f>COUNTIF($F$4:$F21,W$3)</f>
        <v>2</v>
      </c>
      <c r="X21" s="27">
        <f>COUNTIF($F$4:$F21,X$3)</f>
        <v>1</v>
      </c>
      <c r="Y21" s="27">
        <f>COUNTIF($F$4:$F21,Y$3)</f>
        <v>2</v>
      </c>
      <c r="Z21" s="27">
        <f>COUNTIF($F$4:$F21,Z$3)</f>
        <v>2</v>
      </c>
      <c r="AA21" s="27">
        <f>COUNTIF($F$4:$F21,AA$3)</f>
        <v>2</v>
      </c>
      <c r="AB21" s="38">
        <f>COUNTIF($E$4:$F21,R$3)</f>
        <v>4</v>
      </c>
      <c r="AC21" s="28">
        <f>COUNTIF($E$4:$F21,S$3)</f>
        <v>6</v>
      </c>
      <c r="AD21" s="28">
        <f>COUNTIF($E$4:$F21,T$3)</f>
        <v>4</v>
      </c>
      <c r="AE21" s="28">
        <f>COUNTIF($E$4:$F21,U$3)</f>
        <v>3</v>
      </c>
      <c r="AF21" s="28">
        <f>COUNTIF($E$4:$F21,V$3)</f>
        <v>4</v>
      </c>
      <c r="AG21" s="28">
        <f>COUNTIF($E$4:$F21,W$3)</f>
        <v>4</v>
      </c>
      <c r="AH21" s="28">
        <f>COUNTIF($E$4:$F21,X$3)</f>
        <v>2</v>
      </c>
      <c r="AI21" s="28">
        <f>COUNTIF($E$4:$F21,Y$3)</f>
        <v>3</v>
      </c>
      <c r="AJ21" s="28">
        <f>COUNTIF($E$4:$F21,Z$3)</f>
        <v>4</v>
      </c>
      <c r="AK21" s="28">
        <f>COUNTIF($E$4:$F21,AA$3)</f>
        <v>2</v>
      </c>
      <c r="AL21" s="36">
        <f t="shared" si="11"/>
        <v>0.75</v>
      </c>
      <c r="AM21" s="36">
        <f t="shared" si="11"/>
        <v>0.33333333333333331</v>
      </c>
      <c r="AN21" s="36">
        <f t="shared" si="11"/>
        <v>0</v>
      </c>
      <c r="AO21" s="36">
        <f t="shared" si="11"/>
        <v>0.33333333333333331</v>
      </c>
      <c r="AP21" s="36">
        <f t="shared" si="11"/>
        <v>0.75</v>
      </c>
      <c r="AQ21" s="36">
        <f t="shared" si="11"/>
        <v>0.5</v>
      </c>
      <c r="AR21" s="36">
        <f t="shared" si="11"/>
        <v>0.5</v>
      </c>
      <c r="AS21" s="36">
        <f t="shared" si="11"/>
        <v>0.66666666666666663</v>
      </c>
      <c r="AT21" s="36">
        <f t="shared" si="11"/>
        <v>0.5</v>
      </c>
      <c r="AU21" s="36">
        <f t="shared" si="11"/>
        <v>1</v>
      </c>
      <c r="AV21" s="27">
        <v>19</v>
      </c>
      <c r="AX21">
        <f t="shared" si="12"/>
        <v>7</v>
      </c>
      <c r="AY21">
        <f t="shared" si="13"/>
        <v>2</v>
      </c>
      <c r="AZ21">
        <f t="shared" si="14"/>
        <v>2</v>
      </c>
      <c r="BA21" s="6">
        <f>matches_win!AL21-AL21</f>
        <v>-0.5</v>
      </c>
      <c r="BB21" s="6">
        <f>matches_win!AM21-AM21</f>
        <v>0.33333333333333331</v>
      </c>
      <c r="BC21" s="6">
        <f>matches_win!AN21-AN21</f>
        <v>1</v>
      </c>
      <c r="BD21" s="6">
        <f>matches_win!AO21-AO21</f>
        <v>0.33333333333333331</v>
      </c>
      <c r="BE21" s="6">
        <f>matches_win!AP21-AP21</f>
        <v>-0.5</v>
      </c>
      <c r="BF21" s="6">
        <f>matches_win!AQ21-AQ21</f>
        <v>0</v>
      </c>
      <c r="BG21" s="6">
        <f>matches_win!AR21-AR21</f>
        <v>0</v>
      </c>
      <c r="BH21" s="6">
        <f>matches_win!AS21-AS21</f>
        <v>-0.33333333333333331</v>
      </c>
      <c r="BI21" s="6">
        <f>matches_win!AT21-AT21</f>
        <v>0</v>
      </c>
      <c r="BJ21" s="6">
        <f>matches_win!AU21-AU21</f>
        <v>-1</v>
      </c>
    </row>
    <row r="22" spans="1:62" x14ac:dyDescent="0.35">
      <c r="A22" t="s">
        <v>144</v>
      </c>
      <c r="B22" s="33">
        <v>19</v>
      </c>
      <c r="C22" s="27">
        <v>3</v>
      </c>
      <c r="D22" s="27">
        <v>5</v>
      </c>
      <c r="E22" s="27">
        <v>3</v>
      </c>
      <c r="F22" s="27">
        <f t="shared" si="8"/>
        <v>5</v>
      </c>
      <c r="G22" s="27">
        <f t="shared" si="9"/>
        <v>-2</v>
      </c>
      <c r="H22" s="27">
        <f t="shared" si="10"/>
        <v>0</v>
      </c>
      <c r="I22" s="34">
        <f>VLOOKUP(F22,naive_stat!$A$4:$E$13,5,0)</f>
        <v>0.42307692307692307</v>
      </c>
      <c r="J22" s="35">
        <f>11-VLOOKUP(F22,naive_stat!$A$4:$F$13,6,0)</f>
        <v>3</v>
      </c>
      <c r="K22" s="36">
        <f>matches_win!K22-matches_lost!K22</f>
        <v>-0.19999999999999996</v>
      </c>
      <c r="L22" s="54">
        <f>IF(VLOOKUP(C22,dynamic!$A$50:$G$59,7,0)&gt;VLOOKUP(D22,dynamic!$A$50:$G$59,7,0),C22,D22)</f>
        <v>3</v>
      </c>
      <c r="M22" s="44">
        <f t="shared" si="4"/>
        <v>1</v>
      </c>
      <c r="N22" s="54">
        <f>IF(VLOOKUP(C22,dynamic!$A$50:$F$59,2,0)&gt;VLOOKUP(D22,dynamic!$A$50:$F$59,2,0),C22,D22)</f>
        <v>3</v>
      </c>
      <c r="O22" s="44">
        <f t="shared" si="5"/>
        <v>1</v>
      </c>
      <c r="P22" s="54">
        <f>IF(VLOOKUP(C22,dynamic!$A$50:$F$59,4,0)&gt;VLOOKUP(D22,dynamic!$A$50:$F$59,4,0),C22,D22)</f>
        <v>3</v>
      </c>
      <c r="Q22" s="44">
        <f t="shared" si="6"/>
        <v>1</v>
      </c>
      <c r="R22" s="27">
        <f>COUNTIF($F$4:$F22,R$3)</f>
        <v>3</v>
      </c>
      <c r="S22" s="27">
        <f>COUNTIF($F$4:$F22,S$3)</f>
        <v>2</v>
      </c>
      <c r="T22" s="27">
        <f>COUNTIF($F$4:$F22,T$3)</f>
        <v>0</v>
      </c>
      <c r="U22" s="27">
        <f>COUNTIF($F$4:$F22,U$3)</f>
        <v>1</v>
      </c>
      <c r="V22" s="27">
        <f>COUNTIF($F$4:$F22,V$3)</f>
        <v>3</v>
      </c>
      <c r="W22" s="27">
        <f>COUNTIF($F$4:$F22,W$3)</f>
        <v>3</v>
      </c>
      <c r="X22" s="27">
        <f>COUNTIF($F$4:$F22,X$3)</f>
        <v>1</v>
      </c>
      <c r="Y22" s="27">
        <f>COUNTIF($F$4:$F22,Y$3)</f>
        <v>2</v>
      </c>
      <c r="Z22" s="27">
        <f>COUNTIF($F$4:$F22,Z$3)</f>
        <v>2</v>
      </c>
      <c r="AA22" s="27">
        <f>COUNTIF($F$4:$F22,AA$3)</f>
        <v>2</v>
      </c>
      <c r="AB22" s="38">
        <f>COUNTIF($E$4:$F22,R$3)</f>
        <v>4</v>
      </c>
      <c r="AC22" s="28">
        <f>COUNTIF($E$4:$F22,S$3)</f>
        <v>6</v>
      </c>
      <c r="AD22" s="28">
        <f>COUNTIF($E$4:$F22,T$3)</f>
        <v>4</v>
      </c>
      <c r="AE22" s="28">
        <f>COUNTIF($E$4:$F22,U$3)</f>
        <v>4</v>
      </c>
      <c r="AF22" s="28">
        <f>COUNTIF($E$4:$F22,V$3)</f>
        <v>4</v>
      </c>
      <c r="AG22" s="28">
        <f>COUNTIF($E$4:$F22,W$3)</f>
        <v>5</v>
      </c>
      <c r="AH22" s="28">
        <f>COUNTIF($E$4:$F22,X$3)</f>
        <v>2</v>
      </c>
      <c r="AI22" s="28">
        <f>COUNTIF($E$4:$F22,Y$3)</f>
        <v>3</v>
      </c>
      <c r="AJ22" s="28">
        <f>COUNTIF($E$4:$F22,Z$3)</f>
        <v>4</v>
      </c>
      <c r="AK22" s="28">
        <f>COUNTIF($E$4:$F22,AA$3)</f>
        <v>2</v>
      </c>
      <c r="AL22" s="36">
        <f t="shared" si="11"/>
        <v>0.75</v>
      </c>
      <c r="AM22" s="36">
        <f t="shared" si="11"/>
        <v>0.33333333333333331</v>
      </c>
      <c r="AN22" s="36">
        <f t="shared" si="11"/>
        <v>0</v>
      </c>
      <c r="AO22" s="36">
        <f t="shared" si="11"/>
        <v>0.25</v>
      </c>
      <c r="AP22" s="36">
        <f t="shared" si="11"/>
        <v>0.75</v>
      </c>
      <c r="AQ22" s="36">
        <f t="shared" si="11"/>
        <v>0.6</v>
      </c>
      <c r="AR22" s="36">
        <f t="shared" si="11"/>
        <v>0.5</v>
      </c>
      <c r="AS22" s="36">
        <f t="shared" si="11"/>
        <v>0.66666666666666663</v>
      </c>
      <c r="AT22" s="36">
        <f t="shared" si="11"/>
        <v>0.5</v>
      </c>
      <c r="AU22" s="36">
        <f t="shared" si="11"/>
        <v>1</v>
      </c>
      <c r="AV22" s="27">
        <v>20</v>
      </c>
      <c r="AX22">
        <f t="shared" si="12"/>
        <v>3</v>
      </c>
      <c r="AY22">
        <f t="shared" si="13"/>
        <v>5</v>
      </c>
      <c r="AZ22">
        <f t="shared" si="14"/>
        <v>3</v>
      </c>
      <c r="BA22" s="6">
        <f>matches_win!AL22-AL22</f>
        <v>-0.5</v>
      </c>
      <c r="BB22" s="6">
        <f>matches_win!AM22-AM22</f>
        <v>0.33333333333333331</v>
      </c>
      <c r="BC22" s="6">
        <f>matches_win!AN22-AN22</f>
        <v>1</v>
      </c>
      <c r="BD22" s="6">
        <f>matches_win!AO22-AO22</f>
        <v>0.5</v>
      </c>
      <c r="BE22" s="6">
        <f>matches_win!AP22-AP22</f>
        <v>-0.5</v>
      </c>
      <c r="BF22" s="6">
        <f>matches_win!AQ22-AQ22</f>
        <v>-0.19999999999999996</v>
      </c>
      <c r="BG22" s="6">
        <f>matches_win!AR22-AR22</f>
        <v>0</v>
      </c>
      <c r="BH22" s="6">
        <f>matches_win!AS22-AS22</f>
        <v>-0.33333333333333331</v>
      </c>
      <c r="BI22" s="6">
        <f>matches_win!AT22-AT22</f>
        <v>0</v>
      </c>
      <c r="BJ22" s="6">
        <f>matches_win!AU22-AU22</f>
        <v>-1</v>
      </c>
    </row>
    <row r="23" spans="1:62" x14ac:dyDescent="0.35">
      <c r="A23" t="s">
        <v>144</v>
      </c>
      <c r="B23" s="33">
        <v>20</v>
      </c>
      <c r="C23" s="27">
        <v>5</v>
      </c>
      <c r="D23" s="27">
        <v>0</v>
      </c>
      <c r="E23" s="27">
        <v>5</v>
      </c>
      <c r="F23" s="27">
        <f t="shared" si="8"/>
        <v>0</v>
      </c>
      <c r="G23" s="27">
        <f t="shared" si="9"/>
        <v>5</v>
      </c>
      <c r="H23" s="27">
        <f t="shared" si="10"/>
        <v>0</v>
      </c>
      <c r="I23" s="34">
        <f>VLOOKUP(F23,naive_stat!$A$4:$E$13,5,0)</f>
        <v>0.5161290322580645</v>
      </c>
      <c r="J23" s="35">
        <f>11-VLOOKUP(F23,naive_stat!$A$4:$F$13,6,0)</f>
        <v>8</v>
      </c>
      <c r="K23" s="36">
        <f>matches_win!K23-matches_lost!K23</f>
        <v>-0.60000000000000009</v>
      </c>
      <c r="L23" s="54">
        <f>IF(VLOOKUP(C23,dynamic!$A$50:$G$59,7,0)&gt;VLOOKUP(D23,dynamic!$A$50:$G$59,7,0),C23,D23)</f>
        <v>0</v>
      </c>
      <c r="M23" s="44">
        <f t="shared" si="4"/>
        <v>0</v>
      </c>
      <c r="N23" s="54">
        <f>IF(VLOOKUP(C23,dynamic!$A$50:$F$59,2,0)&gt;VLOOKUP(D23,dynamic!$A$50:$F$59,2,0),C23,D23)</f>
        <v>0</v>
      </c>
      <c r="O23" s="44">
        <f t="shared" si="5"/>
        <v>0</v>
      </c>
      <c r="P23" s="54">
        <f>IF(VLOOKUP(C23,dynamic!$A$50:$F$59,4,0)&gt;VLOOKUP(D23,dynamic!$A$50:$F$59,4,0),C23,D23)</f>
        <v>0</v>
      </c>
      <c r="Q23" s="44">
        <f t="shared" si="6"/>
        <v>0</v>
      </c>
      <c r="R23" s="27">
        <f>COUNTIF($F$4:$F23,R$3)</f>
        <v>4</v>
      </c>
      <c r="S23" s="27">
        <f>COUNTIF($F$4:$F23,S$3)</f>
        <v>2</v>
      </c>
      <c r="T23" s="27">
        <f>COUNTIF($F$4:$F23,T$3)</f>
        <v>0</v>
      </c>
      <c r="U23" s="27">
        <f>COUNTIF($F$4:$F23,U$3)</f>
        <v>1</v>
      </c>
      <c r="V23" s="27">
        <f>COUNTIF($F$4:$F23,V$3)</f>
        <v>3</v>
      </c>
      <c r="W23" s="27">
        <f>COUNTIF($F$4:$F23,W$3)</f>
        <v>3</v>
      </c>
      <c r="X23" s="27">
        <f>COUNTIF($F$4:$F23,X$3)</f>
        <v>1</v>
      </c>
      <c r="Y23" s="27">
        <f>COUNTIF($F$4:$F23,Y$3)</f>
        <v>2</v>
      </c>
      <c r="Z23" s="27">
        <f>COUNTIF($F$4:$F23,Z$3)</f>
        <v>2</v>
      </c>
      <c r="AA23" s="27">
        <f>COUNTIF($F$4:$F23,AA$3)</f>
        <v>2</v>
      </c>
      <c r="AB23" s="38">
        <f>COUNTIF($E$4:$F23,R$3)</f>
        <v>5</v>
      </c>
      <c r="AC23" s="28">
        <f>COUNTIF($E$4:$F23,S$3)</f>
        <v>6</v>
      </c>
      <c r="AD23" s="28">
        <f>COUNTIF($E$4:$F23,T$3)</f>
        <v>4</v>
      </c>
      <c r="AE23" s="28">
        <f>COUNTIF($E$4:$F23,U$3)</f>
        <v>4</v>
      </c>
      <c r="AF23" s="28">
        <f>COUNTIF($E$4:$F23,V$3)</f>
        <v>4</v>
      </c>
      <c r="AG23" s="28">
        <f>COUNTIF($E$4:$F23,W$3)</f>
        <v>6</v>
      </c>
      <c r="AH23" s="28">
        <f>COUNTIF($E$4:$F23,X$3)</f>
        <v>2</v>
      </c>
      <c r="AI23" s="28">
        <f>COUNTIF($E$4:$F23,Y$3)</f>
        <v>3</v>
      </c>
      <c r="AJ23" s="28">
        <f>COUNTIF($E$4:$F23,Z$3)</f>
        <v>4</v>
      </c>
      <c r="AK23" s="28">
        <f>COUNTIF($E$4:$F23,AA$3)</f>
        <v>2</v>
      </c>
      <c r="AL23" s="36">
        <f t="shared" si="11"/>
        <v>0.8</v>
      </c>
      <c r="AM23" s="36">
        <f t="shared" si="11"/>
        <v>0.33333333333333331</v>
      </c>
      <c r="AN23" s="36">
        <f t="shared" si="11"/>
        <v>0</v>
      </c>
      <c r="AO23" s="36">
        <f t="shared" si="11"/>
        <v>0.25</v>
      </c>
      <c r="AP23" s="36">
        <f t="shared" si="11"/>
        <v>0.75</v>
      </c>
      <c r="AQ23" s="36">
        <f t="shared" si="11"/>
        <v>0.5</v>
      </c>
      <c r="AR23" s="36">
        <f t="shared" si="11"/>
        <v>0.5</v>
      </c>
      <c r="AS23" s="36">
        <f t="shared" si="11"/>
        <v>0.66666666666666663</v>
      </c>
      <c r="AT23" s="36">
        <f t="shared" si="11"/>
        <v>0.5</v>
      </c>
      <c r="AU23" s="36">
        <f t="shared" si="11"/>
        <v>1</v>
      </c>
      <c r="AV23" s="27">
        <v>21</v>
      </c>
      <c r="AX23">
        <f t="shared" si="12"/>
        <v>5</v>
      </c>
      <c r="AY23">
        <f t="shared" si="13"/>
        <v>0</v>
      </c>
      <c r="AZ23">
        <f t="shared" si="14"/>
        <v>5</v>
      </c>
      <c r="BA23" s="6">
        <f>matches_win!AL23-AL23</f>
        <v>-0.60000000000000009</v>
      </c>
      <c r="BB23" s="6">
        <f>matches_win!AM23-AM23</f>
        <v>0.33333333333333331</v>
      </c>
      <c r="BC23" s="6">
        <f>matches_win!AN23-AN23</f>
        <v>1</v>
      </c>
      <c r="BD23" s="6">
        <f>matches_win!AO23-AO23</f>
        <v>0.5</v>
      </c>
      <c r="BE23" s="6">
        <f>matches_win!AP23-AP23</f>
        <v>-0.5</v>
      </c>
      <c r="BF23" s="6">
        <f>matches_win!AQ23-AQ23</f>
        <v>0</v>
      </c>
      <c r="BG23" s="6">
        <f>matches_win!AR23-AR23</f>
        <v>0</v>
      </c>
      <c r="BH23" s="6">
        <f>matches_win!AS23-AS23</f>
        <v>-0.33333333333333331</v>
      </c>
      <c r="BI23" s="6">
        <f>matches_win!AT23-AT23</f>
        <v>0</v>
      </c>
      <c r="BJ23" s="6">
        <f>matches_win!AU23-AU23</f>
        <v>-1</v>
      </c>
    </row>
    <row r="24" spans="1:62" x14ac:dyDescent="0.35">
      <c r="A24" t="s">
        <v>144</v>
      </c>
      <c r="B24" s="33">
        <v>21</v>
      </c>
      <c r="C24" s="27">
        <v>1</v>
      </c>
      <c r="D24" s="27">
        <v>8</v>
      </c>
      <c r="E24" s="27">
        <v>1</v>
      </c>
      <c r="F24" s="27">
        <f t="shared" si="8"/>
        <v>8</v>
      </c>
      <c r="G24" s="27">
        <f t="shared" si="9"/>
        <v>-7</v>
      </c>
      <c r="H24" s="27">
        <f t="shared" si="10"/>
        <v>0</v>
      </c>
      <c r="I24" s="34">
        <f>VLOOKUP(F24,naive_stat!$A$4:$E$13,5,0)</f>
        <v>0.32</v>
      </c>
      <c r="J24" s="35">
        <f>11-VLOOKUP(F24,naive_stat!$A$4:$F$13,6,0)</f>
        <v>1</v>
      </c>
      <c r="K24" s="36">
        <f>matches_win!K24-matches_lost!K24</f>
        <v>-0.19999999999999996</v>
      </c>
      <c r="L24" s="54">
        <f>IF(VLOOKUP(C24,dynamic!$A$50:$G$59,7,0)&gt;VLOOKUP(D24,dynamic!$A$50:$G$59,7,0),C24,D24)</f>
        <v>1</v>
      </c>
      <c r="M24" s="44">
        <f t="shared" si="4"/>
        <v>1</v>
      </c>
      <c r="N24" s="54">
        <f>IF(VLOOKUP(C24,dynamic!$A$50:$F$59,2,0)&gt;VLOOKUP(D24,dynamic!$A$50:$F$59,2,0),C24,D24)</f>
        <v>1</v>
      </c>
      <c r="O24" s="44">
        <f t="shared" si="5"/>
        <v>1</v>
      </c>
      <c r="P24" s="54">
        <f>IF(VLOOKUP(C24,dynamic!$A$50:$F$59,4,0)&gt;VLOOKUP(D24,dynamic!$A$50:$F$59,4,0),C24,D24)</f>
        <v>1</v>
      </c>
      <c r="Q24" s="44">
        <f t="shared" si="6"/>
        <v>1</v>
      </c>
      <c r="R24" s="27">
        <f>COUNTIF($F$4:$F24,R$3)</f>
        <v>4</v>
      </c>
      <c r="S24" s="27">
        <f>COUNTIF($F$4:$F24,S$3)</f>
        <v>2</v>
      </c>
      <c r="T24" s="27">
        <f>COUNTIF($F$4:$F24,T$3)</f>
        <v>0</v>
      </c>
      <c r="U24" s="27">
        <f>COUNTIF($F$4:$F24,U$3)</f>
        <v>1</v>
      </c>
      <c r="V24" s="27">
        <f>COUNTIF($F$4:$F24,V$3)</f>
        <v>3</v>
      </c>
      <c r="W24" s="27">
        <f>COUNTIF($F$4:$F24,W$3)</f>
        <v>3</v>
      </c>
      <c r="X24" s="27">
        <f>COUNTIF($F$4:$F24,X$3)</f>
        <v>1</v>
      </c>
      <c r="Y24" s="27">
        <f>COUNTIF($F$4:$F24,Y$3)</f>
        <v>2</v>
      </c>
      <c r="Z24" s="27">
        <f>COUNTIF($F$4:$F24,Z$3)</f>
        <v>3</v>
      </c>
      <c r="AA24" s="27">
        <f>COUNTIF($F$4:$F24,AA$3)</f>
        <v>2</v>
      </c>
      <c r="AB24" s="38">
        <f>COUNTIF($E$4:$F24,R$3)</f>
        <v>5</v>
      </c>
      <c r="AC24" s="28">
        <f>COUNTIF($E$4:$F24,S$3)</f>
        <v>7</v>
      </c>
      <c r="AD24" s="28">
        <f>COUNTIF($E$4:$F24,T$3)</f>
        <v>4</v>
      </c>
      <c r="AE24" s="28">
        <f>COUNTIF($E$4:$F24,U$3)</f>
        <v>4</v>
      </c>
      <c r="AF24" s="28">
        <f>COUNTIF($E$4:$F24,V$3)</f>
        <v>4</v>
      </c>
      <c r="AG24" s="28">
        <f>COUNTIF($E$4:$F24,W$3)</f>
        <v>6</v>
      </c>
      <c r="AH24" s="28">
        <f>COUNTIF($E$4:$F24,X$3)</f>
        <v>2</v>
      </c>
      <c r="AI24" s="28">
        <f>COUNTIF($E$4:$F24,Y$3)</f>
        <v>3</v>
      </c>
      <c r="AJ24" s="28">
        <f>COUNTIF($E$4:$F24,Z$3)</f>
        <v>5</v>
      </c>
      <c r="AK24" s="28">
        <f>COUNTIF($E$4:$F24,AA$3)</f>
        <v>2</v>
      </c>
      <c r="AL24" s="36">
        <f t="shared" si="11"/>
        <v>0.8</v>
      </c>
      <c r="AM24" s="36">
        <f t="shared" si="11"/>
        <v>0.2857142857142857</v>
      </c>
      <c r="AN24" s="36">
        <f t="shared" si="11"/>
        <v>0</v>
      </c>
      <c r="AO24" s="36">
        <f t="shared" si="11"/>
        <v>0.25</v>
      </c>
      <c r="AP24" s="36">
        <f t="shared" si="11"/>
        <v>0.75</v>
      </c>
      <c r="AQ24" s="36">
        <f t="shared" si="11"/>
        <v>0.5</v>
      </c>
      <c r="AR24" s="36">
        <f t="shared" si="11"/>
        <v>0.5</v>
      </c>
      <c r="AS24" s="36">
        <f t="shared" si="11"/>
        <v>0.66666666666666663</v>
      </c>
      <c r="AT24" s="36">
        <f t="shared" si="11"/>
        <v>0.6</v>
      </c>
      <c r="AU24" s="36">
        <f t="shared" si="11"/>
        <v>1</v>
      </c>
      <c r="AV24" s="27">
        <v>22</v>
      </c>
      <c r="AX24">
        <f t="shared" si="12"/>
        <v>1</v>
      </c>
      <c r="AY24">
        <f t="shared" si="13"/>
        <v>8</v>
      </c>
      <c r="AZ24">
        <f t="shared" si="14"/>
        <v>1</v>
      </c>
      <c r="BA24" s="6">
        <f>matches_win!AL24-AL24</f>
        <v>-0.60000000000000009</v>
      </c>
      <c r="BB24" s="6">
        <f>matches_win!AM24-AM24</f>
        <v>0.4285714285714286</v>
      </c>
      <c r="BC24" s="6">
        <f>matches_win!AN24-AN24</f>
        <v>1</v>
      </c>
      <c r="BD24" s="6">
        <f>matches_win!AO24-AO24</f>
        <v>0.5</v>
      </c>
      <c r="BE24" s="6">
        <f>matches_win!AP24-AP24</f>
        <v>-0.5</v>
      </c>
      <c r="BF24" s="6">
        <f>matches_win!AQ24-AQ24</f>
        <v>0</v>
      </c>
      <c r="BG24" s="6">
        <f>matches_win!AR24-AR24</f>
        <v>0</v>
      </c>
      <c r="BH24" s="6">
        <f>matches_win!AS24-AS24</f>
        <v>-0.33333333333333331</v>
      </c>
      <c r="BI24" s="6">
        <f>matches_win!AT24-AT24</f>
        <v>-0.19999999999999996</v>
      </c>
      <c r="BJ24" s="6">
        <f>matches_win!AU24-AU24</f>
        <v>-1</v>
      </c>
    </row>
    <row r="25" spans="1:62" x14ac:dyDescent="0.35">
      <c r="A25" t="s">
        <v>144</v>
      </c>
      <c r="B25" s="33">
        <v>22</v>
      </c>
      <c r="C25" s="27">
        <v>3</v>
      </c>
      <c r="D25" s="27">
        <v>1</v>
      </c>
      <c r="E25" s="27">
        <v>1</v>
      </c>
      <c r="F25" s="27">
        <f t="shared" si="8"/>
        <v>3</v>
      </c>
      <c r="G25" s="27">
        <f t="shared" si="9"/>
        <v>2</v>
      </c>
      <c r="H25" s="27">
        <f t="shared" si="10"/>
        <v>0</v>
      </c>
      <c r="I25" s="34">
        <f>VLOOKUP(F25,naive_stat!$A$4:$E$13,5,0)</f>
        <v>0.48148148148148145</v>
      </c>
      <c r="J25" s="35">
        <f>11-VLOOKUP(F25,naive_stat!$A$4:$F$13,6,0)</f>
        <v>5</v>
      </c>
      <c r="K25" s="36">
        <f>matches_win!K25-matches_lost!K25</f>
        <v>0.19999999999999996</v>
      </c>
      <c r="L25" s="54">
        <f>IF(VLOOKUP(C25,dynamic!$A$50:$G$59,7,0)&gt;VLOOKUP(D25,dynamic!$A$50:$G$59,7,0),C25,D25)</f>
        <v>3</v>
      </c>
      <c r="M25" s="44">
        <f t="shared" si="4"/>
        <v>0</v>
      </c>
      <c r="N25" s="54">
        <f>IF(VLOOKUP(C25,dynamic!$A$50:$F$59,2,0)&gt;VLOOKUP(D25,dynamic!$A$50:$F$59,2,0),C25,D25)</f>
        <v>3</v>
      </c>
      <c r="O25" s="44">
        <f t="shared" si="5"/>
        <v>0</v>
      </c>
      <c r="P25" s="54">
        <f>IF(VLOOKUP(C25,dynamic!$A$50:$F$59,4,0)&gt;VLOOKUP(D25,dynamic!$A$50:$F$59,4,0),C25,D25)</f>
        <v>3</v>
      </c>
      <c r="Q25" s="44">
        <f t="shared" si="6"/>
        <v>0</v>
      </c>
      <c r="R25" s="27">
        <f>COUNTIF($F$4:$F25,R$3)</f>
        <v>4</v>
      </c>
      <c r="S25" s="27">
        <f>COUNTIF($F$4:$F25,S$3)</f>
        <v>2</v>
      </c>
      <c r="T25" s="27">
        <f>COUNTIF($F$4:$F25,T$3)</f>
        <v>0</v>
      </c>
      <c r="U25" s="27">
        <f>COUNTIF($F$4:$F25,U$3)</f>
        <v>2</v>
      </c>
      <c r="V25" s="27">
        <f>COUNTIF($F$4:$F25,V$3)</f>
        <v>3</v>
      </c>
      <c r="W25" s="27">
        <f>COUNTIF($F$4:$F25,W$3)</f>
        <v>3</v>
      </c>
      <c r="X25" s="27">
        <f>COUNTIF($F$4:$F25,X$3)</f>
        <v>1</v>
      </c>
      <c r="Y25" s="27">
        <f>COUNTIF($F$4:$F25,Y$3)</f>
        <v>2</v>
      </c>
      <c r="Z25" s="27">
        <f>COUNTIF($F$4:$F25,Z$3)</f>
        <v>3</v>
      </c>
      <c r="AA25" s="27">
        <f>COUNTIF($F$4:$F25,AA$3)</f>
        <v>2</v>
      </c>
      <c r="AB25" s="38">
        <f>COUNTIF($E$4:$F25,R$3)</f>
        <v>5</v>
      </c>
      <c r="AC25" s="28">
        <f>COUNTIF($E$4:$F25,S$3)</f>
        <v>8</v>
      </c>
      <c r="AD25" s="28">
        <f>COUNTIF($E$4:$F25,T$3)</f>
        <v>4</v>
      </c>
      <c r="AE25" s="28">
        <f>COUNTIF($E$4:$F25,U$3)</f>
        <v>5</v>
      </c>
      <c r="AF25" s="28">
        <f>COUNTIF($E$4:$F25,V$3)</f>
        <v>4</v>
      </c>
      <c r="AG25" s="28">
        <f>COUNTIF($E$4:$F25,W$3)</f>
        <v>6</v>
      </c>
      <c r="AH25" s="28">
        <f>COUNTIF($E$4:$F25,X$3)</f>
        <v>2</v>
      </c>
      <c r="AI25" s="28">
        <f>COUNTIF($E$4:$F25,Y$3)</f>
        <v>3</v>
      </c>
      <c r="AJ25" s="28">
        <f>COUNTIF($E$4:$F25,Z$3)</f>
        <v>5</v>
      </c>
      <c r="AK25" s="28">
        <f>COUNTIF($E$4:$F25,AA$3)</f>
        <v>2</v>
      </c>
      <c r="AL25" s="36">
        <f t="shared" si="11"/>
        <v>0.8</v>
      </c>
      <c r="AM25" s="36">
        <f t="shared" si="11"/>
        <v>0.25</v>
      </c>
      <c r="AN25" s="36">
        <f t="shared" si="11"/>
        <v>0</v>
      </c>
      <c r="AO25" s="36">
        <f t="shared" si="11"/>
        <v>0.4</v>
      </c>
      <c r="AP25" s="36">
        <f t="shared" si="11"/>
        <v>0.75</v>
      </c>
      <c r="AQ25" s="36">
        <f t="shared" si="11"/>
        <v>0.5</v>
      </c>
      <c r="AR25" s="36">
        <f t="shared" si="11"/>
        <v>0.5</v>
      </c>
      <c r="AS25" s="36">
        <f t="shared" si="11"/>
        <v>0.66666666666666663</v>
      </c>
      <c r="AT25" s="36">
        <f t="shared" si="11"/>
        <v>0.6</v>
      </c>
      <c r="AU25" s="36">
        <f t="shared" si="11"/>
        <v>1</v>
      </c>
      <c r="AV25" s="27">
        <v>23</v>
      </c>
      <c r="AX25">
        <f t="shared" si="12"/>
        <v>3</v>
      </c>
      <c r="AY25">
        <f t="shared" si="13"/>
        <v>1</v>
      </c>
      <c r="AZ25">
        <f t="shared" si="14"/>
        <v>1</v>
      </c>
      <c r="BA25" s="6">
        <f>matches_win!AL25-AL25</f>
        <v>-0.60000000000000009</v>
      </c>
      <c r="BB25" s="6">
        <f>matches_win!AM25-AM25</f>
        <v>0.5</v>
      </c>
      <c r="BC25" s="6">
        <f>matches_win!AN25-AN25</f>
        <v>1</v>
      </c>
      <c r="BD25" s="6">
        <f>matches_win!AO25-AO25</f>
        <v>0.19999999999999996</v>
      </c>
      <c r="BE25" s="6">
        <f>matches_win!AP25-AP25</f>
        <v>-0.5</v>
      </c>
      <c r="BF25" s="6">
        <f>matches_win!AQ25-AQ25</f>
        <v>0</v>
      </c>
      <c r="BG25" s="6">
        <f>matches_win!AR25-AR25</f>
        <v>0</v>
      </c>
      <c r="BH25" s="6">
        <f>matches_win!AS25-AS25</f>
        <v>-0.33333333333333331</v>
      </c>
      <c r="BI25" s="6">
        <f>matches_win!AT25-AT25</f>
        <v>-0.19999999999999996</v>
      </c>
      <c r="BJ25" s="6">
        <f>matches_win!AU25-AU25</f>
        <v>-1</v>
      </c>
    </row>
    <row r="26" spans="1:62" x14ac:dyDescent="0.35">
      <c r="A26" t="s">
        <v>144</v>
      </c>
      <c r="B26" s="33">
        <v>23</v>
      </c>
      <c r="C26" s="27">
        <v>3</v>
      </c>
      <c r="D26" s="27">
        <v>8</v>
      </c>
      <c r="E26" s="27">
        <v>8</v>
      </c>
      <c r="F26" s="27">
        <f t="shared" si="8"/>
        <v>3</v>
      </c>
      <c r="G26" s="27">
        <f t="shared" si="9"/>
        <v>-5</v>
      </c>
      <c r="H26" s="27">
        <f t="shared" si="10"/>
        <v>0</v>
      </c>
      <c r="I26" s="34">
        <f>VLOOKUP(F26,naive_stat!$A$4:$E$13,5,0)</f>
        <v>0.48148148148148145</v>
      </c>
      <c r="J26" s="35">
        <f>11-VLOOKUP(F26,naive_stat!$A$4:$F$13,6,0)</f>
        <v>5</v>
      </c>
      <c r="K26" s="36">
        <f>matches_win!K26-matches_lost!K26</f>
        <v>0</v>
      </c>
      <c r="L26" s="54">
        <f>IF(VLOOKUP(C26,dynamic!$A$50:$G$59,7,0)&gt;VLOOKUP(D26,dynamic!$A$50:$G$59,7,0),C26,D26)</f>
        <v>3</v>
      </c>
      <c r="M26" s="44">
        <f t="shared" si="4"/>
        <v>0</v>
      </c>
      <c r="N26" s="54">
        <f>IF(VLOOKUP(C26,dynamic!$A$50:$F$59,2,0)&gt;VLOOKUP(D26,dynamic!$A$50:$F$59,2,0),C26,D26)</f>
        <v>3</v>
      </c>
      <c r="O26" s="44">
        <f t="shared" si="5"/>
        <v>0</v>
      </c>
      <c r="P26" s="54">
        <f>IF(VLOOKUP(C26,dynamic!$A$50:$F$59,4,0)&gt;VLOOKUP(D26,dynamic!$A$50:$F$59,4,0),C26,D26)</f>
        <v>3</v>
      </c>
      <c r="Q26" s="44">
        <f t="shared" si="6"/>
        <v>0</v>
      </c>
      <c r="R26" s="27">
        <f>COUNTIF($F$4:$F26,R$3)</f>
        <v>4</v>
      </c>
      <c r="S26" s="27">
        <f>COUNTIF($F$4:$F26,S$3)</f>
        <v>2</v>
      </c>
      <c r="T26" s="27">
        <f>COUNTIF($F$4:$F26,T$3)</f>
        <v>0</v>
      </c>
      <c r="U26" s="27">
        <f>COUNTIF($F$4:$F26,U$3)</f>
        <v>3</v>
      </c>
      <c r="V26" s="27">
        <f>COUNTIF($F$4:$F26,V$3)</f>
        <v>3</v>
      </c>
      <c r="W26" s="27">
        <f>COUNTIF($F$4:$F26,W$3)</f>
        <v>3</v>
      </c>
      <c r="X26" s="27">
        <f>COUNTIF($F$4:$F26,X$3)</f>
        <v>1</v>
      </c>
      <c r="Y26" s="27">
        <f>COUNTIF($F$4:$F26,Y$3)</f>
        <v>2</v>
      </c>
      <c r="Z26" s="27">
        <f>COUNTIF($F$4:$F26,Z$3)</f>
        <v>3</v>
      </c>
      <c r="AA26" s="27">
        <f>COUNTIF($F$4:$F26,AA$3)</f>
        <v>2</v>
      </c>
      <c r="AB26" s="38">
        <f>COUNTIF($E$4:$F26,R$3)</f>
        <v>5</v>
      </c>
      <c r="AC26" s="28">
        <f>COUNTIF($E$4:$F26,S$3)</f>
        <v>8</v>
      </c>
      <c r="AD26" s="28">
        <f>COUNTIF($E$4:$F26,T$3)</f>
        <v>4</v>
      </c>
      <c r="AE26" s="28">
        <f>COUNTIF($E$4:$F26,U$3)</f>
        <v>6</v>
      </c>
      <c r="AF26" s="28">
        <f>COUNTIF($E$4:$F26,V$3)</f>
        <v>4</v>
      </c>
      <c r="AG26" s="28">
        <f>COUNTIF($E$4:$F26,W$3)</f>
        <v>6</v>
      </c>
      <c r="AH26" s="28">
        <f>COUNTIF($E$4:$F26,X$3)</f>
        <v>2</v>
      </c>
      <c r="AI26" s="28">
        <f>COUNTIF($E$4:$F26,Y$3)</f>
        <v>3</v>
      </c>
      <c r="AJ26" s="28">
        <f>COUNTIF($E$4:$F26,Z$3)</f>
        <v>6</v>
      </c>
      <c r="AK26" s="28">
        <f>COUNTIF($E$4:$F26,AA$3)</f>
        <v>2</v>
      </c>
      <c r="AL26" s="36">
        <f t="shared" si="11"/>
        <v>0.8</v>
      </c>
      <c r="AM26" s="36">
        <f t="shared" si="11"/>
        <v>0.25</v>
      </c>
      <c r="AN26" s="36">
        <f t="shared" si="11"/>
        <v>0</v>
      </c>
      <c r="AO26" s="36">
        <f t="shared" si="11"/>
        <v>0.5</v>
      </c>
      <c r="AP26" s="36">
        <f t="shared" si="11"/>
        <v>0.75</v>
      </c>
      <c r="AQ26" s="36">
        <f t="shared" si="11"/>
        <v>0.5</v>
      </c>
      <c r="AR26" s="36">
        <f t="shared" si="11"/>
        <v>0.5</v>
      </c>
      <c r="AS26" s="36">
        <f t="shared" si="11"/>
        <v>0.66666666666666663</v>
      </c>
      <c r="AT26" s="36">
        <f t="shared" si="11"/>
        <v>0.5</v>
      </c>
      <c r="AU26" s="36">
        <f t="shared" si="11"/>
        <v>1</v>
      </c>
      <c r="AV26" s="27">
        <v>24</v>
      </c>
      <c r="AX26">
        <f t="shared" si="12"/>
        <v>3</v>
      </c>
      <c r="AY26">
        <f t="shared" si="13"/>
        <v>8</v>
      </c>
      <c r="AZ26">
        <f t="shared" si="14"/>
        <v>8</v>
      </c>
      <c r="BA26" s="6">
        <f>matches_win!AL26-AL26</f>
        <v>-0.60000000000000009</v>
      </c>
      <c r="BB26" s="6">
        <f>matches_win!AM26-AM26</f>
        <v>0.5</v>
      </c>
      <c r="BC26" s="6">
        <f>matches_win!AN26-AN26</f>
        <v>1</v>
      </c>
      <c r="BD26" s="6">
        <f>matches_win!AO26-AO26</f>
        <v>0</v>
      </c>
      <c r="BE26" s="6">
        <f>matches_win!AP26-AP26</f>
        <v>-0.5</v>
      </c>
      <c r="BF26" s="6">
        <f>matches_win!AQ26-AQ26</f>
        <v>0</v>
      </c>
      <c r="BG26" s="6">
        <f>matches_win!AR26-AR26</f>
        <v>0</v>
      </c>
      <c r="BH26" s="6">
        <f>matches_win!AS26-AS26</f>
        <v>-0.33333333333333331</v>
      </c>
      <c r="BI26" s="6">
        <f>matches_win!AT26-AT26</f>
        <v>0</v>
      </c>
      <c r="BJ26" s="6">
        <f>matches_win!AU26-AU26</f>
        <v>-1</v>
      </c>
    </row>
    <row r="27" spans="1:62" x14ac:dyDescent="0.35">
      <c r="A27" t="s">
        <v>144</v>
      </c>
      <c r="B27" s="33">
        <v>24</v>
      </c>
      <c r="C27" s="27">
        <v>9</v>
      </c>
      <c r="D27" s="27">
        <v>7</v>
      </c>
      <c r="E27" s="27">
        <v>7</v>
      </c>
      <c r="F27" s="27">
        <f t="shared" si="8"/>
        <v>9</v>
      </c>
      <c r="G27" s="27">
        <f t="shared" si="9"/>
        <v>2</v>
      </c>
      <c r="H27" s="27">
        <f t="shared" si="10"/>
        <v>0</v>
      </c>
      <c r="I27" s="34">
        <f>VLOOKUP(F27,naive_stat!$A$4:$E$13,5,0)</f>
        <v>0.4</v>
      </c>
      <c r="J27" s="35">
        <f>11-VLOOKUP(F27,naive_stat!$A$4:$F$13,6,0)</f>
        <v>2</v>
      </c>
      <c r="K27" s="36">
        <f>matches_win!K27-matches_lost!K27</f>
        <v>-1</v>
      </c>
      <c r="L27" s="54">
        <f>IF(VLOOKUP(C27,dynamic!$A$50:$G$59,7,0)&gt;VLOOKUP(D27,dynamic!$A$50:$G$59,7,0),C27,D27)</f>
        <v>7</v>
      </c>
      <c r="M27" s="44">
        <f t="shared" si="4"/>
        <v>1</v>
      </c>
      <c r="N27" s="54">
        <f>IF(VLOOKUP(C27,dynamic!$A$50:$F$59,2,0)&gt;VLOOKUP(D27,dynamic!$A$50:$F$59,2,0),C27,D27)</f>
        <v>7</v>
      </c>
      <c r="O27" s="44">
        <f t="shared" si="5"/>
        <v>1</v>
      </c>
      <c r="P27" s="54">
        <f>IF(VLOOKUP(C27,dynamic!$A$50:$F$59,4,0)&gt;VLOOKUP(D27,dynamic!$A$50:$F$59,4,0),C27,D27)</f>
        <v>7</v>
      </c>
      <c r="Q27" s="44">
        <f t="shared" si="6"/>
        <v>1</v>
      </c>
      <c r="R27" s="27">
        <f>COUNTIF($F$4:$F27,R$3)</f>
        <v>4</v>
      </c>
      <c r="S27" s="27">
        <f>COUNTIF($F$4:$F27,S$3)</f>
        <v>2</v>
      </c>
      <c r="T27" s="27">
        <f>COUNTIF($F$4:$F27,T$3)</f>
        <v>0</v>
      </c>
      <c r="U27" s="27">
        <f>COUNTIF($F$4:$F27,U$3)</f>
        <v>3</v>
      </c>
      <c r="V27" s="27">
        <f>COUNTIF($F$4:$F27,V$3)</f>
        <v>3</v>
      </c>
      <c r="W27" s="27">
        <f>COUNTIF($F$4:$F27,W$3)</f>
        <v>3</v>
      </c>
      <c r="X27" s="27">
        <f>COUNTIF($F$4:$F27,X$3)</f>
        <v>1</v>
      </c>
      <c r="Y27" s="27">
        <f>COUNTIF($F$4:$F27,Y$3)</f>
        <v>2</v>
      </c>
      <c r="Z27" s="27">
        <f>COUNTIF($F$4:$F27,Z$3)</f>
        <v>3</v>
      </c>
      <c r="AA27" s="27">
        <f>COUNTIF($F$4:$F27,AA$3)</f>
        <v>3</v>
      </c>
      <c r="AB27" s="38">
        <f>COUNTIF($E$4:$F27,R$3)</f>
        <v>5</v>
      </c>
      <c r="AC27" s="28">
        <f>COUNTIF($E$4:$F27,S$3)</f>
        <v>8</v>
      </c>
      <c r="AD27" s="28">
        <f>COUNTIF($E$4:$F27,T$3)</f>
        <v>4</v>
      </c>
      <c r="AE27" s="28">
        <f>COUNTIF($E$4:$F27,U$3)</f>
        <v>6</v>
      </c>
      <c r="AF27" s="28">
        <f>COUNTIF($E$4:$F27,V$3)</f>
        <v>4</v>
      </c>
      <c r="AG27" s="28">
        <f>COUNTIF($E$4:$F27,W$3)</f>
        <v>6</v>
      </c>
      <c r="AH27" s="28">
        <f>COUNTIF($E$4:$F27,X$3)</f>
        <v>2</v>
      </c>
      <c r="AI27" s="28">
        <f>COUNTIF($E$4:$F27,Y$3)</f>
        <v>4</v>
      </c>
      <c r="AJ27" s="28">
        <f>COUNTIF($E$4:$F27,Z$3)</f>
        <v>6</v>
      </c>
      <c r="AK27" s="28">
        <f>COUNTIF($E$4:$F27,AA$3)</f>
        <v>3</v>
      </c>
      <c r="AL27" s="36">
        <f t="shared" si="11"/>
        <v>0.8</v>
      </c>
      <c r="AM27" s="36">
        <f t="shared" si="11"/>
        <v>0.25</v>
      </c>
      <c r="AN27" s="36">
        <f t="shared" si="11"/>
        <v>0</v>
      </c>
      <c r="AO27" s="36">
        <f t="shared" si="11"/>
        <v>0.5</v>
      </c>
      <c r="AP27" s="36">
        <f t="shared" si="11"/>
        <v>0.75</v>
      </c>
      <c r="AQ27" s="36">
        <f t="shared" si="11"/>
        <v>0.5</v>
      </c>
      <c r="AR27" s="36">
        <f t="shared" si="11"/>
        <v>0.5</v>
      </c>
      <c r="AS27" s="36">
        <f t="shared" si="11"/>
        <v>0.5</v>
      </c>
      <c r="AT27" s="36">
        <f t="shared" si="11"/>
        <v>0.5</v>
      </c>
      <c r="AU27" s="36">
        <f t="shared" si="11"/>
        <v>1</v>
      </c>
      <c r="AV27" s="27">
        <v>25</v>
      </c>
      <c r="AX27">
        <f t="shared" si="12"/>
        <v>9</v>
      </c>
      <c r="AY27">
        <f t="shared" si="13"/>
        <v>7</v>
      </c>
      <c r="AZ27">
        <f t="shared" si="14"/>
        <v>7</v>
      </c>
      <c r="BA27" s="6">
        <f>matches_win!AL27-AL27</f>
        <v>-0.60000000000000009</v>
      </c>
      <c r="BB27" s="6">
        <f>matches_win!AM27-AM27</f>
        <v>0.5</v>
      </c>
      <c r="BC27" s="6">
        <f>matches_win!AN27-AN27</f>
        <v>1</v>
      </c>
      <c r="BD27" s="6">
        <f>matches_win!AO27-AO27</f>
        <v>0</v>
      </c>
      <c r="BE27" s="6">
        <f>matches_win!AP27-AP27</f>
        <v>-0.5</v>
      </c>
      <c r="BF27" s="6">
        <f>matches_win!AQ27-AQ27</f>
        <v>0</v>
      </c>
      <c r="BG27" s="6">
        <f>matches_win!AR27-AR27</f>
        <v>0</v>
      </c>
      <c r="BH27" s="6">
        <f>matches_win!AS27-AS27</f>
        <v>0</v>
      </c>
      <c r="BI27" s="6">
        <f>matches_win!AT27-AT27</f>
        <v>0</v>
      </c>
      <c r="BJ27" s="6">
        <f>matches_win!AU27-AU27</f>
        <v>-1</v>
      </c>
    </row>
    <row r="28" spans="1:62" x14ac:dyDescent="0.35">
      <c r="A28" t="s">
        <v>144</v>
      </c>
      <c r="B28" s="33">
        <v>25</v>
      </c>
      <c r="C28" s="27">
        <v>8</v>
      </c>
      <c r="D28" s="27">
        <v>5</v>
      </c>
      <c r="E28" s="27">
        <v>5</v>
      </c>
      <c r="F28" s="27">
        <f t="shared" si="8"/>
        <v>8</v>
      </c>
      <c r="G28" s="27">
        <f t="shared" si="9"/>
        <v>3</v>
      </c>
      <c r="H28" s="27">
        <f t="shared" si="10"/>
        <v>0</v>
      </c>
      <c r="I28" s="34">
        <f>VLOOKUP(F28,naive_stat!$A$4:$E$13,5,0)</f>
        <v>0.32</v>
      </c>
      <c r="J28" s="35">
        <f>11-VLOOKUP(F28,naive_stat!$A$4:$F$13,6,0)</f>
        <v>1</v>
      </c>
      <c r="K28" s="36">
        <f>matches_win!K28-matches_lost!K28</f>
        <v>-0.14285714285714285</v>
      </c>
      <c r="L28" s="54">
        <f>IF(VLOOKUP(C28,dynamic!$A$50:$G$59,7,0)&gt;VLOOKUP(D28,dynamic!$A$50:$G$59,7,0),C28,D28)</f>
        <v>5</v>
      </c>
      <c r="M28" s="44">
        <f t="shared" si="4"/>
        <v>1</v>
      </c>
      <c r="N28" s="54">
        <f>IF(VLOOKUP(C28,dynamic!$A$50:$F$59,2,0)&gt;VLOOKUP(D28,dynamic!$A$50:$F$59,2,0),C28,D28)</f>
        <v>5</v>
      </c>
      <c r="O28" s="44">
        <f t="shared" si="5"/>
        <v>1</v>
      </c>
      <c r="P28" s="54">
        <f>IF(VLOOKUP(C28,dynamic!$A$50:$F$59,4,0)&gt;VLOOKUP(D28,dynamic!$A$50:$F$59,4,0),C28,D28)</f>
        <v>5</v>
      </c>
      <c r="Q28" s="44">
        <f t="shared" si="6"/>
        <v>1</v>
      </c>
      <c r="R28" s="27">
        <f>COUNTIF($F$4:$F28,R$3)</f>
        <v>4</v>
      </c>
      <c r="S28" s="27">
        <f>COUNTIF($F$4:$F28,S$3)</f>
        <v>2</v>
      </c>
      <c r="T28" s="27">
        <f>COUNTIF($F$4:$F28,T$3)</f>
        <v>0</v>
      </c>
      <c r="U28" s="27">
        <f>COUNTIF($F$4:$F28,U$3)</f>
        <v>3</v>
      </c>
      <c r="V28" s="27">
        <f>COUNTIF($F$4:$F28,V$3)</f>
        <v>3</v>
      </c>
      <c r="W28" s="27">
        <f>COUNTIF($F$4:$F28,W$3)</f>
        <v>3</v>
      </c>
      <c r="X28" s="27">
        <f>COUNTIF($F$4:$F28,X$3)</f>
        <v>1</v>
      </c>
      <c r="Y28" s="27">
        <f>COUNTIF($F$4:$F28,Y$3)</f>
        <v>2</v>
      </c>
      <c r="Z28" s="27">
        <f>COUNTIF($F$4:$F28,Z$3)</f>
        <v>4</v>
      </c>
      <c r="AA28" s="27">
        <f>COUNTIF($F$4:$F28,AA$3)</f>
        <v>3</v>
      </c>
      <c r="AB28" s="38">
        <f>COUNTIF($E$4:$F28,R$3)</f>
        <v>5</v>
      </c>
      <c r="AC28" s="28">
        <f>COUNTIF($E$4:$F28,S$3)</f>
        <v>8</v>
      </c>
      <c r="AD28" s="28">
        <f>COUNTIF($E$4:$F28,T$3)</f>
        <v>4</v>
      </c>
      <c r="AE28" s="28">
        <f>COUNTIF($E$4:$F28,U$3)</f>
        <v>6</v>
      </c>
      <c r="AF28" s="28">
        <f>COUNTIF($E$4:$F28,V$3)</f>
        <v>4</v>
      </c>
      <c r="AG28" s="28">
        <f>COUNTIF($E$4:$F28,W$3)</f>
        <v>7</v>
      </c>
      <c r="AH28" s="28">
        <f>COUNTIF($E$4:$F28,X$3)</f>
        <v>2</v>
      </c>
      <c r="AI28" s="28">
        <f>COUNTIF($E$4:$F28,Y$3)</f>
        <v>4</v>
      </c>
      <c r="AJ28" s="28">
        <f>COUNTIF($E$4:$F28,Z$3)</f>
        <v>7</v>
      </c>
      <c r="AK28" s="28">
        <f>COUNTIF($E$4:$F28,AA$3)</f>
        <v>3</v>
      </c>
      <c r="AL28" s="36">
        <f t="shared" si="11"/>
        <v>0.8</v>
      </c>
      <c r="AM28" s="36">
        <f t="shared" si="11"/>
        <v>0.25</v>
      </c>
      <c r="AN28" s="36">
        <f t="shared" si="11"/>
        <v>0</v>
      </c>
      <c r="AO28" s="36">
        <f t="shared" si="11"/>
        <v>0.5</v>
      </c>
      <c r="AP28" s="36">
        <f t="shared" si="11"/>
        <v>0.75</v>
      </c>
      <c r="AQ28" s="36">
        <f t="shared" si="11"/>
        <v>0.42857142857142855</v>
      </c>
      <c r="AR28" s="36">
        <f t="shared" si="11"/>
        <v>0.5</v>
      </c>
      <c r="AS28" s="36">
        <f t="shared" si="11"/>
        <v>0.5</v>
      </c>
      <c r="AT28" s="36">
        <f t="shared" si="11"/>
        <v>0.5714285714285714</v>
      </c>
      <c r="AU28" s="36">
        <f t="shared" si="11"/>
        <v>1</v>
      </c>
      <c r="AV28" s="27">
        <v>26</v>
      </c>
      <c r="AX28">
        <f t="shared" si="12"/>
        <v>8</v>
      </c>
      <c r="AY28">
        <f t="shared" si="13"/>
        <v>5</v>
      </c>
      <c r="AZ28">
        <f t="shared" si="14"/>
        <v>5</v>
      </c>
      <c r="BA28" s="6">
        <f>matches_win!AL28-AL28</f>
        <v>-0.60000000000000009</v>
      </c>
      <c r="BB28" s="6">
        <f>matches_win!AM28-AM28</f>
        <v>0.5</v>
      </c>
      <c r="BC28" s="6">
        <f>matches_win!AN28-AN28</f>
        <v>1</v>
      </c>
      <c r="BD28" s="6">
        <f>matches_win!AO28-AO28</f>
        <v>0</v>
      </c>
      <c r="BE28" s="6">
        <f>matches_win!AP28-AP28</f>
        <v>-0.5</v>
      </c>
      <c r="BF28" s="6">
        <f>matches_win!AQ28-AQ28</f>
        <v>0.14285714285714285</v>
      </c>
      <c r="BG28" s="6">
        <f>matches_win!AR28-AR28</f>
        <v>0</v>
      </c>
      <c r="BH28" s="6">
        <f>matches_win!AS28-AS28</f>
        <v>0</v>
      </c>
      <c r="BI28" s="6">
        <f>matches_win!AT28-AT28</f>
        <v>-0.14285714285714285</v>
      </c>
      <c r="BJ28" s="6">
        <f>matches_win!AU28-AU28</f>
        <v>-1</v>
      </c>
    </row>
    <row r="29" spans="1:62" x14ac:dyDescent="0.35">
      <c r="A29" t="s">
        <v>144</v>
      </c>
      <c r="B29" s="33">
        <v>26</v>
      </c>
      <c r="C29" s="27">
        <v>0</v>
      </c>
      <c r="D29" s="27">
        <v>5</v>
      </c>
      <c r="E29" s="27">
        <v>0</v>
      </c>
      <c r="F29" s="27">
        <f t="shared" si="8"/>
        <v>5</v>
      </c>
      <c r="G29" s="27">
        <f t="shared" si="9"/>
        <v>-5</v>
      </c>
      <c r="H29" s="27">
        <f t="shared" si="10"/>
        <v>0</v>
      </c>
      <c r="I29" s="34">
        <f>VLOOKUP(F29,naive_stat!$A$4:$E$13,5,0)</f>
        <v>0.42307692307692307</v>
      </c>
      <c r="J29" s="35">
        <f>11-VLOOKUP(F29,naive_stat!$A$4:$F$13,6,0)</f>
        <v>3</v>
      </c>
      <c r="K29" s="36">
        <f>matches_win!K29-matches_lost!K29</f>
        <v>0</v>
      </c>
      <c r="L29" s="54">
        <f>IF(VLOOKUP(C29,dynamic!$A$50:$G$59,7,0)&gt;VLOOKUP(D29,dynamic!$A$50:$G$59,7,0),C29,D29)</f>
        <v>0</v>
      </c>
      <c r="M29" s="44">
        <f t="shared" si="4"/>
        <v>1</v>
      </c>
      <c r="N29" s="54">
        <f>IF(VLOOKUP(C29,dynamic!$A$50:$F$59,2,0)&gt;VLOOKUP(D29,dynamic!$A$50:$F$59,2,0),C29,D29)</f>
        <v>0</v>
      </c>
      <c r="O29" s="44">
        <f t="shared" si="5"/>
        <v>1</v>
      </c>
      <c r="P29" s="54">
        <f>IF(VLOOKUP(C29,dynamic!$A$50:$F$59,4,0)&gt;VLOOKUP(D29,dynamic!$A$50:$F$59,4,0),C29,D29)</f>
        <v>0</v>
      </c>
      <c r="Q29" s="44">
        <f t="shared" si="6"/>
        <v>1</v>
      </c>
      <c r="R29" s="27">
        <f>COUNTIF($F$4:$F29,R$3)</f>
        <v>4</v>
      </c>
      <c r="S29" s="27">
        <f>COUNTIF($F$4:$F29,S$3)</f>
        <v>2</v>
      </c>
      <c r="T29" s="27">
        <f>COUNTIF($F$4:$F29,T$3)</f>
        <v>0</v>
      </c>
      <c r="U29" s="27">
        <f>COUNTIF($F$4:$F29,U$3)</f>
        <v>3</v>
      </c>
      <c r="V29" s="27">
        <f>COUNTIF($F$4:$F29,V$3)</f>
        <v>3</v>
      </c>
      <c r="W29" s="27">
        <f>COUNTIF($F$4:$F29,W$3)</f>
        <v>4</v>
      </c>
      <c r="X29" s="27">
        <f>COUNTIF($F$4:$F29,X$3)</f>
        <v>1</v>
      </c>
      <c r="Y29" s="27">
        <f>COUNTIF($F$4:$F29,Y$3)</f>
        <v>2</v>
      </c>
      <c r="Z29" s="27">
        <f>COUNTIF($F$4:$F29,Z$3)</f>
        <v>4</v>
      </c>
      <c r="AA29" s="27">
        <f>COUNTIF($F$4:$F29,AA$3)</f>
        <v>3</v>
      </c>
      <c r="AB29" s="38">
        <f>COUNTIF($E$4:$F29,R$3)</f>
        <v>6</v>
      </c>
      <c r="AC29" s="28">
        <f>COUNTIF($E$4:$F29,S$3)</f>
        <v>8</v>
      </c>
      <c r="AD29" s="28">
        <f>COUNTIF($E$4:$F29,T$3)</f>
        <v>4</v>
      </c>
      <c r="AE29" s="28">
        <f>COUNTIF($E$4:$F29,U$3)</f>
        <v>6</v>
      </c>
      <c r="AF29" s="28">
        <f>COUNTIF($E$4:$F29,V$3)</f>
        <v>4</v>
      </c>
      <c r="AG29" s="28">
        <f>COUNTIF($E$4:$F29,W$3)</f>
        <v>8</v>
      </c>
      <c r="AH29" s="28">
        <f>COUNTIF($E$4:$F29,X$3)</f>
        <v>2</v>
      </c>
      <c r="AI29" s="28">
        <f>COUNTIF($E$4:$F29,Y$3)</f>
        <v>4</v>
      </c>
      <c r="AJ29" s="28">
        <f>COUNTIF($E$4:$F29,Z$3)</f>
        <v>7</v>
      </c>
      <c r="AK29" s="28">
        <f>COUNTIF($E$4:$F29,AA$3)</f>
        <v>3</v>
      </c>
      <c r="AL29" s="36">
        <f t="shared" si="11"/>
        <v>0.66666666666666663</v>
      </c>
      <c r="AM29" s="36">
        <f t="shared" si="11"/>
        <v>0.25</v>
      </c>
      <c r="AN29" s="36">
        <f t="shared" si="11"/>
        <v>0</v>
      </c>
      <c r="AO29" s="36">
        <f t="shared" si="11"/>
        <v>0.5</v>
      </c>
      <c r="AP29" s="36">
        <f t="shared" si="11"/>
        <v>0.75</v>
      </c>
      <c r="AQ29" s="36">
        <f t="shared" si="11"/>
        <v>0.5</v>
      </c>
      <c r="AR29" s="36">
        <f t="shared" si="11"/>
        <v>0.5</v>
      </c>
      <c r="AS29" s="36">
        <f t="shared" si="11"/>
        <v>0.5</v>
      </c>
      <c r="AT29" s="36">
        <f t="shared" si="11"/>
        <v>0.5714285714285714</v>
      </c>
      <c r="AU29" s="36">
        <f t="shared" si="11"/>
        <v>1</v>
      </c>
      <c r="AV29" s="27">
        <v>27</v>
      </c>
      <c r="AX29">
        <f t="shared" si="12"/>
        <v>0</v>
      </c>
      <c r="AY29">
        <f t="shared" si="13"/>
        <v>5</v>
      </c>
      <c r="AZ29">
        <f t="shared" si="14"/>
        <v>0</v>
      </c>
      <c r="BA29" s="6">
        <f>matches_win!AL29-AL29</f>
        <v>-0.33333333333333331</v>
      </c>
      <c r="BB29" s="6">
        <f>matches_win!AM29-AM29</f>
        <v>0.5</v>
      </c>
      <c r="BC29" s="6">
        <f>matches_win!AN29-AN29</f>
        <v>1</v>
      </c>
      <c r="BD29" s="6">
        <f>matches_win!AO29-AO29</f>
        <v>0</v>
      </c>
      <c r="BE29" s="6">
        <f>matches_win!AP29-AP29</f>
        <v>-0.5</v>
      </c>
      <c r="BF29" s="6">
        <f>matches_win!AQ29-AQ29</f>
        <v>0</v>
      </c>
      <c r="BG29" s="6">
        <f>matches_win!AR29-AR29</f>
        <v>0</v>
      </c>
      <c r="BH29" s="6">
        <f>matches_win!AS29-AS29</f>
        <v>0</v>
      </c>
      <c r="BI29" s="6">
        <f>matches_win!AT29-AT29</f>
        <v>-0.14285714285714285</v>
      </c>
      <c r="BJ29" s="6">
        <f>matches_win!AU29-AU29</f>
        <v>-1</v>
      </c>
    </row>
    <row r="30" spans="1:62" x14ac:dyDescent="0.35">
      <c r="A30" t="s">
        <v>144</v>
      </c>
      <c r="B30" s="33">
        <v>27</v>
      </c>
      <c r="C30" s="27">
        <v>3</v>
      </c>
      <c r="D30" s="27">
        <v>2</v>
      </c>
      <c r="E30" s="27">
        <v>3</v>
      </c>
      <c r="F30" s="27">
        <f t="shared" si="8"/>
        <v>2</v>
      </c>
      <c r="G30" s="27">
        <f t="shared" si="9"/>
        <v>1</v>
      </c>
      <c r="H30" s="27">
        <f t="shared" si="10"/>
        <v>0</v>
      </c>
      <c r="I30" s="34">
        <f>VLOOKUP(F30,naive_stat!$A$4:$E$13,5,0)</f>
        <v>0.4838709677419355</v>
      </c>
      <c r="J30" s="35">
        <f>11-VLOOKUP(F30,naive_stat!$A$4:$F$13,6,0)</f>
        <v>6</v>
      </c>
      <c r="K30" s="36">
        <f>matches_win!K30-matches_lost!K30</f>
        <v>0.60000000000000009</v>
      </c>
      <c r="L30" s="54">
        <f>IF(VLOOKUP(C30,dynamic!$A$50:$G$59,7,0)&gt;VLOOKUP(D30,dynamic!$A$50:$G$59,7,0),C30,D30)</f>
        <v>3</v>
      </c>
      <c r="M30" s="44">
        <f t="shared" si="4"/>
        <v>1</v>
      </c>
      <c r="N30" s="54">
        <f>IF(VLOOKUP(C30,dynamic!$A$50:$F$59,2,0)&gt;VLOOKUP(D30,dynamic!$A$50:$F$59,2,0),C30,D30)</f>
        <v>2</v>
      </c>
      <c r="O30" s="44">
        <f t="shared" si="5"/>
        <v>0</v>
      </c>
      <c r="P30" s="54">
        <f>IF(VLOOKUP(C30,dynamic!$A$50:$F$59,4,0)&gt;VLOOKUP(D30,dynamic!$A$50:$F$59,4,0),C30,D30)</f>
        <v>3</v>
      </c>
      <c r="Q30" s="44">
        <f t="shared" si="6"/>
        <v>1</v>
      </c>
      <c r="R30" s="27">
        <f>COUNTIF($F$4:$F30,R$3)</f>
        <v>4</v>
      </c>
      <c r="S30" s="27">
        <f>COUNTIF($F$4:$F30,S$3)</f>
        <v>2</v>
      </c>
      <c r="T30" s="27">
        <f>COUNTIF($F$4:$F30,T$3)</f>
        <v>1</v>
      </c>
      <c r="U30" s="27">
        <f>COUNTIF($F$4:$F30,U$3)</f>
        <v>3</v>
      </c>
      <c r="V30" s="27">
        <f>COUNTIF($F$4:$F30,V$3)</f>
        <v>3</v>
      </c>
      <c r="W30" s="27">
        <f>COUNTIF($F$4:$F30,W$3)</f>
        <v>4</v>
      </c>
      <c r="X30" s="27">
        <f>COUNTIF($F$4:$F30,X$3)</f>
        <v>1</v>
      </c>
      <c r="Y30" s="27">
        <f>COUNTIF($F$4:$F30,Y$3)</f>
        <v>2</v>
      </c>
      <c r="Z30" s="27">
        <f>COUNTIF($F$4:$F30,Z$3)</f>
        <v>4</v>
      </c>
      <c r="AA30" s="27">
        <f>COUNTIF($F$4:$F30,AA$3)</f>
        <v>3</v>
      </c>
      <c r="AB30" s="38">
        <f>COUNTIF($E$4:$F30,R$3)</f>
        <v>6</v>
      </c>
      <c r="AC30" s="28">
        <f>COUNTIF($E$4:$F30,S$3)</f>
        <v>8</v>
      </c>
      <c r="AD30" s="28">
        <f>COUNTIF($E$4:$F30,T$3)</f>
        <v>5</v>
      </c>
      <c r="AE30" s="28">
        <f>COUNTIF($E$4:$F30,U$3)</f>
        <v>7</v>
      </c>
      <c r="AF30" s="28">
        <f>COUNTIF($E$4:$F30,V$3)</f>
        <v>4</v>
      </c>
      <c r="AG30" s="28">
        <f>COUNTIF($E$4:$F30,W$3)</f>
        <v>8</v>
      </c>
      <c r="AH30" s="28">
        <f>COUNTIF($E$4:$F30,X$3)</f>
        <v>2</v>
      </c>
      <c r="AI30" s="28">
        <f>COUNTIF($E$4:$F30,Y$3)</f>
        <v>4</v>
      </c>
      <c r="AJ30" s="28">
        <f>COUNTIF($E$4:$F30,Z$3)</f>
        <v>7</v>
      </c>
      <c r="AK30" s="28">
        <f>COUNTIF($E$4:$F30,AA$3)</f>
        <v>3</v>
      </c>
      <c r="AL30" s="36">
        <f t="shared" si="11"/>
        <v>0.66666666666666663</v>
      </c>
      <c r="AM30" s="36">
        <f t="shared" si="11"/>
        <v>0.25</v>
      </c>
      <c r="AN30" s="36">
        <f t="shared" si="11"/>
        <v>0.2</v>
      </c>
      <c r="AO30" s="36">
        <f t="shared" si="11"/>
        <v>0.42857142857142855</v>
      </c>
      <c r="AP30" s="36">
        <f t="shared" si="11"/>
        <v>0.75</v>
      </c>
      <c r="AQ30" s="36">
        <f t="shared" si="11"/>
        <v>0.5</v>
      </c>
      <c r="AR30" s="36">
        <f t="shared" si="11"/>
        <v>0.5</v>
      </c>
      <c r="AS30" s="36">
        <f t="shared" si="11"/>
        <v>0.5</v>
      </c>
      <c r="AT30" s="36">
        <f t="shared" si="11"/>
        <v>0.5714285714285714</v>
      </c>
      <c r="AU30" s="36">
        <f t="shared" si="11"/>
        <v>1</v>
      </c>
      <c r="AV30" s="27">
        <v>28</v>
      </c>
      <c r="AX30">
        <f t="shared" si="12"/>
        <v>3</v>
      </c>
      <c r="AY30">
        <f t="shared" si="13"/>
        <v>2</v>
      </c>
      <c r="AZ30">
        <f t="shared" si="14"/>
        <v>3</v>
      </c>
      <c r="BA30" s="6">
        <f>matches_win!AL30-AL30</f>
        <v>-0.33333333333333331</v>
      </c>
      <c r="BB30" s="6">
        <f>matches_win!AM30-AM30</f>
        <v>0.5</v>
      </c>
      <c r="BC30" s="6">
        <f>matches_win!AN30-AN30</f>
        <v>0.60000000000000009</v>
      </c>
      <c r="BD30" s="6">
        <f>matches_win!AO30-AO30</f>
        <v>0.14285714285714285</v>
      </c>
      <c r="BE30" s="6">
        <f>matches_win!AP30-AP30</f>
        <v>-0.5</v>
      </c>
      <c r="BF30" s="6">
        <f>matches_win!AQ30-AQ30</f>
        <v>0</v>
      </c>
      <c r="BG30" s="6">
        <f>matches_win!AR30-AR30</f>
        <v>0</v>
      </c>
      <c r="BH30" s="6">
        <f>matches_win!AS30-AS30</f>
        <v>0</v>
      </c>
      <c r="BI30" s="6">
        <f>matches_win!AT30-AT30</f>
        <v>-0.14285714285714285</v>
      </c>
      <c r="BJ30" s="6">
        <f>matches_win!AU30-AU30</f>
        <v>-1</v>
      </c>
    </row>
    <row r="31" spans="1:62" x14ac:dyDescent="0.35">
      <c r="A31" t="s">
        <v>144</v>
      </c>
      <c r="B31" s="33">
        <v>28</v>
      </c>
      <c r="C31" s="27">
        <v>4</v>
      </c>
      <c r="D31" s="27">
        <v>0</v>
      </c>
      <c r="E31" s="27">
        <v>4</v>
      </c>
      <c r="F31" s="27">
        <f t="shared" si="8"/>
        <v>0</v>
      </c>
      <c r="G31" s="27">
        <f t="shared" si="9"/>
        <v>4</v>
      </c>
      <c r="H31" s="27">
        <f t="shared" si="10"/>
        <v>0</v>
      </c>
      <c r="I31" s="34">
        <f>VLOOKUP(F31,naive_stat!$A$4:$E$13,5,0)</f>
        <v>0.5161290322580645</v>
      </c>
      <c r="J31" s="35">
        <f>11-VLOOKUP(F31,naive_stat!$A$4:$F$13,6,0)</f>
        <v>8</v>
      </c>
      <c r="K31" s="36">
        <f>matches_win!K31-matches_lost!K31</f>
        <v>-0.4285714285714286</v>
      </c>
      <c r="L31" s="54">
        <f>IF(VLOOKUP(C31,dynamic!$A$50:$G$59,7,0)&gt;VLOOKUP(D31,dynamic!$A$50:$G$59,7,0),C31,D31)</f>
        <v>0</v>
      </c>
      <c r="M31" s="44">
        <f t="shared" si="4"/>
        <v>0</v>
      </c>
      <c r="N31" s="54">
        <f>IF(VLOOKUP(C31,dynamic!$A$50:$F$59,2,0)&gt;VLOOKUP(D31,dynamic!$A$50:$F$59,2,0),C31,D31)</f>
        <v>0</v>
      </c>
      <c r="O31" s="44">
        <f t="shared" si="5"/>
        <v>0</v>
      </c>
      <c r="P31" s="54">
        <f>IF(VLOOKUP(C31,dynamic!$A$50:$F$59,4,0)&gt;VLOOKUP(D31,dynamic!$A$50:$F$59,4,0),C31,D31)</f>
        <v>0</v>
      </c>
      <c r="Q31" s="44">
        <f t="shared" si="6"/>
        <v>0</v>
      </c>
      <c r="R31" s="27">
        <f>COUNTIF($F$4:$F31,R$3)</f>
        <v>5</v>
      </c>
      <c r="S31" s="27">
        <f>COUNTIF($F$4:$F31,S$3)</f>
        <v>2</v>
      </c>
      <c r="T31" s="27">
        <f>COUNTIF($F$4:$F31,T$3)</f>
        <v>1</v>
      </c>
      <c r="U31" s="27">
        <f>COUNTIF($F$4:$F31,U$3)</f>
        <v>3</v>
      </c>
      <c r="V31" s="27">
        <f>COUNTIF($F$4:$F31,V$3)</f>
        <v>3</v>
      </c>
      <c r="W31" s="27">
        <f>COUNTIF($F$4:$F31,W$3)</f>
        <v>4</v>
      </c>
      <c r="X31" s="27">
        <f>COUNTIF($F$4:$F31,X$3)</f>
        <v>1</v>
      </c>
      <c r="Y31" s="27">
        <f>COUNTIF($F$4:$F31,Y$3)</f>
        <v>2</v>
      </c>
      <c r="Z31" s="27">
        <f>COUNTIF($F$4:$F31,Z$3)</f>
        <v>4</v>
      </c>
      <c r="AA31" s="27">
        <f>COUNTIF($F$4:$F31,AA$3)</f>
        <v>3</v>
      </c>
      <c r="AB31" s="38">
        <f>COUNTIF($E$4:$F31,R$3)</f>
        <v>7</v>
      </c>
      <c r="AC31" s="28">
        <f>COUNTIF($E$4:$F31,S$3)</f>
        <v>8</v>
      </c>
      <c r="AD31" s="28">
        <f>COUNTIF($E$4:$F31,T$3)</f>
        <v>5</v>
      </c>
      <c r="AE31" s="28">
        <f>COUNTIF($E$4:$F31,U$3)</f>
        <v>7</v>
      </c>
      <c r="AF31" s="28">
        <f>COUNTIF($E$4:$F31,V$3)</f>
        <v>5</v>
      </c>
      <c r="AG31" s="28">
        <f>COUNTIF($E$4:$F31,W$3)</f>
        <v>8</v>
      </c>
      <c r="AH31" s="28">
        <f>COUNTIF($E$4:$F31,X$3)</f>
        <v>2</v>
      </c>
      <c r="AI31" s="28">
        <f>COUNTIF($E$4:$F31,Y$3)</f>
        <v>4</v>
      </c>
      <c r="AJ31" s="28">
        <f>COUNTIF($E$4:$F31,Z$3)</f>
        <v>7</v>
      </c>
      <c r="AK31" s="28">
        <f>COUNTIF($E$4:$F31,AA$3)</f>
        <v>3</v>
      </c>
      <c r="AL31" s="36">
        <f t="shared" si="11"/>
        <v>0.7142857142857143</v>
      </c>
      <c r="AM31" s="36">
        <f t="shared" si="11"/>
        <v>0.25</v>
      </c>
      <c r="AN31" s="36">
        <f t="shared" si="11"/>
        <v>0.2</v>
      </c>
      <c r="AO31" s="36">
        <f t="shared" si="11"/>
        <v>0.42857142857142855</v>
      </c>
      <c r="AP31" s="36">
        <f t="shared" si="11"/>
        <v>0.6</v>
      </c>
      <c r="AQ31" s="36">
        <f t="shared" si="11"/>
        <v>0.5</v>
      </c>
      <c r="AR31" s="36">
        <f t="shared" si="11"/>
        <v>0.5</v>
      </c>
      <c r="AS31" s="36">
        <f t="shared" si="11"/>
        <v>0.5</v>
      </c>
      <c r="AT31" s="36">
        <f t="shared" si="11"/>
        <v>0.5714285714285714</v>
      </c>
      <c r="AU31" s="36">
        <f t="shared" si="11"/>
        <v>1</v>
      </c>
      <c r="AV31" s="27">
        <v>29</v>
      </c>
      <c r="AX31">
        <f t="shared" si="12"/>
        <v>4</v>
      </c>
      <c r="AY31">
        <f t="shared" si="13"/>
        <v>0</v>
      </c>
      <c r="AZ31">
        <f t="shared" si="14"/>
        <v>4</v>
      </c>
      <c r="BA31" s="6">
        <f>matches_win!AL31-AL31</f>
        <v>-0.4285714285714286</v>
      </c>
      <c r="BB31" s="6">
        <f>matches_win!AM31-AM31</f>
        <v>0.5</v>
      </c>
      <c r="BC31" s="6">
        <f>matches_win!AN31-AN31</f>
        <v>0.60000000000000009</v>
      </c>
      <c r="BD31" s="6">
        <f>matches_win!AO31-AO31</f>
        <v>0.14285714285714285</v>
      </c>
      <c r="BE31" s="6">
        <f>matches_win!AP31-AP31</f>
        <v>-0.19999999999999996</v>
      </c>
      <c r="BF31" s="6">
        <f>matches_win!AQ31-AQ31</f>
        <v>0</v>
      </c>
      <c r="BG31" s="6">
        <f>matches_win!AR31-AR31</f>
        <v>0</v>
      </c>
      <c r="BH31" s="6">
        <f>matches_win!AS31-AS31</f>
        <v>0</v>
      </c>
      <c r="BI31" s="6">
        <f>matches_win!AT31-AT31</f>
        <v>-0.14285714285714285</v>
      </c>
      <c r="BJ31" s="6">
        <f>matches_win!AU31-AU31</f>
        <v>-1</v>
      </c>
    </row>
    <row r="32" spans="1:62" x14ac:dyDescent="0.35">
      <c r="A32" t="s">
        <v>144</v>
      </c>
      <c r="B32" s="33">
        <v>29</v>
      </c>
      <c r="C32" s="27">
        <v>0</v>
      </c>
      <c r="D32" s="27">
        <v>4</v>
      </c>
      <c r="E32" s="27">
        <v>0</v>
      </c>
      <c r="F32" s="27">
        <f t="shared" si="8"/>
        <v>4</v>
      </c>
      <c r="G32" s="27">
        <f t="shared" si="9"/>
        <v>-4</v>
      </c>
      <c r="H32" s="27">
        <f t="shared" si="10"/>
        <v>0</v>
      </c>
      <c r="I32" s="34">
        <f>VLOOKUP(F32,naive_stat!$A$4:$E$13,5,0)</f>
        <v>0.5161290322580645</v>
      </c>
      <c r="J32" s="35">
        <f>11-VLOOKUP(F32,naive_stat!$A$4:$F$13,6,0)</f>
        <v>8</v>
      </c>
      <c r="K32" s="36">
        <f>matches_win!K32-matches_lost!K32</f>
        <v>-0.33333333333333331</v>
      </c>
      <c r="L32" s="54">
        <f>IF(VLOOKUP(C32,dynamic!$A$50:$G$59,7,0)&gt;VLOOKUP(D32,dynamic!$A$50:$G$59,7,0),C32,D32)</f>
        <v>0</v>
      </c>
      <c r="M32" s="44">
        <f t="shared" si="4"/>
        <v>1</v>
      </c>
      <c r="N32" s="54">
        <f>IF(VLOOKUP(C32,dynamic!$A$50:$F$59,2,0)&gt;VLOOKUP(D32,dynamic!$A$50:$F$59,2,0),C32,D32)</f>
        <v>0</v>
      </c>
      <c r="O32" s="44">
        <f t="shared" si="5"/>
        <v>1</v>
      </c>
      <c r="P32" s="54">
        <f>IF(VLOOKUP(C32,dynamic!$A$50:$F$59,4,0)&gt;VLOOKUP(D32,dynamic!$A$50:$F$59,4,0),C32,D32)</f>
        <v>0</v>
      </c>
      <c r="Q32" s="44">
        <f t="shared" si="6"/>
        <v>1</v>
      </c>
      <c r="R32" s="27">
        <f>COUNTIF($F$4:$F32,R$3)</f>
        <v>5</v>
      </c>
      <c r="S32" s="27">
        <f>COUNTIF($F$4:$F32,S$3)</f>
        <v>2</v>
      </c>
      <c r="T32" s="27">
        <f>COUNTIF($F$4:$F32,T$3)</f>
        <v>1</v>
      </c>
      <c r="U32" s="27">
        <f>COUNTIF($F$4:$F32,U$3)</f>
        <v>3</v>
      </c>
      <c r="V32" s="27">
        <f>COUNTIF($F$4:$F32,V$3)</f>
        <v>4</v>
      </c>
      <c r="W32" s="27">
        <f>COUNTIF($F$4:$F32,W$3)</f>
        <v>4</v>
      </c>
      <c r="X32" s="27">
        <f>COUNTIF($F$4:$F32,X$3)</f>
        <v>1</v>
      </c>
      <c r="Y32" s="27">
        <f>COUNTIF($F$4:$F32,Y$3)</f>
        <v>2</v>
      </c>
      <c r="Z32" s="27">
        <f>COUNTIF($F$4:$F32,Z$3)</f>
        <v>4</v>
      </c>
      <c r="AA32" s="27">
        <f>COUNTIF($F$4:$F32,AA$3)</f>
        <v>3</v>
      </c>
      <c r="AB32" s="38">
        <f>COUNTIF($E$4:$F32,R$3)</f>
        <v>8</v>
      </c>
      <c r="AC32" s="28">
        <f>COUNTIF($E$4:$F32,S$3)</f>
        <v>8</v>
      </c>
      <c r="AD32" s="28">
        <f>COUNTIF($E$4:$F32,T$3)</f>
        <v>5</v>
      </c>
      <c r="AE32" s="28">
        <f>COUNTIF($E$4:$F32,U$3)</f>
        <v>7</v>
      </c>
      <c r="AF32" s="28">
        <f>COUNTIF($E$4:$F32,V$3)</f>
        <v>6</v>
      </c>
      <c r="AG32" s="28">
        <f>COUNTIF($E$4:$F32,W$3)</f>
        <v>8</v>
      </c>
      <c r="AH32" s="28">
        <f>COUNTIF($E$4:$F32,X$3)</f>
        <v>2</v>
      </c>
      <c r="AI32" s="28">
        <f>COUNTIF($E$4:$F32,Y$3)</f>
        <v>4</v>
      </c>
      <c r="AJ32" s="28">
        <f>COUNTIF($E$4:$F32,Z$3)</f>
        <v>7</v>
      </c>
      <c r="AK32" s="28">
        <f>COUNTIF($E$4:$F32,AA$3)</f>
        <v>3</v>
      </c>
      <c r="AL32" s="36">
        <f t="shared" si="11"/>
        <v>0.625</v>
      </c>
      <c r="AM32" s="36">
        <f t="shared" si="11"/>
        <v>0.25</v>
      </c>
      <c r="AN32" s="36">
        <f t="shared" si="11"/>
        <v>0.2</v>
      </c>
      <c r="AO32" s="36">
        <f t="shared" si="11"/>
        <v>0.42857142857142855</v>
      </c>
      <c r="AP32" s="36">
        <f t="shared" si="11"/>
        <v>0.66666666666666663</v>
      </c>
      <c r="AQ32" s="36">
        <f t="shared" si="11"/>
        <v>0.5</v>
      </c>
      <c r="AR32" s="36">
        <f t="shared" si="11"/>
        <v>0.5</v>
      </c>
      <c r="AS32" s="36">
        <f t="shared" si="11"/>
        <v>0.5</v>
      </c>
      <c r="AT32" s="36">
        <f t="shared" si="11"/>
        <v>0.5714285714285714</v>
      </c>
      <c r="AU32" s="36">
        <f t="shared" si="11"/>
        <v>1</v>
      </c>
      <c r="AV32" s="27">
        <v>30</v>
      </c>
      <c r="AX32">
        <f t="shared" si="12"/>
        <v>0</v>
      </c>
      <c r="AY32">
        <f t="shared" si="13"/>
        <v>4</v>
      </c>
      <c r="AZ32">
        <f t="shared" si="14"/>
        <v>0</v>
      </c>
      <c r="BA32" s="6">
        <f>matches_win!AL32-AL32</f>
        <v>-0.25</v>
      </c>
      <c r="BB32" s="6">
        <f>matches_win!AM32-AM32</f>
        <v>0.5</v>
      </c>
      <c r="BC32" s="6">
        <f>matches_win!AN32-AN32</f>
        <v>0.60000000000000009</v>
      </c>
      <c r="BD32" s="6">
        <f>matches_win!AO32-AO32</f>
        <v>0.14285714285714285</v>
      </c>
      <c r="BE32" s="6">
        <f>matches_win!AP32-AP32</f>
        <v>-0.33333333333333331</v>
      </c>
      <c r="BF32" s="6">
        <f>matches_win!AQ32-AQ32</f>
        <v>0</v>
      </c>
      <c r="BG32" s="6">
        <f>matches_win!AR32-AR32</f>
        <v>0</v>
      </c>
      <c r="BH32" s="6">
        <f>matches_win!AS32-AS32</f>
        <v>0</v>
      </c>
      <c r="BI32" s="6">
        <f>matches_win!AT32-AT32</f>
        <v>-0.14285714285714285</v>
      </c>
      <c r="BJ32" s="6">
        <f>matches_win!AU32-AU32</f>
        <v>-1</v>
      </c>
    </row>
    <row r="33" spans="1:62" x14ac:dyDescent="0.35">
      <c r="A33" t="s">
        <v>144</v>
      </c>
      <c r="B33" s="33">
        <v>30</v>
      </c>
      <c r="C33" s="27">
        <v>9</v>
      </c>
      <c r="D33" s="27">
        <v>4</v>
      </c>
      <c r="E33" s="27">
        <v>4</v>
      </c>
      <c r="F33" s="27">
        <f t="shared" si="8"/>
        <v>9</v>
      </c>
      <c r="G33" s="27">
        <f t="shared" si="9"/>
        <v>5</v>
      </c>
      <c r="H33" s="27">
        <f t="shared" si="10"/>
        <v>0</v>
      </c>
      <c r="I33" s="34">
        <f>VLOOKUP(F33,naive_stat!$A$4:$E$13,5,0)</f>
        <v>0.4</v>
      </c>
      <c r="J33" s="35">
        <f>11-VLOOKUP(F33,naive_stat!$A$4:$F$13,6,0)</f>
        <v>2</v>
      </c>
      <c r="K33" s="36">
        <f>matches_win!K33-matches_lost!K33</f>
        <v>-1</v>
      </c>
      <c r="L33" s="54">
        <f>IF(VLOOKUP(C33,dynamic!$A$50:$G$59,7,0)&gt;VLOOKUP(D33,dynamic!$A$50:$G$59,7,0),C33,D33)</f>
        <v>4</v>
      </c>
      <c r="M33" s="44">
        <f t="shared" si="4"/>
        <v>1</v>
      </c>
      <c r="N33" s="54">
        <f>IF(VLOOKUP(C33,dynamic!$A$50:$F$59,2,0)&gt;VLOOKUP(D33,dynamic!$A$50:$F$59,2,0),C33,D33)</f>
        <v>4</v>
      </c>
      <c r="O33" s="44">
        <f t="shared" si="5"/>
        <v>1</v>
      </c>
      <c r="P33" s="54">
        <f>IF(VLOOKUP(C33,dynamic!$A$50:$F$59,4,0)&gt;VLOOKUP(D33,dynamic!$A$50:$F$59,4,0),C33,D33)</f>
        <v>4</v>
      </c>
      <c r="Q33" s="44">
        <f t="shared" si="6"/>
        <v>1</v>
      </c>
      <c r="R33" s="27">
        <f>COUNTIF($F$4:$F33,R$3)</f>
        <v>5</v>
      </c>
      <c r="S33" s="27">
        <f>COUNTIF($F$4:$F33,S$3)</f>
        <v>2</v>
      </c>
      <c r="T33" s="27">
        <f>COUNTIF($F$4:$F33,T$3)</f>
        <v>1</v>
      </c>
      <c r="U33" s="27">
        <f>COUNTIF($F$4:$F33,U$3)</f>
        <v>3</v>
      </c>
      <c r="V33" s="27">
        <f>COUNTIF($F$4:$F33,V$3)</f>
        <v>4</v>
      </c>
      <c r="W33" s="27">
        <f>COUNTIF($F$4:$F33,W$3)</f>
        <v>4</v>
      </c>
      <c r="X33" s="27">
        <f>COUNTIF($F$4:$F33,X$3)</f>
        <v>1</v>
      </c>
      <c r="Y33" s="27">
        <f>COUNTIF($F$4:$F33,Y$3)</f>
        <v>2</v>
      </c>
      <c r="Z33" s="27">
        <f>COUNTIF($F$4:$F33,Z$3)</f>
        <v>4</v>
      </c>
      <c r="AA33" s="27">
        <f>COUNTIF($F$4:$F33,AA$3)</f>
        <v>4</v>
      </c>
      <c r="AB33" s="38">
        <f>COUNTIF($E$4:$F33,R$3)</f>
        <v>8</v>
      </c>
      <c r="AC33" s="28">
        <f>COUNTIF($E$4:$F33,S$3)</f>
        <v>8</v>
      </c>
      <c r="AD33" s="28">
        <f>COUNTIF($E$4:$F33,T$3)</f>
        <v>5</v>
      </c>
      <c r="AE33" s="28">
        <f>COUNTIF($E$4:$F33,U$3)</f>
        <v>7</v>
      </c>
      <c r="AF33" s="28">
        <f>COUNTIF($E$4:$F33,V$3)</f>
        <v>7</v>
      </c>
      <c r="AG33" s="28">
        <f>COUNTIF($E$4:$F33,W$3)</f>
        <v>8</v>
      </c>
      <c r="AH33" s="28">
        <f>COUNTIF($E$4:$F33,X$3)</f>
        <v>2</v>
      </c>
      <c r="AI33" s="28">
        <f>COUNTIF($E$4:$F33,Y$3)</f>
        <v>4</v>
      </c>
      <c r="AJ33" s="28">
        <f>COUNTIF($E$4:$F33,Z$3)</f>
        <v>7</v>
      </c>
      <c r="AK33" s="28">
        <f>COUNTIF($E$4:$F33,AA$3)</f>
        <v>4</v>
      </c>
      <c r="AL33" s="36">
        <f t="shared" si="11"/>
        <v>0.625</v>
      </c>
      <c r="AM33" s="36">
        <f t="shared" si="11"/>
        <v>0.25</v>
      </c>
      <c r="AN33" s="36">
        <f t="shared" si="11"/>
        <v>0.2</v>
      </c>
      <c r="AO33" s="36">
        <f t="shared" si="11"/>
        <v>0.42857142857142855</v>
      </c>
      <c r="AP33" s="36">
        <f t="shared" si="11"/>
        <v>0.5714285714285714</v>
      </c>
      <c r="AQ33" s="36">
        <f t="shared" si="11"/>
        <v>0.5</v>
      </c>
      <c r="AR33" s="36">
        <f t="shared" si="11"/>
        <v>0.5</v>
      </c>
      <c r="AS33" s="36">
        <f t="shared" si="11"/>
        <v>0.5</v>
      </c>
      <c r="AT33" s="36">
        <f t="shared" si="11"/>
        <v>0.5714285714285714</v>
      </c>
      <c r="AU33" s="36">
        <f t="shared" si="11"/>
        <v>1</v>
      </c>
      <c r="AV33" s="27">
        <v>31</v>
      </c>
      <c r="AX33">
        <f t="shared" si="12"/>
        <v>9</v>
      </c>
      <c r="AY33">
        <f t="shared" si="13"/>
        <v>4</v>
      </c>
      <c r="AZ33">
        <f t="shared" si="14"/>
        <v>4</v>
      </c>
      <c r="BA33" s="6">
        <f>matches_win!AL33-AL33</f>
        <v>-0.25</v>
      </c>
      <c r="BB33" s="6">
        <f>matches_win!AM33-AM33</f>
        <v>0.5</v>
      </c>
      <c r="BC33" s="6">
        <f>matches_win!AN33-AN33</f>
        <v>0.60000000000000009</v>
      </c>
      <c r="BD33" s="6">
        <f>matches_win!AO33-AO33</f>
        <v>0.14285714285714285</v>
      </c>
      <c r="BE33" s="6">
        <f>matches_win!AP33-AP33</f>
        <v>-0.14285714285714285</v>
      </c>
      <c r="BF33" s="6">
        <f>matches_win!AQ33-AQ33</f>
        <v>0</v>
      </c>
      <c r="BG33" s="6">
        <f>matches_win!AR33-AR33</f>
        <v>0</v>
      </c>
      <c r="BH33" s="6">
        <f>matches_win!AS33-AS33</f>
        <v>0</v>
      </c>
      <c r="BI33" s="6">
        <f>matches_win!AT33-AT33</f>
        <v>-0.14285714285714285</v>
      </c>
      <c r="BJ33" s="6">
        <f>matches_win!AU33-AU33</f>
        <v>-1</v>
      </c>
    </row>
    <row r="34" spans="1:62" x14ac:dyDescent="0.35">
      <c r="A34" t="s">
        <v>144</v>
      </c>
      <c r="B34" s="33">
        <v>31</v>
      </c>
      <c r="C34" s="27">
        <v>4</v>
      </c>
      <c r="D34" s="27">
        <v>9</v>
      </c>
      <c r="E34" s="27">
        <v>9</v>
      </c>
      <c r="F34" s="27">
        <f t="shared" si="8"/>
        <v>4</v>
      </c>
      <c r="G34" s="27">
        <f t="shared" si="9"/>
        <v>-5</v>
      </c>
      <c r="H34" s="27">
        <f t="shared" si="10"/>
        <v>0</v>
      </c>
      <c r="I34" s="34">
        <f>VLOOKUP(F34,naive_stat!$A$4:$E$13,5,0)</f>
        <v>0.5161290322580645</v>
      </c>
      <c r="J34" s="35">
        <f>11-VLOOKUP(F34,naive_stat!$A$4:$F$13,6,0)</f>
        <v>8</v>
      </c>
      <c r="K34" s="36">
        <f>matches_win!K34-matches_lost!K34</f>
        <v>-0.25</v>
      </c>
      <c r="L34" s="54">
        <f>IF(VLOOKUP(C34,dynamic!$A$50:$G$59,7,0)&gt;VLOOKUP(D34,dynamic!$A$50:$G$59,7,0),C34,D34)</f>
        <v>4</v>
      </c>
      <c r="M34" s="44">
        <f t="shared" si="4"/>
        <v>0</v>
      </c>
      <c r="N34" s="54">
        <f>IF(VLOOKUP(C34,dynamic!$A$50:$F$59,2,0)&gt;VLOOKUP(D34,dynamic!$A$50:$F$59,2,0),C34,D34)</f>
        <v>4</v>
      </c>
      <c r="O34" s="44">
        <f t="shared" si="5"/>
        <v>0</v>
      </c>
      <c r="P34" s="54">
        <f>IF(VLOOKUP(C34,dynamic!$A$50:$F$59,4,0)&gt;VLOOKUP(D34,dynamic!$A$50:$F$59,4,0),C34,D34)</f>
        <v>4</v>
      </c>
      <c r="Q34" s="44">
        <f t="shared" si="6"/>
        <v>0</v>
      </c>
      <c r="R34" s="27">
        <f>COUNTIF($F$4:$F34,R$3)</f>
        <v>5</v>
      </c>
      <c r="S34" s="27">
        <f>COUNTIF($F$4:$F34,S$3)</f>
        <v>2</v>
      </c>
      <c r="T34" s="27">
        <f>COUNTIF($F$4:$F34,T$3)</f>
        <v>1</v>
      </c>
      <c r="U34" s="27">
        <f>COUNTIF($F$4:$F34,U$3)</f>
        <v>3</v>
      </c>
      <c r="V34" s="27">
        <f>COUNTIF($F$4:$F34,V$3)</f>
        <v>5</v>
      </c>
      <c r="W34" s="27">
        <f>COUNTIF($F$4:$F34,W$3)</f>
        <v>4</v>
      </c>
      <c r="X34" s="27">
        <f>COUNTIF($F$4:$F34,X$3)</f>
        <v>1</v>
      </c>
      <c r="Y34" s="27">
        <f>COUNTIF($F$4:$F34,Y$3)</f>
        <v>2</v>
      </c>
      <c r="Z34" s="27">
        <f>COUNTIF($F$4:$F34,Z$3)</f>
        <v>4</v>
      </c>
      <c r="AA34" s="27">
        <f>COUNTIF($F$4:$F34,AA$3)</f>
        <v>4</v>
      </c>
      <c r="AB34" s="38">
        <f>COUNTIF($E$4:$F34,R$3)</f>
        <v>8</v>
      </c>
      <c r="AC34" s="28">
        <f>COUNTIF($E$4:$F34,S$3)</f>
        <v>8</v>
      </c>
      <c r="AD34" s="28">
        <f>COUNTIF($E$4:$F34,T$3)</f>
        <v>5</v>
      </c>
      <c r="AE34" s="28">
        <f>COUNTIF($E$4:$F34,U$3)</f>
        <v>7</v>
      </c>
      <c r="AF34" s="28">
        <f>COUNTIF($E$4:$F34,V$3)</f>
        <v>8</v>
      </c>
      <c r="AG34" s="28">
        <f>COUNTIF($E$4:$F34,W$3)</f>
        <v>8</v>
      </c>
      <c r="AH34" s="28">
        <f>COUNTIF($E$4:$F34,X$3)</f>
        <v>2</v>
      </c>
      <c r="AI34" s="28">
        <f>COUNTIF($E$4:$F34,Y$3)</f>
        <v>4</v>
      </c>
      <c r="AJ34" s="28">
        <f>COUNTIF($E$4:$F34,Z$3)</f>
        <v>7</v>
      </c>
      <c r="AK34" s="28">
        <f>COUNTIF($E$4:$F34,AA$3)</f>
        <v>5</v>
      </c>
      <c r="AL34" s="36">
        <f t="shared" si="11"/>
        <v>0.625</v>
      </c>
      <c r="AM34" s="36">
        <f t="shared" si="11"/>
        <v>0.25</v>
      </c>
      <c r="AN34" s="36">
        <f t="shared" si="11"/>
        <v>0.2</v>
      </c>
      <c r="AO34" s="36">
        <f t="shared" si="11"/>
        <v>0.42857142857142855</v>
      </c>
      <c r="AP34" s="36">
        <f t="shared" si="11"/>
        <v>0.625</v>
      </c>
      <c r="AQ34" s="36">
        <f t="shared" si="11"/>
        <v>0.5</v>
      </c>
      <c r="AR34" s="36">
        <f t="shared" si="11"/>
        <v>0.5</v>
      </c>
      <c r="AS34" s="36">
        <f t="shared" si="11"/>
        <v>0.5</v>
      </c>
      <c r="AT34" s="36">
        <f t="shared" si="11"/>
        <v>0.5714285714285714</v>
      </c>
      <c r="AU34" s="36">
        <f t="shared" si="11"/>
        <v>0.8</v>
      </c>
      <c r="AV34" s="27">
        <v>32</v>
      </c>
      <c r="AX34">
        <f t="shared" si="12"/>
        <v>4</v>
      </c>
      <c r="AY34">
        <f t="shared" si="13"/>
        <v>9</v>
      </c>
      <c r="AZ34">
        <f t="shared" si="14"/>
        <v>9</v>
      </c>
      <c r="BA34" s="6">
        <f>matches_win!AL34-AL34</f>
        <v>-0.25</v>
      </c>
      <c r="BB34" s="6">
        <f>matches_win!AM34-AM34</f>
        <v>0.5</v>
      </c>
      <c r="BC34" s="6">
        <f>matches_win!AN34-AN34</f>
        <v>0.60000000000000009</v>
      </c>
      <c r="BD34" s="6">
        <f>matches_win!AO34-AO34</f>
        <v>0.14285714285714285</v>
      </c>
      <c r="BE34" s="6">
        <f>matches_win!AP34-AP34</f>
        <v>-0.25</v>
      </c>
      <c r="BF34" s="6">
        <f>matches_win!AQ34-AQ34</f>
        <v>0</v>
      </c>
      <c r="BG34" s="6">
        <f>matches_win!AR34-AR34</f>
        <v>0</v>
      </c>
      <c r="BH34" s="6">
        <f>matches_win!AS34-AS34</f>
        <v>0</v>
      </c>
      <c r="BI34" s="6">
        <f>matches_win!AT34-AT34</f>
        <v>-0.14285714285714285</v>
      </c>
      <c r="BJ34" s="6">
        <f>matches_win!AU34-AU34</f>
        <v>-0.60000000000000009</v>
      </c>
    </row>
    <row r="35" spans="1:62" x14ac:dyDescent="0.35">
      <c r="A35" t="s">
        <v>144</v>
      </c>
      <c r="B35" s="33">
        <v>32</v>
      </c>
      <c r="C35" s="27">
        <v>3</v>
      </c>
      <c r="D35" s="27">
        <v>1</v>
      </c>
      <c r="E35" s="27">
        <v>3</v>
      </c>
      <c r="F35" s="27">
        <f t="shared" si="8"/>
        <v>1</v>
      </c>
      <c r="G35" s="27">
        <f t="shared" si="9"/>
        <v>2</v>
      </c>
      <c r="H35" s="27">
        <f t="shared" si="10"/>
        <v>0</v>
      </c>
      <c r="I35" s="34">
        <f>VLOOKUP(F35,naive_stat!$A$4:$E$13,5,0)</f>
        <v>0.7567567567567568</v>
      </c>
      <c r="J35" s="35">
        <f>11-VLOOKUP(F35,naive_stat!$A$4:$F$13,6,0)</f>
        <v>10</v>
      </c>
      <c r="K35" s="36">
        <f>matches_win!K35-matches_lost!K35</f>
        <v>0.33333333333333331</v>
      </c>
      <c r="L35" s="54">
        <f>IF(VLOOKUP(C35,dynamic!$A$50:$G$59,7,0)&gt;VLOOKUP(D35,dynamic!$A$50:$G$59,7,0),C35,D35)</f>
        <v>3</v>
      </c>
      <c r="M35" s="44">
        <f t="shared" si="4"/>
        <v>1</v>
      </c>
      <c r="N35" s="54">
        <f>IF(VLOOKUP(C35,dynamic!$A$50:$F$59,2,0)&gt;VLOOKUP(D35,dynamic!$A$50:$F$59,2,0),C35,D35)</f>
        <v>3</v>
      </c>
      <c r="O35" s="44">
        <f t="shared" si="5"/>
        <v>1</v>
      </c>
      <c r="P35" s="54">
        <f>IF(VLOOKUP(C35,dynamic!$A$50:$F$59,4,0)&gt;VLOOKUP(D35,dynamic!$A$50:$F$59,4,0),C35,D35)</f>
        <v>3</v>
      </c>
      <c r="Q35" s="44">
        <f t="shared" si="6"/>
        <v>1</v>
      </c>
      <c r="R35" s="27">
        <f>COUNTIF($F$4:$F35,R$3)</f>
        <v>5</v>
      </c>
      <c r="S35" s="27">
        <f>COUNTIF($F$4:$F35,S$3)</f>
        <v>3</v>
      </c>
      <c r="T35" s="27">
        <f>COUNTIF($F$4:$F35,T$3)</f>
        <v>1</v>
      </c>
      <c r="U35" s="27">
        <f>COUNTIF($F$4:$F35,U$3)</f>
        <v>3</v>
      </c>
      <c r="V35" s="27">
        <f>COUNTIF($F$4:$F35,V$3)</f>
        <v>5</v>
      </c>
      <c r="W35" s="27">
        <f>COUNTIF($F$4:$F35,W$3)</f>
        <v>4</v>
      </c>
      <c r="X35" s="27">
        <f>COUNTIF($F$4:$F35,X$3)</f>
        <v>1</v>
      </c>
      <c r="Y35" s="27">
        <f>COUNTIF($F$4:$F35,Y$3)</f>
        <v>2</v>
      </c>
      <c r="Z35" s="27">
        <f>COUNTIF($F$4:$F35,Z$3)</f>
        <v>4</v>
      </c>
      <c r="AA35" s="27">
        <f>COUNTIF($F$4:$F35,AA$3)</f>
        <v>4</v>
      </c>
      <c r="AB35" s="38">
        <f>COUNTIF($E$4:$F35,R$3)</f>
        <v>8</v>
      </c>
      <c r="AC35" s="28">
        <f>COUNTIF($E$4:$F35,S$3)</f>
        <v>9</v>
      </c>
      <c r="AD35" s="28">
        <f>COUNTIF($E$4:$F35,T$3)</f>
        <v>5</v>
      </c>
      <c r="AE35" s="28">
        <f>COUNTIF($E$4:$F35,U$3)</f>
        <v>8</v>
      </c>
      <c r="AF35" s="28">
        <f>COUNTIF($E$4:$F35,V$3)</f>
        <v>8</v>
      </c>
      <c r="AG35" s="28">
        <f>COUNTIF($E$4:$F35,W$3)</f>
        <v>8</v>
      </c>
      <c r="AH35" s="28">
        <f>COUNTIF($E$4:$F35,X$3)</f>
        <v>2</v>
      </c>
      <c r="AI35" s="28">
        <f>COUNTIF($E$4:$F35,Y$3)</f>
        <v>4</v>
      </c>
      <c r="AJ35" s="28">
        <f>COUNTIF($E$4:$F35,Z$3)</f>
        <v>7</v>
      </c>
      <c r="AK35" s="28">
        <f>COUNTIF($E$4:$F35,AA$3)</f>
        <v>5</v>
      </c>
      <c r="AL35" s="36">
        <f t="shared" si="11"/>
        <v>0.625</v>
      </c>
      <c r="AM35" s="36">
        <f t="shared" si="11"/>
        <v>0.33333333333333331</v>
      </c>
      <c r="AN35" s="36">
        <f t="shared" si="11"/>
        <v>0.2</v>
      </c>
      <c r="AO35" s="36">
        <f t="shared" si="11"/>
        <v>0.375</v>
      </c>
      <c r="AP35" s="36">
        <f t="shared" si="11"/>
        <v>0.625</v>
      </c>
      <c r="AQ35" s="36">
        <f t="shared" si="11"/>
        <v>0.5</v>
      </c>
      <c r="AR35" s="36">
        <f t="shared" si="11"/>
        <v>0.5</v>
      </c>
      <c r="AS35" s="36">
        <f t="shared" si="11"/>
        <v>0.5</v>
      </c>
      <c r="AT35" s="36">
        <f t="shared" si="11"/>
        <v>0.5714285714285714</v>
      </c>
      <c r="AU35" s="36">
        <f t="shared" si="11"/>
        <v>0.8</v>
      </c>
      <c r="AV35" s="27">
        <v>33</v>
      </c>
      <c r="AX35">
        <f t="shared" si="12"/>
        <v>3</v>
      </c>
      <c r="AY35">
        <f t="shared" si="13"/>
        <v>1</v>
      </c>
      <c r="AZ35">
        <f t="shared" si="14"/>
        <v>3</v>
      </c>
      <c r="BA35" s="6">
        <f>matches_win!AL35-AL35</f>
        <v>-0.25</v>
      </c>
      <c r="BB35" s="6">
        <f>matches_win!AM35-AM35</f>
        <v>0.33333333333333331</v>
      </c>
      <c r="BC35" s="6">
        <f>matches_win!AN35-AN35</f>
        <v>0.60000000000000009</v>
      </c>
      <c r="BD35" s="6">
        <f>matches_win!AO35-AO35</f>
        <v>0.25</v>
      </c>
      <c r="BE35" s="6">
        <f>matches_win!AP35-AP35</f>
        <v>-0.25</v>
      </c>
      <c r="BF35" s="6">
        <f>matches_win!AQ35-AQ35</f>
        <v>0</v>
      </c>
      <c r="BG35" s="6">
        <f>matches_win!AR35-AR35</f>
        <v>0</v>
      </c>
      <c r="BH35" s="6">
        <f>matches_win!AS35-AS35</f>
        <v>0</v>
      </c>
      <c r="BI35" s="6">
        <f>matches_win!AT35-AT35</f>
        <v>-0.14285714285714285</v>
      </c>
      <c r="BJ35" s="6">
        <f>matches_win!AU35-AU35</f>
        <v>-0.60000000000000009</v>
      </c>
    </row>
    <row r="36" spans="1:62" x14ac:dyDescent="0.35">
      <c r="A36" t="s">
        <v>144</v>
      </c>
      <c r="B36" s="33">
        <v>33</v>
      </c>
      <c r="C36" s="27">
        <v>3</v>
      </c>
      <c r="D36" s="27">
        <v>5</v>
      </c>
      <c r="E36" s="27">
        <v>3</v>
      </c>
      <c r="F36" s="27">
        <f t="shared" si="8"/>
        <v>5</v>
      </c>
      <c r="G36" s="27">
        <f t="shared" si="9"/>
        <v>-2</v>
      </c>
      <c r="H36" s="27">
        <f t="shared" si="10"/>
        <v>0</v>
      </c>
      <c r="I36" s="34">
        <f>VLOOKUP(F36,naive_stat!$A$4:$E$13,5,0)</f>
        <v>0.42307692307692307</v>
      </c>
      <c r="J36" s="35">
        <f>11-VLOOKUP(F36,naive_stat!$A$4:$F$13,6,0)</f>
        <v>3</v>
      </c>
      <c r="K36" s="36">
        <f>matches_win!K36-matches_lost!K36</f>
        <v>-0.11111111111111116</v>
      </c>
      <c r="L36" s="54">
        <f>IF(VLOOKUP(C36,dynamic!$A$50:$G$59,7,0)&gt;VLOOKUP(D36,dynamic!$A$50:$G$59,7,0),C36,D36)</f>
        <v>3</v>
      </c>
      <c r="M36" s="44">
        <f t="shared" si="4"/>
        <v>1</v>
      </c>
      <c r="N36" s="54">
        <f>IF(VLOOKUP(C36,dynamic!$A$50:$F$59,2,0)&gt;VLOOKUP(D36,dynamic!$A$50:$F$59,2,0),C36,D36)</f>
        <v>3</v>
      </c>
      <c r="O36" s="44">
        <f t="shared" si="5"/>
        <v>1</v>
      </c>
      <c r="P36" s="54">
        <f>IF(VLOOKUP(C36,dynamic!$A$50:$F$59,4,0)&gt;VLOOKUP(D36,dynamic!$A$50:$F$59,4,0),C36,D36)</f>
        <v>3</v>
      </c>
      <c r="Q36" s="44">
        <f t="shared" si="6"/>
        <v>1</v>
      </c>
      <c r="R36" s="27">
        <f>COUNTIF($F$4:$F36,R$3)</f>
        <v>5</v>
      </c>
      <c r="S36" s="27">
        <f>COUNTIF($F$4:$F36,S$3)</f>
        <v>3</v>
      </c>
      <c r="T36" s="27">
        <f>COUNTIF($F$4:$F36,T$3)</f>
        <v>1</v>
      </c>
      <c r="U36" s="27">
        <f>COUNTIF($F$4:$F36,U$3)</f>
        <v>3</v>
      </c>
      <c r="V36" s="27">
        <f>COUNTIF($F$4:$F36,V$3)</f>
        <v>5</v>
      </c>
      <c r="W36" s="27">
        <f>COUNTIF($F$4:$F36,W$3)</f>
        <v>5</v>
      </c>
      <c r="X36" s="27">
        <f>COUNTIF($F$4:$F36,X$3)</f>
        <v>1</v>
      </c>
      <c r="Y36" s="27">
        <f>COUNTIF($F$4:$F36,Y$3)</f>
        <v>2</v>
      </c>
      <c r="Z36" s="27">
        <f>COUNTIF($F$4:$F36,Z$3)</f>
        <v>4</v>
      </c>
      <c r="AA36" s="27">
        <f>COUNTIF($F$4:$F36,AA$3)</f>
        <v>4</v>
      </c>
      <c r="AB36" s="38">
        <f>COUNTIF($E$4:$F36,R$3)</f>
        <v>8</v>
      </c>
      <c r="AC36" s="28">
        <f>COUNTIF($E$4:$F36,S$3)</f>
        <v>9</v>
      </c>
      <c r="AD36" s="28">
        <f>COUNTIF($E$4:$F36,T$3)</f>
        <v>5</v>
      </c>
      <c r="AE36" s="28">
        <f>COUNTIF($E$4:$F36,U$3)</f>
        <v>9</v>
      </c>
      <c r="AF36" s="28">
        <f>COUNTIF($E$4:$F36,V$3)</f>
        <v>8</v>
      </c>
      <c r="AG36" s="28">
        <f>COUNTIF($E$4:$F36,W$3)</f>
        <v>9</v>
      </c>
      <c r="AH36" s="28">
        <f>COUNTIF($E$4:$F36,X$3)</f>
        <v>2</v>
      </c>
      <c r="AI36" s="28">
        <f>COUNTIF($E$4:$F36,Y$3)</f>
        <v>4</v>
      </c>
      <c r="AJ36" s="28">
        <f>COUNTIF($E$4:$F36,Z$3)</f>
        <v>7</v>
      </c>
      <c r="AK36" s="28">
        <f>COUNTIF($E$4:$F36,AA$3)</f>
        <v>5</v>
      </c>
      <c r="AL36" s="36">
        <f t="shared" si="11"/>
        <v>0.625</v>
      </c>
      <c r="AM36" s="36">
        <f t="shared" si="11"/>
        <v>0.33333333333333331</v>
      </c>
      <c r="AN36" s="36">
        <f t="shared" si="11"/>
        <v>0.2</v>
      </c>
      <c r="AO36" s="36">
        <f t="shared" si="11"/>
        <v>0.33333333333333331</v>
      </c>
      <c r="AP36" s="36">
        <f t="shared" si="11"/>
        <v>0.625</v>
      </c>
      <c r="AQ36" s="36">
        <f t="shared" si="11"/>
        <v>0.55555555555555558</v>
      </c>
      <c r="AR36" s="36">
        <f t="shared" si="11"/>
        <v>0.5</v>
      </c>
      <c r="AS36" s="36">
        <f t="shared" si="11"/>
        <v>0.5</v>
      </c>
      <c r="AT36" s="36">
        <f t="shared" si="11"/>
        <v>0.5714285714285714</v>
      </c>
      <c r="AU36" s="36">
        <f t="shared" si="11"/>
        <v>0.8</v>
      </c>
      <c r="AV36" s="27">
        <v>34</v>
      </c>
      <c r="AX36">
        <f t="shared" si="12"/>
        <v>3</v>
      </c>
      <c r="AY36">
        <f t="shared" si="13"/>
        <v>5</v>
      </c>
      <c r="AZ36">
        <f t="shared" si="14"/>
        <v>3</v>
      </c>
      <c r="BA36" s="6">
        <f>matches_win!AL36-AL36</f>
        <v>-0.25</v>
      </c>
      <c r="BB36" s="6">
        <f>matches_win!AM36-AM36</f>
        <v>0.33333333333333331</v>
      </c>
      <c r="BC36" s="6">
        <f>matches_win!AN36-AN36</f>
        <v>0.60000000000000009</v>
      </c>
      <c r="BD36" s="6">
        <f>matches_win!AO36-AO36</f>
        <v>0.33333333333333331</v>
      </c>
      <c r="BE36" s="6">
        <f>matches_win!AP36-AP36</f>
        <v>-0.25</v>
      </c>
      <c r="BF36" s="6">
        <f>matches_win!AQ36-AQ36</f>
        <v>-0.11111111111111116</v>
      </c>
      <c r="BG36" s="6">
        <f>matches_win!AR36-AR36</f>
        <v>0</v>
      </c>
      <c r="BH36" s="6">
        <f>matches_win!AS36-AS36</f>
        <v>0</v>
      </c>
      <c r="BI36" s="6">
        <f>matches_win!AT36-AT36</f>
        <v>-0.14285714285714285</v>
      </c>
      <c r="BJ36" s="6">
        <f>matches_win!AU36-AU36</f>
        <v>-0.60000000000000009</v>
      </c>
    </row>
    <row r="37" spans="1:62" x14ac:dyDescent="0.35">
      <c r="A37" t="s">
        <v>144</v>
      </c>
      <c r="B37" s="33">
        <v>34</v>
      </c>
      <c r="C37" s="27">
        <v>5</v>
      </c>
      <c r="D37" s="27">
        <v>1</v>
      </c>
      <c r="E37" s="27">
        <v>1</v>
      </c>
      <c r="F37" s="27">
        <f t="shared" si="8"/>
        <v>5</v>
      </c>
      <c r="G37" s="27">
        <f t="shared" si="9"/>
        <v>4</v>
      </c>
      <c r="H37" s="27">
        <f t="shared" si="10"/>
        <v>0</v>
      </c>
      <c r="I37" s="34">
        <f>VLOOKUP(F37,naive_stat!$A$4:$E$13,5,0)</f>
        <v>0.42307692307692307</v>
      </c>
      <c r="J37" s="35">
        <f>11-VLOOKUP(F37,naive_stat!$A$4:$F$13,6,0)</f>
        <v>3</v>
      </c>
      <c r="K37" s="36">
        <f>matches_win!K37-matches_lost!K37</f>
        <v>-0.19999999999999996</v>
      </c>
      <c r="L37" s="54">
        <f>IF(VLOOKUP(C37,dynamic!$A$50:$G$59,7,0)&gt;VLOOKUP(D37,dynamic!$A$50:$G$59,7,0),C37,D37)</f>
        <v>1</v>
      </c>
      <c r="M37" s="44">
        <f t="shared" si="4"/>
        <v>1</v>
      </c>
      <c r="N37" s="54">
        <f>IF(VLOOKUP(C37,dynamic!$A$50:$F$59,2,0)&gt;VLOOKUP(D37,dynamic!$A$50:$F$59,2,0),C37,D37)</f>
        <v>1</v>
      </c>
      <c r="O37" s="44">
        <f t="shared" si="5"/>
        <v>1</v>
      </c>
      <c r="P37" s="54">
        <f>IF(VLOOKUP(C37,dynamic!$A$50:$F$59,4,0)&gt;VLOOKUP(D37,dynamic!$A$50:$F$59,4,0),C37,D37)</f>
        <v>1</v>
      </c>
      <c r="Q37" s="44">
        <f t="shared" si="6"/>
        <v>1</v>
      </c>
      <c r="R37" s="27">
        <f>COUNTIF($F$4:$F37,R$3)</f>
        <v>5</v>
      </c>
      <c r="S37" s="27">
        <f>COUNTIF($F$4:$F37,S$3)</f>
        <v>3</v>
      </c>
      <c r="T37" s="27">
        <f>COUNTIF($F$4:$F37,T$3)</f>
        <v>1</v>
      </c>
      <c r="U37" s="27">
        <f>COUNTIF($F$4:$F37,U$3)</f>
        <v>3</v>
      </c>
      <c r="V37" s="27">
        <f>COUNTIF($F$4:$F37,V$3)</f>
        <v>5</v>
      </c>
      <c r="W37" s="27">
        <f>COUNTIF($F$4:$F37,W$3)</f>
        <v>6</v>
      </c>
      <c r="X37" s="27">
        <f>COUNTIF($F$4:$F37,X$3)</f>
        <v>1</v>
      </c>
      <c r="Y37" s="27">
        <f>COUNTIF($F$4:$F37,Y$3)</f>
        <v>2</v>
      </c>
      <c r="Z37" s="27">
        <f>COUNTIF($F$4:$F37,Z$3)</f>
        <v>4</v>
      </c>
      <c r="AA37" s="27">
        <f>COUNTIF($F$4:$F37,AA$3)</f>
        <v>4</v>
      </c>
      <c r="AB37" s="38">
        <f>COUNTIF($E$4:$F37,R$3)</f>
        <v>8</v>
      </c>
      <c r="AC37" s="28">
        <f>COUNTIF($E$4:$F37,S$3)</f>
        <v>10</v>
      </c>
      <c r="AD37" s="28">
        <f>COUNTIF($E$4:$F37,T$3)</f>
        <v>5</v>
      </c>
      <c r="AE37" s="28">
        <f>COUNTIF($E$4:$F37,U$3)</f>
        <v>9</v>
      </c>
      <c r="AF37" s="28">
        <f>COUNTIF($E$4:$F37,V$3)</f>
        <v>8</v>
      </c>
      <c r="AG37" s="28">
        <f>COUNTIF($E$4:$F37,W$3)</f>
        <v>10</v>
      </c>
      <c r="AH37" s="28">
        <f>COUNTIF($E$4:$F37,X$3)</f>
        <v>2</v>
      </c>
      <c r="AI37" s="28">
        <f>COUNTIF($E$4:$F37,Y$3)</f>
        <v>4</v>
      </c>
      <c r="AJ37" s="28">
        <f>COUNTIF($E$4:$F37,Z$3)</f>
        <v>7</v>
      </c>
      <c r="AK37" s="28">
        <f>COUNTIF($E$4:$F37,AA$3)</f>
        <v>5</v>
      </c>
      <c r="AL37" s="36">
        <f t="shared" si="11"/>
        <v>0.625</v>
      </c>
      <c r="AM37" s="36">
        <f t="shared" si="11"/>
        <v>0.3</v>
      </c>
      <c r="AN37" s="36">
        <f t="shared" si="11"/>
        <v>0.2</v>
      </c>
      <c r="AO37" s="36">
        <f t="shared" si="11"/>
        <v>0.33333333333333331</v>
      </c>
      <c r="AP37" s="36">
        <f t="shared" si="11"/>
        <v>0.625</v>
      </c>
      <c r="AQ37" s="36">
        <f t="shared" si="11"/>
        <v>0.6</v>
      </c>
      <c r="AR37" s="36">
        <f t="shared" si="11"/>
        <v>0.5</v>
      </c>
      <c r="AS37" s="36">
        <f t="shared" si="11"/>
        <v>0.5</v>
      </c>
      <c r="AT37" s="36">
        <f t="shared" si="11"/>
        <v>0.5714285714285714</v>
      </c>
      <c r="AU37" s="36">
        <f t="shared" si="11"/>
        <v>0.8</v>
      </c>
      <c r="AV37" s="27">
        <v>35</v>
      </c>
      <c r="AX37">
        <f t="shared" si="12"/>
        <v>5</v>
      </c>
      <c r="AY37">
        <f t="shared" si="13"/>
        <v>1</v>
      </c>
      <c r="AZ37">
        <f t="shared" si="14"/>
        <v>1</v>
      </c>
      <c r="BA37" s="6">
        <f>matches_win!AL37-AL37</f>
        <v>-0.25</v>
      </c>
      <c r="BB37" s="6">
        <f>matches_win!AM37-AM37</f>
        <v>0.39999999999999997</v>
      </c>
      <c r="BC37" s="6">
        <f>matches_win!AN37-AN37</f>
        <v>0.60000000000000009</v>
      </c>
      <c r="BD37" s="6">
        <f>matches_win!AO37-AO37</f>
        <v>0.33333333333333331</v>
      </c>
      <c r="BE37" s="6">
        <f>matches_win!AP37-AP37</f>
        <v>-0.25</v>
      </c>
      <c r="BF37" s="6">
        <f>matches_win!AQ37-AQ37</f>
        <v>-0.19999999999999996</v>
      </c>
      <c r="BG37" s="6">
        <f>matches_win!AR37-AR37</f>
        <v>0</v>
      </c>
      <c r="BH37" s="6">
        <f>matches_win!AS37-AS37</f>
        <v>0</v>
      </c>
      <c r="BI37" s="6">
        <f>matches_win!AT37-AT37</f>
        <v>-0.14285714285714285</v>
      </c>
      <c r="BJ37" s="6">
        <f>matches_win!AU37-AU37</f>
        <v>-0.60000000000000009</v>
      </c>
    </row>
    <row r="38" spans="1:62" x14ac:dyDescent="0.35">
      <c r="A38" t="s">
        <v>144</v>
      </c>
      <c r="B38" s="33">
        <v>35</v>
      </c>
      <c r="C38" s="27">
        <v>1</v>
      </c>
      <c r="D38" s="27">
        <v>8</v>
      </c>
      <c r="E38" s="27">
        <v>8</v>
      </c>
      <c r="F38" s="27">
        <f t="shared" si="8"/>
        <v>1</v>
      </c>
      <c r="G38" s="27">
        <f t="shared" si="9"/>
        <v>-7</v>
      </c>
      <c r="H38" s="27">
        <f t="shared" si="10"/>
        <v>0</v>
      </c>
      <c r="I38" s="34">
        <f>VLOOKUP(F38,naive_stat!$A$4:$E$13,5,0)</f>
        <v>0.7567567567567568</v>
      </c>
      <c r="J38" s="35">
        <f>11-VLOOKUP(F38,naive_stat!$A$4:$F$13,6,0)</f>
        <v>10</v>
      </c>
      <c r="K38" s="36">
        <f>matches_win!K38-matches_lost!K38</f>
        <v>0.27272727272727271</v>
      </c>
      <c r="L38" s="54">
        <f>IF(VLOOKUP(C38,dynamic!$A$50:$G$59,7,0)&gt;VLOOKUP(D38,dynamic!$A$50:$G$59,7,0),C38,D38)</f>
        <v>1</v>
      </c>
      <c r="M38" s="44">
        <f t="shared" si="4"/>
        <v>0</v>
      </c>
      <c r="N38" s="54">
        <f>IF(VLOOKUP(C38,dynamic!$A$50:$F$59,2,0)&gt;VLOOKUP(D38,dynamic!$A$50:$F$59,2,0),C38,D38)</f>
        <v>1</v>
      </c>
      <c r="O38" s="44">
        <f t="shared" si="5"/>
        <v>0</v>
      </c>
      <c r="P38" s="54">
        <f>IF(VLOOKUP(C38,dynamic!$A$50:$F$59,4,0)&gt;VLOOKUP(D38,dynamic!$A$50:$F$59,4,0),C38,D38)</f>
        <v>1</v>
      </c>
      <c r="Q38" s="44">
        <f t="shared" si="6"/>
        <v>0</v>
      </c>
      <c r="R38" s="27">
        <f>COUNTIF($F$4:$F38,R$3)</f>
        <v>5</v>
      </c>
      <c r="S38" s="27">
        <f>COUNTIF($F$4:$F38,S$3)</f>
        <v>4</v>
      </c>
      <c r="T38" s="27">
        <f>COUNTIF($F$4:$F38,T$3)</f>
        <v>1</v>
      </c>
      <c r="U38" s="27">
        <f>COUNTIF($F$4:$F38,U$3)</f>
        <v>3</v>
      </c>
      <c r="V38" s="27">
        <f>COUNTIF($F$4:$F38,V$3)</f>
        <v>5</v>
      </c>
      <c r="W38" s="27">
        <f>COUNTIF($F$4:$F38,W$3)</f>
        <v>6</v>
      </c>
      <c r="X38" s="27">
        <f>COUNTIF($F$4:$F38,X$3)</f>
        <v>1</v>
      </c>
      <c r="Y38" s="27">
        <f>COUNTIF($F$4:$F38,Y$3)</f>
        <v>2</v>
      </c>
      <c r="Z38" s="27">
        <f>COUNTIF($F$4:$F38,Z$3)</f>
        <v>4</v>
      </c>
      <c r="AA38" s="27">
        <f>COUNTIF($F$4:$F38,AA$3)</f>
        <v>4</v>
      </c>
      <c r="AB38" s="38">
        <f>COUNTIF($E$4:$F38,R$3)</f>
        <v>8</v>
      </c>
      <c r="AC38" s="28">
        <f>COUNTIF($E$4:$F38,S$3)</f>
        <v>11</v>
      </c>
      <c r="AD38" s="28">
        <f>COUNTIF($E$4:$F38,T$3)</f>
        <v>5</v>
      </c>
      <c r="AE38" s="28">
        <f>COUNTIF($E$4:$F38,U$3)</f>
        <v>9</v>
      </c>
      <c r="AF38" s="28">
        <f>COUNTIF($E$4:$F38,V$3)</f>
        <v>8</v>
      </c>
      <c r="AG38" s="28">
        <f>COUNTIF($E$4:$F38,W$3)</f>
        <v>10</v>
      </c>
      <c r="AH38" s="28">
        <f>COUNTIF($E$4:$F38,X$3)</f>
        <v>2</v>
      </c>
      <c r="AI38" s="28">
        <f>COUNTIF($E$4:$F38,Y$3)</f>
        <v>4</v>
      </c>
      <c r="AJ38" s="28">
        <f>COUNTIF($E$4:$F38,Z$3)</f>
        <v>8</v>
      </c>
      <c r="AK38" s="28">
        <f>COUNTIF($E$4:$F38,AA$3)</f>
        <v>5</v>
      </c>
      <c r="AL38" s="36">
        <f t="shared" si="11"/>
        <v>0.625</v>
      </c>
      <c r="AM38" s="36">
        <f t="shared" si="11"/>
        <v>0.36363636363636365</v>
      </c>
      <c r="AN38" s="36">
        <f t="shared" si="11"/>
        <v>0.2</v>
      </c>
      <c r="AO38" s="36">
        <f t="shared" si="11"/>
        <v>0.33333333333333331</v>
      </c>
      <c r="AP38" s="36">
        <f t="shared" si="11"/>
        <v>0.625</v>
      </c>
      <c r="AQ38" s="36">
        <f t="shared" si="11"/>
        <v>0.6</v>
      </c>
      <c r="AR38" s="36">
        <f t="shared" si="11"/>
        <v>0.5</v>
      </c>
      <c r="AS38" s="36">
        <f t="shared" si="11"/>
        <v>0.5</v>
      </c>
      <c r="AT38" s="36">
        <f t="shared" si="11"/>
        <v>0.5</v>
      </c>
      <c r="AU38" s="36">
        <f t="shared" si="11"/>
        <v>0.8</v>
      </c>
      <c r="AV38" s="27">
        <v>36</v>
      </c>
      <c r="AX38">
        <f t="shared" si="12"/>
        <v>1</v>
      </c>
      <c r="AY38">
        <f t="shared" si="13"/>
        <v>8</v>
      </c>
      <c r="AZ38">
        <f t="shared" si="14"/>
        <v>8</v>
      </c>
      <c r="BA38" s="6">
        <f>matches_win!AL38-AL38</f>
        <v>-0.25</v>
      </c>
      <c r="BB38" s="6">
        <f>matches_win!AM38-AM38</f>
        <v>0.27272727272727271</v>
      </c>
      <c r="BC38" s="6">
        <f>matches_win!AN38-AN38</f>
        <v>0.60000000000000009</v>
      </c>
      <c r="BD38" s="6">
        <f>matches_win!AO38-AO38</f>
        <v>0.33333333333333331</v>
      </c>
      <c r="BE38" s="6">
        <f>matches_win!AP38-AP38</f>
        <v>-0.25</v>
      </c>
      <c r="BF38" s="6">
        <f>matches_win!AQ38-AQ38</f>
        <v>-0.19999999999999996</v>
      </c>
      <c r="BG38" s="6">
        <f>matches_win!AR38-AR38</f>
        <v>0</v>
      </c>
      <c r="BH38" s="6">
        <f>matches_win!AS38-AS38</f>
        <v>0</v>
      </c>
      <c r="BI38" s="6">
        <f>matches_win!AT38-AT38</f>
        <v>0</v>
      </c>
      <c r="BJ38" s="6">
        <f>matches_win!AU38-AU38</f>
        <v>-0.60000000000000009</v>
      </c>
    </row>
    <row r="39" spans="1:62" x14ac:dyDescent="0.35">
      <c r="A39" t="s">
        <v>144</v>
      </c>
      <c r="B39" s="33">
        <v>36</v>
      </c>
      <c r="C39" s="27">
        <v>6</v>
      </c>
      <c r="D39" s="27">
        <v>2</v>
      </c>
      <c r="E39" s="27">
        <v>6</v>
      </c>
      <c r="F39" s="27">
        <f t="shared" si="8"/>
        <v>2</v>
      </c>
      <c r="G39" s="27">
        <f t="shared" si="9"/>
        <v>4</v>
      </c>
      <c r="H39" s="27">
        <f t="shared" si="10"/>
        <v>0</v>
      </c>
      <c r="I39" s="34">
        <f>VLOOKUP(F39,naive_stat!$A$4:$E$13,5,0)</f>
        <v>0.4838709677419355</v>
      </c>
      <c r="J39" s="35">
        <f>11-VLOOKUP(F39,naive_stat!$A$4:$F$13,6,0)</f>
        <v>6</v>
      </c>
      <c r="K39" s="36">
        <f>matches_win!K39-matches_lost!K39</f>
        <v>0.33333333333333331</v>
      </c>
      <c r="L39" s="54">
        <f>IF(VLOOKUP(C39,dynamic!$A$50:$G$59,7,0)&gt;VLOOKUP(D39,dynamic!$A$50:$G$59,7,0),C39,D39)</f>
        <v>2</v>
      </c>
      <c r="M39" s="44">
        <f t="shared" si="4"/>
        <v>0</v>
      </c>
      <c r="N39" s="54">
        <f>IF(VLOOKUP(C39,dynamic!$A$50:$F$59,2,0)&gt;VLOOKUP(D39,dynamic!$A$50:$F$59,2,0),C39,D39)</f>
        <v>2</v>
      </c>
      <c r="O39" s="44">
        <f t="shared" si="5"/>
        <v>0</v>
      </c>
      <c r="P39" s="54">
        <f>IF(VLOOKUP(C39,dynamic!$A$50:$F$59,4,0)&gt;VLOOKUP(D39,dynamic!$A$50:$F$59,4,0),C39,D39)</f>
        <v>2</v>
      </c>
      <c r="Q39" s="44">
        <f t="shared" si="6"/>
        <v>0</v>
      </c>
      <c r="R39" s="27">
        <f>COUNTIF($F$4:$F39,R$3)</f>
        <v>5</v>
      </c>
      <c r="S39" s="27">
        <f>COUNTIF($F$4:$F39,S$3)</f>
        <v>4</v>
      </c>
      <c r="T39" s="27">
        <f>COUNTIF($F$4:$F39,T$3)</f>
        <v>2</v>
      </c>
      <c r="U39" s="27">
        <f>COUNTIF($F$4:$F39,U$3)</f>
        <v>3</v>
      </c>
      <c r="V39" s="27">
        <f>COUNTIF($F$4:$F39,V$3)</f>
        <v>5</v>
      </c>
      <c r="W39" s="27">
        <f>COUNTIF($F$4:$F39,W$3)</f>
        <v>6</v>
      </c>
      <c r="X39" s="27">
        <f>COUNTIF($F$4:$F39,X$3)</f>
        <v>1</v>
      </c>
      <c r="Y39" s="27">
        <f>COUNTIF($F$4:$F39,Y$3)</f>
        <v>2</v>
      </c>
      <c r="Z39" s="27">
        <f>COUNTIF($F$4:$F39,Z$3)</f>
        <v>4</v>
      </c>
      <c r="AA39" s="27">
        <f>COUNTIF($F$4:$F39,AA$3)</f>
        <v>4</v>
      </c>
      <c r="AB39" s="38">
        <f>COUNTIF($E$4:$F39,R$3)</f>
        <v>8</v>
      </c>
      <c r="AC39" s="28">
        <f>COUNTIF($E$4:$F39,S$3)</f>
        <v>11</v>
      </c>
      <c r="AD39" s="28">
        <f>COUNTIF($E$4:$F39,T$3)</f>
        <v>6</v>
      </c>
      <c r="AE39" s="28">
        <f>COUNTIF($E$4:$F39,U$3)</f>
        <v>9</v>
      </c>
      <c r="AF39" s="28">
        <f>COUNTIF($E$4:$F39,V$3)</f>
        <v>8</v>
      </c>
      <c r="AG39" s="28">
        <f>COUNTIF($E$4:$F39,W$3)</f>
        <v>10</v>
      </c>
      <c r="AH39" s="28">
        <f>COUNTIF($E$4:$F39,X$3)</f>
        <v>3</v>
      </c>
      <c r="AI39" s="28">
        <f>COUNTIF($E$4:$F39,Y$3)</f>
        <v>4</v>
      </c>
      <c r="AJ39" s="28">
        <f>COUNTIF($E$4:$F39,Z$3)</f>
        <v>8</v>
      </c>
      <c r="AK39" s="28">
        <f>COUNTIF($E$4:$F39,AA$3)</f>
        <v>5</v>
      </c>
      <c r="AL39" s="36">
        <f t="shared" si="11"/>
        <v>0.625</v>
      </c>
      <c r="AM39" s="36">
        <f t="shared" si="11"/>
        <v>0.36363636363636365</v>
      </c>
      <c r="AN39" s="36">
        <f t="shared" si="11"/>
        <v>0.33333333333333331</v>
      </c>
      <c r="AO39" s="36">
        <f t="shared" si="11"/>
        <v>0.33333333333333331</v>
      </c>
      <c r="AP39" s="36">
        <f t="shared" si="11"/>
        <v>0.625</v>
      </c>
      <c r="AQ39" s="36">
        <f t="shared" si="11"/>
        <v>0.6</v>
      </c>
      <c r="AR39" s="36">
        <f t="shared" si="11"/>
        <v>0.33333333333333331</v>
      </c>
      <c r="AS39" s="36">
        <f t="shared" si="11"/>
        <v>0.5</v>
      </c>
      <c r="AT39" s="36">
        <f t="shared" si="11"/>
        <v>0.5</v>
      </c>
      <c r="AU39" s="36">
        <f t="shared" si="11"/>
        <v>0.8</v>
      </c>
      <c r="AV39" s="27">
        <v>37</v>
      </c>
      <c r="AX39">
        <f t="shared" si="12"/>
        <v>6</v>
      </c>
      <c r="AY39">
        <f t="shared" si="13"/>
        <v>2</v>
      </c>
      <c r="AZ39">
        <f t="shared" si="14"/>
        <v>6</v>
      </c>
      <c r="BA39" s="6">
        <f>matches_win!AL39-AL39</f>
        <v>-0.25</v>
      </c>
      <c r="BB39" s="6">
        <f>matches_win!AM39-AM39</f>
        <v>0.27272727272727271</v>
      </c>
      <c r="BC39" s="6">
        <f>matches_win!AN39-AN39</f>
        <v>0.33333333333333331</v>
      </c>
      <c r="BD39" s="6">
        <f>matches_win!AO39-AO39</f>
        <v>0.33333333333333331</v>
      </c>
      <c r="BE39" s="6">
        <f>matches_win!AP39-AP39</f>
        <v>-0.25</v>
      </c>
      <c r="BF39" s="6">
        <f>matches_win!AQ39-AQ39</f>
        <v>-0.19999999999999996</v>
      </c>
      <c r="BG39" s="6">
        <f>matches_win!AR39-AR39</f>
        <v>0.33333333333333331</v>
      </c>
      <c r="BH39" s="6">
        <f>matches_win!AS39-AS39</f>
        <v>0</v>
      </c>
      <c r="BI39" s="6">
        <f>matches_win!AT39-AT39</f>
        <v>0</v>
      </c>
      <c r="BJ39" s="6">
        <f>matches_win!AU39-AU39</f>
        <v>-0.60000000000000009</v>
      </c>
    </row>
    <row r="40" spans="1:62" x14ac:dyDescent="0.35">
      <c r="A40" t="s">
        <v>144</v>
      </c>
      <c r="B40" s="33">
        <v>37</v>
      </c>
      <c r="C40" s="27">
        <v>7</v>
      </c>
      <c r="D40" s="27">
        <v>2</v>
      </c>
      <c r="E40" s="27">
        <v>7</v>
      </c>
      <c r="F40" s="27">
        <f t="shared" si="8"/>
        <v>2</v>
      </c>
      <c r="G40" s="27">
        <f t="shared" si="9"/>
        <v>5</v>
      </c>
      <c r="H40" s="27">
        <f t="shared" si="10"/>
        <v>0</v>
      </c>
      <c r="I40" s="34">
        <f>VLOOKUP(F40,naive_stat!$A$4:$E$13,5,0)</f>
        <v>0.4838709677419355</v>
      </c>
      <c r="J40" s="35">
        <f>11-VLOOKUP(F40,naive_stat!$A$4:$F$13,6,0)</f>
        <v>6</v>
      </c>
      <c r="K40" s="36">
        <f>matches_win!K40-matches_lost!K40</f>
        <v>0.14285714285714285</v>
      </c>
      <c r="L40" s="54">
        <f>IF(VLOOKUP(C40,dynamic!$A$50:$G$59,7,0)&gt;VLOOKUP(D40,dynamic!$A$50:$G$59,7,0),C40,D40)</f>
        <v>2</v>
      </c>
      <c r="M40" s="44">
        <f t="shared" si="4"/>
        <v>0</v>
      </c>
      <c r="N40" s="54">
        <f>IF(VLOOKUP(C40,dynamic!$A$50:$F$59,2,0)&gt;VLOOKUP(D40,dynamic!$A$50:$F$59,2,0),C40,D40)</f>
        <v>2</v>
      </c>
      <c r="O40" s="44">
        <f t="shared" si="5"/>
        <v>0</v>
      </c>
      <c r="P40" s="54">
        <f>IF(VLOOKUP(C40,dynamic!$A$50:$F$59,4,0)&gt;VLOOKUP(D40,dynamic!$A$50:$F$59,4,0),C40,D40)</f>
        <v>2</v>
      </c>
      <c r="Q40" s="44">
        <f t="shared" si="6"/>
        <v>0</v>
      </c>
      <c r="R40" s="27">
        <f>COUNTIF($F$4:$F40,R$3)</f>
        <v>5</v>
      </c>
      <c r="S40" s="27">
        <f>COUNTIF($F$4:$F40,S$3)</f>
        <v>4</v>
      </c>
      <c r="T40" s="27">
        <f>COUNTIF($F$4:$F40,T$3)</f>
        <v>3</v>
      </c>
      <c r="U40" s="27">
        <f>COUNTIF($F$4:$F40,U$3)</f>
        <v>3</v>
      </c>
      <c r="V40" s="27">
        <f>COUNTIF($F$4:$F40,V$3)</f>
        <v>5</v>
      </c>
      <c r="W40" s="27">
        <f>COUNTIF($F$4:$F40,W$3)</f>
        <v>6</v>
      </c>
      <c r="X40" s="27">
        <f>COUNTIF($F$4:$F40,X$3)</f>
        <v>1</v>
      </c>
      <c r="Y40" s="27">
        <f>COUNTIF($F$4:$F40,Y$3)</f>
        <v>2</v>
      </c>
      <c r="Z40" s="27">
        <f>COUNTIF($F$4:$F40,Z$3)</f>
        <v>4</v>
      </c>
      <c r="AA40" s="27">
        <f>COUNTIF($F$4:$F40,AA$3)</f>
        <v>4</v>
      </c>
      <c r="AB40" s="38">
        <f>COUNTIF($E$4:$F40,R$3)</f>
        <v>8</v>
      </c>
      <c r="AC40" s="28">
        <f>COUNTIF($E$4:$F40,S$3)</f>
        <v>11</v>
      </c>
      <c r="AD40" s="28">
        <f>COUNTIF($E$4:$F40,T$3)</f>
        <v>7</v>
      </c>
      <c r="AE40" s="28">
        <f>COUNTIF($E$4:$F40,U$3)</f>
        <v>9</v>
      </c>
      <c r="AF40" s="28">
        <f>COUNTIF($E$4:$F40,V$3)</f>
        <v>8</v>
      </c>
      <c r="AG40" s="28">
        <f>COUNTIF($E$4:$F40,W$3)</f>
        <v>10</v>
      </c>
      <c r="AH40" s="28">
        <f>COUNTIF($E$4:$F40,X$3)</f>
        <v>3</v>
      </c>
      <c r="AI40" s="28">
        <f>COUNTIF($E$4:$F40,Y$3)</f>
        <v>5</v>
      </c>
      <c r="AJ40" s="28">
        <f>COUNTIF($E$4:$F40,Z$3)</f>
        <v>8</v>
      </c>
      <c r="AK40" s="28">
        <f>COUNTIF($E$4:$F40,AA$3)</f>
        <v>5</v>
      </c>
      <c r="AL40" s="36">
        <f t="shared" si="11"/>
        <v>0.625</v>
      </c>
      <c r="AM40" s="36">
        <f t="shared" si="11"/>
        <v>0.36363636363636365</v>
      </c>
      <c r="AN40" s="36">
        <f t="shared" si="11"/>
        <v>0.42857142857142855</v>
      </c>
      <c r="AO40" s="36">
        <f t="shared" si="11"/>
        <v>0.33333333333333331</v>
      </c>
      <c r="AP40" s="36">
        <f t="shared" si="11"/>
        <v>0.625</v>
      </c>
      <c r="AQ40" s="36">
        <f t="shared" si="11"/>
        <v>0.6</v>
      </c>
      <c r="AR40" s="36">
        <f t="shared" si="11"/>
        <v>0.33333333333333331</v>
      </c>
      <c r="AS40" s="36">
        <f t="shared" si="11"/>
        <v>0.4</v>
      </c>
      <c r="AT40" s="36">
        <f t="shared" si="11"/>
        <v>0.5</v>
      </c>
      <c r="AU40" s="36">
        <f t="shared" si="11"/>
        <v>0.8</v>
      </c>
      <c r="AV40" s="27">
        <v>38</v>
      </c>
      <c r="AX40">
        <f t="shared" si="12"/>
        <v>7</v>
      </c>
      <c r="AY40">
        <f t="shared" si="13"/>
        <v>2</v>
      </c>
      <c r="AZ40">
        <f t="shared" si="14"/>
        <v>7</v>
      </c>
      <c r="BA40" s="6">
        <f>matches_win!AL40-AL40</f>
        <v>-0.25</v>
      </c>
      <c r="BB40" s="6">
        <f>matches_win!AM40-AM40</f>
        <v>0.27272727272727271</v>
      </c>
      <c r="BC40" s="6">
        <f>matches_win!AN40-AN40</f>
        <v>0.14285714285714285</v>
      </c>
      <c r="BD40" s="6">
        <f>matches_win!AO40-AO40</f>
        <v>0.33333333333333331</v>
      </c>
      <c r="BE40" s="6">
        <f>matches_win!AP40-AP40</f>
        <v>-0.25</v>
      </c>
      <c r="BF40" s="6">
        <f>matches_win!AQ40-AQ40</f>
        <v>-0.19999999999999996</v>
      </c>
      <c r="BG40" s="6">
        <f>matches_win!AR40-AR40</f>
        <v>0.33333333333333331</v>
      </c>
      <c r="BH40" s="6">
        <f>matches_win!AS40-AS40</f>
        <v>0.19999999999999996</v>
      </c>
      <c r="BI40" s="6">
        <f>matches_win!AT40-AT40</f>
        <v>0</v>
      </c>
      <c r="BJ40" s="6">
        <f>matches_win!AU40-AU40</f>
        <v>-0.60000000000000009</v>
      </c>
    </row>
    <row r="41" spans="1:62" x14ac:dyDescent="0.35">
      <c r="A41" t="s">
        <v>144</v>
      </c>
      <c r="B41" s="33">
        <v>38</v>
      </c>
      <c r="C41" s="27">
        <v>4</v>
      </c>
      <c r="D41" s="27">
        <v>1</v>
      </c>
      <c r="E41" s="27">
        <v>1</v>
      </c>
      <c r="F41" s="27">
        <f t="shared" si="8"/>
        <v>4</v>
      </c>
      <c r="G41" s="27">
        <f t="shared" si="9"/>
        <v>3</v>
      </c>
      <c r="H41" s="27">
        <f t="shared" si="10"/>
        <v>0</v>
      </c>
      <c r="I41" s="34">
        <f>VLOOKUP(F41,naive_stat!$A$4:$E$13,5,0)</f>
        <v>0.5161290322580645</v>
      </c>
      <c r="J41" s="35">
        <f>11-VLOOKUP(F41,naive_stat!$A$4:$F$13,6,0)</f>
        <v>8</v>
      </c>
      <c r="K41" s="36">
        <f>matches_win!K41-matches_lost!K41</f>
        <v>-0.33333333333333331</v>
      </c>
      <c r="L41" s="54">
        <f>IF(VLOOKUP(C41,dynamic!$A$50:$G$59,7,0)&gt;VLOOKUP(D41,dynamic!$A$50:$G$59,7,0),C41,D41)</f>
        <v>1</v>
      </c>
      <c r="M41" s="44">
        <f t="shared" si="4"/>
        <v>1</v>
      </c>
      <c r="N41" s="54">
        <f>IF(VLOOKUP(C41,dynamic!$A$50:$F$59,2,0)&gt;VLOOKUP(D41,dynamic!$A$50:$F$59,2,0),C41,D41)</f>
        <v>1</v>
      </c>
      <c r="O41" s="44">
        <f t="shared" si="5"/>
        <v>1</v>
      </c>
      <c r="P41" s="54">
        <f>IF(VLOOKUP(C41,dynamic!$A$50:$F$59,4,0)&gt;VLOOKUP(D41,dynamic!$A$50:$F$59,4,0),C41,D41)</f>
        <v>1</v>
      </c>
      <c r="Q41" s="44">
        <f t="shared" si="6"/>
        <v>1</v>
      </c>
      <c r="R41" s="27">
        <f>COUNTIF($F$4:$F41,R$3)</f>
        <v>5</v>
      </c>
      <c r="S41" s="27">
        <f>COUNTIF($F$4:$F41,S$3)</f>
        <v>4</v>
      </c>
      <c r="T41" s="27">
        <f>COUNTIF($F$4:$F41,T$3)</f>
        <v>3</v>
      </c>
      <c r="U41" s="27">
        <f>COUNTIF($F$4:$F41,U$3)</f>
        <v>3</v>
      </c>
      <c r="V41" s="27">
        <f>COUNTIF($F$4:$F41,V$3)</f>
        <v>6</v>
      </c>
      <c r="W41" s="27">
        <f>COUNTIF($F$4:$F41,W$3)</f>
        <v>6</v>
      </c>
      <c r="X41" s="27">
        <f>COUNTIF($F$4:$F41,X$3)</f>
        <v>1</v>
      </c>
      <c r="Y41" s="27">
        <f>COUNTIF($F$4:$F41,Y$3)</f>
        <v>2</v>
      </c>
      <c r="Z41" s="27">
        <f>COUNTIF($F$4:$F41,Z$3)</f>
        <v>4</v>
      </c>
      <c r="AA41" s="27">
        <f>COUNTIF($F$4:$F41,AA$3)</f>
        <v>4</v>
      </c>
      <c r="AB41" s="38">
        <f>COUNTIF($E$4:$F41,R$3)</f>
        <v>8</v>
      </c>
      <c r="AC41" s="28">
        <f>COUNTIF($E$4:$F41,S$3)</f>
        <v>12</v>
      </c>
      <c r="AD41" s="28">
        <f>COUNTIF($E$4:$F41,T$3)</f>
        <v>7</v>
      </c>
      <c r="AE41" s="28">
        <f>COUNTIF($E$4:$F41,U$3)</f>
        <v>9</v>
      </c>
      <c r="AF41" s="28">
        <f>COUNTIF($E$4:$F41,V$3)</f>
        <v>9</v>
      </c>
      <c r="AG41" s="28">
        <f>COUNTIF($E$4:$F41,W$3)</f>
        <v>10</v>
      </c>
      <c r="AH41" s="28">
        <f>COUNTIF($E$4:$F41,X$3)</f>
        <v>3</v>
      </c>
      <c r="AI41" s="28">
        <f>COUNTIF($E$4:$F41,Y$3)</f>
        <v>5</v>
      </c>
      <c r="AJ41" s="28">
        <f>COUNTIF($E$4:$F41,Z$3)</f>
        <v>8</v>
      </c>
      <c r="AK41" s="28">
        <f>COUNTIF($E$4:$F41,AA$3)</f>
        <v>5</v>
      </c>
      <c r="AL41" s="36">
        <f t="shared" si="11"/>
        <v>0.625</v>
      </c>
      <c r="AM41" s="36">
        <f t="shared" si="11"/>
        <v>0.33333333333333331</v>
      </c>
      <c r="AN41" s="36">
        <f t="shared" si="11"/>
        <v>0.42857142857142855</v>
      </c>
      <c r="AO41" s="36">
        <f t="shared" si="11"/>
        <v>0.33333333333333331</v>
      </c>
      <c r="AP41" s="36">
        <f t="shared" si="11"/>
        <v>0.66666666666666663</v>
      </c>
      <c r="AQ41" s="36">
        <f t="shared" si="11"/>
        <v>0.6</v>
      </c>
      <c r="AR41" s="36">
        <f t="shared" si="11"/>
        <v>0.33333333333333331</v>
      </c>
      <c r="AS41" s="36">
        <f t="shared" si="11"/>
        <v>0.4</v>
      </c>
      <c r="AT41" s="36">
        <f t="shared" si="11"/>
        <v>0.5</v>
      </c>
      <c r="AU41" s="36">
        <f t="shared" si="11"/>
        <v>0.8</v>
      </c>
      <c r="AV41" s="27">
        <v>39</v>
      </c>
      <c r="AX41">
        <f t="shared" si="12"/>
        <v>4</v>
      </c>
      <c r="AY41">
        <f t="shared" si="13"/>
        <v>1</v>
      </c>
      <c r="AZ41">
        <f t="shared" si="14"/>
        <v>1</v>
      </c>
      <c r="BA41" s="6">
        <f>matches_win!AL41-AL41</f>
        <v>-0.25</v>
      </c>
      <c r="BB41" s="6">
        <f>matches_win!AM41-AM41</f>
        <v>0.33333333333333331</v>
      </c>
      <c r="BC41" s="6">
        <f>matches_win!AN41-AN41</f>
        <v>0.14285714285714285</v>
      </c>
      <c r="BD41" s="6">
        <f>matches_win!AO41-AO41</f>
        <v>0.33333333333333331</v>
      </c>
      <c r="BE41" s="6">
        <f>matches_win!AP41-AP41</f>
        <v>-0.33333333333333331</v>
      </c>
      <c r="BF41" s="6">
        <f>matches_win!AQ41-AQ41</f>
        <v>-0.19999999999999996</v>
      </c>
      <c r="BG41" s="6">
        <f>matches_win!AR41-AR41</f>
        <v>0.33333333333333331</v>
      </c>
      <c r="BH41" s="6">
        <f>matches_win!AS41-AS41</f>
        <v>0.19999999999999996</v>
      </c>
      <c r="BI41" s="6">
        <f>matches_win!AT41-AT41</f>
        <v>0</v>
      </c>
      <c r="BJ41" s="6">
        <f>matches_win!AU41-AU41</f>
        <v>-0.60000000000000009</v>
      </c>
    </row>
    <row r="42" spans="1:62" x14ac:dyDescent="0.35">
      <c r="A42" t="s">
        <v>144</v>
      </c>
      <c r="B42" s="33">
        <v>39</v>
      </c>
      <c r="C42" s="27">
        <v>0</v>
      </c>
      <c r="D42" s="27">
        <v>2</v>
      </c>
      <c r="E42" s="27">
        <v>0</v>
      </c>
      <c r="F42" s="27">
        <f t="shared" si="8"/>
        <v>2</v>
      </c>
      <c r="G42" s="27">
        <f t="shared" si="9"/>
        <v>-2</v>
      </c>
      <c r="H42" s="27">
        <f t="shared" si="10"/>
        <v>0</v>
      </c>
      <c r="I42" s="34">
        <f>VLOOKUP(F42,naive_stat!$A$4:$E$13,5,0)</f>
        <v>0.4838709677419355</v>
      </c>
      <c r="J42" s="35">
        <f>11-VLOOKUP(F42,naive_stat!$A$4:$F$13,6,0)</f>
        <v>6</v>
      </c>
      <c r="K42" s="36">
        <f>matches_win!K42-matches_lost!K42</f>
        <v>0</v>
      </c>
      <c r="L42" s="54">
        <f>IF(VLOOKUP(C42,dynamic!$A$50:$G$59,7,0)&gt;VLOOKUP(D42,dynamic!$A$50:$G$59,7,0),C42,D42)</f>
        <v>2</v>
      </c>
      <c r="M42" s="44">
        <f t="shared" si="4"/>
        <v>0</v>
      </c>
      <c r="N42" s="54">
        <f>IF(VLOOKUP(C42,dynamic!$A$50:$F$59,2,0)&gt;VLOOKUP(D42,dynamic!$A$50:$F$59,2,0),C42,D42)</f>
        <v>2</v>
      </c>
      <c r="O42" s="44">
        <f t="shared" si="5"/>
        <v>0</v>
      </c>
      <c r="P42" s="54">
        <f>IF(VLOOKUP(C42,dynamic!$A$50:$F$59,4,0)&gt;VLOOKUP(D42,dynamic!$A$50:$F$59,4,0),C42,D42)</f>
        <v>2</v>
      </c>
      <c r="Q42" s="44">
        <f t="shared" si="6"/>
        <v>0</v>
      </c>
      <c r="R42" s="27">
        <f>COUNTIF($F$4:$F42,R$3)</f>
        <v>5</v>
      </c>
      <c r="S42" s="27">
        <f>COUNTIF($F$4:$F42,S$3)</f>
        <v>4</v>
      </c>
      <c r="T42" s="27">
        <f>COUNTIF($F$4:$F42,T$3)</f>
        <v>4</v>
      </c>
      <c r="U42" s="27">
        <f>COUNTIF($F$4:$F42,U$3)</f>
        <v>3</v>
      </c>
      <c r="V42" s="27">
        <f>COUNTIF($F$4:$F42,V$3)</f>
        <v>6</v>
      </c>
      <c r="W42" s="27">
        <f>COUNTIF($F$4:$F42,W$3)</f>
        <v>6</v>
      </c>
      <c r="X42" s="27">
        <f>COUNTIF($F$4:$F42,X$3)</f>
        <v>1</v>
      </c>
      <c r="Y42" s="27">
        <f>COUNTIF($F$4:$F42,Y$3)</f>
        <v>2</v>
      </c>
      <c r="Z42" s="27">
        <f>COUNTIF($F$4:$F42,Z$3)</f>
        <v>4</v>
      </c>
      <c r="AA42" s="27">
        <f>COUNTIF($F$4:$F42,AA$3)</f>
        <v>4</v>
      </c>
      <c r="AB42" s="38">
        <f>COUNTIF($E$4:$F42,R$3)</f>
        <v>9</v>
      </c>
      <c r="AC42" s="28">
        <f>COUNTIF($E$4:$F42,S$3)</f>
        <v>12</v>
      </c>
      <c r="AD42" s="28">
        <f>COUNTIF($E$4:$F42,T$3)</f>
        <v>8</v>
      </c>
      <c r="AE42" s="28">
        <f>COUNTIF($E$4:$F42,U$3)</f>
        <v>9</v>
      </c>
      <c r="AF42" s="28">
        <f>COUNTIF($E$4:$F42,V$3)</f>
        <v>9</v>
      </c>
      <c r="AG42" s="28">
        <f>COUNTIF($E$4:$F42,W$3)</f>
        <v>10</v>
      </c>
      <c r="AH42" s="28">
        <f>COUNTIF($E$4:$F42,X$3)</f>
        <v>3</v>
      </c>
      <c r="AI42" s="28">
        <f>COUNTIF($E$4:$F42,Y$3)</f>
        <v>5</v>
      </c>
      <c r="AJ42" s="28">
        <f>COUNTIF($E$4:$F42,Z$3)</f>
        <v>8</v>
      </c>
      <c r="AK42" s="28">
        <f>COUNTIF($E$4:$F42,AA$3)</f>
        <v>5</v>
      </c>
      <c r="AL42" s="36">
        <f t="shared" si="11"/>
        <v>0.55555555555555558</v>
      </c>
      <c r="AM42" s="36">
        <f t="shared" si="11"/>
        <v>0.33333333333333331</v>
      </c>
      <c r="AN42" s="36">
        <f t="shared" si="11"/>
        <v>0.5</v>
      </c>
      <c r="AO42" s="36">
        <f t="shared" si="11"/>
        <v>0.33333333333333331</v>
      </c>
      <c r="AP42" s="36">
        <f t="shared" si="11"/>
        <v>0.66666666666666663</v>
      </c>
      <c r="AQ42" s="36">
        <f t="shared" si="11"/>
        <v>0.6</v>
      </c>
      <c r="AR42" s="36">
        <f t="shared" si="11"/>
        <v>0.33333333333333331</v>
      </c>
      <c r="AS42" s="36">
        <f t="shared" si="11"/>
        <v>0.4</v>
      </c>
      <c r="AT42" s="36">
        <f t="shared" si="11"/>
        <v>0.5</v>
      </c>
      <c r="AU42" s="36">
        <f t="shared" si="11"/>
        <v>0.8</v>
      </c>
      <c r="AV42" s="27">
        <v>40</v>
      </c>
      <c r="AX42">
        <f t="shared" si="12"/>
        <v>0</v>
      </c>
      <c r="AY42">
        <f t="shared" si="13"/>
        <v>2</v>
      </c>
      <c r="AZ42">
        <f t="shared" si="14"/>
        <v>0</v>
      </c>
      <c r="BA42" s="6">
        <f>matches_win!AL42-AL42</f>
        <v>-0.11111111111111116</v>
      </c>
      <c r="BB42" s="6">
        <f>matches_win!AM42-AM42</f>
        <v>0.33333333333333331</v>
      </c>
      <c r="BC42" s="6">
        <f>matches_win!AN42-AN42</f>
        <v>0</v>
      </c>
      <c r="BD42" s="6">
        <f>matches_win!AO42-AO42</f>
        <v>0.33333333333333331</v>
      </c>
      <c r="BE42" s="6">
        <f>matches_win!AP42-AP42</f>
        <v>-0.33333333333333331</v>
      </c>
      <c r="BF42" s="6">
        <f>matches_win!AQ42-AQ42</f>
        <v>-0.19999999999999996</v>
      </c>
      <c r="BG42" s="6">
        <f>matches_win!AR42-AR42</f>
        <v>0.33333333333333331</v>
      </c>
      <c r="BH42" s="6">
        <f>matches_win!AS42-AS42</f>
        <v>0.19999999999999996</v>
      </c>
      <c r="BI42" s="6">
        <f>matches_win!AT42-AT42</f>
        <v>0</v>
      </c>
      <c r="BJ42" s="6">
        <f>matches_win!AU42-AU42</f>
        <v>-0.60000000000000009</v>
      </c>
    </row>
    <row r="43" spans="1:62" x14ac:dyDescent="0.35">
      <c r="A43" t="s">
        <v>144</v>
      </c>
      <c r="B43" s="33">
        <v>40</v>
      </c>
      <c r="C43" s="27">
        <v>2</v>
      </c>
      <c r="D43" s="27">
        <v>3</v>
      </c>
      <c r="E43" s="27">
        <v>2</v>
      </c>
      <c r="F43" s="27">
        <f t="shared" si="8"/>
        <v>3</v>
      </c>
      <c r="G43" s="27">
        <f t="shared" si="9"/>
        <v>-1</v>
      </c>
      <c r="H43" s="27">
        <f t="shared" si="10"/>
        <v>0</v>
      </c>
      <c r="I43" s="34">
        <f>VLOOKUP(F43,naive_stat!$A$4:$E$13,5,0)</f>
        <v>0.48148148148148145</v>
      </c>
      <c r="J43" s="35">
        <f>11-VLOOKUP(F43,naive_stat!$A$4:$F$13,6,0)</f>
        <v>5</v>
      </c>
      <c r="K43" s="36">
        <f>matches_win!K43-matches_lost!K43</f>
        <v>0.19999999999999996</v>
      </c>
      <c r="L43" s="54">
        <f>IF(VLOOKUP(C43,dynamic!$A$50:$G$59,7,0)&gt;VLOOKUP(D43,dynamic!$A$50:$G$59,7,0),C43,D43)</f>
        <v>3</v>
      </c>
      <c r="M43" s="44">
        <f t="shared" si="4"/>
        <v>0</v>
      </c>
      <c r="N43" s="54">
        <f>IF(VLOOKUP(C43,dynamic!$A$50:$F$59,2,0)&gt;VLOOKUP(D43,dynamic!$A$50:$F$59,2,0),C43,D43)</f>
        <v>2</v>
      </c>
      <c r="O43" s="44">
        <f t="shared" si="5"/>
        <v>1</v>
      </c>
      <c r="P43" s="54">
        <f>IF(VLOOKUP(C43,dynamic!$A$50:$F$59,4,0)&gt;VLOOKUP(D43,dynamic!$A$50:$F$59,4,0),C43,D43)</f>
        <v>3</v>
      </c>
      <c r="Q43" s="44">
        <f t="shared" si="6"/>
        <v>0</v>
      </c>
      <c r="R43" s="27">
        <f>COUNTIF($F$4:$F43,R$3)</f>
        <v>5</v>
      </c>
      <c r="S43" s="27">
        <f>COUNTIF($F$4:$F43,S$3)</f>
        <v>4</v>
      </c>
      <c r="T43" s="27">
        <f>COUNTIF($F$4:$F43,T$3)</f>
        <v>4</v>
      </c>
      <c r="U43" s="27">
        <f>COUNTIF($F$4:$F43,U$3)</f>
        <v>4</v>
      </c>
      <c r="V43" s="27">
        <f>COUNTIF($F$4:$F43,V$3)</f>
        <v>6</v>
      </c>
      <c r="W43" s="27">
        <f>COUNTIF($F$4:$F43,W$3)</f>
        <v>6</v>
      </c>
      <c r="X43" s="27">
        <f>COUNTIF($F$4:$F43,X$3)</f>
        <v>1</v>
      </c>
      <c r="Y43" s="27">
        <f>COUNTIF($F$4:$F43,Y$3)</f>
        <v>2</v>
      </c>
      <c r="Z43" s="27">
        <f>COUNTIF($F$4:$F43,Z$3)</f>
        <v>4</v>
      </c>
      <c r="AA43" s="27">
        <f>COUNTIF($F$4:$F43,AA$3)</f>
        <v>4</v>
      </c>
      <c r="AB43" s="38">
        <f>COUNTIF($E$4:$F43,R$3)</f>
        <v>9</v>
      </c>
      <c r="AC43" s="28">
        <f>COUNTIF($E$4:$F43,S$3)</f>
        <v>12</v>
      </c>
      <c r="AD43" s="28">
        <f>COUNTIF($E$4:$F43,T$3)</f>
        <v>9</v>
      </c>
      <c r="AE43" s="28">
        <f>COUNTIF($E$4:$F43,U$3)</f>
        <v>10</v>
      </c>
      <c r="AF43" s="28">
        <f>COUNTIF($E$4:$F43,V$3)</f>
        <v>9</v>
      </c>
      <c r="AG43" s="28">
        <f>COUNTIF($E$4:$F43,W$3)</f>
        <v>10</v>
      </c>
      <c r="AH43" s="28">
        <f>COUNTIF($E$4:$F43,X$3)</f>
        <v>3</v>
      </c>
      <c r="AI43" s="28">
        <f>COUNTIF($E$4:$F43,Y$3)</f>
        <v>5</v>
      </c>
      <c r="AJ43" s="28">
        <f>COUNTIF($E$4:$F43,Z$3)</f>
        <v>8</v>
      </c>
      <c r="AK43" s="28">
        <f>COUNTIF($E$4:$F43,AA$3)</f>
        <v>5</v>
      </c>
      <c r="AL43" s="36">
        <f t="shared" si="11"/>
        <v>0.55555555555555558</v>
      </c>
      <c r="AM43" s="36">
        <f t="shared" si="11"/>
        <v>0.33333333333333331</v>
      </c>
      <c r="AN43" s="36">
        <f t="shared" si="11"/>
        <v>0.44444444444444442</v>
      </c>
      <c r="AO43" s="36">
        <f t="shared" si="11"/>
        <v>0.4</v>
      </c>
      <c r="AP43" s="36">
        <f t="shared" si="11"/>
        <v>0.66666666666666663</v>
      </c>
      <c r="AQ43" s="36">
        <f t="shared" si="11"/>
        <v>0.6</v>
      </c>
      <c r="AR43" s="36">
        <f t="shared" si="11"/>
        <v>0.33333333333333331</v>
      </c>
      <c r="AS43" s="36">
        <f t="shared" si="11"/>
        <v>0.4</v>
      </c>
      <c r="AT43" s="36">
        <f t="shared" si="11"/>
        <v>0.5</v>
      </c>
      <c r="AU43" s="36">
        <f t="shared" si="11"/>
        <v>0.8</v>
      </c>
      <c r="AV43" s="27">
        <v>41</v>
      </c>
      <c r="AX43">
        <f t="shared" si="12"/>
        <v>2</v>
      </c>
      <c r="AY43">
        <f t="shared" si="13"/>
        <v>3</v>
      </c>
      <c r="AZ43">
        <f t="shared" si="14"/>
        <v>2</v>
      </c>
      <c r="BA43" s="6">
        <f>matches_win!AL43-AL43</f>
        <v>-0.11111111111111116</v>
      </c>
      <c r="BB43" s="6">
        <f>matches_win!AM43-AM43</f>
        <v>0.33333333333333331</v>
      </c>
      <c r="BC43" s="6">
        <f>matches_win!AN43-AN43</f>
        <v>0.11111111111111116</v>
      </c>
      <c r="BD43" s="6">
        <f>matches_win!AO43-AO43</f>
        <v>0.19999999999999996</v>
      </c>
      <c r="BE43" s="6">
        <f>matches_win!AP43-AP43</f>
        <v>-0.33333333333333331</v>
      </c>
      <c r="BF43" s="6">
        <f>matches_win!AQ43-AQ43</f>
        <v>-0.19999999999999996</v>
      </c>
      <c r="BG43" s="6">
        <f>matches_win!AR43-AR43</f>
        <v>0.33333333333333331</v>
      </c>
      <c r="BH43" s="6">
        <f>matches_win!AS43-AS43</f>
        <v>0.19999999999999996</v>
      </c>
      <c r="BI43" s="6">
        <f>matches_win!AT43-AT43</f>
        <v>0</v>
      </c>
      <c r="BJ43" s="6">
        <f>matches_win!AU43-AU43</f>
        <v>-0.60000000000000009</v>
      </c>
    </row>
    <row r="44" spans="1:62" x14ac:dyDescent="0.35">
      <c r="A44" t="s">
        <v>144</v>
      </c>
      <c r="B44" s="33">
        <v>41</v>
      </c>
      <c r="C44" s="27">
        <v>5</v>
      </c>
      <c r="D44" s="27">
        <v>7</v>
      </c>
      <c r="E44" s="27">
        <v>7</v>
      </c>
      <c r="F44" s="27">
        <f t="shared" si="8"/>
        <v>5</v>
      </c>
      <c r="G44" s="27">
        <f t="shared" si="9"/>
        <v>-2</v>
      </c>
      <c r="H44" s="27">
        <f t="shared" si="10"/>
        <v>0</v>
      </c>
      <c r="I44" s="34">
        <f>VLOOKUP(F44,naive_stat!$A$4:$E$13,5,0)</f>
        <v>0.42307692307692307</v>
      </c>
      <c r="J44" s="35">
        <f>11-VLOOKUP(F44,naive_stat!$A$4:$F$13,6,0)</f>
        <v>3</v>
      </c>
      <c r="K44" s="36">
        <f>matches_win!K44-matches_lost!K44</f>
        <v>-0.27272727272727271</v>
      </c>
      <c r="L44" s="54">
        <f>IF(VLOOKUP(C44,dynamic!$A$50:$G$59,7,0)&gt;VLOOKUP(D44,dynamic!$A$50:$G$59,7,0),C44,D44)</f>
        <v>7</v>
      </c>
      <c r="M44" s="44">
        <f t="shared" si="4"/>
        <v>1</v>
      </c>
      <c r="N44" s="54">
        <f>IF(VLOOKUP(C44,dynamic!$A$50:$F$59,2,0)&gt;VLOOKUP(D44,dynamic!$A$50:$F$59,2,0),C44,D44)</f>
        <v>7</v>
      </c>
      <c r="O44" s="44">
        <f t="shared" si="5"/>
        <v>1</v>
      </c>
      <c r="P44" s="54">
        <f>IF(VLOOKUP(C44,dynamic!$A$50:$F$59,4,0)&gt;VLOOKUP(D44,dynamic!$A$50:$F$59,4,0),C44,D44)</f>
        <v>7</v>
      </c>
      <c r="Q44" s="44">
        <f t="shared" si="6"/>
        <v>1</v>
      </c>
      <c r="R44" s="27">
        <f>COUNTIF($F$4:$F44,R$3)</f>
        <v>5</v>
      </c>
      <c r="S44" s="27">
        <f>COUNTIF($F$4:$F44,S$3)</f>
        <v>4</v>
      </c>
      <c r="T44" s="27">
        <f>COUNTIF($F$4:$F44,T$3)</f>
        <v>4</v>
      </c>
      <c r="U44" s="27">
        <f>COUNTIF($F$4:$F44,U$3)</f>
        <v>4</v>
      </c>
      <c r="V44" s="27">
        <f>COUNTIF($F$4:$F44,V$3)</f>
        <v>6</v>
      </c>
      <c r="W44" s="27">
        <f>COUNTIF($F$4:$F44,W$3)</f>
        <v>7</v>
      </c>
      <c r="X44" s="27">
        <f>COUNTIF($F$4:$F44,X$3)</f>
        <v>1</v>
      </c>
      <c r="Y44" s="27">
        <f>COUNTIF($F$4:$F44,Y$3)</f>
        <v>2</v>
      </c>
      <c r="Z44" s="27">
        <f>COUNTIF($F$4:$F44,Z$3)</f>
        <v>4</v>
      </c>
      <c r="AA44" s="27">
        <f>COUNTIF($F$4:$F44,AA$3)</f>
        <v>4</v>
      </c>
      <c r="AB44" s="38">
        <f>COUNTIF($E$4:$F44,R$3)</f>
        <v>9</v>
      </c>
      <c r="AC44" s="28">
        <f>COUNTIF($E$4:$F44,S$3)</f>
        <v>12</v>
      </c>
      <c r="AD44" s="28">
        <f>COUNTIF($E$4:$F44,T$3)</f>
        <v>9</v>
      </c>
      <c r="AE44" s="28">
        <f>COUNTIF($E$4:$F44,U$3)</f>
        <v>10</v>
      </c>
      <c r="AF44" s="28">
        <f>COUNTIF($E$4:$F44,V$3)</f>
        <v>9</v>
      </c>
      <c r="AG44" s="28">
        <f>COUNTIF($E$4:$F44,W$3)</f>
        <v>11</v>
      </c>
      <c r="AH44" s="28">
        <f>COUNTIF($E$4:$F44,X$3)</f>
        <v>3</v>
      </c>
      <c r="AI44" s="28">
        <f>COUNTIF($E$4:$F44,Y$3)</f>
        <v>6</v>
      </c>
      <c r="AJ44" s="28">
        <f>COUNTIF($E$4:$F44,Z$3)</f>
        <v>8</v>
      </c>
      <c r="AK44" s="28">
        <f>COUNTIF($E$4:$F44,AA$3)</f>
        <v>5</v>
      </c>
      <c r="AL44" s="36">
        <f t="shared" ref="AL44:AU69" si="15">IFERROR(R44/AB44,0)</f>
        <v>0.55555555555555558</v>
      </c>
      <c r="AM44" s="36">
        <f t="shared" si="15"/>
        <v>0.33333333333333331</v>
      </c>
      <c r="AN44" s="36">
        <f t="shared" si="15"/>
        <v>0.44444444444444442</v>
      </c>
      <c r="AO44" s="36">
        <f t="shared" si="15"/>
        <v>0.4</v>
      </c>
      <c r="AP44" s="36">
        <f t="shared" si="15"/>
        <v>0.66666666666666663</v>
      </c>
      <c r="AQ44" s="36">
        <f t="shared" si="15"/>
        <v>0.63636363636363635</v>
      </c>
      <c r="AR44" s="36">
        <f t="shared" si="15"/>
        <v>0.33333333333333331</v>
      </c>
      <c r="AS44" s="36">
        <f t="shared" si="15"/>
        <v>0.33333333333333331</v>
      </c>
      <c r="AT44" s="36">
        <f t="shared" si="15"/>
        <v>0.5</v>
      </c>
      <c r="AU44" s="36">
        <f t="shared" si="15"/>
        <v>0.8</v>
      </c>
      <c r="AV44" s="27">
        <v>42</v>
      </c>
      <c r="AX44">
        <f t="shared" si="12"/>
        <v>5</v>
      </c>
      <c r="AY44">
        <f t="shared" si="13"/>
        <v>7</v>
      </c>
      <c r="AZ44">
        <f t="shared" si="14"/>
        <v>7</v>
      </c>
      <c r="BA44" s="6">
        <f>matches_win!AL44-AL44</f>
        <v>-0.11111111111111116</v>
      </c>
      <c r="BB44" s="6">
        <f>matches_win!AM44-AM44</f>
        <v>0.33333333333333331</v>
      </c>
      <c r="BC44" s="6">
        <f>matches_win!AN44-AN44</f>
        <v>0.11111111111111116</v>
      </c>
      <c r="BD44" s="6">
        <f>matches_win!AO44-AO44</f>
        <v>0.19999999999999996</v>
      </c>
      <c r="BE44" s="6">
        <f>matches_win!AP44-AP44</f>
        <v>-0.33333333333333331</v>
      </c>
      <c r="BF44" s="6">
        <f>matches_win!AQ44-AQ44</f>
        <v>-0.27272727272727271</v>
      </c>
      <c r="BG44" s="6">
        <f>matches_win!AR44-AR44</f>
        <v>0.33333333333333331</v>
      </c>
      <c r="BH44" s="6">
        <f>matches_win!AS44-AS44</f>
        <v>0.33333333333333331</v>
      </c>
      <c r="BI44" s="6">
        <f>matches_win!AT44-AT44</f>
        <v>0</v>
      </c>
      <c r="BJ44" s="6">
        <f>matches_win!AU44-AU44</f>
        <v>-0.60000000000000009</v>
      </c>
    </row>
    <row r="45" spans="1:62" x14ac:dyDescent="0.35">
      <c r="A45" t="s">
        <v>144</v>
      </c>
      <c r="B45" s="33">
        <v>42</v>
      </c>
      <c r="C45" s="27">
        <v>8</v>
      </c>
      <c r="D45" s="27">
        <v>2</v>
      </c>
      <c r="E45" s="27">
        <v>2</v>
      </c>
      <c r="F45" s="27">
        <f t="shared" si="8"/>
        <v>8</v>
      </c>
      <c r="G45" s="27">
        <f t="shared" si="9"/>
        <v>6</v>
      </c>
      <c r="H45" s="27">
        <f t="shared" si="10"/>
        <v>0</v>
      </c>
      <c r="I45" s="34">
        <f>VLOOKUP(F45,naive_stat!$A$4:$E$13,5,0)</f>
        <v>0.32</v>
      </c>
      <c r="J45" s="35">
        <f>11-VLOOKUP(F45,naive_stat!$A$4:$F$13,6,0)</f>
        <v>1</v>
      </c>
      <c r="K45" s="36">
        <f>matches_win!K45-matches_lost!K45</f>
        <v>-0.11111111111111116</v>
      </c>
      <c r="L45" s="54">
        <f>IF(VLOOKUP(C45,dynamic!$A$50:$G$59,7,0)&gt;VLOOKUP(D45,dynamic!$A$50:$G$59,7,0),C45,D45)</f>
        <v>2</v>
      </c>
      <c r="M45" s="44">
        <f t="shared" si="4"/>
        <v>1</v>
      </c>
      <c r="N45" s="54">
        <f>IF(VLOOKUP(C45,dynamic!$A$50:$F$59,2,0)&gt;VLOOKUP(D45,dynamic!$A$50:$F$59,2,0),C45,D45)</f>
        <v>2</v>
      </c>
      <c r="O45" s="44">
        <f t="shared" si="5"/>
        <v>1</v>
      </c>
      <c r="P45" s="54">
        <f>IF(VLOOKUP(C45,dynamic!$A$50:$F$59,4,0)&gt;VLOOKUP(D45,dynamic!$A$50:$F$59,4,0),C45,D45)</f>
        <v>2</v>
      </c>
      <c r="Q45" s="44">
        <f t="shared" si="6"/>
        <v>1</v>
      </c>
      <c r="R45" s="27">
        <f>COUNTIF($F$4:$F45,R$3)</f>
        <v>5</v>
      </c>
      <c r="S45" s="27">
        <f>COUNTIF($F$4:$F45,S$3)</f>
        <v>4</v>
      </c>
      <c r="T45" s="27">
        <f>COUNTIF($F$4:$F45,T$3)</f>
        <v>4</v>
      </c>
      <c r="U45" s="27">
        <f>COUNTIF($F$4:$F45,U$3)</f>
        <v>4</v>
      </c>
      <c r="V45" s="27">
        <f>COUNTIF($F$4:$F45,V$3)</f>
        <v>6</v>
      </c>
      <c r="W45" s="27">
        <f>COUNTIF($F$4:$F45,W$3)</f>
        <v>7</v>
      </c>
      <c r="X45" s="27">
        <f>COUNTIF($F$4:$F45,X$3)</f>
        <v>1</v>
      </c>
      <c r="Y45" s="27">
        <f>COUNTIF($F$4:$F45,Y$3)</f>
        <v>2</v>
      </c>
      <c r="Z45" s="27">
        <f>COUNTIF($F$4:$F45,Z$3)</f>
        <v>5</v>
      </c>
      <c r="AA45" s="27">
        <f>COUNTIF($F$4:$F45,AA$3)</f>
        <v>4</v>
      </c>
      <c r="AB45" s="38">
        <f>COUNTIF($E$4:$F45,R$3)</f>
        <v>9</v>
      </c>
      <c r="AC45" s="28">
        <f>COUNTIF($E$4:$F45,S$3)</f>
        <v>12</v>
      </c>
      <c r="AD45" s="28">
        <f>COUNTIF($E$4:$F45,T$3)</f>
        <v>10</v>
      </c>
      <c r="AE45" s="28">
        <f>COUNTIF($E$4:$F45,U$3)</f>
        <v>10</v>
      </c>
      <c r="AF45" s="28">
        <f>COUNTIF($E$4:$F45,V$3)</f>
        <v>9</v>
      </c>
      <c r="AG45" s="28">
        <f>COUNTIF($E$4:$F45,W$3)</f>
        <v>11</v>
      </c>
      <c r="AH45" s="28">
        <f>COUNTIF($E$4:$F45,X$3)</f>
        <v>3</v>
      </c>
      <c r="AI45" s="28">
        <f>COUNTIF($E$4:$F45,Y$3)</f>
        <v>6</v>
      </c>
      <c r="AJ45" s="28">
        <f>COUNTIF($E$4:$F45,Z$3)</f>
        <v>9</v>
      </c>
      <c r="AK45" s="28">
        <f>COUNTIF($E$4:$F45,AA$3)</f>
        <v>5</v>
      </c>
      <c r="AL45" s="36">
        <f t="shared" si="15"/>
        <v>0.55555555555555558</v>
      </c>
      <c r="AM45" s="36">
        <f t="shared" si="15"/>
        <v>0.33333333333333331</v>
      </c>
      <c r="AN45" s="36">
        <f t="shared" si="15"/>
        <v>0.4</v>
      </c>
      <c r="AO45" s="36">
        <f t="shared" si="15"/>
        <v>0.4</v>
      </c>
      <c r="AP45" s="36">
        <f t="shared" si="15"/>
        <v>0.66666666666666663</v>
      </c>
      <c r="AQ45" s="36">
        <f t="shared" si="15"/>
        <v>0.63636363636363635</v>
      </c>
      <c r="AR45" s="36">
        <f t="shared" si="15"/>
        <v>0.33333333333333331</v>
      </c>
      <c r="AS45" s="36">
        <f t="shared" si="15"/>
        <v>0.33333333333333331</v>
      </c>
      <c r="AT45" s="36">
        <f t="shared" si="15"/>
        <v>0.55555555555555558</v>
      </c>
      <c r="AU45" s="36">
        <f t="shared" si="15"/>
        <v>0.8</v>
      </c>
      <c r="AV45" s="27">
        <v>43</v>
      </c>
      <c r="AX45">
        <f t="shared" si="12"/>
        <v>8</v>
      </c>
      <c r="AY45">
        <f t="shared" si="13"/>
        <v>2</v>
      </c>
      <c r="AZ45">
        <f t="shared" si="14"/>
        <v>2</v>
      </c>
      <c r="BA45" s="6">
        <f>matches_win!AL45-AL45</f>
        <v>-0.11111111111111116</v>
      </c>
      <c r="BB45" s="6">
        <f>matches_win!AM45-AM45</f>
        <v>0.33333333333333331</v>
      </c>
      <c r="BC45" s="6">
        <f>matches_win!AN45-AN45</f>
        <v>0.19999999999999996</v>
      </c>
      <c r="BD45" s="6">
        <f>matches_win!AO45-AO45</f>
        <v>0.19999999999999996</v>
      </c>
      <c r="BE45" s="6">
        <f>matches_win!AP45-AP45</f>
        <v>-0.33333333333333331</v>
      </c>
      <c r="BF45" s="6">
        <f>matches_win!AQ45-AQ45</f>
        <v>-0.27272727272727271</v>
      </c>
      <c r="BG45" s="6">
        <f>matches_win!AR45-AR45</f>
        <v>0.33333333333333331</v>
      </c>
      <c r="BH45" s="6">
        <f>matches_win!AS45-AS45</f>
        <v>0.33333333333333331</v>
      </c>
      <c r="BI45" s="6">
        <f>matches_win!AT45-AT45</f>
        <v>-0.11111111111111116</v>
      </c>
      <c r="BJ45" s="6">
        <f>matches_win!AU45-AU45</f>
        <v>-0.60000000000000009</v>
      </c>
    </row>
    <row r="46" spans="1:62" x14ac:dyDescent="0.35">
      <c r="A46" t="s">
        <v>144</v>
      </c>
      <c r="B46" s="33">
        <v>43</v>
      </c>
      <c r="C46" s="27">
        <v>9</v>
      </c>
      <c r="D46" s="27">
        <v>5</v>
      </c>
      <c r="E46" s="27">
        <v>5</v>
      </c>
      <c r="F46" s="27">
        <f t="shared" si="8"/>
        <v>9</v>
      </c>
      <c r="G46" s="27">
        <f t="shared" si="9"/>
        <v>4</v>
      </c>
      <c r="H46" s="27">
        <f t="shared" si="10"/>
        <v>0</v>
      </c>
      <c r="I46" s="34">
        <f>VLOOKUP(F46,naive_stat!$A$4:$E$13,5,0)</f>
        <v>0.4</v>
      </c>
      <c r="J46" s="35">
        <f>11-VLOOKUP(F46,naive_stat!$A$4:$F$13,6,0)</f>
        <v>2</v>
      </c>
      <c r="K46" s="36">
        <f>matches_win!K46-matches_lost!K46</f>
        <v>-0.66666666666666674</v>
      </c>
      <c r="L46" s="54">
        <f>IF(VLOOKUP(C46,dynamic!$A$50:$G$59,7,0)&gt;VLOOKUP(D46,dynamic!$A$50:$G$59,7,0),C46,D46)</f>
        <v>5</v>
      </c>
      <c r="M46" s="44">
        <f t="shared" si="4"/>
        <v>1</v>
      </c>
      <c r="N46" s="54">
        <f>IF(VLOOKUP(C46,dynamic!$A$50:$F$59,2,0)&gt;VLOOKUP(D46,dynamic!$A$50:$F$59,2,0),C46,D46)</f>
        <v>5</v>
      </c>
      <c r="O46" s="44">
        <f t="shared" si="5"/>
        <v>1</v>
      </c>
      <c r="P46" s="54">
        <f>IF(VLOOKUP(C46,dynamic!$A$50:$F$59,4,0)&gt;VLOOKUP(D46,dynamic!$A$50:$F$59,4,0),C46,D46)</f>
        <v>5</v>
      </c>
      <c r="Q46" s="44">
        <f t="shared" si="6"/>
        <v>1</v>
      </c>
      <c r="R46" s="27">
        <f>COUNTIF($F$4:$F46,R$3)</f>
        <v>5</v>
      </c>
      <c r="S46" s="27">
        <f>COUNTIF($F$4:$F46,S$3)</f>
        <v>4</v>
      </c>
      <c r="T46" s="27">
        <f>COUNTIF($F$4:$F46,T$3)</f>
        <v>4</v>
      </c>
      <c r="U46" s="27">
        <f>COUNTIF($F$4:$F46,U$3)</f>
        <v>4</v>
      </c>
      <c r="V46" s="27">
        <f>COUNTIF($F$4:$F46,V$3)</f>
        <v>6</v>
      </c>
      <c r="W46" s="27">
        <f>COUNTIF($F$4:$F46,W$3)</f>
        <v>7</v>
      </c>
      <c r="X46" s="27">
        <f>COUNTIF($F$4:$F46,X$3)</f>
        <v>1</v>
      </c>
      <c r="Y46" s="27">
        <f>COUNTIF($F$4:$F46,Y$3)</f>
        <v>2</v>
      </c>
      <c r="Z46" s="27">
        <f>COUNTIF($F$4:$F46,Z$3)</f>
        <v>5</v>
      </c>
      <c r="AA46" s="27">
        <f>COUNTIF($F$4:$F46,AA$3)</f>
        <v>5</v>
      </c>
      <c r="AB46" s="38">
        <f>COUNTIF($E$4:$F46,R$3)</f>
        <v>9</v>
      </c>
      <c r="AC46" s="28">
        <f>COUNTIF($E$4:$F46,S$3)</f>
        <v>12</v>
      </c>
      <c r="AD46" s="28">
        <f>COUNTIF($E$4:$F46,T$3)</f>
        <v>10</v>
      </c>
      <c r="AE46" s="28">
        <f>COUNTIF($E$4:$F46,U$3)</f>
        <v>10</v>
      </c>
      <c r="AF46" s="28">
        <f>COUNTIF($E$4:$F46,V$3)</f>
        <v>9</v>
      </c>
      <c r="AG46" s="28">
        <f>COUNTIF($E$4:$F46,W$3)</f>
        <v>12</v>
      </c>
      <c r="AH46" s="28">
        <f>COUNTIF($E$4:$F46,X$3)</f>
        <v>3</v>
      </c>
      <c r="AI46" s="28">
        <f>COUNTIF($E$4:$F46,Y$3)</f>
        <v>6</v>
      </c>
      <c r="AJ46" s="28">
        <f>COUNTIF($E$4:$F46,Z$3)</f>
        <v>9</v>
      </c>
      <c r="AK46" s="28">
        <f>COUNTIF($E$4:$F46,AA$3)</f>
        <v>6</v>
      </c>
      <c r="AL46" s="36">
        <f t="shared" si="15"/>
        <v>0.55555555555555558</v>
      </c>
      <c r="AM46" s="36">
        <f t="shared" si="15"/>
        <v>0.33333333333333331</v>
      </c>
      <c r="AN46" s="36">
        <f t="shared" si="15"/>
        <v>0.4</v>
      </c>
      <c r="AO46" s="36">
        <f t="shared" si="15"/>
        <v>0.4</v>
      </c>
      <c r="AP46" s="36">
        <f t="shared" si="15"/>
        <v>0.66666666666666663</v>
      </c>
      <c r="AQ46" s="36">
        <f t="shared" si="15"/>
        <v>0.58333333333333337</v>
      </c>
      <c r="AR46" s="36">
        <f t="shared" si="15"/>
        <v>0.33333333333333331</v>
      </c>
      <c r="AS46" s="36">
        <f t="shared" si="15"/>
        <v>0.33333333333333331</v>
      </c>
      <c r="AT46" s="36">
        <f t="shared" si="15"/>
        <v>0.55555555555555558</v>
      </c>
      <c r="AU46" s="36">
        <f t="shared" si="15"/>
        <v>0.83333333333333337</v>
      </c>
      <c r="AV46" s="27">
        <v>44</v>
      </c>
      <c r="AX46">
        <f t="shared" si="12"/>
        <v>9</v>
      </c>
      <c r="AY46">
        <f t="shared" si="13"/>
        <v>5</v>
      </c>
      <c r="AZ46">
        <f t="shared" si="14"/>
        <v>5</v>
      </c>
      <c r="BA46" s="6">
        <f>matches_win!AL46-AL46</f>
        <v>-0.11111111111111116</v>
      </c>
      <c r="BB46" s="6">
        <f>matches_win!AM46-AM46</f>
        <v>0.33333333333333331</v>
      </c>
      <c r="BC46" s="6">
        <f>matches_win!AN46-AN46</f>
        <v>0.19999999999999996</v>
      </c>
      <c r="BD46" s="6">
        <f>matches_win!AO46-AO46</f>
        <v>0.19999999999999996</v>
      </c>
      <c r="BE46" s="6">
        <f>matches_win!AP46-AP46</f>
        <v>-0.33333333333333331</v>
      </c>
      <c r="BF46" s="6">
        <f>matches_win!AQ46-AQ46</f>
        <v>-0.16666666666666669</v>
      </c>
      <c r="BG46" s="6">
        <f>matches_win!AR46-AR46</f>
        <v>0.33333333333333331</v>
      </c>
      <c r="BH46" s="6">
        <f>matches_win!AS46-AS46</f>
        <v>0.33333333333333331</v>
      </c>
      <c r="BI46" s="6">
        <f>matches_win!AT46-AT46</f>
        <v>-0.11111111111111116</v>
      </c>
      <c r="BJ46" s="6">
        <f>matches_win!AU46-AU46</f>
        <v>-0.66666666666666674</v>
      </c>
    </row>
    <row r="47" spans="1:62" x14ac:dyDescent="0.35">
      <c r="A47" t="s">
        <v>144</v>
      </c>
      <c r="B47" s="33">
        <v>44</v>
      </c>
      <c r="C47" s="27">
        <v>3</v>
      </c>
      <c r="D47" s="27">
        <v>7</v>
      </c>
      <c r="E47" s="27">
        <v>3</v>
      </c>
      <c r="F47" s="27">
        <f t="shared" si="8"/>
        <v>7</v>
      </c>
      <c r="G47" s="27">
        <f t="shared" si="9"/>
        <v>-4</v>
      </c>
      <c r="H47" s="27">
        <f t="shared" si="10"/>
        <v>0</v>
      </c>
      <c r="I47" s="34">
        <f>VLOOKUP(F47,naive_stat!$A$4:$E$13,5,0)</f>
        <v>0.44827586206896552</v>
      </c>
      <c r="J47" s="35">
        <f>11-VLOOKUP(F47,naive_stat!$A$4:$F$13,6,0)</f>
        <v>4</v>
      </c>
      <c r="K47" s="36">
        <f>matches_win!K47-matches_lost!K47</f>
        <v>0.14285714285714285</v>
      </c>
      <c r="L47" s="54">
        <f>IF(VLOOKUP(C47,dynamic!$A$50:$G$59,7,0)&gt;VLOOKUP(D47,dynamic!$A$50:$G$59,7,0),C47,D47)</f>
        <v>3</v>
      </c>
      <c r="M47" s="44">
        <f t="shared" si="4"/>
        <v>1</v>
      </c>
      <c r="N47" s="54">
        <f>IF(VLOOKUP(C47,dynamic!$A$50:$F$59,2,0)&gt;VLOOKUP(D47,dynamic!$A$50:$F$59,2,0),C47,D47)</f>
        <v>3</v>
      </c>
      <c r="O47" s="44">
        <f t="shared" si="5"/>
        <v>1</v>
      </c>
      <c r="P47" s="54">
        <f>IF(VLOOKUP(C47,dynamic!$A$50:$F$59,4,0)&gt;VLOOKUP(D47,dynamic!$A$50:$F$59,4,0),C47,D47)</f>
        <v>3</v>
      </c>
      <c r="Q47" s="44">
        <f t="shared" si="6"/>
        <v>1</v>
      </c>
      <c r="R47" s="27">
        <f>COUNTIF($F$4:$F47,R$3)</f>
        <v>5</v>
      </c>
      <c r="S47" s="27">
        <f>COUNTIF($F$4:$F47,S$3)</f>
        <v>4</v>
      </c>
      <c r="T47" s="27">
        <f>COUNTIF($F$4:$F47,T$3)</f>
        <v>4</v>
      </c>
      <c r="U47" s="27">
        <f>COUNTIF($F$4:$F47,U$3)</f>
        <v>4</v>
      </c>
      <c r="V47" s="27">
        <f>COUNTIF($F$4:$F47,V$3)</f>
        <v>6</v>
      </c>
      <c r="W47" s="27">
        <f>COUNTIF($F$4:$F47,W$3)</f>
        <v>7</v>
      </c>
      <c r="X47" s="27">
        <f>COUNTIF($F$4:$F47,X$3)</f>
        <v>1</v>
      </c>
      <c r="Y47" s="27">
        <f>COUNTIF($F$4:$F47,Y$3)</f>
        <v>3</v>
      </c>
      <c r="Z47" s="27">
        <f>COUNTIF($F$4:$F47,Z$3)</f>
        <v>5</v>
      </c>
      <c r="AA47" s="27">
        <f>COUNTIF($F$4:$F47,AA$3)</f>
        <v>5</v>
      </c>
      <c r="AB47" s="38">
        <f>COUNTIF($E$4:$F47,R$3)</f>
        <v>9</v>
      </c>
      <c r="AC47" s="28">
        <f>COUNTIF($E$4:$F47,S$3)</f>
        <v>12</v>
      </c>
      <c r="AD47" s="28">
        <f>COUNTIF($E$4:$F47,T$3)</f>
        <v>10</v>
      </c>
      <c r="AE47" s="28">
        <f>COUNTIF($E$4:$F47,U$3)</f>
        <v>11</v>
      </c>
      <c r="AF47" s="28">
        <f>COUNTIF($E$4:$F47,V$3)</f>
        <v>9</v>
      </c>
      <c r="AG47" s="28">
        <f>COUNTIF($E$4:$F47,W$3)</f>
        <v>12</v>
      </c>
      <c r="AH47" s="28">
        <f>COUNTIF($E$4:$F47,X$3)</f>
        <v>3</v>
      </c>
      <c r="AI47" s="28">
        <f>COUNTIF($E$4:$F47,Y$3)</f>
        <v>7</v>
      </c>
      <c r="AJ47" s="28">
        <f>COUNTIF($E$4:$F47,Z$3)</f>
        <v>9</v>
      </c>
      <c r="AK47" s="28">
        <f>COUNTIF($E$4:$F47,AA$3)</f>
        <v>6</v>
      </c>
      <c r="AL47" s="36">
        <f t="shared" si="15"/>
        <v>0.55555555555555558</v>
      </c>
      <c r="AM47" s="36">
        <f t="shared" si="15"/>
        <v>0.33333333333333331</v>
      </c>
      <c r="AN47" s="36">
        <f t="shared" si="15"/>
        <v>0.4</v>
      </c>
      <c r="AO47" s="36">
        <f t="shared" si="15"/>
        <v>0.36363636363636365</v>
      </c>
      <c r="AP47" s="36">
        <f t="shared" si="15"/>
        <v>0.66666666666666663</v>
      </c>
      <c r="AQ47" s="36">
        <f t="shared" si="15"/>
        <v>0.58333333333333337</v>
      </c>
      <c r="AR47" s="36">
        <f t="shared" si="15"/>
        <v>0.33333333333333331</v>
      </c>
      <c r="AS47" s="36">
        <f t="shared" si="15"/>
        <v>0.42857142857142855</v>
      </c>
      <c r="AT47" s="36">
        <f t="shared" si="15"/>
        <v>0.55555555555555558</v>
      </c>
      <c r="AU47" s="36">
        <f t="shared" si="15"/>
        <v>0.83333333333333337</v>
      </c>
      <c r="AV47" s="27">
        <v>45</v>
      </c>
      <c r="AX47">
        <f t="shared" si="12"/>
        <v>3</v>
      </c>
      <c r="AY47">
        <f t="shared" si="13"/>
        <v>7</v>
      </c>
      <c r="AZ47">
        <f t="shared" si="14"/>
        <v>3</v>
      </c>
      <c r="BA47" s="6">
        <f>matches_win!AL47-AL47</f>
        <v>-0.11111111111111116</v>
      </c>
      <c r="BB47" s="6">
        <f>matches_win!AM47-AM47</f>
        <v>0.33333333333333331</v>
      </c>
      <c r="BC47" s="6">
        <f>matches_win!AN47-AN47</f>
        <v>0.19999999999999996</v>
      </c>
      <c r="BD47" s="6">
        <f>matches_win!AO47-AO47</f>
        <v>0.27272727272727271</v>
      </c>
      <c r="BE47" s="6">
        <f>matches_win!AP47-AP47</f>
        <v>-0.33333333333333331</v>
      </c>
      <c r="BF47" s="6">
        <f>matches_win!AQ47-AQ47</f>
        <v>-0.16666666666666669</v>
      </c>
      <c r="BG47" s="6">
        <f>matches_win!AR47-AR47</f>
        <v>0.33333333333333331</v>
      </c>
      <c r="BH47" s="6">
        <f>matches_win!AS47-AS47</f>
        <v>0.14285714285714285</v>
      </c>
      <c r="BI47" s="6">
        <f>matches_win!AT47-AT47</f>
        <v>-0.11111111111111116</v>
      </c>
      <c r="BJ47" s="6">
        <f>matches_win!AU47-AU47</f>
        <v>-0.66666666666666674</v>
      </c>
    </row>
    <row r="48" spans="1:62" x14ac:dyDescent="0.35">
      <c r="A48" t="s">
        <v>144</v>
      </c>
      <c r="B48" s="33">
        <v>45</v>
      </c>
      <c r="C48" s="27">
        <v>3</v>
      </c>
      <c r="D48" s="27">
        <v>7</v>
      </c>
      <c r="E48" s="27">
        <v>7</v>
      </c>
      <c r="F48" s="27">
        <f t="shared" si="8"/>
        <v>3</v>
      </c>
      <c r="G48" s="27">
        <f t="shared" si="9"/>
        <v>-4</v>
      </c>
      <c r="H48" s="27">
        <f t="shared" si="10"/>
        <v>0</v>
      </c>
      <c r="I48" s="34">
        <f>VLOOKUP(F48,naive_stat!$A$4:$E$13,5,0)</f>
        <v>0.48148148148148145</v>
      </c>
      <c r="J48" s="35">
        <f>11-VLOOKUP(F48,naive_stat!$A$4:$F$13,6,0)</f>
        <v>5</v>
      </c>
      <c r="K48" s="36">
        <f>matches_win!K48-matches_lost!K48</f>
        <v>0.16666666666666669</v>
      </c>
      <c r="L48" s="54">
        <f>IF(VLOOKUP(C48,dynamic!$A$50:$G$59,7,0)&gt;VLOOKUP(D48,dynamic!$A$50:$G$59,7,0),C48,D48)</f>
        <v>3</v>
      </c>
      <c r="M48" s="44">
        <f t="shared" si="4"/>
        <v>0</v>
      </c>
      <c r="N48" s="54">
        <f>IF(VLOOKUP(C48,dynamic!$A$50:$F$59,2,0)&gt;VLOOKUP(D48,dynamic!$A$50:$F$59,2,0),C48,D48)</f>
        <v>3</v>
      </c>
      <c r="O48" s="44">
        <f t="shared" si="5"/>
        <v>0</v>
      </c>
      <c r="P48" s="54">
        <f>IF(VLOOKUP(C48,dynamic!$A$50:$F$59,4,0)&gt;VLOOKUP(D48,dynamic!$A$50:$F$59,4,0),C48,D48)</f>
        <v>3</v>
      </c>
      <c r="Q48" s="44">
        <f t="shared" si="6"/>
        <v>0</v>
      </c>
      <c r="R48" s="27">
        <f>COUNTIF($F$4:$F48,R$3)</f>
        <v>5</v>
      </c>
      <c r="S48" s="27">
        <f>COUNTIF($F$4:$F48,S$3)</f>
        <v>4</v>
      </c>
      <c r="T48" s="27">
        <f>COUNTIF($F$4:$F48,T$3)</f>
        <v>4</v>
      </c>
      <c r="U48" s="27">
        <f>COUNTIF($F$4:$F48,U$3)</f>
        <v>5</v>
      </c>
      <c r="V48" s="27">
        <f>COUNTIF($F$4:$F48,V$3)</f>
        <v>6</v>
      </c>
      <c r="W48" s="27">
        <f>COUNTIF($F$4:$F48,W$3)</f>
        <v>7</v>
      </c>
      <c r="X48" s="27">
        <f>COUNTIF($F$4:$F48,X$3)</f>
        <v>1</v>
      </c>
      <c r="Y48" s="27">
        <f>COUNTIF($F$4:$F48,Y$3)</f>
        <v>3</v>
      </c>
      <c r="Z48" s="27">
        <f>COUNTIF($F$4:$F48,Z$3)</f>
        <v>5</v>
      </c>
      <c r="AA48" s="27">
        <f>COUNTIF($F$4:$F48,AA$3)</f>
        <v>5</v>
      </c>
      <c r="AB48" s="38">
        <f>COUNTIF($E$4:$F48,R$3)</f>
        <v>9</v>
      </c>
      <c r="AC48" s="28">
        <f>COUNTIF($E$4:$F48,S$3)</f>
        <v>12</v>
      </c>
      <c r="AD48" s="28">
        <f>COUNTIF($E$4:$F48,T$3)</f>
        <v>10</v>
      </c>
      <c r="AE48" s="28">
        <f>COUNTIF($E$4:$F48,U$3)</f>
        <v>12</v>
      </c>
      <c r="AF48" s="28">
        <f>COUNTIF($E$4:$F48,V$3)</f>
        <v>9</v>
      </c>
      <c r="AG48" s="28">
        <f>COUNTIF($E$4:$F48,W$3)</f>
        <v>12</v>
      </c>
      <c r="AH48" s="28">
        <f>COUNTIF($E$4:$F48,X$3)</f>
        <v>3</v>
      </c>
      <c r="AI48" s="28">
        <f>COUNTIF($E$4:$F48,Y$3)</f>
        <v>8</v>
      </c>
      <c r="AJ48" s="28">
        <f>COUNTIF($E$4:$F48,Z$3)</f>
        <v>9</v>
      </c>
      <c r="AK48" s="28">
        <f>COUNTIF($E$4:$F48,AA$3)</f>
        <v>6</v>
      </c>
      <c r="AL48" s="36">
        <f t="shared" si="15"/>
        <v>0.55555555555555558</v>
      </c>
      <c r="AM48" s="36">
        <f t="shared" si="15"/>
        <v>0.33333333333333331</v>
      </c>
      <c r="AN48" s="36">
        <f t="shared" si="15"/>
        <v>0.4</v>
      </c>
      <c r="AO48" s="36">
        <f t="shared" si="15"/>
        <v>0.41666666666666669</v>
      </c>
      <c r="AP48" s="36">
        <f t="shared" si="15"/>
        <v>0.66666666666666663</v>
      </c>
      <c r="AQ48" s="36">
        <f t="shared" si="15"/>
        <v>0.58333333333333337</v>
      </c>
      <c r="AR48" s="36">
        <f t="shared" si="15"/>
        <v>0.33333333333333331</v>
      </c>
      <c r="AS48" s="36">
        <f t="shared" si="15"/>
        <v>0.375</v>
      </c>
      <c r="AT48" s="36">
        <f t="shared" si="15"/>
        <v>0.55555555555555558</v>
      </c>
      <c r="AU48" s="36">
        <f t="shared" si="15"/>
        <v>0.83333333333333337</v>
      </c>
      <c r="AV48" s="27">
        <v>46</v>
      </c>
      <c r="AX48">
        <f t="shared" si="12"/>
        <v>3</v>
      </c>
      <c r="AY48">
        <f t="shared" si="13"/>
        <v>7</v>
      </c>
      <c r="AZ48">
        <f t="shared" si="14"/>
        <v>7</v>
      </c>
      <c r="BA48" s="6">
        <f>matches_win!AL48-AL48</f>
        <v>-0.11111111111111116</v>
      </c>
      <c r="BB48" s="6">
        <f>matches_win!AM48-AM48</f>
        <v>0.33333333333333331</v>
      </c>
      <c r="BC48" s="6">
        <f>matches_win!AN48-AN48</f>
        <v>0.19999999999999996</v>
      </c>
      <c r="BD48" s="6">
        <f>matches_win!AO48-AO48</f>
        <v>0.16666666666666669</v>
      </c>
      <c r="BE48" s="6">
        <f>matches_win!AP48-AP48</f>
        <v>-0.33333333333333331</v>
      </c>
      <c r="BF48" s="6">
        <f>matches_win!AQ48-AQ48</f>
        <v>-0.16666666666666669</v>
      </c>
      <c r="BG48" s="6">
        <f>matches_win!AR48-AR48</f>
        <v>0.33333333333333331</v>
      </c>
      <c r="BH48" s="6">
        <f>matches_win!AS48-AS48</f>
        <v>0.25</v>
      </c>
      <c r="BI48" s="6">
        <f>matches_win!AT48-AT48</f>
        <v>-0.11111111111111116</v>
      </c>
      <c r="BJ48" s="6">
        <f>matches_win!AU48-AU48</f>
        <v>-0.66666666666666674</v>
      </c>
    </row>
    <row r="49" spans="1:62" x14ac:dyDescent="0.35">
      <c r="A49" t="s">
        <v>144</v>
      </c>
      <c r="B49" s="33">
        <v>46</v>
      </c>
      <c r="C49" s="27">
        <v>1</v>
      </c>
      <c r="D49" s="27">
        <v>9</v>
      </c>
      <c r="E49" s="27">
        <v>1</v>
      </c>
      <c r="F49" s="27">
        <f t="shared" si="8"/>
        <v>9</v>
      </c>
      <c r="G49" s="27">
        <f t="shared" si="9"/>
        <v>-8</v>
      </c>
      <c r="H49" s="27">
        <f t="shared" si="10"/>
        <v>0</v>
      </c>
      <c r="I49" s="34">
        <f>VLOOKUP(F49,naive_stat!$A$4:$E$13,5,0)</f>
        <v>0.4</v>
      </c>
      <c r="J49" s="35">
        <f>11-VLOOKUP(F49,naive_stat!$A$4:$F$13,6,0)</f>
        <v>2</v>
      </c>
      <c r="K49" s="36">
        <f>matches_win!K49-matches_lost!K49</f>
        <v>-0.71428571428571419</v>
      </c>
      <c r="L49" s="54">
        <f>IF(VLOOKUP(C49,dynamic!$A$50:$G$59,7,0)&gt;VLOOKUP(D49,dynamic!$A$50:$G$59,7,0),C49,D49)</f>
        <v>1</v>
      </c>
      <c r="M49" s="44">
        <f t="shared" si="4"/>
        <v>1</v>
      </c>
      <c r="N49" s="54">
        <f>IF(VLOOKUP(C49,dynamic!$A$50:$F$59,2,0)&gt;VLOOKUP(D49,dynamic!$A$50:$F$59,2,0),C49,D49)</f>
        <v>1</v>
      </c>
      <c r="O49" s="44">
        <f t="shared" si="5"/>
        <v>1</v>
      </c>
      <c r="P49" s="54">
        <f>IF(VLOOKUP(C49,dynamic!$A$50:$F$59,4,0)&gt;VLOOKUP(D49,dynamic!$A$50:$F$59,4,0),C49,D49)</f>
        <v>1</v>
      </c>
      <c r="Q49" s="44">
        <f t="shared" si="6"/>
        <v>1</v>
      </c>
      <c r="R49" s="27">
        <f>COUNTIF($F$4:$F49,R$3)</f>
        <v>5</v>
      </c>
      <c r="S49" s="27">
        <f>COUNTIF($F$4:$F49,S$3)</f>
        <v>4</v>
      </c>
      <c r="T49" s="27">
        <f>COUNTIF($F$4:$F49,T$3)</f>
        <v>4</v>
      </c>
      <c r="U49" s="27">
        <f>COUNTIF($F$4:$F49,U$3)</f>
        <v>5</v>
      </c>
      <c r="V49" s="27">
        <f>COUNTIF($F$4:$F49,V$3)</f>
        <v>6</v>
      </c>
      <c r="W49" s="27">
        <f>COUNTIF($F$4:$F49,W$3)</f>
        <v>7</v>
      </c>
      <c r="X49" s="27">
        <f>COUNTIF($F$4:$F49,X$3)</f>
        <v>1</v>
      </c>
      <c r="Y49" s="27">
        <f>COUNTIF($F$4:$F49,Y$3)</f>
        <v>3</v>
      </c>
      <c r="Z49" s="27">
        <f>COUNTIF($F$4:$F49,Z$3)</f>
        <v>5</v>
      </c>
      <c r="AA49" s="27">
        <f>COUNTIF($F$4:$F49,AA$3)</f>
        <v>6</v>
      </c>
      <c r="AB49" s="38">
        <f>COUNTIF($E$4:$F49,R$3)</f>
        <v>9</v>
      </c>
      <c r="AC49" s="28">
        <f>COUNTIF($E$4:$F49,S$3)</f>
        <v>13</v>
      </c>
      <c r="AD49" s="28">
        <f>COUNTIF($E$4:$F49,T$3)</f>
        <v>10</v>
      </c>
      <c r="AE49" s="28">
        <f>COUNTIF($E$4:$F49,U$3)</f>
        <v>12</v>
      </c>
      <c r="AF49" s="28">
        <f>COUNTIF($E$4:$F49,V$3)</f>
        <v>9</v>
      </c>
      <c r="AG49" s="28">
        <f>COUNTIF($E$4:$F49,W$3)</f>
        <v>12</v>
      </c>
      <c r="AH49" s="28">
        <f>COUNTIF($E$4:$F49,X$3)</f>
        <v>3</v>
      </c>
      <c r="AI49" s="28">
        <f>COUNTIF($E$4:$F49,Y$3)</f>
        <v>8</v>
      </c>
      <c r="AJ49" s="28">
        <f>COUNTIF($E$4:$F49,Z$3)</f>
        <v>9</v>
      </c>
      <c r="AK49" s="28">
        <f>COUNTIF($E$4:$F49,AA$3)</f>
        <v>7</v>
      </c>
      <c r="AL49" s="36">
        <f t="shared" si="15"/>
        <v>0.55555555555555558</v>
      </c>
      <c r="AM49" s="36">
        <f t="shared" si="15"/>
        <v>0.30769230769230771</v>
      </c>
      <c r="AN49" s="36">
        <f t="shared" si="15"/>
        <v>0.4</v>
      </c>
      <c r="AO49" s="36">
        <f t="shared" si="15"/>
        <v>0.41666666666666669</v>
      </c>
      <c r="AP49" s="36">
        <f t="shared" si="15"/>
        <v>0.66666666666666663</v>
      </c>
      <c r="AQ49" s="36">
        <f t="shared" si="15"/>
        <v>0.58333333333333337</v>
      </c>
      <c r="AR49" s="36">
        <f t="shared" si="15"/>
        <v>0.33333333333333331</v>
      </c>
      <c r="AS49" s="36">
        <f t="shared" si="15"/>
        <v>0.375</v>
      </c>
      <c r="AT49" s="36">
        <f t="shared" si="15"/>
        <v>0.55555555555555558</v>
      </c>
      <c r="AU49" s="36">
        <f t="shared" si="15"/>
        <v>0.8571428571428571</v>
      </c>
      <c r="AV49" s="27">
        <v>47</v>
      </c>
      <c r="AX49">
        <f t="shared" si="12"/>
        <v>1</v>
      </c>
      <c r="AY49">
        <f t="shared" si="13"/>
        <v>9</v>
      </c>
      <c r="AZ49">
        <f t="shared" si="14"/>
        <v>1</v>
      </c>
      <c r="BA49" s="6">
        <f>matches_win!AL49-AL49</f>
        <v>-0.11111111111111116</v>
      </c>
      <c r="BB49" s="6">
        <f>matches_win!AM49-AM49</f>
        <v>0.38461538461538458</v>
      </c>
      <c r="BC49" s="6">
        <f>matches_win!AN49-AN49</f>
        <v>0.19999999999999996</v>
      </c>
      <c r="BD49" s="6">
        <f>matches_win!AO49-AO49</f>
        <v>0.16666666666666669</v>
      </c>
      <c r="BE49" s="6">
        <f>matches_win!AP49-AP49</f>
        <v>-0.33333333333333331</v>
      </c>
      <c r="BF49" s="6">
        <f>matches_win!AQ49-AQ49</f>
        <v>-0.16666666666666669</v>
      </c>
      <c r="BG49" s="6">
        <f>matches_win!AR49-AR49</f>
        <v>0.33333333333333331</v>
      </c>
      <c r="BH49" s="6">
        <f>matches_win!AS49-AS49</f>
        <v>0.25</v>
      </c>
      <c r="BI49" s="6">
        <f>matches_win!AT49-AT49</f>
        <v>-0.11111111111111116</v>
      </c>
      <c r="BJ49" s="6">
        <f>matches_win!AU49-AU49</f>
        <v>-0.71428571428571419</v>
      </c>
    </row>
    <row r="50" spans="1:62" x14ac:dyDescent="0.35">
      <c r="A50" t="s">
        <v>144</v>
      </c>
      <c r="B50" s="33">
        <v>47</v>
      </c>
      <c r="C50" s="27">
        <v>1</v>
      </c>
      <c r="D50" s="27">
        <v>2</v>
      </c>
      <c r="E50" s="27">
        <v>1</v>
      </c>
      <c r="F50" s="27">
        <f t="shared" si="8"/>
        <v>2</v>
      </c>
      <c r="G50" s="27">
        <f t="shared" si="9"/>
        <v>-1</v>
      </c>
      <c r="H50" s="27">
        <f t="shared" si="10"/>
        <v>0</v>
      </c>
      <c r="I50" s="34">
        <f>VLOOKUP(F50,naive_stat!$A$4:$E$13,5,0)</f>
        <v>0.4838709677419355</v>
      </c>
      <c r="J50" s="35">
        <f>11-VLOOKUP(F50,naive_stat!$A$4:$F$13,6,0)</f>
        <v>6</v>
      </c>
      <c r="K50" s="36">
        <f>matches_win!K50-matches_lost!K50</f>
        <v>9.0909090909090884E-2</v>
      </c>
      <c r="L50" s="54">
        <f>IF(VLOOKUP(C50,dynamic!$A$50:$G$59,7,0)&gt;VLOOKUP(D50,dynamic!$A$50:$G$59,7,0),C50,D50)</f>
        <v>2</v>
      </c>
      <c r="M50" s="44">
        <f t="shared" si="4"/>
        <v>0</v>
      </c>
      <c r="N50" s="54">
        <f>IF(VLOOKUP(C50,dynamic!$A$50:$F$59,2,0)&gt;VLOOKUP(D50,dynamic!$A$50:$F$59,2,0),C50,D50)</f>
        <v>2</v>
      </c>
      <c r="O50" s="44">
        <f t="shared" si="5"/>
        <v>0</v>
      </c>
      <c r="P50" s="54">
        <f>IF(VLOOKUP(C50,dynamic!$A$50:$F$59,4,0)&gt;VLOOKUP(D50,dynamic!$A$50:$F$59,4,0),C50,D50)</f>
        <v>2</v>
      </c>
      <c r="Q50" s="44">
        <f t="shared" si="6"/>
        <v>0</v>
      </c>
      <c r="R50" s="27">
        <f>COUNTIF($F$4:$F50,R$3)</f>
        <v>5</v>
      </c>
      <c r="S50" s="27">
        <f>COUNTIF($F$4:$F50,S$3)</f>
        <v>4</v>
      </c>
      <c r="T50" s="27">
        <f>COUNTIF($F$4:$F50,T$3)</f>
        <v>5</v>
      </c>
      <c r="U50" s="27">
        <f>COUNTIF($F$4:$F50,U$3)</f>
        <v>5</v>
      </c>
      <c r="V50" s="27">
        <f>COUNTIF($F$4:$F50,V$3)</f>
        <v>6</v>
      </c>
      <c r="W50" s="27">
        <f>COUNTIF($F$4:$F50,W$3)</f>
        <v>7</v>
      </c>
      <c r="X50" s="27">
        <f>COUNTIF($F$4:$F50,X$3)</f>
        <v>1</v>
      </c>
      <c r="Y50" s="27">
        <f>COUNTIF($F$4:$F50,Y$3)</f>
        <v>3</v>
      </c>
      <c r="Z50" s="27">
        <f>COUNTIF($F$4:$F50,Z$3)</f>
        <v>5</v>
      </c>
      <c r="AA50" s="27">
        <f>COUNTIF($F$4:$F50,AA$3)</f>
        <v>6</v>
      </c>
      <c r="AB50" s="38">
        <f>COUNTIF($E$4:$F50,R$3)</f>
        <v>9</v>
      </c>
      <c r="AC50" s="28">
        <f>COUNTIF($E$4:$F50,S$3)</f>
        <v>14</v>
      </c>
      <c r="AD50" s="28">
        <f>COUNTIF($E$4:$F50,T$3)</f>
        <v>11</v>
      </c>
      <c r="AE50" s="28">
        <f>COUNTIF($E$4:$F50,U$3)</f>
        <v>12</v>
      </c>
      <c r="AF50" s="28">
        <f>COUNTIF($E$4:$F50,V$3)</f>
        <v>9</v>
      </c>
      <c r="AG50" s="28">
        <f>COUNTIF($E$4:$F50,W$3)</f>
        <v>12</v>
      </c>
      <c r="AH50" s="28">
        <f>COUNTIF($E$4:$F50,X$3)</f>
        <v>3</v>
      </c>
      <c r="AI50" s="28">
        <f>COUNTIF($E$4:$F50,Y$3)</f>
        <v>8</v>
      </c>
      <c r="AJ50" s="28">
        <f>COUNTIF($E$4:$F50,Z$3)</f>
        <v>9</v>
      </c>
      <c r="AK50" s="28">
        <f>COUNTIF($E$4:$F50,AA$3)</f>
        <v>7</v>
      </c>
      <c r="AL50" s="36">
        <f t="shared" si="15"/>
        <v>0.55555555555555558</v>
      </c>
      <c r="AM50" s="36">
        <f t="shared" si="15"/>
        <v>0.2857142857142857</v>
      </c>
      <c r="AN50" s="36">
        <f t="shared" si="15"/>
        <v>0.45454545454545453</v>
      </c>
      <c r="AO50" s="36">
        <f t="shared" si="15"/>
        <v>0.41666666666666669</v>
      </c>
      <c r="AP50" s="36">
        <f t="shared" si="15"/>
        <v>0.66666666666666663</v>
      </c>
      <c r="AQ50" s="36">
        <f t="shared" si="15"/>
        <v>0.58333333333333337</v>
      </c>
      <c r="AR50" s="36">
        <f t="shared" si="15"/>
        <v>0.33333333333333331</v>
      </c>
      <c r="AS50" s="36">
        <f t="shared" si="15"/>
        <v>0.375</v>
      </c>
      <c r="AT50" s="36">
        <f t="shared" si="15"/>
        <v>0.55555555555555558</v>
      </c>
      <c r="AU50" s="36">
        <f t="shared" si="15"/>
        <v>0.8571428571428571</v>
      </c>
      <c r="AV50" s="27">
        <v>48</v>
      </c>
      <c r="AX50">
        <f t="shared" si="12"/>
        <v>1</v>
      </c>
      <c r="AY50">
        <f t="shared" si="13"/>
        <v>2</v>
      </c>
      <c r="AZ50">
        <f t="shared" si="14"/>
        <v>1</v>
      </c>
      <c r="BA50" s="6">
        <f>matches_win!AL50-AL50</f>
        <v>-0.11111111111111116</v>
      </c>
      <c r="BB50" s="6">
        <f>matches_win!AM50-AM50</f>
        <v>0.4285714285714286</v>
      </c>
      <c r="BC50" s="6">
        <f>matches_win!AN50-AN50</f>
        <v>9.0909090909090884E-2</v>
      </c>
      <c r="BD50" s="6">
        <f>matches_win!AO50-AO50</f>
        <v>0.16666666666666669</v>
      </c>
      <c r="BE50" s="6">
        <f>matches_win!AP50-AP50</f>
        <v>-0.33333333333333331</v>
      </c>
      <c r="BF50" s="6">
        <f>matches_win!AQ50-AQ50</f>
        <v>-0.16666666666666669</v>
      </c>
      <c r="BG50" s="6">
        <f>matches_win!AR50-AR50</f>
        <v>0.33333333333333331</v>
      </c>
      <c r="BH50" s="6">
        <f>matches_win!AS50-AS50</f>
        <v>0.25</v>
      </c>
      <c r="BI50" s="6">
        <f>matches_win!AT50-AT50</f>
        <v>-0.11111111111111116</v>
      </c>
      <c r="BJ50" s="6">
        <f>matches_win!AU50-AU50</f>
        <v>-0.71428571428571419</v>
      </c>
    </row>
    <row r="51" spans="1:62" x14ac:dyDescent="0.35">
      <c r="A51" t="s">
        <v>144</v>
      </c>
      <c r="B51" s="33">
        <v>48</v>
      </c>
      <c r="C51" s="27">
        <v>0</v>
      </c>
      <c r="D51" s="27">
        <v>7</v>
      </c>
      <c r="E51" s="27">
        <v>0</v>
      </c>
      <c r="F51" s="27">
        <f t="shared" si="8"/>
        <v>7</v>
      </c>
      <c r="G51" s="27">
        <f t="shared" si="9"/>
        <v>-7</v>
      </c>
      <c r="H51" s="27">
        <f t="shared" si="10"/>
        <v>0</v>
      </c>
      <c r="I51" s="34">
        <f>VLOOKUP(F51,naive_stat!$A$4:$E$13,5,0)</f>
        <v>0.44827586206896552</v>
      </c>
      <c r="J51" s="35">
        <f>11-VLOOKUP(F51,naive_stat!$A$4:$F$13,6,0)</f>
        <v>4</v>
      </c>
      <c r="K51" s="36">
        <f>matches_win!K51-matches_lost!K51</f>
        <v>0.11111111111111116</v>
      </c>
      <c r="L51" s="54">
        <f>IF(VLOOKUP(C51,dynamic!$A$50:$G$59,7,0)&gt;VLOOKUP(D51,dynamic!$A$50:$G$59,7,0),C51,D51)</f>
        <v>7</v>
      </c>
      <c r="M51" s="44">
        <f t="shared" si="4"/>
        <v>0</v>
      </c>
      <c r="N51" s="54">
        <f>IF(VLOOKUP(C51,dynamic!$A$50:$F$59,2,0)&gt;VLOOKUP(D51,dynamic!$A$50:$F$59,2,0),C51,D51)</f>
        <v>7</v>
      </c>
      <c r="O51" s="44">
        <f t="shared" si="5"/>
        <v>0</v>
      </c>
      <c r="P51" s="54">
        <f>IF(VLOOKUP(C51,dynamic!$A$50:$F$59,4,0)&gt;VLOOKUP(D51,dynamic!$A$50:$F$59,4,0),C51,D51)</f>
        <v>7</v>
      </c>
      <c r="Q51" s="44">
        <f t="shared" si="6"/>
        <v>0</v>
      </c>
      <c r="R51" s="27">
        <f>COUNTIF($F$4:$F51,R$3)</f>
        <v>5</v>
      </c>
      <c r="S51" s="27">
        <f>COUNTIF($F$4:$F51,S$3)</f>
        <v>4</v>
      </c>
      <c r="T51" s="27">
        <f>COUNTIF($F$4:$F51,T$3)</f>
        <v>5</v>
      </c>
      <c r="U51" s="27">
        <f>COUNTIF($F$4:$F51,U$3)</f>
        <v>5</v>
      </c>
      <c r="V51" s="27">
        <f>COUNTIF($F$4:$F51,V$3)</f>
        <v>6</v>
      </c>
      <c r="W51" s="27">
        <f>COUNTIF($F$4:$F51,W$3)</f>
        <v>7</v>
      </c>
      <c r="X51" s="27">
        <f>COUNTIF($F$4:$F51,X$3)</f>
        <v>1</v>
      </c>
      <c r="Y51" s="27">
        <f>COUNTIF($F$4:$F51,Y$3)</f>
        <v>4</v>
      </c>
      <c r="Z51" s="27">
        <f>COUNTIF($F$4:$F51,Z$3)</f>
        <v>5</v>
      </c>
      <c r="AA51" s="27">
        <f>COUNTIF($F$4:$F51,AA$3)</f>
        <v>6</v>
      </c>
      <c r="AB51" s="38">
        <f>COUNTIF($E$4:$F51,R$3)</f>
        <v>10</v>
      </c>
      <c r="AC51" s="28">
        <f>COUNTIF($E$4:$F51,S$3)</f>
        <v>14</v>
      </c>
      <c r="AD51" s="28">
        <f>COUNTIF($E$4:$F51,T$3)</f>
        <v>11</v>
      </c>
      <c r="AE51" s="28">
        <f>COUNTIF($E$4:$F51,U$3)</f>
        <v>12</v>
      </c>
      <c r="AF51" s="28">
        <f>COUNTIF($E$4:$F51,V$3)</f>
        <v>9</v>
      </c>
      <c r="AG51" s="28">
        <f>COUNTIF($E$4:$F51,W$3)</f>
        <v>12</v>
      </c>
      <c r="AH51" s="28">
        <f>COUNTIF($E$4:$F51,X$3)</f>
        <v>3</v>
      </c>
      <c r="AI51" s="28">
        <f>COUNTIF($E$4:$F51,Y$3)</f>
        <v>9</v>
      </c>
      <c r="AJ51" s="28">
        <f>COUNTIF($E$4:$F51,Z$3)</f>
        <v>9</v>
      </c>
      <c r="AK51" s="28">
        <f>COUNTIF($E$4:$F51,AA$3)</f>
        <v>7</v>
      </c>
      <c r="AL51" s="36">
        <f t="shared" si="15"/>
        <v>0.5</v>
      </c>
      <c r="AM51" s="36">
        <f t="shared" si="15"/>
        <v>0.2857142857142857</v>
      </c>
      <c r="AN51" s="36">
        <f t="shared" si="15"/>
        <v>0.45454545454545453</v>
      </c>
      <c r="AO51" s="36">
        <f t="shared" si="15"/>
        <v>0.41666666666666669</v>
      </c>
      <c r="AP51" s="36">
        <f t="shared" si="15"/>
        <v>0.66666666666666663</v>
      </c>
      <c r="AQ51" s="36">
        <f t="shared" si="15"/>
        <v>0.58333333333333337</v>
      </c>
      <c r="AR51" s="36">
        <f t="shared" si="15"/>
        <v>0.33333333333333331</v>
      </c>
      <c r="AS51" s="36">
        <f t="shared" si="15"/>
        <v>0.44444444444444442</v>
      </c>
      <c r="AT51" s="36">
        <f t="shared" si="15"/>
        <v>0.55555555555555558</v>
      </c>
      <c r="AU51" s="36">
        <f t="shared" si="15"/>
        <v>0.8571428571428571</v>
      </c>
      <c r="AV51" s="27">
        <v>49</v>
      </c>
      <c r="AX51">
        <f t="shared" si="12"/>
        <v>0</v>
      </c>
      <c r="AY51">
        <f t="shared" si="13"/>
        <v>7</v>
      </c>
      <c r="AZ51">
        <f t="shared" si="14"/>
        <v>0</v>
      </c>
      <c r="BA51" s="6">
        <f>matches_win!AL51-AL51</f>
        <v>0</v>
      </c>
      <c r="BB51" s="6">
        <f>matches_win!AM51-AM51</f>
        <v>0.4285714285714286</v>
      </c>
      <c r="BC51" s="6">
        <f>matches_win!AN51-AN51</f>
        <v>9.0909090909090884E-2</v>
      </c>
      <c r="BD51" s="6">
        <f>matches_win!AO51-AO51</f>
        <v>0.16666666666666669</v>
      </c>
      <c r="BE51" s="6">
        <f>matches_win!AP51-AP51</f>
        <v>-0.33333333333333331</v>
      </c>
      <c r="BF51" s="6">
        <f>matches_win!AQ51-AQ51</f>
        <v>-0.16666666666666669</v>
      </c>
      <c r="BG51" s="6">
        <f>matches_win!AR51-AR51</f>
        <v>0.33333333333333331</v>
      </c>
      <c r="BH51" s="6">
        <f>matches_win!AS51-AS51</f>
        <v>0.11111111111111116</v>
      </c>
      <c r="BI51" s="6">
        <f>matches_win!AT51-AT51</f>
        <v>-0.11111111111111116</v>
      </c>
      <c r="BJ51" s="6">
        <f>matches_win!AU51-AU51</f>
        <v>-0.71428571428571419</v>
      </c>
    </row>
    <row r="52" spans="1:62" x14ac:dyDescent="0.35">
      <c r="A52" t="s">
        <v>144</v>
      </c>
      <c r="B52" s="33">
        <v>49</v>
      </c>
      <c r="C52" s="27">
        <v>0</v>
      </c>
      <c r="D52" s="27">
        <v>9</v>
      </c>
      <c r="E52" s="27">
        <v>0</v>
      </c>
      <c r="F52" s="27">
        <f t="shared" si="8"/>
        <v>9</v>
      </c>
      <c r="G52" s="27">
        <f t="shared" si="9"/>
        <v>-9</v>
      </c>
      <c r="H52" s="27">
        <f t="shared" si="10"/>
        <v>0</v>
      </c>
      <c r="I52" s="34">
        <f>VLOOKUP(F52,naive_stat!$A$4:$E$13,5,0)</f>
        <v>0.4</v>
      </c>
      <c r="J52" s="35">
        <f>11-VLOOKUP(F52,naive_stat!$A$4:$F$13,6,0)</f>
        <v>2</v>
      </c>
      <c r="K52" s="36">
        <f>matches_win!K52-matches_lost!K52</f>
        <v>-0.75</v>
      </c>
      <c r="L52" s="54">
        <f>IF(VLOOKUP(C52,dynamic!$A$50:$G$59,7,0)&gt;VLOOKUP(D52,dynamic!$A$50:$G$59,7,0),C52,D52)</f>
        <v>0</v>
      </c>
      <c r="M52" s="44">
        <f t="shared" si="4"/>
        <v>1</v>
      </c>
      <c r="N52" s="54">
        <f>IF(VLOOKUP(C52,dynamic!$A$50:$F$59,2,0)&gt;VLOOKUP(D52,dynamic!$A$50:$F$59,2,0),C52,D52)</f>
        <v>0</v>
      </c>
      <c r="O52" s="44">
        <f t="shared" si="5"/>
        <v>1</v>
      </c>
      <c r="P52" s="54">
        <f>IF(VLOOKUP(C52,dynamic!$A$50:$F$59,4,0)&gt;VLOOKUP(D52,dynamic!$A$50:$F$59,4,0),C52,D52)</f>
        <v>0</v>
      </c>
      <c r="Q52" s="44">
        <f t="shared" si="6"/>
        <v>1</v>
      </c>
      <c r="R52" s="27">
        <f>COUNTIF($F$4:$F52,R$3)</f>
        <v>5</v>
      </c>
      <c r="S52" s="27">
        <f>COUNTIF($F$4:$F52,S$3)</f>
        <v>4</v>
      </c>
      <c r="T52" s="27">
        <f>COUNTIF($F$4:$F52,T$3)</f>
        <v>5</v>
      </c>
      <c r="U52" s="27">
        <f>COUNTIF($F$4:$F52,U$3)</f>
        <v>5</v>
      </c>
      <c r="V52" s="27">
        <f>COUNTIF($F$4:$F52,V$3)</f>
        <v>6</v>
      </c>
      <c r="W52" s="27">
        <f>COUNTIF($F$4:$F52,W$3)</f>
        <v>7</v>
      </c>
      <c r="X52" s="27">
        <f>COUNTIF($F$4:$F52,X$3)</f>
        <v>1</v>
      </c>
      <c r="Y52" s="27">
        <f>COUNTIF($F$4:$F52,Y$3)</f>
        <v>4</v>
      </c>
      <c r="Z52" s="27">
        <f>COUNTIF($F$4:$F52,Z$3)</f>
        <v>5</v>
      </c>
      <c r="AA52" s="27">
        <f>COUNTIF($F$4:$F52,AA$3)</f>
        <v>7</v>
      </c>
      <c r="AB52" s="38">
        <f>COUNTIF($E$4:$F52,R$3)</f>
        <v>11</v>
      </c>
      <c r="AC52" s="28">
        <f>COUNTIF($E$4:$F52,S$3)</f>
        <v>14</v>
      </c>
      <c r="AD52" s="28">
        <f>COUNTIF($E$4:$F52,T$3)</f>
        <v>11</v>
      </c>
      <c r="AE52" s="28">
        <f>COUNTIF($E$4:$F52,U$3)</f>
        <v>12</v>
      </c>
      <c r="AF52" s="28">
        <f>COUNTIF($E$4:$F52,V$3)</f>
        <v>9</v>
      </c>
      <c r="AG52" s="28">
        <f>COUNTIF($E$4:$F52,W$3)</f>
        <v>12</v>
      </c>
      <c r="AH52" s="28">
        <f>COUNTIF($E$4:$F52,X$3)</f>
        <v>3</v>
      </c>
      <c r="AI52" s="28">
        <f>COUNTIF($E$4:$F52,Y$3)</f>
        <v>9</v>
      </c>
      <c r="AJ52" s="28">
        <f>COUNTIF($E$4:$F52,Z$3)</f>
        <v>9</v>
      </c>
      <c r="AK52" s="28">
        <f>COUNTIF($E$4:$F52,AA$3)</f>
        <v>8</v>
      </c>
      <c r="AL52" s="36">
        <f t="shared" si="15"/>
        <v>0.45454545454545453</v>
      </c>
      <c r="AM52" s="36">
        <f t="shared" si="15"/>
        <v>0.2857142857142857</v>
      </c>
      <c r="AN52" s="36">
        <f t="shared" si="15"/>
        <v>0.45454545454545453</v>
      </c>
      <c r="AO52" s="36">
        <f t="shared" si="15"/>
        <v>0.41666666666666669</v>
      </c>
      <c r="AP52" s="36">
        <f t="shared" si="15"/>
        <v>0.66666666666666663</v>
      </c>
      <c r="AQ52" s="36">
        <f t="shared" si="15"/>
        <v>0.58333333333333337</v>
      </c>
      <c r="AR52" s="36">
        <f t="shared" si="15"/>
        <v>0.33333333333333331</v>
      </c>
      <c r="AS52" s="36">
        <f t="shared" si="15"/>
        <v>0.44444444444444442</v>
      </c>
      <c r="AT52" s="36">
        <f t="shared" si="15"/>
        <v>0.55555555555555558</v>
      </c>
      <c r="AU52" s="36">
        <f t="shared" si="15"/>
        <v>0.875</v>
      </c>
      <c r="AV52" s="27">
        <v>50</v>
      </c>
      <c r="AX52">
        <f t="shared" si="12"/>
        <v>0</v>
      </c>
      <c r="AY52">
        <f t="shared" si="13"/>
        <v>9</v>
      </c>
      <c r="AZ52">
        <f t="shared" si="14"/>
        <v>0</v>
      </c>
      <c r="BA52" s="6">
        <f>matches_win!AL52-AL52</f>
        <v>9.0909090909090884E-2</v>
      </c>
      <c r="BB52" s="6">
        <f>matches_win!AM52-AM52</f>
        <v>0.4285714285714286</v>
      </c>
      <c r="BC52" s="6">
        <f>matches_win!AN52-AN52</f>
        <v>9.0909090909090884E-2</v>
      </c>
      <c r="BD52" s="6">
        <f>matches_win!AO52-AO52</f>
        <v>0.16666666666666669</v>
      </c>
      <c r="BE52" s="6">
        <f>matches_win!AP52-AP52</f>
        <v>-0.33333333333333331</v>
      </c>
      <c r="BF52" s="6">
        <f>matches_win!AQ52-AQ52</f>
        <v>-0.16666666666666669</v>
      </c>
      <c r="BG52" s="6">
        <f>matches_win!AR52-AR52</f>
        <v>0.33333333333333331</v>
      </c>
      <c r="BH52" s="6">
        <f>matches_win!AS52-AS52</f>
        <v>0.11111111111111116</v>
      </c>
      <c r="BI52" s="6">
        <f>matches_win!AT52-AT52</f>
        <v>-0.11111111111111116</v>
      </c>
      <c r="BJ52" s="6">
        <f>matches_win!AU52-AU52</f>
        <v>-0.75</v>
      </c>
    </row>
    <row r="53" spans="1:62" x14ac:dyDescent="0.35">
      <c r="A53" t="s">
        <v>144</v>
      </c>
      <c r="B53" s="33">
        <v>50</v>
      </c>
      <c r="C53" s="27">
        <v>9</v>
      </c>
      <c r="D53" s="27">
        <v>3</v>
      </c>
      <c r="E53" s="27">
        <v>3</v>
      </c>
      <c r="F53" s="27">
        <f t="shared" si="8"/>
        <v>9</v>
      </c>
      <c r="G53" s="27">
        <f t="shared" si="9"/>
        <v>6</v>
      </c>
      <c r="H53" s="27">
        <f t="shared" si="10"/>
        <v>0</v>
      </c>
      <c r="I53" s="34">
        <f>VLOOKUP(F53,naive_stat!$A$4:$E$13,5,0)</f>
        <v>0.4</v>
      </c>
      <c r="J53" s="35">
        <f>11-VLOOKUP(F53,naive_stat!$A$4:$F$13,6,0)</f>
        <v>2</v>
      </c>
      <c r="K53" s="36">
        <f>matches_win!K53-matches_lost!K53</f>
        <v>-0.77777777777777768</v>
      </c>
      <c r="L53" s="54">
        <f>IF(VLOOKUP(C53,dynamic!$A$50:$G$59,7,0)&gt;VLOOKUP(D53,dynamic!$A$50:$G$59,7,0),C53,D53)</f>
        <v>3</v>
      </c>
      <c r="M53" s="44">
        <f t="shared" si="4"/>
        <v>1</v>
      </c>
      <c r="N53" s="54">
        <f>IF(VLOOKUP(C53,dynamic!$A$50:$F$59,2,0)&gt;VLOOKUP(D53,dynamic!$A$50:$F$59,2,0),C53,D53)</f>
        <v>3</v>
      </c>
      <c r="O53" s="44">
        <f t="shared" si="5"/>
        <v>1</v>
      </c>
      <c r="P53" s="54">
        <f>IF(VLOOKUP(C53,dynamic!$A$50:$F$59,4,0)&gt;VLOOKUP(D53,dynamic!$A$50:$F$59,4,0),C53,D53)</f>
        <v>3</v>
      </c>
      <c r="Q53" s="44">
        <f t="shared" si="6"/>
        <v>1</v>
      </c>
      <c r="R53" s="27">
        <f>COUNTIF($F$4:$F53,R$3)</f>
        <v>5</v>
      </c>
      <c r="S53" s="27">
        <f>COUNTIF($F$4:$F53,S$3)</f>
        <v>4</v>
      </c>
      <c r="T53" s="27">
        <f>COUNTIF($F$4:$F53,T$3)</f>
        <v>5</v>
      </c>
      <c r="U53" s="27">
        <f>COUNTIF($F$4:$F53,U$3)</f>
        <v>5</v>
      </c>
      <c r="V53" s="27">
        <f>COUNTIF($F$4:$F53,V$3)</f>
        <v>6</v>
      </c>
      <c r="W53" s="27">
        <f>COUNTIF($F$4:$F53,W$3)</f>
        <v>7</v>
      </c>
      <c r="X53" s="27">
        <f>COUNTIF($F$4:$F53,X$3)</f>
        <v>1</v>
      </c>
      <c r="Y53" s="27">
        <f>COUNTIF($F$4:$F53,Y$3)</f>
        <v>4</v>
      </c>
      <c r="Z53" s="27">
        <f>COUNTIF($F$4:$F53,Z$3)</f>
        <v>5</v>
      </c>
      <c r="AA53" s="27">
        <f>COUNTIF($F$4:$F53,AA$3)</f>
        <v>8</v>
      </c>
      <c r="AB53" s="38">
        <f>COUNTIF($E$4:$F53,R$3)</f>
        <v>11</v>
      </c>
      <c r="AC53" s="28">
        <f>COUNTIF($E$4:$F53,S$3)</f>
        <v>14</v>
      </c>
      <c r="AD53" s="28">
        <f>COUNTIF($E$4:$F53,T$3)</f>
        <v>11</v>
      </c>
      <c r="AE53" s="28">
        <f>COUNTIF($E$4:$F53,U$3)</f>
        <v>13</v>
      </c>
      <c r="AF53" s="28">
        <f>COUNTIF($E$4:$F53,V$3)</f>
        <v>9</v>
      </c>
      <c r="AG53" s="28">
        <f>COUNTIF($E$4:$F53,W$3)</f>
        <v>12</v>
      </c>
      <c r="AH53" s="28">
        <f>COUNTIF($E$4:$F53,X$3)</f>
        <v>3</v>
      </c>
      <c r="AI53" s="28">
        <f>COUNTIF($E$4:$F53,Y$3)</f>
        <v>9</v>
      </c>
      <c r="AJ53" s="28">
        <f>COUNTIF($E$4:$F53,Z$3)</f>
        <v>9</v>
      </c>
      <c r="AK53" s="28">
        <f>COUNTIF($E$4:$F53,AA$3)</f>
        <v>9</v>
      </c>
      <c r="AL53" s="36">
        <f t="shared" si="15"/>
        <v>0.45454545454545453</v>
      </c>
      <c r="AM53" s="36">
        <f t="shared" si="15"/>
        <v>0.2857142857142857</v>
      </c>
      <c r="AN53" s="36">
        <f t="shared" si="15"/>
        <v>0.45454545454545453</v>
      </c>
      <c r="AO53" s="36">
        <f t="shared" si="15"/>
        <v>0.38461538461538464</v>
      </c>
      <c r="AP53" s="36">
        <f t="shared" si="15"/>
        <v>0.66666666666666663</v>
      </c>
      <c r="AQ53" s="36">
        <f t="shared" si="15"/>
        <v>0.58333333333333337</v>
      </c>
      <c r="AR53" s="36">
        <f t="shared" si="15"/>
        <v>0.33333333333333331</v>
      </c>
      <c r="AS53" s="36">
        <f t="shared" si="15"/>
        <v>0.44444444444444442</v>
      </c>
      <c r="AT53" s="36">
        <f t="shared" si="15"/>
        <v>0.55555555555555558</v>
      </c>
      <c r="AU53" s="36">
        <f t="shared" si="15"/>
        <v>0.88888888888888884</v>
      </c>
      <c r="AV53" s="27">
        <v>51</v>
      </c>
      <c r="AX53">
        <f t="shared" si="12"/>
        <v>9</v>
      </c>
      <c r="AY53">
        <f t="shared" si="13"/>
        <v>3</v>
      </c>
      <c r="AZ53">
        <f t="shared" si="14"/>
        <v>3</v>
      </c>
      <c r="BA53" s="6">
        <f>matches_win!AL53-AL53</f>
        <v>9.0909090909090884E-2</v>
      </c>
      <c r="BB53" s="6">
        <f>matches_win!AM53-AM53</f>
        <v>0.4285714285714286</v>
      </c>
      <c r="BC53" s="6">
        <f>matches_win!AN53-AN53</f>
        <v>9.0909090909090884E-2</v>
      </c>
      <c r="BD53" s="6">
        <f>matches_win!AO53-AO53</f>
        <v>0.23076923076923078</v>
      </c>
      <c r="BE53" s="6">
        <f>matches_win!AP53-AP53</f>
        <v>-0.33333333333333331</v>
      </c>
      <c r="BF53" s="6">
        <f>matches_win!AQ53-AQ53</f>
        <v>-0.16666666666666669</v>
      </c>
      <c r="BG53" s="6">
        <f>matches_win!AR53-AR53</f>
        <v>0.33333333333333331</v>
      </c>
      <c r="BH53" s="6">
        <f>matches_win!AS53-AS53</f>
        <v>0.11111111111111116</v>
      </c>
      <c r="BI53" s="6">
        <f>matches_win!AT53-AT53</f>
        <v>-0.11111111111111116</v>
      </c>
      <c r="BJ53" s="6">
        <f>matches_win!AU53-AU53</f>
        <v>-0.77777777777777768</v>
      </c>
    </row>
    <row r="54" spans="1:62" x14ac:dyDescent="0.35">
      <c r="A54" t="s">
        <v>144</v>
      </c>
      <c r="B54" s="33">
        <v>51</v>
      </c>
      <c r="C54" s="27">
        <v>0</v>
      </c>
      <c r="D54" s="27">
        <v>1</v>
      </c>
      <c r="E54" s="27">
        <v>1</v>
      </c>
      <c r="F54" s="27">
        <f t="shared" si="8"/>
        <v>0</v>
      </c>
      <c r="G54" s="27">
        <f t="shared" si="9"/>
        <v>-1</v>
      </c>
      <c r="H54" s="27">
        <f t="shared" si="10"/>
        <v>0</v>
      </c>
      <c r="I54" s="34">
        <f>VLOOKUP(F54,naive_stat!$A$4:$E$13,5,0)</f>
        <v>0.5161290322580645</v>
      </c>
      <c r="J54" s="35">
        <f>11-VLOOKUP(F54,naive_stat!$A$4:$F$13,6,0)</f>
        <v>8</v>
      </c>
      <c r="K54" s="36">
        <f>matches_win!K54-matches_lost!K54</f>
        <v>0</v>
      </c>
      <c r="L54" s="54">
        <f>IF(VLOOKUP(C54,dynamic!$A$50:$G$59,7,0)&gt;VLOOKUP(D54,dynamic!$A$50:$G$59,7,0),C54,D54)</f>
        <v>1</v>
      </c>
      <c r="M54" s="44">
        <f t="shared" si="4"/>
        <v>1</v>
      </c>
      <c r="N54" s="54">
        <f>IF(VLOOKUP(C54,dynamic!$A$50:$F$59,2,0)&gt;VLOOKUP(D54,dynamic!$A$50:$F$59,2,0),C54,D54)</f>
        <v>1</v>
      </c>
      <c r="O54" s="44">
        <f t="shared" si="5"/>
        <v>1</v>
      </c>
      <c r="P54" s="54">
        <f>IF(VLOOKUP(C54,dynamic!$A$50:$F$59,4,0)&gt;VLOOKUP(D54,dynamic!$A$50:$F$59,4,0),C54,D54)</f>
        <v>1</v>
      </c>
      <c r="Q54" s="44">
        <f t="shared" si="6"/>
        <v>1</v>
      </c>
      <c r="R54" s="27">
        <f>COUNTIF($F$4:$F54,R$3)</f>
        <v>6</v>
      </c>
      <c r="S54" s="27">
        <f>COUNTIF($F$4:$F54,S$3)</f>
        <v>4</v>
      </c>
      <c r="T54" s="27">
        <f>COUNTIF($F$4:$F54,T$3)</f>
        <v>5</v>
      </c>
      <c r="U54" s="27">
        <f>COUNTIF($F$4:$F54,U$3)</f>
        <v>5</v>
      </c>
      <c r="V54" s="27">
        <f>COUNTIF($F$4:$F54,V$3)</f>
        <v>6</v>
      </c>
      <c r="W54" s="27">
        <f>COUNTIF($F$4:$F54,W$3)</f>
        <v>7</v>
      </c>
      <c r="X54" s="27">
        <f>COUNTIF($F$4:$F54,X$3)</f>
        <v>1</v>
      </c>
      <c r="Y54" s="27">
        <f>COUNTIF($F$4:$F54,Y$3)</f>
        <v>4</v>
      </c>
      <c r="Z54" s="27">
        <f>COUNTIF($F$4:$F54,Z$3)</f>
        <v>5</v>
      </c>
      <c r="AA54" s="27">
        <f>COUNTIF($F$4:$F54,AA$3)</f>
        <v>8</v>
      </c>
      <c r="AB54" s="38">
        <f>COUNTIF($E$4:$F54,R$3)</f>
        <v>12</v>
      </c>
      <c r="AC54" s="28">
        <f>COUNTIF($E$4:$F54,S$3)</f>
        <v>15</v>
      </c>
      <c r="AD54" s="28">
        <f>COUNTIF($E$4:$F54,T$3)</f>
        <v>11</v>
      </c>
      <c r="AE54" s="28">
        <f>COUNTIF($E$4:$F54,U$3)</f>
        <v>13</v>
      </c>
      <c r="AF54" s="28">
        <f>COUNTIF($E$4:$F54,V$3)</f>
        <v>9</v>
      </c>
      <c r="AG54" s="28">
        <f>COUNTIF($E$4:$F54,W$3)</f>
        <v>12</v>
      </c>
      <c r="AH54" s="28">
        <f>COUNTIF($E$4:$F54,X$3)</f>
        <v>3</v>
      </c>
      <c r="AI54" s="28">
        <f>COUNTIF($E$4:$F54,Y$3)</f>
        <v>9</v>
      </c>
      <c r="AJ54" s="28">
        <f>COUNTIF($E$4:$F54,Z$3)</f>
        <v>9</v>
      </c>
      <c r="AK54" s="28">
        <f>COUNTIF($E$4:$F54,AA$3)</f>
        <v>9</v>
      </c>
      <c r="AL54" s="36">
        <f t="shared" si="15"/>
        <v>0.5</v>
      </c>
      <c r="AM54" s="36">
        <f t="shared" si="15"/>
        <v>0.26666666666666666</v>
      </c>
      <c r="AN54" s="36">
        <f t="shared" si="15"/>
        <v>0.45454545454545453</v>
      </c>
      <c r="AO54" s="36">
        <f t="shared" si="15"/>
        <v>0.38461538461538464</v>
      </c>
      <c r="AP54" s="36">
        <f t="shared" si="15"/>
        <v>0.66666666666666663</v>
      </c>
      <c r="AQ54" s="36">
        <f t="shared" si="15"/>
        <v>0.58333333333333337</v>
      </c>
      <c r="AR54" s="36">
        <f t="shared" si="15"/>
        <v>0.33333333333333331</v>
      </c>
      <c r="AS54" s="36">
        <f t="shared" si="15"/>
        <v>0.44444444444444442</v>
      </c>
      <c r="AT54" s="36">
        <f t="shared" si="15"/>
        <v>0.55555555555555558</v>
      </c>
      <c r="AU54" s="36">
        <f t="shared" si="15"/>
        <v>0.88888888888888884</v>
      </c>
      <c r="AV54" s="27">
        <v>52</v>
      </c>
      <c r="AX54">
        <f t="shared" si="12"/>
        <v>0</v>
      </c>
      <c r="AY54">
        <f t="shared" si="13"/>
        <v>1</v>
      </c>
      <c r="AZ54">
        <f t="shared" si="14"/>
        <v>1</v>
      </c>
      <c r="BA54" s="6">
        <f>matches_win!AL54-AL54</f>
        <v>0</v>
      </c>
      <c r="BB54" s="6">
        <f>matches_win!AM54-AM54</f>
        <v>0.46666666666666662</v>
      </c>
      <c r="BC54" s="6">
        <f>matches_win!AN54-AN54</f>
        <v>9.0909090909090884E-2</v>
      </c>
      <c r="BD54" s="6">
        <f>matches_win!AO54-AO54</f>
        <v>0.23076923076923078</v>
      </c>
      <c r="BE54" s="6">
        <f>matches_win!AP54-AP54</f>
        <v>-0.33333333333333331</v>
      </c>
      <c r="BF54" s="6">
        <f>matches_win!AQ54-AQ54</f>
        <v>-0.16666666666666669</v>
      </c>
      <c r="BG54" s="6">
        <f>matches_win!AR54-AR54</f>
        <v>0.33333333333333331</v>
      </c>
      <c r="BH54" s="6">
        <f>matches_win!AS54-AS54</f>
        <v>0.11111111111111116</v>
      </c>
      <c r="BI54" s="6">
        <f>matches_win!AT54-AT54</f>
        <v>-0.11111111111111116</v>
      </c>
      <c r="BJ54" s="6">
        <f>matches_win!AU54-AU54</f>
        <v>-0.77777777777777768</v>
      </c>
    </row>
    <row r="55" spans="1:62" x14ac:dyDescent="0.35">
      <c r="A55" t="s">
        <v>144</v>
      </c>
      <c r="B55" s="33">
        <v>52</v>
      </c>
      <c r="C55" s="27">
        <v>1</v>
      </c>
      <c r="D55" s="27">
        <v>7</v>
      </c>
      <c r="E55" s="27">
        <v>7</v>
      </c>
      <c r="F55" s="27">
        <f t="shared" si="8"/>
        <v>1</v>
      </c>
      <c r="G55" s="27">
        <f t="shared" si="9"/>
        <v>-6</v>
      </c>
      <c r="H55" s="27">
        <f t="shared" si="10"/>
        <v>0</v>
      </c>
      <c r="I55" s="34">
        <f>VLOOKUP(F55,naive_stat!$A$4:$E$13,5,0)</f>
        <v>0.7567567567567568</v>
      </c>
      <c r="J55" s="35">
        <f>11-VLOOKUP(F55,naive_stat!$A$4:$F$13,6,0)</f>
        <v>10</v>
      </c>
      <c r="K55" s="36">
        <f>matches_win!K55-matches_lost!K55</f>
        <v>0.375</v>
      </c>
      <c r="L55" s="54">
        <f>IF(VLOOKUP(C55,dynamic!$A$50:$G$59,7,0)&gt;VLOOKUP(D55,dynamic!$A$50:$G$59,7,0),C55,D55)</f>
        <v>1</v>
      </c>
      <c r="M55" s="44">
        <f t="shared" si="4"/>
        <v>0</v>
      </c>
      <c r="N55" s="54">
        <f>IF(VLOOKUP(C55,dynamic!$A$50:$F$59,2,0)&gt;VLOOKUP(D55,dynamic!$A$50:$F$59,2,0),C55,D55)</f>
        <v>1</v>
      </c>
      <c r="O55" s="44">
        <f t="shared" si="5"/>
        <v>0</v>
      </c>
      <c r="P55" s="54">
        <f>IF(VLOOKUP(C55,dynamic!$A$50:$F$59,4,0)&gt;VLOOKUP(D55,dynamic!$A$50:$F$59,4,0),C55,D55)</f>
        <v>1</v>
      </c>
      <c r="Q55" s="44">
        <f t="shared" si="6"/>
        <v>0</v>
      </c>
      <c r="R55" s="27">
        <f>COUNTIF($F$4:$F55,R$3)</f>
        <v>6</v>
      </c>
      <c r="S55" s="27">
        <f>COUNTIF($F$4:$F55,S$3)</f>
        <v>5</v>
      </c>
      <c r="T55" s="27">
        <f>COUNTIF($F$4:$F55,T$3)</f>
        <v>5</v>
      </c>
      <c r="U55" s="27">
        <f>COUNTIF($F$4:$F55,U$3)</f>
        <v>5</v>
      </c>
      <c r="V55" s="27">
        <f>COUNTIF($F$4:$F55,V$3)</f>
        <v>6</v>
      </c>
      <c r="W55" s="27">
        <f>COUNTIF($F$4:$F55,W$3)</f>
        <v>7</v>
      </c>
      <c r="X55" s="27">
        <f>COUNTIF($F$4:$F55,X$3)</f>
        <v>1</v>
      </c>
      <c r="Y55" s="27">
        <f>COUNTIF($F$4:$F55,Y$3)</f>
        <v>4</v>
      </c>
      <c r="Z55" s="27">
        <f>COUNTIF($F$4:$F55,Z$3)</f>
        <v>5</v>
      </c>
      <c r="AA55" s="27">
        <f>COUNTIF($F$4:$F55,AA$3)</f>
        <v>8</v>
      </c>
      <c r="AB55" s="38">
        <f>COUNTIF($E$4:$F55,R$3)</f>
        <v>12</v>
      </c>
      <c r="AC55" s="28">
        <f>COUNTIF($E$4:$F55,S$3)</f>
        <v>16</v>
      </c>
      <c r="AD55" s="28">
        <f>COUNTIF($E$4:$F55,T$3)</f>
        <v>11</v>
      </c>
      <c r="AE55" s="28">
        <f>COUNTIF($E$4:$F55,U$3)</f>
        <v>13</v>
      </c>
      <c r="AF55" s="28">
        <f>COUNTIF($E$4:$F55,V$3)</f>
        <v>9</v>
      </c>
      <c r="AG55" s="28">
        <f>COUNTIF($E$4:$F55,W$3)</f>
        <v>12</v>
      </c>
      <c r="AH55" s="28">
        <f>COUNTIF($E$4:$F55,X$3)</f>
        <v>3</v>
      </c>
      <c r="AI55" s="28">
        <f>COUNTIF($E$4:$F55,Y$3)</f>
        <v>10</v>
      </c>
      <c r="AJ55" s="28">
        <f>COUNTIF($E$4:$F55,Z$3)</f>
        <v>9</v>
      </c>
      <c r="AK55" s="28">
        <f>COUNTIF($E$4:$F55,AA$3)</f>
        <v>9</v>
      </c>
      <c r="AL55" s="36">
        <f t="shared" si="15"/>
        <v>0.5</v>
      </c>
      <c r="AM55" s="36">
        <f t="shared" si="15"/>
        <v>0.3125</v>
      </c>
      <c r="AN55" s="36">
        <f t="shared" si="15"/>
        <v>0.45454545454545453</v>
      </c>
      <c r="AO55" s="36">
        <f t="shared" si="15"/>
        <v>0.38461538461538464</v>
      </c>
      <c r="AP55" s="36">
        <f t="shared" si="15"/>
        <v>0.66666666666666663</v>
      </c>
      <c r="AQ55" s="36">
        <f t="shared" si="15"/>
        <v>0.58333333333333337</v>
      </c>
      <c r="AR55" s="36">
        <f t="shared" si="15"/>
        <v>0.33333333333333331</v>
      </c>
      <c r="AS55" s="36">
        <f t="shared" si="15"/>
        <v>0.4</v>
      </c>
      <c r="AT55" s="36">
        <f t="shared" si="15"/>
        <v>0.55555555555555558</v>
      </c>
      <c r="AU55" s="36">
        <f t="shared" si="15"/>
        <v>0.88888888888888884</v>
      </c>
      <c r="AV55" s="27">
        <v>53</v>
      </c>
      <c r="AX55">
        <f t="shared" si="12"/>
        <v>1</v>
      </c>
      <c r="AY55">
        <f t="shared" si="13"/>
        <v>7</v>
      </c>
      <c r="AZ55">
        <f t="shared" si="14"/>
        <v>7</v>
      </c>
      <c r="BA55" s="6">
        <f>matches_win!AL55-AL55</f>
        <v>0</v>
      </c>
      <c r="BB55" s="6">
        <f>matches_win!AM55-AM55</f>
        <v>0.375</v>
      </c>
      <c r="BC55" s="6">
        <f>matches_win!AN55-AN55</f>
        <v>9.0909090909090884E-2</v>
      </c>
      <c r="BD55" s="6">
        <f>matches_win!AO55-AO55</f>
        <v>0.23076923076923078</v>
      </c>
      <c r="BE55" s="6">
        <f>matches_win!AP55-AP55</f>
        <v>-0.33333333333333331</v>
      </c>
      <c r="BF55" s="6">
        <f>matches_win!AQ55-AQ55</f>
        <v>-0.16666666666666669</v>
      </c>
      <c r="BG55" s="6">
        <f>matches_win!AR55-AR55</f>
        <v>0.33333333333333331</v>
      </c>
      <c r="BH55" s="6">
        <f>matches_win!AS55-AS55</f>
        <v>0.19999999999999996</v>
      </c>
      <c r="BI55" s="6">
        <f>matches_win!AT55-AT55</f>
        <v>-0.11111111111111116</v>
      </c>
      <c r="BJ55" s="6">
        <f>matches_win!AU55-AU55</f>
        <v>-0.77777777777777768</v>
      </c>
    </row>
    <row r="56" spans="1:62" x14ac:dyDescent="0.35">
      <c r="A56" t="s">
        <v>144</v>
      </c>
      <c r="B56" s="33">
        <v>53</v>
      </c>
      <c r="C56" s="27">
        <v>1</v>
      </c>
      <c r="D56" s="27">
        <v>3</v>
      </c>
      <c r="E56" s="27">
        <v>1</v>
      </c>
      <c r="F56" s="27">
        <f t="shared" si="8"/>
        <v>3</v>
      </c>
      <c r="G56" s="27">
        <f t="shared" si="9"/>
        <v>-2</v>
      </c>
      <c r="H56" s="27">
        <f t="shared" si="10"/>
        <v>0</v>
      </c>
      <c r="I56" s="34">
        <f>VLOOKUP(F56,naive_stat!$A$4:$E$13,5,0)</f>
        <v>0.48148148148148145</v>
      </c>
      <c r="J56" s="35">
        <f>11-VLOOKUP(F56,naive_stat!$A$4:$F$13,6,0)</f>
        <v>5</v>
      </c>
      <c r="K56" s="36">
        <f>matches_win!K56-matches_lost!K56</f>
        <v>0.14285714285714285</v>
      </c>
      <c r="L56" s="54">
        <f>IF(VLOOKUP(C56,dynamic!$A$50:$G$59,7,0)&gt;VLOOKUP(D56,dynamic!$A$50:$G$59,7,0),C56,D56)</f>
        <v>3</v>
      </c>
      <c r="M56" s="44">
        <f t="shared" si="4"/>
        <v>0</v>
      </c>
      <c r="N56" s="54">
        <f>IF(VLOOKUP(C56,dynamic!$A$50:$F$59,2,0)&gt;VLOOKUP(D56,dynamic!$A$50:$F$59,2,0),C56,D56)</f>
        <v>3</v>
      </c>
      <c r="O56" s="44">
        <f t="shared" si="5"/>
        <v>0</v>
      </c>
      <c r="P56" s="54">
        <f>IF(VLOOKUP(C56,dynamic!$A$50:$F$59,4,0)&gt;VLOOKUP(D56,dynamic!$A$50:$F$59,4,0),C56,D56)</f>
        <v>3</v>
      </c>
      <c r="Q56" s="44">
        <f t="shared" si="6"/>
        <v>0</v>
      </c>
      <c r="R56" s="27">
        <f>COUNTIF($F$4:$F56,R$3)</f>
        <v>6</v>
      </c>
      <c r="S56" s="27">
        <f>COUNTIF($F$4:$F56,S$3)</f>
        <v>5</v>
      </c>
      <c r="T56" s="27">
        <f>COUNTIF($F$4:$F56,T$3)</f>
        <v>5</v>
      </c>
      <c r="U56" s="27">
        <f>COUNTIF($F$4:$F56,U$3)</f>
        <v>6</v>
      </c>
      <c r="V56" s="27">
        <f>COUNTIF($F$4:$F56,V$3)</f>
        <v>6</v>
      </c>
      <c r="W56" s="27">
        <f>COUNTIF($F$4:$F56,W$3)</f>
        <v>7</v>
      </c>
      <c r="X56" s="27">
        <f>COUNTIF($F$4:$F56,X$3)</f>
        <v>1</v>
      </c>
      <c r="Y56" s="27">
        <f>COUNTIF($F$4:$F56,Y$3)</f>
        <v>4</v>
      </c>
      <c r="Z56" s="27">
        <f>COUNTIF($F$4:$F56,Z$3)</f>
        <v>5</v>
      </c>
      <c r="AA56" s="27">
        <f>COUNTIF($F$4:$F56,AA$3)</f>
        <v>8</v>
      </c>
      <c r="AB56" s="38">
        <f>COUNTIF($E$4:$F56,R$3)</f>
        <v>12</v>
      </c>
      <c r="AC56" s="28">
        <f>COUNTIF($E$4:$F56,S$3)</f>
        <v>17</v>
      </c>
      <c r="AD56" s="28">
        <f>COUNTIF($E$4:$F56,T$3)</f>
        <v>11</v>
      </c>
      <c r="AE56" s="28">
        <f>COUNTIF($E$4:$F56,U$3)</f>
        <v>14</v>
      </c>
      <c r="AF56" s="28">
        <f>COUNTIF($E$4:$F56,V$3)</f>
        <v>9</v>
      </c>
      <c r="AG56" s="28">
        <f>COUNTIF($E$4:$F56,W$3)</f>
        <v>12</v>
      </c>
      <c r="AH56" s="28">
        <f>COUNTIF($E$4:$F56,X$3)</f>
        <v>3</v>
      </c>
      <c r="AI56" s="28">
        <f>COUNTIF($E$4:$F56,Y$3)</f>
        <v>10</v>
      </c>
      <c r="AJ56" s="28">
        <f>COUNTIF($E$4:$F56,Z$3)</f>
        <v>9</v>
      </c>
      <c r="AK56" s="28">
        <f>COUNTIF($E$4:$F56,AA$3)</f>
        <v>9</v>
      </c>
      <c r="AL56" s="36">
        <f t="shared" si="15"/>
        <v>0.5</v>
      </c>
      <c r="AM56" s="36">
        <f t="shared" si="15"/>
        <v>0.29411764705882354</v>
      </c>
      <c r="AN56" s="36">
        <f t="shared" si="15"/>
        <v>0.45454545454545453</v>
      </c>
      <c r="AO56" s="36">
        <f t="shared" si="15"/>
        <v>0.42857142857142855</v>
      </c>
      <c r="AP56" s="36">
        <f t="shared" si="15"/>
        <v>0.66666666666666663</v>
      </c>
      <c r="AQ56" s="36">
        <f t="shared" si="15"/>
        <v>0.58333333333333337</v>
      </c>
      <c r="AR56" s="36">
        <f t="shared" si="15"/>
        <v>0.33333333333333331</v>
      </c>
      <c r="AS56" s="36">
        <f t="shared" si="15"/>
        <v>0.4</v>
      </c>
      <c r="AT56" s="36">
        <f t="shared" si="15"/>
        <v>0.55555555555555558</v>
      </c>
      <c r="AU56" s="36">
        <f t="shared" si="15"/>
        <v>0.88888888888888884</v>
      </c>
      <c r="AV56" s="27">
        <v>54</v>
      </c>
      <c r="AX56">
        <f t="shared" si="12"/>
        <v>1</v>
      </c>
      <c r="AY56">
        <f t="shared" si="13"/>
        <v>3</v>
      </c>
      <c r="AZ56">
        <f t="shared" si="14"/>
        <v>1</v>
      </c>
      <c r="BA56" s="6">
        <f>matches_win!AL56-AL56</f>
        <v>0</v>
      </c>
      <c r="BB56" s="6">
        <f>matches_win!AM56-AM56</f>
        <v>0.41176470588235298</v>
      </c>
      <c r="BC56" s="6">
        <f>matches_win!AN56-AN56</f>
        <v>9.0909090909090884E-2</v>
      </c>
      <c r="BD56" s="6">
        <f>matches_win!AO56-AO56</f>
        <v>0.14285714285714285</v>
      </c>
      <c r="BE56" s="6">
        <f>matches_win!AP56-AP56</f>
        <v>-0.33333333333333331</v>
      </c>
      <c r="BF56" s="6">
        <f>matches_win!AQ56-AQ56</f>
        <v>-0.16666666666666669</v>
      </c>
      <c r="BG56" s="6">
        <f>matches_win!AR56-AR56</f>
        <v>0.33333333333333331</v>
      </c>
      <c r="BH56" s="6">
        <f>matches_win!AS56-AS56</f>
        <v>0.19999999999999996</v>
      </c>
      <c r="BI56" s="6">
        <f>matches_win!AT56-AT56</f>
        <v>-0.11111111111111116</v>
      </c>
      <c r="BJ56" s="6">
        <f>matches_win!AU56-AU56</f>
        <v>-0.77777777777777768</v>
      </c>
    </row>
    <row r="57" spans="1:62" x14ac:dyDescent="0.35">
      <c r="A57" t="s">
        <v>144</v>
      </c>
      <c r="B57" s="33">
        <v>54</v>
      </c>
      <c r="C57" s="27">
        <v>7</v>
      </c>
      <c r="D57" s="27">
        <v>4</v>
      </c>
      <c r="E57" s="27">
        <v>4</v>
      </c>
      <c r="F57" s="27">
        <f t="shared" si="8"/>
        <v>7</v>
      </c>
      <c r="G57" s="27">
        <f t="shared" si="9"/>
        <v>3</v>
      </c>
      <c r="H57" s="27">
        <f t="shared" si="10"/>
        <v>0</v>
      </c>
      <c r="I57" s="34">
        <f>VLOOKUP(F57,naive_stat!$A$4:$E$13,5,0)</f>
        <v>0.44827586206896552</v>
      </c>
      <c r="J57" s="35">
        <f>11-VLOOKUP(F57,naive_stat!$A$4:$F$13,6,0)</f>
        <v>4</v>
      </c>
      <c r="K57" s="36">
        <f>matches_win!K57-matches_lost!K57</f>
        <v>9.0909090909090884E-2</v>
      </c>
      <c r="L57" s="54">
        <f>IF(VLOOKUP(C57,dynamic!$A$50:$G$59,7,0)&gt;VLOOKUP(D57,dynamic!$A$50:$G$59,7,0),C57,D57)</f>
        <v>7</v>
      </c>
      <c r="M57" s="44">
        <f t="shared" si="4"/>
        <v>0</v>
      </c>
      <c r="N57" s="54">
        <f>IF(VLOOKUP(C57,dynamic!$A$50:$F$59,2,0)&gt;VLOOKUP(D57,dynamic!$A$50:$F$59,2,0),C57,D57)</f>
        <v>7</v>
      </c>
      <c r="O57" s="44">
        <f t="shared" si="5"/>
        <v>0</v>
      </c>
      <c r="P57" s="54">
        <f>IF(VLOOKUP(C57,dynamic!$A$50:$F$59,4,0)&gt;VLOOKUP(D57,dynamic!$A$50:$F$59,4,0),C57,D57)</f>
        <v>7</v>
      </c>
      <c r="Q57" s="44">
        <f t="shared" si="6"/>
        <v>0</v>
      </c>
      <c r="R57" s="27">
        <f>COUNTIF($F$4:$F57,R$3)</f>
        <v>6</v>
      </c>
      <c r="S57" s="27">
        <f>COUNTIF($F$4:$F57,S$3)</f>
        <v>5</v>
      </c>
      <c r="T57" s="27">
        <f>COUNTIF($F$4:$F57,T$3)</f>
        <v>5</v>
      </c>
      <c r="U57" s="27">
        <f>COUNTIF($F$4:$F57,U$3)</f>
        <v>6</v>
      </c>
      <c r="V57" s="27">
        <f>COUNTIF($F$4:$F57,V$3)</f>
        <v>6</v>
      </c>
      <c r="W57" s="27">
        <f>COUNTIF($F$4:$F57,W$3)</f>
        <v>7</v>
      </c>
      <c r="X57" s="27">
        <f>COUNTIF($F$4:$F57,X$3)</f>
        <v>1</v>
      </c>
      <c r="Y57" s="27">
        <f>COUNTIF($F$4:$F57,Y$3)</f>
        <v>5</v>
      </c>
      <c r="Z57" s="27">
        <f>COUNTIF($F$4:$F57,Z$3)</f>
        <v>5</v>
      </c>
      <c r="AA57" s="27">
        <f>COUNTIF($F$4:$F57,AA$3)</f>
        <v>8</v>
      </c>
      <c r="AB57" s="38">
        <f>COUNTIF($E$4:$F57,R$3)</f>
        <v>12</v>
      </c>
      <c r="AC57" s="28">
        <f>COUNTIF($E$4:$F57,S$3)</f>
        <v>17</v>
      </c>
      <c r="AD57" s="28">
        <f>COUNTIF($E$4:$F57,T$3)</f>
        <v>11</v>
      </c>
      <c r="AE57" s="28">
        <f>COUNTIF($E$4:$F57,U$3)</f>
        <v>14</v>
      </c>
      <c r="AF57" s="28">
        <f>COUNTIF($E$4:$F57,V$3)</f>
        <v>10</v>
      </c>
      <c r="AG57" s="28">
        <f>COUNTIF($E$4:$F57,W$3)</f>
        <v>12</v>
      </c>
      <c r="AH57" s="28">
        <f>COUNTIF($E$4:$F57,X$3)</f>
        <v>3</v>
      </c>
      <c r="AI57" s="28">
        <f>COUNTIF($E$4:$F57,Y$3)</f>
        <v>11</v>
      </c>
      <c r="AJ57" s="28">
        <f>COUNTIF($E$4:$F57,Z$3)</f>
        <v>9</v>
      </c>
      <c r="AK57" s="28">
        <f>COUNTIF($E$4:$F57,AA$3)</f>
        <v>9</v>
      </c>
      <c r="AL57" s="36">
        <f t="shared" si="15"/>
        <v>0.5</v>
      </c>
      <c r="AM57" s="36">
        <f t="shared" si="15"/>
        <v>0.29411764705882354</v>
      </c>
      <c r="AN57" s="36">
        <f t="shared" si="15"/>
        <v>0.45454545454545453</v>
      </c>
      <c r="AO57" s="36">
        <f t="shared" si="15"/>
        <v>0.42857142857142855</v>
      </c>
      <c r="AP57" s="36">
        <f t="shared" si="15"/>
        <v>0.6</v>
      </c>
      <c r="AQ57" s="36">
        <f t="shared" si="15"/>
        <v>0.58333333333333337</v>
      </c>
      <c r="AR57" s="36">
        <f t="shared" si="15"/>
        <v>0.33333333333333331</v>
      </c>
      <c r="AS57" s="36">
        <f t="shared" si="15"/>
        <v>0.45454545454545453</v>
      </c>
      <c r="AT57" s="36">
        <f t="shared" si="15"/>
        <v>0.55555555555555558</v>
      </c>
      <c r="AU57" s="36">
        <f t="shared" si="15"/>
        <v>0.88888888888888884</v>
      </c>
      <c r="AV57" s="27">
        <v>55</v>
      </c>
      <c r="AX57">
        <f t="shared" si="12"/>
        <v>7</v>
      </c>
      <c r="AY57">
        <f t="shared" si="13"/>
        <v>4</v>
      </c>
      <c r="AZ57">
        <f t="shared" si="14"/>
        <v>4</v>
      </c>
      <c r="BA57" s="6">
        <f>matches_win!AL57-AL57</f>
        <v>0</v>
      </c>
      <c r="BB57" s="6">
        <f>matches_win!AM57-AM57</f>
        <v>0.41176470588235298</v>
      </c>
      <c r="BC57" s="6">
        <f>matches_win!AN57-AN57</f>
        <v>9.0909090909090884E-2</v>
      </c>
      <c r="BD57" s="6">
        <f>matches_win!AO57-AO57</f>
        <v>0.14285714285714285</v>
      </c>
      <c r="BE57" s="6">
        <f>matches_win!AP57-AP57</f>
        <v>-0.19999999999999996</v>
      </c>
      <c r="BF57" s="6">
        <f>matches_win!AQ57-AQ57</f>
        <v>-0.16666666666666669</v>
      </c>
      <c r="BG57" s="6">
        <f>matches_win!AR57-AR57</f>
        <v>0.33333333333333331</v>
      </c>
      <c r="BH57" s="6">
        <f>matches_win!AS57-AS57</f>
        <v>9.0909090909090884E-2</v>
      </c>
      <c r="BI57" s="6">
        <f>matches_win!AT57-AT57</f>
        <v>-0.11111111111111116</v>
      </c>
      <c r="BJ57" s="6">
        <f>matches_win!AU57-AU57</f>
        <v>-0.77777777777777768</v>
      </c>
    </row>
    <row r="58" spans="1:62" x14ac:dyDescent="0.35">
      <c r="A58" t="s">
        <v>144</v>
      </c>
      <c r="B58" s="33">
        <v>55</v>
      </c>
      <c r="C58" s="27">
        <v>5</v>
      </c>
      <c r="D58" s="27">
        <v>2</v>
      </c>
      <c r="E58" s="27">
        <v>5</v>
      </c>
      <c r="F58" s="27">
        <f t="shared" si="8"/>
        <v>2</v>
      </c>
      <c r="G58" s="27">
        <f t="shared" si="9"/>
        <v>3</v>
      </c>
      <c r="H58" s="27">
        <f t="shared" si="10"/>
        <v>0</v>
      </c>
      <c r="I58" s="34">
        <f>VLOOKUP(F58,naive_stat!$A$4:$E$13,5,0)</f>
        <v>0.4838709677419355</v>
      </c>
      <c r="J58" s="35">
        <f>11-VLOOKUP(F58,naive_stat!$A$4:$F$13,6,0)</f>
        <v>6</v>
      </c>
      <c r="K58" s="36">
        <f>matches_win!K58-matches_lost!K58</f>
        <v>0</v>
      </c>
      <c r="L58" s="54">
        <f>IF(VLOOKUP(C58,dynamic!$A$50:$G$59,7,0)&gt;VLOOKUP(D58,dynamic!$A$50:$G$59,7,0),C58,D58)</f>
        <v>2</v>
      </c>
      <c r="M58" s="44">
        <f t="shared" si="4"/>
        <v>0</v>
      </c>
      <c r="N58" s="54">
        <f>IF(VLOOKUP(C58,dynamic!$A$50:$F$59,2,0)&gt;VLOOKUP(D58,dynamic!$A$50:$F$59,2,0),C58,D58)</f>
        <v>2</v>
      </c>
      <c r="O58" s="44">
        <f t="shared" si="5"/>
        <v>0</v>
      </c>
      <c r="P58" s="54">
        <f>IF(VLOOKUP(C58,dynamic!$A$50:$F$59,4,0)&gt;VLOOKUP(D58,dynamic!$A$50:$F$59,4,0),C58,D58)</f>
        <v>2</v>
      </c>
      <c r="Q58" s="44">
        <f t="shared" si="6"/>
        <v>0</v>
      </c>
      <c r="R58" s="27">
        <f>COUNTIF($F$4:$F58,R$3)</f>
        <v>6</v>
      </c>
      <c r="S58" s="27">
        <f>COUNTIF($F$4:$F58,S$3)</f>
        <v>5</v>
      </c>
      <c r="T58" s="27">
        <f>COUNTIF($F$4:$F58,T$3)</f>
        <v>6</v>
      </c>
      <c r="U58" s="27">
        <f>COUNTIF($F$4:$F58,U$3)</f>
        <v>6</v>
      </c>
      <c r="V58" s="27">
        <f>COUNTIF($F$4:$F58,V$3)</f>
        <v>6</v>
      </c>
      <c r="W58" s="27">
        <f>COUNTIF($F$4:$F58,W$3)</f>
        <v>7</v>
      </c>
      <c r="X58" s="27">
        <f>COUNTIF($F$4:$F58,X$3)</f>
        <v>1</v>
      </c>
      <c r="Y58" s="27">
        <f>COUNTIF($F$4:$F58,Y$3)</f>
        <v>5</v>
      </c>
      <c r="Z58" s="27">
        <f>COUNTIF($F$4:$F58,Z$3)</f>
        <v>5</v>
      </c>
      <c r="AA58" s="27">
        <f>COUNTIF($F$4:$F58,AA$3)</f>
        <v>8</v>
      </c>
      <c r="AB58" s="38">
        <f>COUNTIF($E$4:$F58,R$3)</f>
        <v>12</v>
      </c>
      <c r="AC58" s="28">
        <f>COUNTIF($E$4:$F58,S$3)</f>
        <v>17</v>
      </c>
      <c r="AD58" s="28">
        <f>COUNTIF($E$4:$F58,T$3)</f>
        <v>12</v>
      </c>
      <c r="AE58" s="28">
        <f>COUNTIF($E$4:$F58,U$3)</f>
        <v>14</v>
      </c>
      <c r="AF58" s="28">
        <f>COUNTIF($E$4:$F58,V$3)</f>
        <v>10</v>
      </c>
      <c r="AG58" s="28">
        <f>COUNTIF($E$4:$F58,W$3)</f>
        <v>13</v>
      </c>
      <c r="AH58" s="28">
        <f>COUNTIF($E$4:$F58,X$3)</f>
        <v>3</v>
      </c>
      <c r="AI58" s="28">
        <f>COUNTIF($E$4:$F58,Y$3)</f>
        <v>11</v>
      </c>
      <c r="AJ58" s="28">
        <f>COUNTIF($E$4:$F58,Z$3)</f>
        <v>9</v>
      </c>
      <c r="AK58" s="28">
        <f>COUNTIF($E$4:$F58,AA$3)</f>
        <v>9</v>
      </c>
      <c r="AL58" s="36">
        <f t="shared" si="15"/>
        <v>0.5</v>
      </c>
      <c r="AM58" s="36">
        <f t="shared" si="15"/>
        <v>0.29411764705882354</v>
      </c>
      <c r="AN58" s="36">
        <f t="shared" si="15"/>
        <v>0.5</v>
      </c>
      <c r="AO58" s="36">
        <f t="shared" si="15"/>
        <v>0.42857142857142855</v>
      </c>
      <c r="AP58" s="36">
        <f t="shared" si="15"/>
        <v>0.6</v>
      </c>
      <c r="AQ58" s="36">
        <f t="shared" si="15"/>
        <v>0.53846153846153844</v>
      </c>
      <c r="AR58" s="36">
        <f t="shared" si="15"/>
        <v>0.33333333333333331</v>
      </c>
      <c r="AS58" s="36">
        <f t="shared" si="15"/>
        <v>0.45454545454545453</v>
      </c>
      <c r="AT58" s="36">
        <f t="shared" si="15"/>
        <v>0.55555555555555558</v>
      </c>
      <c r="AU58" s="36">
        <f t="shared" si="15"/>
        <v>0.88888888888888884</v>
      </c>
      <c r="AV58" s="27">
        <v>56</v>
      </c>
      <c r="AX58">
        <f t="shared" si="12"/>
        <v>5</v>
      </c>
      <c r="AY58">
        <f t="shared" si="13"/>
        <v>2</v>
      </c>
      <c r="AZ58">
        <f t="shared" si="14"/>
        <v>5</v>
      </c>
      <c r="BA58" s="6">
        <f>matches_win!AL58-AL58</f>
        <v>0</v>
      </c>
      <c r="BB58" s="6">
        <f>matches_win!AM58-AM58</f>
        <v>0.41176470588235298</v>
      </c>
      <c r="BC58" s="6">
        <f>matches_win!AN58-AN58</f>
        <v>0</v>
      </c>
      <c r="BD58" s="6">
        <f>matches_win!AO58-AO58</f>
        <v>0.14285714285714285</v>
      </c>
      <c r="BE58" s="6">
        <f>matches_win!AP58-AP58</f>
        <v>-0.19999999999999996</v>
      </c>
      <c r="BF58" s="6">
        <f>matches_win!AQ58-AQ58</f>
        <v>-7.6923076923076872E-2</v>
      </c>
      <c r="BG58" s="6">
        <f>matches_win!AR58-AR58</f>
        <v>0.33333333333333331</v>
      </c>
      <c r="BH58" s="6">
        <f>matches_win!AS58-AS58</f>
        <v>9.0909090909090884E-2</v>
      </c>
      <c r="BI58" s="6">
        <f>matches_win!AT58-AT58</f>
        <v>-0.11111111111111116</v>
      </c>
      <c r="BJ58" s="6">
        <f>matches_win!AU58-AU58</f>
        <v>-0.77777777777777768</v>
      </c>
    </row>
    <row r="59" spans="1:62" x14ac:dyDescent="0.35">
      <c r="A59" t="s">
        <v>144</v>
      </c>
      <c r="B59" s="33">
        <v>56</v>
      </c>
      <c r="C59" s="27">
        <v>8</v>
      </c>
      <c r="D59" s="27">
        <v>1</v>
      </c>
      <c r="E59" s="27">
        <v>1</v>
      </c>
      <c r="F59" s="27">
        <f t="shared" si="8"/>
        <v>8</v>
      </c>
      <c r="G59" s="27">
        <f t="shared" si="9"/>
        <v>7</v>
      </c>
      <c r="H59" s="27">
        <f t="shared" si="10"/>
        <v>0</v>
      </c>
      <c r="I59" s="34">
        <f>VLOOKUP(F59,naive_stat!$A$4:$E$13,5,0)</f>
        <v>0.32</v>
      </c>
      <c r="J59" s="35">
        <f>11-VLOOKUP(F59,naive_stat!$A$4:$F$13,6,0)</f>
        <v>1</v>
      </c>
      <c r="K59" s="36">
        <f>matches_win!K59-matches_lost!K59</f>
        <v>-0.19999999999999996</v>
      </c>
      <c r="L59" s="54">
        <f>IF(VLOOKUP(C59,dynamic!$A$50:$G$59,7,0)&gt;VLOOKUP(D59,dynamic!$A$50:$G$59,7,0),C59,D59)</f>
        <v>1</v>
      </c>
      <c r="M59" s="44">
        <f t="shared" si="4"/>
        <v>1</v>
      </c>
      <c r="N59" s="54">
        <f>IF(VLOOKUP(C59,dynamic!$A$50:$F$59,2,0)&gt;VLOOKUP(D59,dynamic!$A$50:$F$59,2,0),C59,D59)</f>
        <v>1</v>
      </c>
      <c r="O59" s="44">
        <f t="shared" si="5"/>
        <v>1</v>
      </c>
      <c r="P59" s="54">
        <f>IF(VLOOKUP(C59,dynamic!$A$50:$F$59,4,0)&gt;VLOOKUP(D59,dynamic!$A$50:$F$59,4,0),C59,D59)</f>
        <v>1</v>
      </c>
      <c r="Q59" s="44">
        <f t="shared" si="6"/>
        <v>1</v>
      </c>
      <c r="R59" s="27">
        <f>COUNTIF($F$4:$F59,R$3)</f>
        <v>6</v>
      </c>
      <c r="S59" s="27">
        <f>COUNTIF($F$4:$F59,S$3)</f>
        <v>5</v>
      </c>
      <c r="T59" s="27">
        <f>COUNTIF($F$4:$F59,T$3)</f>
        <v>6</v>
      </c>
      <c r="U59" s="27">
        <f>COUNTIF($F$4:$F59,U$3)</f>
        <v>6</v>
      </c>
      <c r="V59" s="27">
        <f>COUNTIF($F$4:$F59,V$3)</f>
        <v>6</v>
      </c>
      <c r="W59" s="27">
        <f>COUNTIF($F$4:$F59,W$3)</f>
        <v>7</v>
      </c>
      <c r="X59" s="27">
        <f>COUNTIF($F$4:$F59,X$3)</f>
        <v>1</v>
      </c>
      <c r="Y59" s="27">
        <f>COUNTIF($F$4:$F59,Y$3)</f>
        <v>5</v>
      </c>
      <c r="Z59" s="27">
        <f>COUNTIF($F$4:$F59,Z$3)</f>
        <v>6</v>
      </c>
      <c r="AA59" s="27">
        <f>COUNTIF($F$4:$F59,AA$3)</f>
        <v>8</v>
      </c>
      <c r="AB59" s="38">
        <f>COUNTIF($E$4:$F59,R$3)</f>
        <v>12</v>
      </c>
      <c r="AC59" s="28">
        <f>COUNTIF($E$4:$F59,S$3)</f>
        <v>18</v>
      </c>
      <c r="AD59" s="28">
        <f>COUNTIF($E$4:$F59,T$3)</f>
        <v>12</v>
      </c>
      <c r="AE59" s="28">
        <f>COUNTIF($E$4:$F59,U$3)</f>
        <v>14</v>
      </c>
      <c r="AF59" s="28">
        <f>COUNTIF($E$4:$F59,V$3)</f>
        <v>10</v>
      </c>
      <c r="AG59" s="28">
        <f>COUNTIF($E$4:$F59,W$3)</f>
        <v>13</v>
      </c>
      <c r="AH59" s="28">
        <f>COUNTIF($E$4:$F59,X$3)</f>
        <v>3</v>
      </c>
      <c r="AI59" s="28">
        <f>COUNTIF($E$4:$F59,Y$3)</f>
        <v>11</v>
      </c>
      <c r="AJ59" s="28">
        <f>COUNTIF($E$4:$F59,Z$3)</f>
        <v>10</v>
      </c>
      <c r="AK59" s="28">
        <f>COUNTIF($E$4:$F59,AA$3)</f>
        <v>9</v>
      </c>
      <c r="AL59" s="36">
        <f t="shared" si="15"/>
        <v>0.5</v>
      </c>
      <c r="AM59" s="36">
        <f t="shared" si="15"/>
        <v>0.27777777777777779</v>
      </c>
      <c r="AN59" s="36">
        <f t="shared" si="15"/>
        <v>0.5</v>
      </c>
      <c r="AO59" s="36">
        <f t="shared" si="15"/>
        <v>0.42857142857142855</v>
      </c>
      <c r="AP59" s="36">
        <f t="shared" si="15"/>
        <v>0.6</v>
      </c>
      <c r="AQ59" s="36">
        <f t="shared" si="15"/>
        <v>0.53846153846153844</v>
      </c>
      <c r="AR59" s="36">
        <f t="shared" si="15"/>
        <v>0.33333333333333331</v>
      </c>
      <c r="AS59" s="36">
        <f t="shared" si="15"/>
        <v>0.45454545454545453</v>
      </c>
      <c r="AT59" s="36">
        <f t="shared" si="15"/>
        <v>0.6</v>
      </c>
      <c r="AU59" s="36">
        <f t="shared" si="15"/>
        <v>0.88888888888888884</v>
      </c>
      <c r="AV59" s="27">
        <v>57</v>
      </c>
      <c r="AX59">
        <f t="shared" si="12"/>
        <v>8</v>
      </c>
      <c r="AY59">
        <f t="shared" si="13"/>
        <v>1</v>
      </c>
      <c r="AZ59">
        <f t="shared" si="14"/>
        <v>1</v>
      </c>
      <c r="BA59" s="6">
        <f>matches_win!AL59-AL59</f>
        <v>0</v>
      </c>
      <c r="BB59" s="6">
        <f>matches_win!AM59-AM59</f>
        <v>0.44444444444444442</v>
      </c>
      <c r="BC59" s="6">
        <f>matches_win!AN59-AN59</f>
        <v>0</v>
      </c>
      <c r="BD59" s="6">
        <f>matches_win!AO59-AO59</f>
        <v>0.14285714285714285</v>
      </c>
      <c r="BE59" s="6">
        <f>matches_win!AP59-AP59</f>
        <v>-0.19999999999999996</v>
      </c>
      <c r="BF59" s="6">
        <f>matches_win!AQ59-AQ59</f>
        <v>-7.6923076923076872E-2</v>
      </c>
      <c r="BG59" s="6">
        <f>matches_win!AR59-AR59</f>
        <v>0.33333333333333331</v>
      </c>
      <c r="BH59" s="6">
        <f>matches_win!AS59-AS59</f>
        <v>9.0909090909090884E-2</v>
      </c>
      <c r="BI59" s="6">
        <f>matches_win!AT59-AT59</f>
        <v>-0.19999999999999996</v>
      </c>
      <c r="BJ59" s="6">
        <f>matches_win!AU59-AU59</f>
        <v>-0.77777777777777768</v>
      </c>
    </row>
    <row r="60" spans="1:62" x14ac:dyDescent="0.35">
      <c r="A60" t="s">
        <v>144</v>
      </c>
      <c r="B60" s="33">
        <v>57</v>
      </c>
      <c r="C60" s="27">
        <v>6</v>
      </c>
      <c r="D60" s="27">
        <v>7</v>
      </c>
      <c r="E60" s="27">
        <v>6</v>
      </c>
      <c r="F60" s="27">
        <f t="shared" si="8"/>
        <v>7</v>
      </c>
      <c r="G60" s="27">
        <f t="shared" si="9"/>
        <v>-1</v>
      </c>
      <c r="H60" s="27">
        <f t="shared" si="10"/>
        <v>0</v>
      </c>
      <c r="I60" s="34">
        <f>VLOOKUP(F60,naive_stat!$A$4:$E$13,5,0)</f>
        <v>0.44827586206896552</v>
      </c>
      <c r="J60" s="35">
        <f>11-VLOOKUP(F60,naive_stat!$A$4:$F$13,6,0)</f>
        <v>4</v>
      </c>
      <c r="K60" s="36">
        <f>matches_win!K60-matches_lost!K60</f>
        <v>0</v>
      </c>
      <c r="L60" s="54">
        <f>IF(VLOOKUP(C60,dynamic!$A$50:$G$59,7,0)&gt;VLOOKUP(D60,dynamic!$A$50:$G$59,7,0),C60,D60)</f>
        <v>7</v>
      </c>
      <c r="M60" s="44">
        <f t="shared" si="4"/>
        <v>0</v>
      </c>
      <c r="N60" s="54">
        <f>IF(VLOOKUP(C60,dynamic!$A$50:$F$59,2,0)&gt;VLOOKUP(D60,dynamic!$A$50:$F$59,2,0),C60,D60)</f>
        <v>7</v>
      </c>
      <c r="O60" s="44">
        <f t="shared" si="5"/>
        <v>0</v>
      </c>
      <c r="P60" s="54">
        <f>IF(VLOOKUP(C60,dynamic!$A$50:$F$59,4,0)&gt;VLOOKUP(D60,dynamic!$A$50:$F$59,4,0),C60,D60)</f>
        <v>7</v>
      </c>
      <c r="Q60" s="44">
        <f t="shared" si="6"/>
        <v>0</v>
      </c>
      <c r="R60" s="27">
        <f>COUNTIF($F$4:$F60,R$3)</f>
        <v>6</v>
      </c>
      <c r="S60" s="27">
        <f>COUNTIF($F$4:$F60,S$3)</f>
        <v>5</v>
      </c>
      <c r="T60" s="27">
        <f>COUNTIF($F$4:$F60,T$3)</f>
        <v>6</v>
      </c>
      <c r="U60" s="27">
        <f>COUNTIF($F$4:$F60,U$3)</f>
        <v>6</v>
      </c>
      <c r="V60" s="27">
        <f>COUNTIF($F$4:$F60,V$3)</f>
        <v>6</v>
      </c>
      <c r="W60" s="27">
        <f>COUNTIF($F$4:$F60,W$3)</f>
        <v>7</v>
      </c>
      <c r="X60" s="27">
        <f>COUNTIF($F$4:$F60,X$3)</f>
        <v>1</v>
      </c>
      <c r="Y60" s="27">
        <f>COUNTIF($F$4:$F60,Y$3)</f>
        <v>6</v>
      </c>
      <c r="Z60" s="27">
        <f>COUNTIF($F$4:$F60,Z$3)</f>
        <v>6</v>
      </c>
      <c r="AA60" s="27">
        <f>COUNTIF($F$4:$F60,AA$3)</f>
        <v>8</v>
      </c>
      <c r="AB60" s="38">
        <f>COUNTIF($E$4:$F60,R$3)</f>
        <v>12</v>
      </c>
      <c r="AC60" s="28">
        <f>COUNTIF($E$4:$F60,S$3)</f>
        <v>18</v>
      </c>
      <c r="AD60" s="28">
        <f>COUNTIF($E$4:$F60,T$3)</f>
        <v>12</v>
      </c>
      <c r="AE60" s="28">
        <f>COUNTIF($E$4:$F60,U$3)</f>
        <v>14</v>
      </c>
      <c r="AF60" s="28">
        <f>COUNTIF($E$4:$F60,V$3)</f>
        <v>10</v>
      </c>
      <c r="AG60" s="28">
        <f>COUNTIF($E$4:$F60,W$3)</f>
        <v>13</v>
      </c>
      <c r="AH60" s="28">
        <f>COUNTIF($E$4:$F60,X$3)</f>
        <v>4</v>
      </c>
      <c r="AI60" s="28">
        <f>COUNTIF($E$4:$F60,Y$3)</f>
        <v>12</v>
      </c>
      <c r="AJ60" s="28">
        <f>COUNTIF($E$4:$F60,Z$3)</f>
        <v>10</v>
      </c>
      <c r="AK60" s="28">
        <f>COUNTIF($E$4:$F60,AA$3)</f>
        <v>9</v>
      </c>
      <c r="AL60" s="36">
        <f t="shared" si="15"/>
        <v>0.5</v>
      </c>
      <c r="AM60" s="36">
        <f t="shared" si="15"/>
        <v>0.27777777777777779</v>
      </c>
      <c r="AN60" s="36">
        <f t="shared" si="15"/>
        <v>0.5</v>
      </c>
      <c r="AO60" s="36">
        <f t="shared" si="15"/>
        <v>0.42857142857142855</v>
      </c>
      <c r="AP60" s="36">
        <f t="shared" si="15"/>
        <v>0.6</v>
      </c>
      <c r="AQ60" s="36">
        <f t="shared" si="15"/>
        <v>0.53846153846153844</v>
      </c>
      <c r="AR60" s="36">
        <f t="shared" si="15"/>
        <v>0.25</v>
      </c>
      <c r="AS60" s="36">
        <f t="shared" si="15"/>
        <v>0.5</v>
      </c>
      <c r="AT60" s="36">
        <f t="shared" si="15"/>
        <v>0.6</v>
      </c>
      <c r="AU60" s="36">
        <f t="shared" si="15"/>
        <v>0.88888888888888884</v>
      </c>
      <c r="AV60" s="27">
        <v>58</v>
      </c>
      <c r="AX60">
        <f t="shared" si="12"/>
        <v>6</v>
      </c>
      <c r="AY60">
        <f t="shared" si="13"/>
        <v>7</v>
      </c>
      <c r="AZ60">
        <f t="shared" si="14"/>
        <v>6</v>
      </c>
      <c r="BA60" s="6">
        <f>matches_win!AL60-AL60</f>
        <v>0</v>
      </c>
      <c r="BB60" s="6">
        <f>matches_win!AM60-AM60</f>
        <v>0.44444444444444442</v>
      </c>
      <c r="BC60" s="6">
        <f>matches_win!AN60-AN60</f>
        <v>0</v>
      </c>
      <c r="BD60" s="6">
        <f>matches_win!AO60-AO60</f>
        <v>0.14285714285714285</v>
      </c>
      <c r="BE60" s="6">
        <f>matches_win!AP60-AP60</f>
        <v>-0.19999999999999996</v>
      </c>
      <c r="BF60" s="6">
        <f>matches_win!AQ60-AQ60</f>
        <v>-7.6923076923076872E-2</v>
      </c>
      <c r="BG60" s="6">
        <f>matches_win!AR60-AR60</f>
        <v>0.5</v>
      </c>
      <c r="BH60" s="6">
        <f>matches_win!AS60-AS60</f>
        <v>0</v>
      </c>
      <c r="BI60" s="6">
        <f>matches_win!AT60-AT60</f>
        <v>-0.19999999999999996</v>
      </c>
      <c r="BJ60" s="6">
        <f>matches_win!AU60-AU60</f>
        <v>-0.77777777777777768</v>
      </c>
    </row>
    <row r="61" spans="1:62" x14ac:dyDescent="0.35">
      <c r="A61" t="s">
        <v>144</v>
      </c>
      <c r="B61" s="33">
        <v>58</v>
      </c>
      <c r="C61" s="27">
        <v>4</v>
      </c>
      <c r="D61" s="27">
        <v>2</v>
      </c>
      <c r="E61" s="27">
        <v>2</v>
      </c>
      <c r="F61" s="27">
        <f t="shared" si="8"/>
        <v>4</v>
      </c>
      <c r="G61" s="27">
        <f t="shared" si="9"/>
        <v>2</v>
      </c>
      <c r="H61" s="27">
        <f t="shared" si="10"/>
        <v>0</v>
      </c>
      <c r="I61" s="34">
        <f>VLOOKUP(F61,naive_stat!$A$4:$E$13,5,0)</f>
        <v>0.5161290322580645</v>
      </c>
      <c r="J61" s="35">
        <f>11-VLOOKUP(F61,naive_stat!$A$4:$F$13,6,0)</f>
        <v>8</v>
      </c>
      <c r="K61" s="36">
        <f>matches_win!K61-matches_lost!K61</f>
        <v>-0.27272727272727271</v>
      </c>
      <c r="L61" s="54">
        <f>IF(VLOOKUP(C61,dynamic!$A$50:$G$59,7,0)&gt;VLOOKUP(D61,dynamic!$A$50:$G$59,7,0),C61,D61)</f>
        <v>2</v>
      </c>
      <c r="M61" s="44">
        <f t="shared" si="4"/>
        <v>1</v>
      </c>
      <c r="N61" s="54">
        <f>IF(VLOOKUP(C61,dynamic!$A$50:$F$59,2,0)&gt;VLOOKUP(D61,dynamic!$A$50:$F$59,2,0),C61,D61)</f>
        <v>2</v>
      </c>
      <c r="O61" s="44">
        <f t="shared" si="5"/>
        <v>1</v>
      </c>
      <c r="P61" s="54">
        <f>IF(VLOOKUP(C61,dynamic!$A$50:$F$59,4,0)&gt;VLOOKUP(D61,dynamic!$A$50:$F$59,4,0),C61,D61)</f>
        <v>2</v>
      </c>
      <c r="Q61" s="44">
        <f t="shared" si="6"/>
        <v>1</v>
      </c>
      <c r="R61" s="27">
        <f>COUNTIF($F$4:$F61,R$3)</f>
        <v>6</v>
      </c>
      <c r="S61" s="27">
        <f>COUNTIF($F$4:$F61,S$3)</f>
        <v>5</v>
      </c>
      <c r="T61" s="27">
        <f>COUNTIF($F$4:$F61,T$3)</f>
        <v>6</v>
      </c>
      <c r="U61" s="27">
        <f>COUNTIF($F$4:$F61,U$3)</f>
        <v>6</v>
      </c>
      <c r="V61" s="27">
        <f>COUNTIF($F$4:$F61,V$3)</f>
        <v>7</v>
      </c>
      <c r="W61" s="27">
        <f>COUNTIF($F$4:$F61,W$3)</f>
        <v>7</v>
      </c>
      <c r="X61" s="27">
        <f>COUNTIF($F$4:$F61,X$3)</f>
        <v>1</v>
      </c>
      <c r="Y61" s="27">
        <f>COUNTIF($F$4:$F61,Y$3)</f>
        <v>6</v>
      </c>
      <c r="Z61" s="27">
        <f>COUNTIF($F$4:$F61,Z$3)</f>
        <v>6</v>
      </c>
      <c r="AA61" s="27">
        <f>COUNTIF($F$4:$F61,AA$3)</f>
        <v>8</v>
      </c>
      <c r="AB61" s="38">
        <f>COUNTIF($E$4:$F61,R$3)</f>
        <v>12</v>
      </c>
      <c r="AC61" s="28">
        <f>COUNTIF($E$4:$F61,S$3)</f>
        <v>18</v>
      </c>
      <c r="AD61" s="28">
        <f>COUNTIF($E$4:$F61,T$3)</f>
        <v>13</v>
      </c>
      <c r="AE61" s="28">
        <f>COUNTIF($E$4:$F61,U$3)</f>
        <v>14</v>
      </c>
      <c r="AF61" s="28">
        <f>COUNTIF($E$4:$F61,V$3)</f>
        <v>11</v>
      </c>
      <c r="AG61" s="28">
        <f>COUNTIF($E$4:$F61,W$3)</f>
        <v>13</v>
      </c>
      <c r="AH61" s="28">
        <f>COUNTIF($E$4:$F61,X$3)</f>
        <v>4</v>
      </c>
      <c r="AI61" s="28">
        <f>COUNTIF($E$4:$F61,Y$3)</f>
        <v>12</v>
      </c>
      <c r="AJ61" s="28">
        <f>COUNTIF($E$4:$F61,Z$3)</f>
        <v>10</v>
      </c>
      <c r="AK61" s="28">
        <f>COUNTIF($E$4:$F61,AA$3)</f>
        <v>9</v>
      </c>
      <c r="AL61" s="36">
        <f t="shared" si="15"/>
        <v>0.5</v>
      </c>
      <c r="AM61" s="36">
        <f t="shared" si="15"/>
        <v>0.27777777777777779</v>
      </c>
      <c r="AN61" s="36">
        <f t="shared" si="15"/>
        <v>0.46153846153846156</v>
      </c>
      <c r="AO61" s="36">
        <f t="shared" si="15"/>
        <v>0.42857142857142855</v>
      </c>
      <c r="AP61" s="36">
        <f t="shared" si="15"/>
        <v>0.63636363636363635</v>
      </c>
      <c r="AQ61" s="36">
        <f t="shared" si="15"/>
        <v>0.53846153846153844</v>
      </c>
      <c r="AR61" s="36">
        <f t="shared" si="15"/>
        <v>0.25</v>
      </c>
      <c r="AS61" s="36">
        <f t="shared" si="15"/>
        <v>0.5</v>
      </c>
      <c r="AT61" s="36">
        <f t="shared" si="15"/>
        <v>0.6</v>
      </c>
      <c r="AU61" s="36">
        <f t="shared" si="15"/>
        <v>0.88888888888888884</v>
      </c>
      <c r="AV61" s="27">
        <v>59</v>
      </c>
      <c r="AX61">
        <f t="shared" si="12"/>
        <v>4</v>
      </c>
      <c r="AY61">
        <f t="shared" si="13"/>
        <v>2</v>
      </c>
      <c r="AZ61">
        <f t="shared" si="14"/>
        <v>2</v>
      </c>
      <c r="BA61" s="6">
        <f>matches_win!AL61-AL61</f>
        <v>0</v>
      </c>
      <c r="BB61" s="6">
        <f>matches_win!AM61-AM61</f>
        <v>0.44444444444444442</v>
      </c>
      <c r="BC61" s="6">
        <f>matches_win!AN61-AN61</f>
        <v>7.6923076923076872E-2</v>
      </c>
      <c r="BD61" s="6">
        <f>matches_win!AO61-AO61</f>
        <v>0.14285714285714285</v>
      </c>
      <c r="BE61" s="6">
        <f>matches_win!AP61-AP61</f>
        <v>-0.27272727272727271</v>
      </c>
      <c r="BF61" s="6">
        <f>matches_win!AQ61-AQ61</f>
        <v>-7.6923076923076872E-2</v>
      </c>
      <c r="BG61" s="6">
        <f>matches_win!AR61-AR61</f>
        <v>0.5</v>
      </c>
      <c r="BH61" s="6">
        <f>matches_win!AS61-AS61</f>
        <v>0</v>
      </c>
      <c r="BI61" s="6">
        <f>matches_win!AT61-AT61</f>
        <v>-0.19999999999999996</v>
      </c>
      <c r="BJ61" s="6">
        <f>matches_win!AU61-AU61</f>
        <v>-0.77777777777777768</v>
      </c>
    </row>
    <row r="62" spans="1:62" x14ac:dyDescent="0.35">
      <c r="A62" t="s">
        <v>144</v>
      </c>
      <c r="B62" s="33">
        <v>59</v>
      </c>
      <c r="C62" s="27">
        <v>1</v>
      </c>
      <c r="D62" s="27">
        <v>4</v>
      </c>
      <c r="E62" s="27">
        <v>1</v>
      </c>
      <c r="F62" s="27">
        <f t="shared" si="8"/>
        <v>4</v>
      </c>
      <c r="G62" s="27">
        <f t="shared" si="9"/>
        <v>-3</v>
      </c>
      <c r="H62" s="27">
        <f t="shared" si="10"/>
        <v>0</v>
      </c>
      <c r="I62" s="34">
        <f>VLOOKUP(F62,naive_stat!$A$4:$E$13,5,0)</f>
        <v>0.5161290322580645</v>
      </c>
      <c r="J62" s="35">
        <f>11-VLOOKUP(F62,naive_stat!$A$4:$F$13,6,0)</f>
        <v>8</v>
      </c>
      <c r="K62" s="36">
        <f>matches_win!K62-matches_lost!K62</f>
        <v>-0.33333333333333331</v>
      </c>
      <c r="L62" s="54">
        <f>IF(VLOOKUP(C62,dynamic!$A$50:$G$59,7,0)&gt;VLOOKUP(D62,dynamic!$A$50:$G$59,7,0),C62,D62)</f>
        <v>1</v>
      </c>
      <c r="M62" s="44">
        <f t="shared" si="4"/>
        <v>1</v>
      </c>
      <c r="N62" s="54">
        <f>IF(VLOOKUP(C62,dynamic!$A$50:$F$59,2,0)&gt;VLOOKUP(D62,dynamic!$A$50:$F$59,2,0),C62,D62)</f>
        <v>1</v>
      </c>
      <c r="O62" s="44">
        <f t="shared" si="5"/>
        <v>1</v>
      </c>
      <c r="P62" s="54">
        <f>IF(VLOOKUP(C62,dynamic!$A$50:$F$59,4,0)&gt;VLOOKUP(D62,dynamic!$A$50:$F$59,4,0),C62,D62)</f>
        <v>1</v>
      </c>
      <c r="Q62" s="44">
        <f t="shared" si="6"/>
        <v>1</v>
      </c>
      <c r="R62" s="27">
        <f>COUNTIF($F$4:$F62,R$3)</f>
        <v>6</v>
      </c>
      <c r="S62" s="27">
        <f>COUNTIF($F$4:$F62,S$3)</f>
        <v>5</v>
      </c>
      <c r="T62" s="27">
        <f>COUNTIF($F$4:$F62,T$3)</f>
        <v>6</v>
      </c>
      <c r="U62" s="27">
        <f>COUNTIF($F$4:$F62,U$3)</f>
        <v>6</v>
      </c>
      <c r="V62" s="27">
        <f>COUNTIF($F$4:$F62,V$3)</f>
        <v>8</v>
      </c>
      <c r="W62" s="27">
        <f>COUNTIF($F$4:$F62,W$3)</f>
        <v>7</v>
      </c>
      <c r="X62" s="27">
        <f>COUNTIF($F$4:$F62,X$3)</f>
        <v>1</v>
      </c>
      <c r="Y62" s="27">
        <f>COUNTIF($F$4:$F62,Y$3)</f>
        <v>6</v>
      </c>
      <c r="Z62" s="27">
        <f>COUNTIF($F$4:$F62,Z$3)</f>
        <v>6</v>
      </c>
      <c r="AA62" s="27">
        <f>COUNTIF($F$4:$F62,AA$3)</f>
        <v>8</v>
      </c>
      <c r="AB62" s="38">
        <f>COUNTIF($E$4:$F62,R$3)</f>
        <v>12</v>
      </c>
      <c r="AC62" s="28">
        <f>COUNTIF($E$4:$F62,S$3)</f>
        <v>19</v>
      </c>
      <c r="AD62" s="28">
        <f>COUNTIF($E$4:$F62,T$3)</f>
        <v>13</v>
      </c>
      <c r="AE62" s="28">
        <f>COUNTIF($E$4:$F62,U$3)</f>
        <v>14</v>
      </c>
      <c r="AF62" s="28">
        <f>COUNTIF($E$4:$F62,V$3)</f>
        <v>12</v>
      </c>
      <c r="AG62" s="28">
        <f>COUNTIF($E$4:$F62,W$3)</f>
        <v>13</v>
      </c>
      <c r="AH62" s="28">
        <f>COUNTIF($E$4:$F62,X$3)</f>
        <v>4</v>
      </c>
      <c r="AI62" s="28">
        <f>COUNTIF($E$4:$F62,Y$3)</f>
        <v>12</v>
      </c>
      <c r="AJ62" s="28">
        <f>COUNTIF($E$4:$F62,Z$3)</f>
        <v>10</v>
      </c>
      <c r="AK62" s="28">
        <f>COUNTIF($E$4:$F62,AA$3)</f>
        <v>9</v>
      </c>
      <c r="AL62" s="36">
        <f t="shared" si="15"/>
        <v>0.5</v>
      </c>
      <c r="AM62" s="36">
        <f t="shared" si="15"/>
        <v>0.26315789473684209</v>
      </c>
      <c r="AN62" s="36">
        <f t="shared" si="15"/>
        <v>0.46153846153846156</v>
      </c>
      <c r="AO62" s="36">
        <f t="shared" si="15"/>
        <v>0.42857142857142855</v>
      </c>
      <c r="AP62" s="36">
        <f t="shared" si="15"/>
        <v>0.66666666666666663</v>
      </c>
      <c r="AQ62" s="36">
        <f t="shared" si="15"/>
        <v>0.53846153846153844</v>
      </c>
      <c r="AR62" s="36">
        <f t="shared" si="15"/>
        <v>0.25</v>
      </c>
      <c r="AS62" s="36">
        <f t="shared" si="15"/>
        <v>0.5</v>
      </c>
      <c r="AT62" s="36">
        <f t="shared" si="15"/>
        <v>0.6</v>
      </c>
      <c r="AU62" s="36">
        <f t="shared" si="15"/>
        <v>0.88888888888888884</v>
      </c>
      <c r="AV62" s="27">
        <v>60</v>
      </c>
      <c r="AX62">
        <f t="shared" si="12"/>
        <v>1</v>
      </c>
      <c r="AY62">
        <f t="shared" si="13"/>
        <v>4</v>
      </c>
      <c r="AZ62">
        <f t="shared" si="14"/>
        <v>1</v>
      </c>
      <c r="BA62" s="6">
        <f>matches_win!AL62-AL62</f>
        <v>0</v>
      </c>
      <c r="BB62" s="6">
        <f>matches_win!AM62-AM62</f>
        <v>0.47368421052631576</v>
      </c>
      <c r="BC62" s="6">
        <f>matches_win!AN62-AN62</f>
        <v>7.6923076923076872E-2</v>
      </c>
      <c r="BD62" s="6">
        <f>matches_win!AO62-AO62</f>
        <v>0.14285714285714285</v>
      </c>
      <c r="BE62" s="6">
        <f>matches_win!AP62-AP62</f>
        <v>-0.33333333333333331</v>
      </c>
      <c r="BF62" s="6">
        <f>matches_win!AQ62-AQ62</f>
        <v>-7.6923076923076872E-2</v>
      </c>
      <c r="BG62" s="6">
        <f>matches_win!AR62-AR62</f>
        <v>0.5</v>
      </c>
      <c r="BH62" s="6">
        <f>matches_win!AS62-AS62</f>
        <v>0</v>
      </c>
      <c r="BI62" s="6">
        <f>matches_win!AT62-AT62</f>
        <v>-0.19999999999999996</v>
      </c>
      <c r="BJ62" s="6">
        <f>matches_win!AU62-AU62</f>
        <v>-0.77777777777777768</v>
      </c>
    </row>
    <row r="63" spans="1:62" x14ac:dyDescent="0.35">
      <c r="A63" t="s">
        <v>144</v>
      </c>
      <c r="B63" s="33">
        <v>60</v>
      </c>
      <c r="C63" s="27">
        <v>9</v>
      </c>
      <c r="D63" s="27">
        <v>7</v>
      </c>
      <c r="E63" s="27">
        <v>7</v>
      </c>
      <c r="F63" s="27">
        <f t="shared" si="8"/>
        <v>9</v>
      </c>
      <c r="G63" s="27">
        <f t="shared" si="9"/>
        <v>2</v>
      </c>
      <c r="H63" s="27">
        <f t="shared" si="10"/>
        <v>0</v>
      </c>
      <c r="I63" s="34">
        <f>VLOOKUP(F63,naive_stat!$A$4:$E$13,5,0)</f>
        <v>0.4</v>
      </c>
      <c r="J63" s="35">
        <f>11-VLOOKUP(F63,naive_stat!$A$4:$F$13,6,0)</f>
        <v>2</v>
      </c>
      <c r="K63" s="36">
        <f>matches_win!K63-matches_lost!K63</f>
        <v>-0.8</v>
      </c>
      <c r="L63" s="54">
        <f>IF(VLOOKUP(C63,dynamic!$A$50:$G$59,7,0)&gt;VLOOKUP(D63,dynamic!$A$50:$G$59,7,0),C63,D63)</f>
        <v>7</v>
      </c>
      <c r="M63" s="44">
        <f t="shared" si="4"/>
        <v>1</v>
      </c>
      <c r="N63" s="54">
        <f>IF(VLOOKUP(C63,dynamic!$A$50:$F$59,2,0)&gt;VLOOKUP(D63,dynamic!$A$50:$F$59,2,0),C63,D63)</f>
        <v>7</v>
      </c>
      <c r="O63" s="44">
        <f t="shared" si="5"/>
        <v>1</v>
      </c>
      <c r="P63" s="54">
        <f>IF(VLOOKUP(C63,dynamic!$A$50:$F$59,4,0)&gt;VLOOKUP(D63,dynamic!$A$50:$F$59,4,0),C63,D63)</f>
        <v>7</v>
      </c>
      <c r="Q63" s="44">
        <f t="shared" si="6"/>
        <v>1</v>
      </c>
      <c r="R63" s="27">
        <f>COUNTIF($F$4:$F63,R$3)</f>
        <v>6</v>
      </c>
      <c r="S63" s="27">
        <f>COUNTIF($F$4:$F63,S$3)</f>
        <v>5</v>
      </c>
      <c r="T63" s="27">
        <f>COUNTIF($F$4:$F63,T$3)</f>
        <v>6</v>
      </c>
      <c r="U63" s="27">
        <f>COUNTIF($F$4:$F63,U$3)</f>
        <v>6</v>
      </c>
      <c r="V63" s="27">
        <f>COUNTIF($F$4:$F63,V$3)</f>
        <v>8</v>
      </c>
      <c r="W63" s="27">
        <f>COUNTIF($F$4:$F63,W$3)</f>
        <v>7</v>
      </c>
      <c r="X63" s="27">
        <f>COUNTIF($F$4:$F63,X$3)</f>
        <v>1</v>
      </c>
      <c r="Y63" s="27">
        <f>COUNTIF($F$4:$F63,Y$3)</f>
        <v>6</v>
      </c>
      <c r="Z63" s="27">
        <f>COUNTIF($F$4:$F63,Z$3)</f>
        <v>6</v>
      </c>
      <c r="AA63" s="27">
        <f>COUNTIF($F$4:$F63,AA$3)</f>
        <v>9</v>
      </c>
      <c r="AB63" s="38">
        <f>COUNTIF($E$4:$F63,R$3)</f>
        <v>12</v>
      </c>
      <c r="AC63" s="28">
        <f>COUNTIF($E$4:$F63,S$3)</f>
        <v>19</v>
      </c>
      <c r="AD63" s="28">
        <f>COUNTIF($E$4:$F63,T$3)</f>
        <v>13</v>
      </c>
      <c r="AE63" s="28">
        <f>COUNTIF($E$4:$F63,U$3)</f>
        <v>14</v>
      </c>
      <c r="AF63" s="28">
        <f>COUNTIF($E$4:$F63,V$3)</f>
        <v>12</v>
      </c>
      <c r="AG63" s="28">
        <f>COUNTIF($E$4:$F63,W$3)</f>
        <v>13</v>
      </c>
      <c r="AH63" s="28">
        <f>COUNTIF($E$4:$F63,X$3)</f>
        <v>4</v>
      </c>
      <c r="AI63" s="28">
        <f>COUNTIF($E$4:$F63,Y$3)</f>
        <v>13</v>
      </c>
      <c r="AJ63" s="28">
        <f>COUNTIF($E$4:$F63,Z$3)</f>
        <v>10</v>
      </c>
      <c r="AK63" s="28">
        <f>COUNTIF($E$4:$F63,AA$3)</f>
        <v>10</v>
      </c>
      <c r="AL63" s="36">
        <f t="shared" si="15"/>
        <v>0.5</v>
      </c>
      <c r="AM63" s="36">
        <f t="shared" si="15"/>
        <v>0.26315789473684209</v>
      </c>
      <c r="AN63" s="36">
        <f t="shared" si="15"/>
        <v>0.46153846153846156</v>
      </c>
      <c r="AO63" s="36">
        <f t="shared" si="15"/>
        <v>0.42857142857142855</v>
      </c>
      <c r="AP63" s="36">
        <f t="shared" si="15"/>
        <v>0.66666666666666663</v>
      </c>
      <c r="AQ63" s="36">
        <f t="shared" si="15"/>
        <v>0.53846153846153844</v>
      </c>
      <c r="AR63" s="36">
        <f t="shared" si="15"/>
        <v>0.25</v>
      </c>
      <c r="AS63" s="36">
        <f t="shared" si="15"/>
        <v>0.46153846153846156</v>
      </c>
      <c r="AT63" s="36">
        <f t="shared" si="15"/>
        <v>0.6</v>
      </c>
      <c r="AU63" s="36">
        <f t="shared" si="15"/>
        <v>0.9</v>
      </c>
      <c r="AV63" s="27">
        <v>61</v>
      </c>
      <c r="AX63">
        <f t="shared" si="12"/>
        <v>9</v>
      </c>
      <c r="AY63">
        <f t="shared" si="13"/>
        <v>7</v>
      </c>
      <c r="AZ63">
        <f t="shared" si="14"/>
        <v>7</v>
      </c>
      <c r="BA63" s="6">
        <f>matches_win!AL63-AL63</f>
        <v>0</v>
      </c>
      <c r="BB63" s="6">
        <f>matches_win!AM63-AM63</f>
        <v>0.47368421052631576</v>
      </c>
      <c r="BC63" s="6">
        <f>matches_win!AN63-AN63</f>
        <v>7.6923076923076872E-2</v>
      </c>
      <c r="BD63" s="6">
        <f>matches_win!AO63-AO63</f>
        <v>0.14285714285714285</v>
      </c>
      <c r="BE63" s="6">
        <f>matches_win!AP63-AP63</f>
        <v>-0.33333333333333331</v>
      </c>
      <c r="BF63" s="6">
        <f>matches_win!AQ63-AQ63</f>
        <v>-7.6923076923076872E-2</v>
      </c>
      <c r="BG63" s="6">
        <f>matches_win!AR63-AR63</f>
        <v>0.5</v>
      </c>
      <c r="BH63" s="6">
        <f>matches_win!AS63-AS63</f>
        <v>7.6923076923076872E-2</v>
      </c>
      <c r="BI63" s="6">
        <f>matches_win!AT63-AT63</f>
        <v>-0.19999999999999996</v>
      </c>
      <c r="BJ63" s="6">
        <f>matches_win!AU63-AU63</f>
        <v>-0.8</v>
      </c>
    </row>
    <row r="64" spans="1:62" x14ac:dyDescent="0.35">
      <c r="A64" t="s">
        <v>144</v>
      </c>
      <c r="B64" s="33">
        <v>61</v>
      </c>
      <c r="C64" s="27">
        <v>1</v>
      </c>
      <c r="D64" s="27">
        <v>3</v>
      </c>
      <c r="E64" s="27">
        <v>1</v>
      </c>
      <c r="F64" s="27">
        <f t="shared" si="8"/>
        <v>3</v>
      </c>
      <c r="G64" s="27">
        <f t="shared" si="9"/>
        <v>-2</v>
      </c>
      <c r="H64" s="27">
        <f t="shared" si="10"/>
        <v>0</v>
      </c>
      <c r="I64" s="34">
        <f>VLOOKUP(F64,naive_stat!$A$4:$E$13,5,0)</f>
        <v>0.48148148148148145</v>
      </c>
      <c r="J64" s="35">
        <f>11-VLOOKUP(F64,naive_stat!$A$4:$F$13,6,0)</f>
        <v>5</v>
      </c>
      <c r="K64" s="36">
        <f>matches_win!K64-matches_lost!K64</f>
        <v>6.6666666666666652E-2</v>
      </c>
      <c r="L64" s="54">
        <f>IF(VLOOKUP(C64,dynamic!$A$50:$G$59,7,0)&gt;VLOOKUP(D64,dynamic!$A$50:$G$59,7,0),C64,D64)</f>
        <v>3</v>
      </c>
      <c r="M64" s="44">
        <f t="shared" si="4"/>
        <v>0</v>
      </c>
      <c r="N64" s="54">
        <f>IF(VLOOKUP(C64,dynamic!$A$50:$F$59,2,0)&gt;VLOOKUP(D64,dynamic!$A$50:$F$59,2,0),C64,D64)</f>
        <v>3</v>
      </c>
      <c r="O64" s="44">
        <f t="shared" si="5"/>
        <v>0</v>
      </c>
      <c r="P64" s="54">
        <f>IF(VLOOKUP(C64,dynamic!$A$50:$F$59,4,0)&gt;VLOOKUP(D64,dynamic!$A$50:$F$59,4,0),C64,D64)</f>
        <v>3</v>
      </c>
      <c r="Q64" s="44">
        <f t="shared" si="6"/>
        <v>0</v>
      </c>
      <c r="R64" s="27">
        <f>COUNTIF($F$4:$F64,R$3)</f>
        <v>6</v>
      </c>
      <c r="S64" s="27">
        <f>COUNTIF($F$4:$F64,S$3)</f>
        <v>5</v>
      </c>
      <c r="T64" s="27">
        <f>COUNTIF($F$4:$F64,T$3)</f>
        <v>6</v>
      </c>
      <c r="U64" s="27">
        <f>COUNTIF($F$4:$F64,U$3)</f>
        <v>7</v>
      </c>
      <c r="V64" s="27">
        <f>COUNTIF($F$4:$F64,V$3)</f>
        <v>8</v>
      </c>
      <c r="W64" s="27">
        <f>COUNTIF($F$4:$F64,W$3)</f>
        <v>7</v>
      </c>
      <c r="X64" s="27">
        <f>COUNTIF($F$4:$F64,X$3)</f>
        <v>1</v>
      </c>
      <c r="Y64" s="27">
        <f>COUNTIF($F$4:$F64,Y$3)</f>
        <v>6</v>
      </c>
      <c r="Z64" s="27">
        <f>COUNTIF($F$4:$F64,Z$3)</f>
        <v>6</v>
      </c>
      <c r="AA64" s="27">
        <f>COUNTIF($F$4:$F64,AA$3)</f>
        <v>9</v>
      </c>
      <c r="AB64" s="38">
        <f>COUNTIF($E$4:$F64,R$3)</f>
        <v>12</v>
      </c>
      <c r="AC64" s="28">
        <f>COUNTIF($E$4:$F64,S$3)</f>
        <v>20</v>
      </c>
      <c r="AD64" s="28">
        <f>COUNTIF($E$4:$F64,T$3)</f>
        <v>13</v>
      </c>
      <c r="AE64" s="28">
        <f>COUNTIF($E$4:$F64,U$3)</f>
        <v>15</v>
      </c>
      <c r="AF64" s="28">
        <f>COUNTIF($E$4:$F64,V$3)</f>
        <v>12</v>
      </c>
      <c r="AG64" s="28">
        <f>COUNTIF($E$4:$F64,W$3)</f>
        <v>13</v>
      </c>
      <c r="AH64" s="28">
        <f>COUNTIF($E$4:$F64,X$3)</f>
        <v>4</v>
      </c>
      <c r="AI64" s="28">
        <f>COUNTIF($E$4:$F64,Y$3)</f>
        <v>13</v>
      </c>
      <c r="AJ64" s="28">
        <f>COUNTIF($E$4:$F64,Z$3)</f>
        <v>10</v>
      </c>
      <c r="AK64" s="28">
        <f>COUNTIF($E$4:$F64,AA$3)</f>
        <v>10</v>
      </c>
      <c r="AL64" s="36">
        <f t="shared" si="15"/>
        <v>0.5</v>
      </c>
      <c r="AM64" s="36">
        <f t="shared" si="15"/>
        <v>0.25</v>
      </c>
      <c r="AN64" s="36">
        <f t="shared" si="15"/>
        <v>0.46153846153846156</v>
      </c>
      <c r="AO64" s="36">
        <f t="shared" si="15"/>
        <v>0.46666666666666667</v>
      </c>
      <c r="AP64" s="36">
        <f t="shared" si="15"/>
        <v>0.66666666666666663</v>
      </c>
      <c r="AQ64" s="36">
        <f t="shared" si="15"/>
        <v>0.53846153846153844</v>
      </c>
      <c r="AR64" s="36">
        <f t="shared" si="15"/>
        <v>0.25</v>
      </c>
      <c r="AS64" s="36">
        <f t="shared" si="15"/>
        <v>0.46153846153846156</v>
      </c>
      <c r="AT64" s="36">
        <f t="shared" si="15"/>
        <v>0.6</v>
      </c>
      <c r="AU64" s="36">
        <f t="shared" si="15"/>
        <v>0.9</v>
      </c>
      <c r="AV64" s="27">
        <v>62</v>
      </c>
      <c r="AX64">
        <f t="shared" si="12"/>
        <v>1</v>
      </c>
      <c r="AY64">
        <f t="shared" si="13"/>
        <v>3</v>
      </c>
      <c r="AZ64">
        <f t="shared" si="14"/>
        <v>1</v>
      </c>
      <c r="BA64" s="6">
        <f>matches_win!AL64-AL64</f>
        <v>0</v>
      </c>
      <c r="BB64" s="6">
        <f>matches_win!AM64-AM64</f>
        <v>0.5</v>
      </c>
      <c r="BC64" s="6">
        <f>matches_win!AN64-AN64</f>
        <v>7.6923076923076872E-2</v>
      </c>
      <c r="BD64" s="6">
        <f>matches_win!AO64-AO64</f>
        <v>6.6666666666666652E-2</v>
      </c>
      <c r="BE64" s="6">
        <f>matches_win!AP64-AP64</f>
        <v>-0.33333333333333331</v>
      </c>
      <c r="BF64" s="6">
        <f>matches_win!AQ64-AQ64</f>
        <v>-7.6923076923076872E-2</v>
      </c>
      <c r="BG64" s="6">
        <f>matches_win!AR64-AR64</f>
        <v>0.5</v>
      </c>
      <c r="BH64" s="6">
        <f>matches_win!AS64-AS64</f>
        <v>7.6923076923076872E-2</v>
      </c>
      <c r="BI64" s="6">
        <f>matches_win!AT64-AT64</f>
        <v>-0.19999999999999996</v>
      </c>
      <c r="BJ64" s="6">
        <f>matches_win!AU64-AU64</f>
        <v>-0.8</v>
      </c>
    </row>
    <row r="65" spans="1:62" x14ac:dyDescent="0.35">
      <c r="A65" t="s">
        <v>144</v>
      </c>
      <c r="B65" s="33">
        <v>62</v>
      </c>
      <c r="C65" s="27">
        <v>9</v>
      </c>
      <c r="D65" s="27">
        <v>3</v>
      </c>
      <c r="E65" s="27">
        <v>3</v>
      </c>
      <c r="F65" s="27">
        <f t="shared" si="8"/>
        <v>9</v>
      </c>
      <c r="G65" s="27">
        <f t="shared" si="9"/>
        <v>6</v>
      </c>
      <c r="H65" s="27">
        <f t="shared" si="10"/>
        <v>0</v>
      </c>
      <c r="I65" s="34">
        <f>VLOOKUP(F65,naive_stat!$A$4:$E$13,5,0)</f>
        <v>0.4</v>
      </c>
      <c r="J65" s="35">
        <f>11-VLOOKUP(F65,naive_stat!$A$4:$F$13,6,0)</f>
        <v>2</v>
      </c>
      <c r="K65" s="36">
        <f>matches_win!K65-matches_lost!K65</f>
        <v>-0.81818181818181812</v>
      </c>
      <c r="L65" s="54">
        <f>IF(VLOOKUP(C65,dynamic!$A$50:$G$59,7,0)&gt;VLOOKUP(D65,dynamic!$A$50:$G$59,7,0),C65,D65)</f>
        <v>3</v>
      </c>
      <c r="M65" s="44">
        <f t="shared" si="4"/>
        <v>1</v>
      </c>
      <c r="N65" s="54">
        <f>IF(VLOOKUP(C65,dynamic!$A$50:$F$59,2,0)&gt;VLOOKUP(D65,dynamic!$A$50:$F$59,2,0),C65,D65)</f>
        <v>3</v>
      </c>
      <c r="O65" s="44">
        <f t="shared" si="5"/>
        <v>1</v>
      </c>
      <c r="P65" s="54">
        <f>IF(VLOOKUP(C65,dynamic!$A$50:$F$59,4,0)&gt;VLOOKUP(D65,dynamic!$A$50:$F$59,4,0),C65,D65)</f>
        <v>3</v>
      </c>
      <c r="Q65" s="44">
        <f t="shared" si="6"/>
        <v>1</v>
      </c>
      <c r="R65" s="27">
        <f>COUNTIF($F$4:$F65,R$3)</f>
        <v>6</v>
      </c>
      <c r="S65" s="27">
        <f>COUNTIF($F$4:$F65,S$3)</f>
        <v>5</v>
      </c>
      <c r="T65" s="27">
        <f>COUNTIF($F$4:$F65,T$3)</f>
        <v>6</v>
      </c>
      <c r="U65" s="27">
        <f>COUNTIF($F$4:$F65,U$3)</f>
        <v>7</v>
      </c>
      <c r="V65" s="27">
        <f>COUNTIF($F$4:$F65,V$3)</f>
        <v>8</v>
      </c>
      <c r="W65" s="27">
        <f>COUNTIF($F$4:$F65,W$3)</f>
        <v>7</v>
      </c>
      <c r="X65" s="27">
        <f>COUNTIF($F$4:$F65,X$3)</f>
        <v>1</v>
      </c>
      <c r="Y65" s="27">
        <f>COUNTIF($F$4:$F65,Y$3)</f>
        <v>6</v>
      </c>
      <c r="Z65" s="27">
        <f>COUNTIF($F$4:$F65,Z$3)</f>
        <v>6</v>
      </c>
      <c r="AA65" s="27">
        <f>COUNTIF($F$4:$F65,AA$3)</f>
        <v>10</v>
      </c>
      <c r="AB65" s="38">
        <f>COUNTIF($E$4:$F65,R$3)</f>
        <v>12</v>
      </c>
      <c r="AC65" s="28">
        <f>COUNTIF($E$4:$F65,S$3)</f>
        <v>20</v>
      </c>
      <c r="AD65" s="28">
        <f>COUNTIF($E$4:$F65,T$3)</f>
        <v>13</v>
      </c>
      <c r="AE65" s="28">
        <f>COUNTIF($E$4:$F65,U$3)</f>
        <v>16</v>
      </c>
      <c r="AF65" s="28">
        <f>COUNTIF($E$4:$F65,V$3)</f>
        <v>12</v>
      </c>
      <c r="AG65" s="28">
        <f>COUNTIF($E$4:$F65,W$3)</f>
        <v>13</v>
      </c>
      <c r="AH65" s="28">
        <f>COUNTIF($E$4:$F65,X$3)</f>
        <v>4</v>
      </c>
      <c r="AI65" s="28">
        <f>COUNTIF($E$4:$F65,Y$3)</f>
        <v>13</v>
      </c>
      <c r="AJ65" s="28">
        <f>COUNTIF($E$4:$F65,Z$3)</f>
        <v>10</v>
      </c>
      <c r="AK65" s="28">
        <f>COUNTIF($E$4:$F65,AA$3)</f>
        <v>11</v>
      </c>
      <c r="AL65" s="36">
        <f t="shared" si="15"/>
        <v>0.5</v>
      </c>
      <c r="AM65" s="36">
        <f t="shared" si="15"/>
        <v>0.25</v>
      </c>
      <c r="AN65" s="36">
        <f t="shared" si="15"/>
        <v>0.46153846153846156</v>
      </c>
      <c r="AO65" s="36">
        <f t="shared" si="15"/>
        <v>0.4375</v>
      </c>
      <c r="AP65" s="36">
        <f t="shared" si="15"/>
        <v>0.66666666666666663</v>
      </c>
      <c r="AQ65" s="36">
        <f t="shared" si="15"/>
        <v>0.53846153846153844</v>
      </c>
      <c r="AR65" s="36">
        <f t="shared" si="15"/>
        <v>0.25</v>
      </c>
      <c r="AS65" s="36">
        <f t="shared" si="15"/>
        <v>0.46153846153846156</v>
      </c>
      <c r="AT65" s="36">
        <f t="shared" si="15"/>
        <v>0.6</v>
      </c>
      <c r="AU65" s="36">
        <f t="shared" si="15"/>
        <v>0.90909090909090906</v>
      </c>
      <c r="AV65" s="27">
        <v>63</v>
      </c>
      <c r="AX65">
        <f t="shared" si="12"/>
        <v>9</v>
      </c>
      <c r="AY65">
        <f t="shared" si="13"/>
        <v>3</v>
      </c>
      <c r="AZ65">
        <f t="shared" si="14"/>
        <v>3</v>
      </c>
      <c r="BA65" s="6">
        <f>matches_win!AL65-AL65</f>
        <v>0</v>
      </c>
      <c r="BB65" s="6">
        <f>matches_win!AM65-AM65</f>
        <v>0.5</v>
      </c>
      <c r="BC65" s="6">
        <f>matches_win!AN65-AN65</f>
        <v>7.6923076923076872E-2</v>
      </c>
      <c r="BD65" s="6">
        <f>matches_win!AO65-AO65</f>
        <v>0.125</v>
      </c>
      <c r="BE65" s="6">
        <f>matches_win!AP65-AP65</f>
        <v>-0.33333333333333331</v>
      </c>
      <c r="BF65" s="6">
        <f>matches_win!AQ65-AQ65</f>
        <v>-7.6923076923076872E-2</v>
      </c>
      <c r="BG65" s="6">
        <f>matches_win!AR65-AR65</f>
        <v>0.5</v>
      </c>
      <c r="BH65" s="6">
        <f>matches_win!AS65-AS65</f>
        <v>7.6923076923076872E-2</v>
      </c>
      <c r="BI65" s="6">
        <f>matches_win!AT65-AT65</f>
        <v>-0.19999999999999996</v>
      </c>
      <c r="BJ65" s="6">
        <f>matches_win!AU65-AU65</f>
        <v>-0.81818181818181812</v>
      </c>
    </row>
    <row r="66" spans="1:62" x14ac:dyDescent="0.35">
      <c r="A66" t="s">
        <v>144</v>
      </c>
      <c r="B66" s="33">
        <v>63</v>
      </c>
      <c r="C66" s="27">
        <v>4</v>
      </c>
      <c r="D66" s="27">
        <v>6</v>
      </c>
      <c r="E66" s="27">
        <v>4</v>
      </c>
      <c r="F66" s="27">
        <f t="shared" si="8"/>
        <v>6</v>
      </c>
      <c r="G66" s="27">
        <f t="shared" si="9"/>
        <v>-2</v>
      </c>
      <c r="H66" s="27">
        <f t="shared" si="10"/>
        <v>0</v>
      </c>
      <c r="I66" s="34">
        <f>VLOOKUP(F66,naive_stat!$A$4:$E$13,5,0)</f>
        <v>0.55555555555555558</v>
      </c>
      <c r="J66" s="35">
        <f>11-VLOOKUP(F66,naive_stat!$A$4:$F$13,6,0)</f>
        <v>9</v>
      </c>
      <c r="K66" s="36">
        <f>matches_win!K66-matches_lost!K66</f>
        <v>0.19999999999999996</v>
      </c>
      <c r="L66" s="54">
        <f>IF(VLOOKUP(C66,dynamic!$A$50:$G$59,7,0)&gt;VLOOKUP(D66,dynamic!$A$50:$G$59,7,0),C66,D66)</f>
        <v>6</v>
      </c>
      <c r="M66" s="44">
        <f t="shared" si="4"/>
        <v>0</v>
      </c>
      <c r="N66" s="54">
        <f>IF(VLOOKUP(C66,dynamic!$A$50:$F$59,2,0)&gt;VLOOKUP(D66,dynamic!$A$50:$F$59,2,0),C66,D66)</f>
        <v>6</v>
      </c>
      <c r="O66" s="44">
        <f t="shared" si="5"/>
        <v>0</v>
      </c>
      <c r="P66" s="54">
        <f>IF(VLOOKUP(C66,dynamic!$A$50:$F$59,4,0)&gt;VLOOKUP(D66,dynamic!$A$50:$F$59,4,0),C66,D66)</f>
        <v>6</v>
      </c>
      <c r="Q66" s="44">
        <f t="shared" si="6"/>
        <v>0</v>
      </c>
      <c r="R66" s="27">
        <f>COUNTIF($F$4:$F66,R$3)</f>
        <v>6</v>
      </c>
      <c r="S66" s="27">
        <f>COUNTIF($F$4:$F66,S$3)</f>
        <v>5</v>
      </c>
      <c r="T66" s="27">
        <f>COUNTIF($F$4:$F66,T$3)</f>
        <v>6</v>
      </c>
      <c r="U66" s="27">
        <f>COUNTIF($F$4:$F66,U$3)</f>
        <v>7</v>
      </c>
      <c r="V66" s="27">
        <f>COUNTIF($F$4:$F66,V$3)</f>
        <v>8</v>
      </c>
      <c r="W66" s="27">
        <f>COUNTIF($F$4:$F66,W$3)</f>
        <v>7</v>
      </c>
      <c r="X66" s="27">
        <f>COUNTIF($F$4:$F66,X$3)</f>
        <v>2</v>
      </c>
      <c r="Y66" s="27">
        <f>COUNTIF($F$4:$F66,Y$3)</f>
        <v>6</v>
      </c>
      <c r="Z66" s="27">
        <f>COUNTIF($F$4:$F66,Z$3)</f>
        <v>6</v>
      </c>
      <c r="AA66" s="27">
        <f>COUNTIF($F$4:$F66,AA$3)</f>
        <v>10</v>
      </c>
      <c r="AB66" s="38">
        <f>COUNTIF($E$4:$F66,R$3)</f>
        <v>12</v>
      </c>
      <c r="AC66" s="28">
        <f>COUNTIF($E$4:$F66,S$3)</f>
        <v>20</v>
      </c>
      <c r="AD66" s="28">
        <f>COUNTIF($E$4:$F66,T$3)</f>
        <v>13</v>
      </c>
      <c r="AE66" s="28">
        <f>COUNTIF($E$4:$F66,U$3)</f>
        <v>16</v>
      </c>
      <c r="AF66" s="28">
        <f>COUNTIF($E$4:$F66,V$3)</f>
        <v>13</v>
      </c>
      <c r="AG66" s="28">
        <f>COUNTIF($E$4:$F66,W$3)</f>
        <v>13</v>
      </c>
      <c r="AH66" s="28">
        <f>COUNTIF($E$4:$F66,X$3)</f>
        <v>5</v>
      </c>
      <c r="AI66" s="28">
        <f>COUNTIF($E$4:$F66,Y$3)</f>
        <v>13</v>
      </c>
      <c r="AJ66" s="28">
        <f>COUNTIF($E$4:$F66,Z$3)</f>
        <v>10</v>
      </c>
      <c r="AK66" s="28">
        <f>COUNTIF($E$4:$F66,AA$3)</f>
        <v>11</v>
      </c>
      <c r="AL66" s="36">
        <f t="shared" si="15"/>
        <v>0.5</v>
      </c>
      <c r="AM66" s="36">
        <f t="shared" si="15"/>
        <v>0.25</v>
      </c>
      <c r="AN66" s="36">
        <f t="shared" si="15"/>
        <v>0.46153846153846156</v>
      </c>
      <c r="AO66" s="36">
        <f t="shared" si="15"/>
        <v>0.4375</v>
      </c>
      <c r="AP66" s="36">
        <f t="shared" si="15"/>
        <v>0.61538461538461542</v>
      </c>
      <c r="AQ66" s="36">
        <f t="shared" si="15"/>
        <v>0.53846153846153844</v>
      </c>
      <c r="AR66" s="36">
        <f t="shared" si="15"/>
        <v>0.4</v>
      </c>
      <c r="AS66" s="36">
        <f t="shared" si="15"/>
        <v>0.46153846153846156</v>
      </c>
      <c r="AT66" s="36">
        <f t="shared" si="15"/>
        <v>0.6</v>
      </c>
      <c r="AU66" s="36">
        <f t="shared" si="15"/>
        <v>0.90909090909090906</v>
      </c>
      <c r="AV66" s="27">
        <v>64</v>
      </c>
      <c r="AX66">
        <f t="shared" si="12"/>
        <v>4</v>
      </c>
      <c r="AY66">
        <f t="shared" si="13"/>
        <v>6</v>
      </c>
      <c r="AZ66">
        <f t="shared" si="14"/>
        <v>4</v>
      </c>
      <c r="BA66" s="6">
        <f>matches_win!AL66-AL66</f>
        <v>0</v>
      </c>
      <c r="BB66" s="6">
        <f>matches_win!AM66-AM66</f>
        <v>0.5</v>
      </c>
      <c r="BC66" s="6">
        <f>matches_win!AN66-AN66</f>
        <v>7.6923076923076872E-2</v>
      </c>
      <c r="BD66" s="6">
        <f>matches_win!AO66-AO66</f>
        <v>0.125</v>
      </c>
      <c r="BE66" s="6">
        <f>matches_win!AP66-AP66</f>
        <v>-0.23076923076923078</v>
      </c>
      <c r="BF66" s="6">
        <f>matches_win!AQ66-AQ66</f>
        <v>-7.6923076923076872E-2</v>
      </c>
      <c r="BG66" s="6">
        <f>matches_win!AR66-AR66</f>
        <v>0.19999999999999996</v>
      </c>
      <c r="BH66" s="6">
        <f>matches_win!AS66-AS66</f>
        <v>7.6923076923076872E-2</v>
      </c>
      <c r="BI66" s="6">
        <f>matches_win!AT66-AT66</f>
        <v>-0.19999999999999996</v>
      </c>
      <c r="BJ66" s="6">
        <f>matches_win!AU66-AU66</f>
        <v>-0.81818181818181812</v>
      </c>
    </row>
    <row r="67" spans="1:62" x14ac:dyDescent="0.35">
      <c r="A67" t="s">
        <v>144</v>
      </c>
      <c r="B67" s="33">
        <v>64</v>
      </c>
      <c r="C67" s="27">
        <v>9</v>
      </c>
      <c r="D67" s="27">
        <v>8</v>
      </c>
      <c r="E67" s="27">
        <v>9</v>
      </c>
      <c r="F67" s="27">
        <f t="shared" si="8"/>
        <v>8</v>
      </c>
      <c r="G67" s="27">
        <f t="shared" si="9"/>
        <v>1</v>
      </c>
      <c r="H67" s="27">
        <f t="shared" si="10"/>
        <v>0</v>
      </c>
      <c r="I67" s="34">
        <f>VLOOKUP(F67,naive_stat!$A$4:$E$13,5,0)</f>
        <v>0.32</v>
      </c>
      <c r="J67" s="35">
        <f>11-VLOOKUP(F67,naive_stat!$A$4:$F$13,6,0)</f>
        <v>1</v>
      </c>
      <c r="K67" s="36">
        <f>matches_win!K67-matches_lost!K67</f>
        <v>-0.27272727272727271</v>
      </c>
      <c r="L67" s="54">
        <f>IF(VLOOKUP(C67,dynamic!$A$50:$G$59,7,0)&gt;VLOOKUP(D67,dynamic!$A$50:$G$59,7,0),C67,D67)</f>
        <v>8</v>
      </c>
      <c r="M67" s="44">
        <f t="shared" si="4"/>
        <v>0</v>
      </c>
      <c r="N67" s="54">
        <f>IF(VLOOKUP(C67,dynamic!$A$50:$F$59,2,0)&gt;VLOOKUP(D67,dynamic!$A$50:$F$59,2,0),C67,D67)</f>
        <v>8</v>
      </c>
      <c r="O67" s="44">
        <f t="shared" si="5"/>
        <v>0</v>
      </c>
      <c r="P67" s="54">
        <f>IF(VLOOKUP(C67,dynamic!$A$50:$F$59,4,0)&gt;VLOOKUP(D67,dynamic!$A$50:$F$59,4,0),C67,D67)</f>
        <v>8</v>
      </c>
      <c r="Q67" s="44">
        <f t="shared" si="6"/>
        <v>0</v>
      </c>
      <c r="R67" s="27">
        <f>COUNTIF($F$4:$F67,R$3)</f>
        <v>6</v>
      </c>
      <c r="S67" s="27">
        <f>COUNTIF($F$4:$F67,S$3)</f>
        <v>5</v>
      </c>
      <c r="T67" s="27">
        <f>COUNTIF($F$4:$F67,T$3)</f>
        <v>6</v>
      </c>
      <c r="U67" s="27">
        <f>COUNTIF($F$4:$F67,U$3)</f>
        <v>7</v>
      </c>
      <c r="V67" s="27">
        <f>COUNTIF($F$4:$F67,V$3)</f>
        <v>8</v>
      </c>
      <c r="W67" s="27">
        <f>COUNTIF($F$4:$F67,W$3)</f>
        <v>7</v>
      </c>
      <c r="X67" s="27">
        <f>COUNTIF($F$4:$F67,X$3)</f>
        <v>2</v>
      </c>
      <c r="Y67" s="27">
        <f>COUNTIF($F$4:$F67,Y$3)</f>
        <v>6</v>
      </c>
      <c r="Z67" s="27">
        <f>COUNTIF($F$4:$F67,Z$3)</f>
        <v>7</v>
      </c>
      <c r="AA67" s="27">
        <f>COUNTIF($F$4:$F67,AA$3)</f>
        <v>10</v>
      </c>
      <c r="AB67" s="38">
        <f>COUNTIF($E$4:$F67,R$3)</f>
        <v>12</v>
      </c>
      <c r="AC67" s="28">
        <f>COUNTIF($E$4:$F67,S$3)</f>
        <v>20</v>
      </c>
      <c r="AD67" s="28">
        <f>COUNTIF($E$4:$F67,T$3)</f>
        <v>13</v>
      </c>
      <c r="AE67" s="28">
        <f>COUNTIF($E$4:$F67,U$3)</f>
        <v>16</v>
      </c>
      <c r="AF67" s="28">
        <f>COUNTIF($E$4:$F67,V$3)</f>
        <v>13</v>
      </c>
      <c r="AG67" s="28">
        <f>COUNTIF($E$4:$F67,W$3)</f>
        <v>13</v>
      </c>
      <c r="AH67" s="28">
        <f>COUNTIF($E$4:$F67,X$3)</f>
        <v>5</v>
      </c>
      <c r="AI67" s="28">
        <f>COUNTIF($E$4:$F67,Y$3)</f>
        <v>13</v>
      </c>
      <c r="AJ67" s="28">
        <f>COUNTIF($E$4:$F67,Z$3)</f>
        <v>11</v>
      </c>
      <c r="AK67" s="28">
        <f>COUNTIF($E$4:$F67,AA$3)</f>
        <v>12</v>
      </c>
      <c r="AL67" s="36">
        <f t="shared" si="15"/>
        <v>0.5</v>
      </c>
      <c r="AM67" s="36">
        <f t="shared" si="15"/>
        <v>0.25</v>
      </c>
      <c r="AN67" s="36">
        <f t="shared" si="15"/>
        <v>0.46153846153846156</v>
      </c>
      <c r="AO67" s="36">
        <f t="shared" si="15"/>
        <v>0.4375</v>
      </c>
      <c r="AP67" s="36">
        <f t="shared" si="15"/>
        <v>0.61538461538461542</v>
      </c>
      <c r="AQ67" s="36">
        <f t="shared" si="15"/>
        <v>0.53846153846153844</v>
      </c>
      <c r="AR67" s="36">
        <f t="shared" si="15"/>
        <v>0.4</v>
      </c>
      <c r="AS67" s="36">
        <f t="shared" si="15"/>
        <v>0.46153846153846156</v>
      </c>
      <c r="AT67" s="36">
        <f t="shared" si="15"/>
        <v>0.63636363636363635</v>
      </c>
      <c r="AU67" s="36">
        <f t="shared" si="15"/>
        <v>0.83333333333333337</v>
      </c>
      <c r="AV67" s="27">
        <v>65</v>
      </c>
      <c r="AX67">
        <f t="shared" si="12"/>
        <v>9</v>
      </c>
      <c r="AY67">
        <f t="shared" si="13"/>
        <v>8</v>
      </c>
      <c r="AZ67">
        <f t="shared" si="14"/>
        <v>9</v>
      </c>
      <c r="BA67" s="6">
        <f>matches_win!AL67-AL67</f>
        <v>0</v>
      </c>
      <c r="BB67" s="6">
        <f>matches_win!AM67-AM67</f>
        <v>0.5</v>
      </c>
      <c r="BC67" s="6">
        <f>matches_win!AN67-AN67</f>
        <v>7.6923076923076872E-2</v>
      </c>
      <c r="BD67" s="6">
        <f>matches_win!AO67-AO67</f>
        <v>0.125</v>
      </c>
      <c r="BE67" s="6">
        <f>matches_win!AP67-AP67</f>
        <v>-0.23076923076923078</v>
      </c>
      <c r="BF67" s="6">
        <f>matches_win!AQ67-AQ67</f>
        <v>-7.6923076923076872E-2</v>
      </c>
      <c r="BG67" s="6">
        <f>matches_win!AR67-AR67</f>
        <v>0.19999999999999996</v>
      </c>
      <c r="BH67" s="6">
        <f>matches_win!AS67-AS67</f>
        <v>7.6923076923076872E-2</v>
      </c>
      <c r="BI67" s="6">
        <f>matches_win!AT67-AT67</f>
        <v>-0.27272727272727271</v>
      </c>
      <c r="BJ67" s="6">
        <f>matches_win!AU67-AU67</f>
        <v>-0.66666666666666674</v>
      </c>
    </row>
    <row r="68" spans="1:62" x14ac:dyDescent="0.35">
      <c r="A68" t="s">
        <v>144</v>
      </c>
      <c r="B68" s="33">
        <v>65</v>
      </c>
      <c r="C68" s="27">
        <v>3</v>
      </c>
      <c r="D68" s="27">
        <v>9</v>
      </c>
      <c r="E68" s="27">
        <v>9</v>
      </c>
      <c r="F68" s="27">
        <f t="shared" si="8"/>
        <v>3</v>
      </c>
      <c r="G68" s="27">
        <f t="shared" si="9"/>
        <v>-6</v>
      </c>
      <c r="H68" s="27">
        <f t="shared" si="10"/>
        <v>0</v>
      </c>
      <c r="I68" s="34">
        <f>VLOOKUP(F68,naive_stat!$A$4:$E$13,5,0)</f>
        <v>0.48148148148148145</v>
      </c>
      <c r="J68" s="35">
        <f>11-VLOOKUP(F68,naive_stat!$A$4:$F$13,6,0)</f>
        <v>5</v>
      </c>
      <c r="K68" s="36">
        <f>matches_win!K68-matches_lost!K68</f>
        <v>5.8823529411764719E-2</v>
      </c>
      <c r="L68" s="54">
        <f>IF(VLOOKUP(C68,dynamic!$A$50:$G$59,7,0)&gt;VLOOKUP(D68,dynamic!$A$50:$G$59,7,0),C68,D68)</f>
        <v>3</v>
      </c>
      <c r="M68" s="44">
        <f t="shared" ref="M68:M102" si="16">IF(L68=E68,1,0)</f>
        <v>0</v>
      </c>
      <c r="N68" s="54">
        <f>IF(VLOOKUP(C68,dynamic!$A$50:$F$59,2,0)&gt;VLOOKUP(D68,dynamic!$A$50:$F$59,2,0),C68,D68)</f>
        <v>3</v>
      </c>
      <c r="O68" s="44">
        <f t="shared" ref="O68:O102" si="17">IF(N68=$E68,1,0)</f>
        <v>0</v>
      </c>
      <c r="P68" s="54">
        <f>IF(VLOOKUP(C68,dynamic!$A$50:$F$59,4,0)&gt;VLOOKUP(D68,dynamic!$A$50:$F$59,4,0),C68,D68)</f>
        <v>3</v>
      </c>
      <c r="Q68" s="44">
        <f t="shared" ref="Q68:Q102" si="18">IF(P68=$E68,1,0)</f>
        <v>0</v>
      </c>
      <c r="R68" s="27">
        <f>COUNTIF($F$4:$F68,R$3)</f>
        <v>6</v>
      </c>
      <c r="S68" s="27">
        <f>COUNTIF($F$4:$F68,S$3)</f>
        <v>5</v>
      </c>
      <c r="T68" s="27">
        <f>COUNTIF($F$4:$F68,T$3)</f>
        <v>6</v>
      </c>
      <c r="U68" s="27">
        <f>COUNTIF($F$4:$F68,U$3)</f>
        <v>8</v>
      </c>
      <c r="V68" s="27">
        <f>COUNTIF($F$4:$F68,V$3)</f>
        <v>8</v>
      </c>
      <c r="W68" s="27">
        <f>COUNTIF($F$4:$F68,W$3)</f>
        <v>7</v>
      </c>
      <c r="X68" s="27">
        <f>COUNTIF($F$4:$F68,X$3)</f>
        <v>2</v>
      </c>
      <c r="Y68" s="27">
        <f>COUNTIF($F$4:$F68,Y$3)</f>
        <v>6</v>
      </c>
      <c r="Z68" s="27">
        <f>COUNTIF($F$4:$F68,Z$3)</f>
        <v>7</v>
      </c>
      <c r="AA68" s="27">
        <f>COUNTIF($F$4:$F68,AA$3)</f>
        <v>10</v>
      </c>
      <c r="AB68" s="38">
        <f>COUNTIF($E$4:$F68,R$3)</f>
        <v>12</v>
      </c>
      <c r="AC68" s="28">
        <f>COUNTIF($E$4:$F68,S$3)</f>
        <v>20</v>
      </c>
      <c r="AD68" s="28">
        <f>COUNTIF($E$4:$F68,T$3)</f>
        <v>13</v>
      </c>
      <c r="AE68" s="28">
        <f>COUNTIF($E$4:$F68,U$3)</f>
        <v>17</v>
      </c>
      <c r="AF68" s="28">
        <f>COUNTIF($E$4:$F68,V$3)</f>
        <v>13</v>
      </c>
      <c r="AG68" s="28">
        <f>COUNTIF($E$4:$F68,W$3)</f>
        <v>13</v>
      </c>
      <c r="AH68" s="28">
        <f>COUNTIF($E$4:$F68,X$3)</f>
        <v>5</v>
      </c>
      <c r="AI68" s="28">
        <f>COUNTIF($E$4:$F68,Y$3)</f>
        <v>13</v>
      </c>
      <c r="AJ68" s="28">
        <f>COUNTIF($E$4:$F68,Z$3)</f>
        <v>11</v>
      </c>
      <c r="AK68" s="28">
        <f>COUNTIF($E$4:$F68,AA$3)</f>
        <v>13</v>
      </c>
      <c r="AL68" s="36">
        <f t="shared" si="15"/>
        <v>0.5</v>
      </c>
      <c r="AM68" s="36">
        <f t="shared" si="15"/>
        <v>0.25</v>
      </c>
      <c r="AN68" s="36">
        <f t="shared" si="15"/>
        <v>0.46153846153846156</v>
      </c>
      <c r="AO68" s="36">
        <f t="shared" si="15"/>
        <v>0.47058823529411764</v>
      </c>
      <c r="AP68" s="36">
        <f t="shared" si="15"/>
        <v>0.61538461538461542</v>
      </c>
      <c r="AQ68" s="36">
        <f t="shared" si="15"/>
        <v>0.53846153846153844</v>
      </c>
      <c r="AR68" s="36">
        <f t="shared" si="15"/>
        <v>0.4</v>
      </c>
      <c r="AS68" s="36">
        <f t="shared" si="15"/>
        <v>0.46153846153846156</v>
      </c>
      <c r="AT68" s="36">
        <f t="shared" si="15"/>
        <v>0.63636363636363635</v>
      </c>
      <c r="AU68" s="36">
        <f t="shared" si="15"/>
        <v>0.76923076923076927</v>
      </c>
      <c r="AV68" s="27">
        <v>66</v>
      </c>
      <c r="AX68">
        <f t="shared" si="12"/>
        <v>3</v>
      </c>
      <c r="AY68">
        <f t="shared" si="13"/>
        <v>9</v>
      </c>
      <c r="AZ68">
        <f t="shared" si="14"/>
        <v>9</v>
      </c>
      <c r="BA68" s="6">
        <f>matches_win!AL68-AL68</f>
        <v>0</v>
      </c>
      <c r="BB68" s="6">
        <f>matches_win!AM68-AM68</f>
        <v>0.5</v>
      </c>
      <c r="BC68" s="6">
        <f>matches_win!AN68-AN68</f>
        <v>7.6923076923076872E-2</v>
      </c>
      <c r="BD68" s="6">
        <f>matches_win!AO68-AO68</f>
        <v>5.8823529411764719E-2</v>
      </c>
      <c r="BE68" s="6">
        <f>matches_win!AP68-AP68</f>
        <v>-0.23076923076923078</v>
      </c>
      <c r="BF68" s="6">
        <f>matches_win!AQ68-AQ68</f>
        <v>-7.6923076923076872E-2</v>
      </c>
      <c r="BG68" s="6">
        <f>matches_win!AR68-AR68</f>
        <v>0.19999999999999996</v>
      </c>
      <c r="BH68" s="6">
        <f>matches_win!AS68-AS68</f>
        <v>7.6923076923076872E-2</v>
      </c>
      <c r="BI68" s="6">
        <f>matches_win!AT68-AT68</f>
        <v>-0.27272727272727271</v>
      </c>
      <c r="BJ68" s="6">
        <f>matches_win!AU68-AU68</f>
        <v>-0.53846153846153855</v>
      </c>
    </row>
    <row r="69" spans="1:62" x14ac:dyDescent="0.35">
      <c r="A69" t="s">
        <v>144</v>
      </c>
      <c r="B69" s="33">
        <v>66</v>
      </c>
      <c r="C69" s="27">
        <v>9</v>
      </c>
      <c r="D69" s="27">
        <v>8</v>
      </c>
      <c r="E69" s="27">
        <v>8</v>
      </c>
      <c r="F69" s="27">
        <f t="shared" ref="F69:F132" si="19">IF(E69=D69,C69,D69)</f>
        <v>9</v>
      </c>
      <c r="G69" s="27">
        <f t="shared" ref="G69:G132" si="20">C69-D69</f>
        <v>1</v>
      </c>
      <c r="H69" s="27">
        <f t="shared" ref="H69:H132" si="21">F69+E69-D69-C69</f>
        <v>0</v>
      </c>
      <c r="I69" s="34">
        <f>VLOOKUP(F69,naive_stat!$A$4:$E$13,5,0)</f>
        <v>0.4</v>
      </c>
      <c r="J69" s="35">
        <f>11-VLOOKUP(F69,naive_stat!$A$4:$F$13,6,0)</f>
        <v>2</v>
      </c>
      <c r="K69" s="36">
        <f>matches_win!K69-matches_lost!K69</f>
        <v>-0.5714285714285714</v>
      </c>
      <c r="L69" s="54">
        <f>IF(VLOOKUP(C69,dynamic!$A$50:$G$59,7,0)&gt;VLOOKUP(D69,dynamic!$A$50:$G$59,7,0),C69,D69)</f>
        <v>8</v>
      </c>
      <c r="M69" s="44">
        <f t="shared" si="16"/>
        <v>1</v>
      </c>
      <c r="N69" s="54">
        <f>IF(VLOOKUP(C69,dynamic!$A$50:$F$59,2,0)&gt;VLOOKUP(D69,dynamic!$A$50:$F$59,2,0),C69,D69)</f>
        <v>8</v>
      </c>
      <c r="O69" s="44">
        <f t="shared" si="17"/>
        <v>1</v>
      </c>
      <c r="P69" s="54">
        <f>IF(VLOOKUP(C69,dynamic!$A$50:$F$59,4,0)&gt;VLOOKUP(D69,dynamic!$A$50:$F$59,4,0),C69,D69)</f>
        <v>8</v>
      </c>
      <c r="Q69" s="44">
        <f t="shared" si="18"/>
        <v>1</v>
      </c>
      <c r="R69" s="27">
        <f>COUNTIF($F$4:$F69,R$3)</f>
        <v>6</v>
      </c>
      <c r="S69" s="27">
        <f>COUNTIF($F$4:$F69,S$3)</f>
        <v>5</v>
      </c>
      <c r="T69" s="27">
        <f>COUNTIF($F$4:$F69,T$3)</f>
        <v>6</v>
      </c>
      <c r="U69" s="27">
        <f>COUNTIF($F$4:$F69,U$3)</f>
        <v>8</v>
      </c>
      <c r="V69" s="27">
        <f>COUNTIF($F$4:$F69,V$3)</f>
        <v>8</v>
      </c>
      <c r="W69" s="27">
        <f>COUNTIF($F$4:$F69,W$3)</f>
        <v>7</v>
      </c>
      <c r="X69" s="27">
        <f>COUNTIF($F$4:$F69,X$3)</f>
        <v>2</v>
      </c>
      <c r="Y69" s="27">
        <f>COUNTIF($F$4:$F69,Y$3)</f>
        <v>6</v>
      </c>
      <c r="Z69" s="27">
        <f>COUNTIF($F$4:$F69,Z$3)</f>
        <v>7</v>
      </c>
      <c r="AA69" s="27">
        <f>COUNTIF($F$4:$F69,AA$3)</f>
        <v>11</v>
      </c>
      <c r="AB69" s="38">
        <f>COUNTIF($E$4:$F69,R$3)</f>
        <v>12</v>
      </c>
      <c r="AC69" s="28">
        <f>COUNTIF($E$4:$F69,S$3)</f>
        <v>20</v>
      </c>
      <c r="AD69" s="28">
        <f>COUNTIF($E$4:$F69,T$3)</f>
        <v>13</v>
      </c>
      <c r="AE69" s="28">
        <f>COUNTIF($E$4:$F69,U$3)</f>
        <v>17</v>
      </c>
      <c r="AF69" s="28">
        <f>COUNTIF($E$4:$F69,V$3)</f>
        <v>13</v>
      </c>
      <c r="AG69" s="28">
        <f>COUNTIF($E$4:$F69,W$3)</f>
        <v>13</v>
      </c>
      <c r="AH69" s="28">
        <f>COUNTIF($E$4:$F69,X$3)</f>
        <v>5</v>
      </c>
      <c r="AI69" s="28">
        <f>COUNTIF($E$4:$F69,Y$3)</f>
        <v>13</v>
      </c>
      <c r="AJ69" s="28">
        <f>COUNTIF($E$4:$F69,Z$3)</f>
        <v>12</v>
      </c>
      <c r="AK69" s="28">
        <f>COUNTIF($E$4:$F69,AA$3)</f>
        <v>14</v>
      </c>
      <c r="AL69" s="36">
        <f t="shared" si="15"/>
        <v>0.5</v>
      </c>
      <c r="AM69" s="36">
        <f t="shared" si="15"/>
        <v>0.25</v>
      </c>
      <c r="AN69" s="36">
        <f t="shared" si="15"/>
        <v>0.46153846153846156</v>
      </c>
      <c r="AO69" s="36">
        <f t="shared" si="15"/>
        <v>0.47058823529411764</v>
      </c>
      <c r="AP69" s="36">
        <f t="shared" si="15"/>
        <v>0.61538461538461542</v>
      </c>
      <c r="AQ69" s="36">
        <f t="shared" ref="AQ69:AU119" si="22">IFERROR(W69/AG69,0)</f>
        <v>0.53846153846153844</v>
      </c>
      <c r="AR69" s="36">
        <f t="shared" si="22"/>
        <v>0.4</v>
      </c>
      <c r="AS69" s="36">
        <f t="shared" si="22"/>
        <v>0.46153846153846156</v>
      </c>
      <c r="AT69" s="36">
        <f t="shared" si="22"/>
        <v>0.58333333333333337</v>
      </c>
      <c r="AU69" s="36">
        <f t="shared" si="22"/>
        <v>0.7857142857142857</v>
      </c>
      <c r="AV69" s="27">
        <v>67</v>
      </c>
      <c r="AX69">
        <f t="shared" ref="AX69:AX132" si="23">C69</f>
        <v>9</v>
      </c>
      <c r="AY69">
        <f t="shared" ref="AY69:AY132" si="24">D69</f>
        <v>8</v>
      </c>
      <c r="AZ69">
        <f t="shared" ref="AZ69:AZ132" si="25">E69</f>
        <v>8</v>
      </c>
      <c r="BA69" s="6">
        <f>matches_win!AL69-AL69</f>
        <v>0</v>
      </c>
      <c r="BB69" s="6">
        <f>matches_win!AM69-AM69</f>
        <v>0.5</v>
      </c>
      <c r="BC69" s="6">
        <f>matches_win!AN69-AN69</f>
        <v>7.6923076923076872E-2</v>
      </c>
      <c r="BD69" s="6">
        <f>matches_win!AO69-AO69</f>
        <v>5.8823529411764719E-2</v>
      </c>
      <c r="BE69" s="6">
        <f>matches_win!AP69-AP69</f>
        <v>-0.23076923076923078</v>
      </c>
      <c r="BF69" s="6">
        <f>matches_win!AQ69-AQ69</f>
        <v>-7.6923076923076872E-2</v>
      </c>
      <c r="BG69" s="6">
        <f>matches_win!AR69-AR69</f>
        <v>0.19999999999999996</v>
      </c>
      <c r="BH69" s="6">
        <f>matches_win!AS69-AS69</f>
        <v>7.6923076923076872E-2</v>
      </c>
      <c r="BI69" s="6">
        <f>matches_win!AT69-AT69</f>
        <v>-0.16666666666666669</v>
      </c>
      <c r="BJ69" s="6">
        <f>matches_win!AU69-AU69</f>
        <v>-0.5714285714285714</v>
      </c>
    </row>
    <row r="70" spans="1:62" x14ac:dyDescent="0.35">
      <c r="A70" t="s">
        <v>144</v>
      </c>
      <c r="B70" s="33">
        <v>67</v>
      </c>
      <c r="C70" s="27">
        <v>6</v>
      </c>
      <c r="D70" s="27">
        <v>0</v>
      </c>
      <c r="E70" s="27">
        <v>0</v>
      </c>
      <c r="F70" s="27">
        <f t="shared" si="19"/>
        <v>6</v>
      </c>
      <c r="G70" s="27">
        <f t="shared" si="20"/>
        <v>6</v>
      </c>
      <c r="H70" s="27">
        <f t="shared" si="21"/>
        <v>0</v>
      </c>
      <c r="I70" s="34">
        <f>VLOOKUP(F70,naive_stat!$A$4:$E$13,5,0)</f>
        <v>0.55555555555555558</v>
      </c>
      <c r="J70" s="35">
        <f>11-VLOOKUP(F70,naive_stat!$A$4:$F$13,6,0)</f>
        <v>9</v>
      </c>
      <c r="K70" s="36">
        <f>matches_win!K70-matches_lost!K70</f>
        <v>0</v>
      </c>
      <c r="L70" s="54">
        <f>IF(VLOOKUP(C70,dynamic!$A$50:$G$59,7,0)&gt;VLOOKUP(D70,dynamic!$A$50:$G$59,7,0),C70,D70)</f>
        <v>6</v>
      </c>
      <c r="M70" s="44">
        <f t="shared" si="16"/>
        <v>0</v>
      </c>
      <c r="N70" s="54">
        <f>IF(VLOOKUP(C70,dynamic!$A$50:$F$59,2,0)&gt;VLOOKUP(D70,dynamic!$A$50:$F$59,2,0),C70,D70)</f>
        <v>6</v>
      </c>
      <c r="O70" s="44">
        <f t="shared" si="17"/>
        <v>0</v>
      </c>
      <c r="P70" s="54">
        <f>IF(VLOOKUP(C70,dynamic!$A$50:$F$59,4,0)&gt;VLOOKUP(D70,dynamic!$A$50:$F$59,4,0),C70,D70)</f>
        <v>6</v>
      </c>
      <c r="Q70" s="44">
        <f t="shared" si="18"/>
        <v>0</v>
      </c>
      <c r="R70" s="27">
        <f>COUNTIF($F$4:$F70,R$3)</f>
        <v>6</v>
      </c>
      <c r="S70" s="27">
        <f>COUNTIF($F$4:$F70,S$3)</f>
        <v>5</v>
      </c>
      <c r="T70" s="27">
        <f>COUNTIF($F$4:$F70,T$3)</f>
        <v>6</v>
      </c>
      <c r="U70" s="27">
        <f>COUNTIF($F$4:$F70,U$3)</f>
        <v>8</v>
      </c>
      <c r="V70" s="27">
        <f>COUNTIF($F$4:$F70,V$3)</f>
        <v>8</v>
      </c>
      <c r="W70" s="27">
        <f>COUNTIF($F$4:$F70,W$3)</f>
        <v>7</v>
      </c>
      <c r="X70" s="27">
        <f>COUNTIF($F$4:$F70,X$3)</f>
        <v>3</v>
      </c>
      <c r="Y70" s="27">
        <f>COUNTIF($F$4:$F70,Y$3)</f>
        <v>6</v>
      </c>
      <c r="Z70" s="27">
        <f>COUNTIF($F$4:$F70,Z$3)</f>
        <v>7</v>
      </c>
      <c r="AA70" s="27">
        <f>COUNTIF($F$4:$F70,AA$3)</f>
        <v>11</v>
      </c>
      <c r="AB70" s="38">
        <f>COUNTIF($E$4:$F70,R$3)</f>
        <v>13</v>
      </c>
      <c r="AC70" s="28">
        <f>COUNTIF($E$4:$F70,S$3)</f>
        <v>20</v>
      </c>
      <c r="AD70" s="28">
        <f>COUNTIF($E$4:$F70,T$3)</f>
        <v>13</v>
      </c>
      <c r="AE70" s="28">
        <f>COUNTIF($E$4:$F70,U$3)</f>
        <v>17</v>
      </c>
      <c r="AF70" s="28">
        <f>COUNTIF($E$4:$F70,V$3)</f>
        <v>13</v>
      </c>
      <c r="AG70" s="28">
        <f>COUNTIF($E$4:$F70,W$3)</f>
        <v>13</v>
      </c>
      <c r="AH70" s="28">
        <f>COUNTIF($E$4:$F70,X$3)</f>
        <v>6</v>
      </c>
      <c r="AI70" s="28">
        <f>COUNTIF($E$4:$F70,Y$3)</f>
        <v>13</v>
      </c>
      <c r="AJ70" s="28">
        <f>COUNTIF($E$4:$F70,Z$3)</f>
        <v>12</v>
      </c>
      <c r="AK70" s="28">
        <f>COUNTIF($E$4:$F70,AA$3)</f>
        <v>14</v>
      </c>
      <c r="AL70" s="36">
        <f t="shared" ref="AL70:AP120" si="26">IFERROR(R70/AB70,0)</f>
        <v>0.46153846153846156</v>
      </c>
      <c r="AM70" s="36">
        <f t="shared" si="26"/>
        <v>0.25</v>
      </c>
      <c r="AN70" s="36">
        <f t="shared" si="26"/>
        <v>0.46153846153846156</v>
      </c>
      <c r="AO70" s="36">
        <f t="shared" si="26"/>
        <v>0.47058823529411764</v>
      </c>
      <c r="AP70" s="36">
        <f t="shared" si="26"/>
        <v>0.61538461538461542</v>
      </c>
      <c r="AQ70" s="36">
        <f t="shared" si="22"/>
        <v>0.53846153846153844</v>
      </c>
      <c r="AR70" s="36">
        <f t="shared" si="22"/>
        <v>0.5</v>
      </c>
      <c r="AS70" s="36">
        <f t="shared" si="22"/>
        <v>0.46153846153846156</v>
      </c>
      <c r="AT70" s="36">
        <f t="shared" si="22"/>
        <v>0.58333333333333337</v>
      </c>
      <c r="AU70" s="36">
        <f t="shared" si="22"/>
        <v>0.7857142857142857</v>
      </c>
      <c r="AV70" s="27">
        <v>68</v>
      </c>
      <c r="AX70">
        <f t="shared" si="23"/>
        <v>6</v>
      </c>
      <c r="AY70">
        <f t="shared" si="24"/>
        <v>0</v>
      </c>
      <c r="AZ70">
        <f t="shared" si="25"/>
        <v>0</v>
      </c>
      <c r="BA70" s="6">
        <f>matches_win!AL70-AL70</f>
        <v>7.6923076923076872E-2</v>
      </c>
      <c r="BB70" s="6">
        <f>matches_win!AM70-AM70</f>
        <v>0.5</v>
      </c>
      <c r="BC70" s="6">
        <f>matches_win!AN70-AN70</f>
        <v>7.6923076923076872E-2</v>
      </c>
      <c r="BD70" s="6">
        <f>matches_win!AO70-AO70</f>
        <v>5.8823529411764719E-2</v>
      </c>
      <c r="BE70" s="6">
        <f>matches_win!AP70-AP70</f>
        <v>-0.23076923076923078</v>
      </c>
      <c r="BF70" s="6">
        <f>matches_win!AQ70-AQ70</f>
        <v>-7.6923076923076872E-2</v>
      </c>
      <c r="BG70" s="6">
        <f>matches_win!AR70-AR70</f>
        <v>0</v>
      </c>
      <c r="BH70" s="6">
        <f>matches_win!AS70-AS70</f>
        <v>7.6923076923076872E-2</v>
      </c>
      <c r="BI70" s="6">
        <f>matches_win!AT70-AT70</f>
        <v>-0.16666666666666669</v>
      </c>
      <c r="BJ70" s="6">
        <f>matches_win!AU70-AU70</f>
        <v>-0.5714285714285714</v>
      </c>
    </row>
    <row r="71" spans="1:62" x14ac:dyDescent="0.35">
      <c r="A71" t="s">
        <v>144</v>
      </c>
      <c r="B71" s="33">
        <v>68</v>
      </c>
      <c r="C71" s="27">
        <v>6</v>
      </c>
      <c r="D71" s="27">
        <v>4</v>
      </c>
      <c r="E71" s="27">
        <v>6</v>
      </c>
      <c r="F71" s="27">
        <f t="shared" si="19"/>
        <v>4</v>
      </c>
      <c r="G71" s="27">
        <f t="shared" si="20"/>
        <v>2</v>
      </c>
      <c r="H71" s="27">
        <f t="shared" si="21"/>
        <v>0</v>
      </c>
      <c r="I71" s="34">
        <f>VLOOKUP(F71,naive_stat!$A$4:$E$13,5,0)</f>
        <v>0.5161290322580645</v>
      </c>
      <c r="J71" s="35">
        <f>11-VLOOKUP(F71,naive_stat!$A$4:$F$13,6,0)</f>
        <v>8</v>
      </c>
      <c r="K71" s="36">
        <f>matches_win!K71-matches_lost!K71</f>
        <v>-0.28571428571428575</v>
      </c>
      <c r="L71" s="54">
        <f>IF(VLOOKUP(C71,dynamic!$A$50:$G$59,7,0)&gt;VLOOKUP(D71,dynamic!$A$50:$G$59,7,0),C71,D71)</f>
        <v>6</v>
      </c>
      <c r="M71" s="44">
        <f t="shared" si="16"/>
        <v>1</v>
      </c>
      <c r="N71" s="54">
        <f>IF(VLOOKUP(C71,dynamic!$A$50:$F$59,2,0)&gt;VLOOKUP(D71,dynamic!$A$50:$F$59,2,0),C71,D71)</f>
        <v>6</v>
      </c>
      <c r="O71" s="44">
        <f t="shared" si="17"/>
        <v>1</v>
      </c>
      <c r="P71" s="54">
        <f>IF(VLOOKUP(C71,dynamic!$A$50:$F$59,4,0)&gt;VLOOKUP(D71,dynamic!$A$50:$F$59,4,0),C71,D71)</f>
        <v>6</v>
      </c>
      <c r="Q71" s="44">
        <f t="shared" si="18"/>
        <v>1</v>
      </c>
      <c r="R71" s="27">
        <f>COUNTIF($F$4:$F71,R$3)</f>
        <v>6</v>
      </c>
      <c r="S71" s="27">
        <f>COUNTIF($F$4:$F71,S$3)</f>
        <v>5</v>
      </c>
      <c r="T71" s="27">
        <f>COUNTIF($F$4:$F71,T$3)</f>
        <v>6</v>
      </c>
      <c r="U71" s="27">
        <f>COUNTIF($F$4:$F71,U$3)</f>
        <v>8</v>
      </c>
      <c r="V71" s="27">
        <f>COUNTIF($F$4:$F71,V$3)</f>
        <v>9</v>
      </c>
      <c r="W71" s="27">
        <f>COUNTIF($F$4:$F71,W$3)</f>
        <v>7</v>
      </c>
      <c r="X71" s="27">
        <f>COUNTIF($F$4:$F71,X$3)</f>
        <v>3</v>
      </c>
      <c r="Y71" s="27">
        <f>COUNTIF($F$4:$F71,Y$3)</f>
        <v>6</v>
      </c>
      <c r="Z71" s="27">
        <f>COUNTIF($F$4:$F71,Z$3)</f>
        <v>7</v>
      </c>
      <c r="AA71" s="27">
        <f>COUNTIF($F$4:$F71,AA$3)</f>
        <v>11</v>
      </c>
      <c r="AB71" s="38">
        <f>COUNTIF($E$4:$F71,R$3)</f>
        <v>13</v>
      </c>
      <c r="AC71" s="28">
        <f>COUNTIF($E$4:$F71,S$3)</f>
        <v>20</v>
      </c>
      <c r="AD71" s="28">
        <f>COUNTIF($E$4:$F71,T$3)</f>
        <v>13</v>
      </c>
      <c r="AE71" s="28">
        <f>COUNTIF($E$4:$F71,U$3)</f>
        <v>17</v>
      </c>
      <c r="AF71" s="28">
        <f>COUNTIF($E$4:$F71,V$3)</f>
        <v>14</v>
      </c>
      <c r="AG71" s="28">
        <f>COUNTIF($E$4:$F71,W$3)</f>
        <v>13</v>
      </c>
      <c r="AH71" s="28">
        <f>COUNTIF($E$4:$F71,X$3)</f>
        <v>7</v>
      </c>
      <c r="AI71" s="28">
        <f>COUNTIF($E$4:$F71,Y$3)</f>
        <v>13</v>
      </c>
      <c r="AJ71" s="28">
        <f>COUNTIF($E$4:$F71,Z$3)</f>
        <v>12</v>
      </c>
      <c r="AK71" s="28">
        <f>COUNTIF($E$4:$F71,AA$3)</f>
        <v>14</v>
      </c>
      <c r="AL71" s="36">
        <f t="shared" si="26"/>
        <v>0.46153846153846156</v>
      </c>
      <c r="AM71" s="36">
        <f t="shared" si="26"/>
        <v>0.25</v>
      </c>
      <c r="AN71" s="36">
        <f t="shared" si="26"/>
        <v>0.46153846153846156</v>
      </c>
      <c r="AO71" s="36">
        <f t="shared" si="26"/>
        <v>0.47058823529411764</v>
      </c>
      <c r="AP71" s="36">
        <f t="shared" si="26"/>
        <v>0.6428571428571429</v>
      </c>
      <c r="AQ71" s="36">
        <f t="shared" si="22"/>
        <v>0.53846153846153844</v>
      </c>
      <c r="AR71" s="36">
        <f t="shared" si="22"/>
        <v>0.42857142857142855</v>
      </c>
      <c r="AS71" s="36">
        <f t="shared" si="22"/>
        <v>0.46153846153846156</v>
      </c>
      <c r="AT71" s="36">
        <f t="shared" si="22"/>
        <v>0.58333333333333337</v>
      </c>
      <c r="AU71" s="36">
        <f t="shared" si="22"/>
        <v>0.7857142857142857</v>
      </c>
      <c r="AV71" s="27">
        <v>69</v>
      </c>
      <c r="AX71">
        <f t="shared" si="23"/>
        <v>6</v>
      </c>
      <c r="AY71">
        <f t="shared" si="24"/>
        <v>4</v>
      </c>
      <c r="AZ71">
        <f t="shared" si="25"/>
        <v>6</v>
      </c>
      <c r="BA71" s="6">
        <f>matches_win!AL71-AL71</f>
        <v>7.6923076923076872E-2</v>
      </c>
      <c r="BB71" s="6">
        <f>matches_win!AM71-AM71</f>
        <v>0.5</v>
      </c>
      <c r="BC71" s="6">
        <f>matches_win!AN71-AN71</f>
        <v>7.6923076923076872E-2</v>
      </c>
      <c r="BD71" s="6">
        <f>matches_win!AO71-AO71</f>
        <v>5.8823529411764719E-2</v>
      </c>
      <c r="BE71" s="6">
        <f>matches_win!AP71-AP71</f>
        <v>-0.28571428571428575</v>
      </c>
      <c r="BF71" s="6">
        <f>matches_win!AQ71-AQ71</f>
        <v>-7.6923076923076872E-2</v>
      </c>
      <c r="BG71" s="6">
        <f>matches_win!AR71-AR71</f>
        <v>0.14285714285714285</v>
      </c>
      <c r="BH71" s="6">
        <f>matches_win!AS71-AS71</f>
        <v>7.6923076923076872E-2</v>
      </c>
      <c r="BI71" s="6">
        <f>matches_win!AT71-AT71</f>
        <v>-0.16666666666666669</v>
      </c>
      <c r="BJ71" s="6">
        <f>matches_win!AU71-AU71</f>
        <v>-0.5714285714285714</v>
      </c>
    </row>
    <row r="72" spans="1:62" x14ac:dyDescent="0.35">
      <c r="A72" t="s">
        <v>144</v>
      </c>
      <c r="B72" s="33">
        <v>69</v>
      </c>
      <c r="C72" s="27">
        <v>6</v>
      </c>
      <c r="D72" s="27">
        <v>2</v>
      </c>
      <c r="E72" s="27">
        <v>2</v>
      </c>
      <c r="F72" s="27">
        <f t="shared" si="19"/>
        <v>6</v>
      </c>
      <c r="G72" s="27">
        <f t="shared" si="20"/>
        <v>4</v>
      </c>
      <c r="H72" s="27">
        <f t="shared" si="21"/>
        <v>0</v>
      </c>
      <c r="I72" s="34">
        <f>VLOOKUP(F72,naive_stat!$A$4:$E$13,5,0)</f>
        <v>0.55555555555555558</v>
      </c>
      <c r="J72" s="35">
        <f>11-VLOOKUP(F72,naive_stat!$A$4:$F$13,6,0)</f>
        <v>9</v>
      </c>
      <c r="K72" s="36">
        <f>matches_win!K72-matches_lost!K72</f>
        <v>0</v>
      </c>
      <c r="L72" s="54">
        <f>IF(VLOOKUP(C72,dynamic!$A$50:$G$59,7,0)&gt;VLOOKUP(D72,dynamic!$A$50:$G$59,7,0),C72,D72)</f>
        <v>2</v>
      </c>
      <c r="M72" s="44">
        <f t="shared" si="16"/>
        <v>1</v>
      </c>
      <c r="N72" s="54">
        <f>IF(VLOOKUP(C72,dynamic!$A$50:$F$59,2,0)&gt;VLOOKUP(D72,dynamic!$A$50:$F$59,2,0),C72,D72)</f>
        <v>2</v>
      </c>
      <c r="O72" s="44">
        <f t="shared" si="17"/>
        <v>1</v>
      </c>
      <c r="P72" s="54">
        <f>IF(VLOOKUP(C72,dynamic!$A$50:$F$59,4,0)&gt;VLOOKUP(D72,dynamic!$A$50:$F$59,4,0),C72,D72)</f>
        <v>2</v>
      </c>
      <c r="Q72" s="44">
        <f t="shared" si="18"/>
        <v>1</v>
      </c>
      <c r="R72" s="27">
        <f>COUNTIF($F$4:$F72,R$3)</f>
        <v>6</v>
      </c>
      <c r="S72" s="27">
        <f>COUNTIF($F$4:$F72,S$3)</f>
        <v>5</v>
      </c>
      <c r="T72" s="27">
        <f>COUNTIF($F$4:$F72,T$3)</f>
        <v>6</v>
      </c>
      <c r="U72" s="27">
        <f>COUNTIF($F$4:$F72,U$3)</f>
        <v>8</v>
      </c>
      <c r="V72" s="27">
        <f>COUNTIF($F$4:$F72,V$3)</f>
        <v>9</v>
      </c>
      <c r="W72" s="27">
        <f>COUNTIF($F$4:$F72,W$3)</f>
        <v>7</v>
      </c>
      <c r="X72" s="27">
        <f>COUNTIF($F$4:$F72,X$3)</f>
        <v>4</v>
      </c>
      <c r="Y72" s="27">
        <f>COUNTIF($F$4:$F72,Y$3)</f>
        <v>6</v>
      </c>
      <c r="Z72" s="27">
        <f>COUNTIF($F$4:$F72,Z$3)</f>
        <v>7</v>
      </c>
      <c r="AA72" s="27">
        <f>COUNTIF($F$4:$F72,AA$3)</f>
        <v>11</v>
      </c>
      <c r="AB72" s="38">
        <f>COUNTIF($E$4:$F72,R$3)</f>
        <v>13</v>
      </c>
      <c r="AC72" s="28">
        <f>COUNTIF($E$4:$F72,S$3)</f>
        <v>20</v>
      </c>
      <c r="AD72" s="28">
        <f>COUNTIF($E$4:$F72,T$3)</f>
        <v>14</v>
      </c>
      <c r="AE72" s="28">
        <f>COUNTIF($E$4:$F72,U$3)</f>
        <v>17</v>
      </c>
      <c r="AF72" s="28">
        <f>COUNTIF($E$4:$F72,V$3)</f>
        <v>14</v>
      </c>
      <c r="AG72" s="28">
        <f>COUNTIF($E$4:$F72,W$3)</f>
        <v>13</v>
      </c>
      <c r="AH72" s="28">
        <f>COUNTIF($E$4:$F72,X$3)</f>
        <v>8</v>
      </c>
      <c r="AI72" s="28">
        <f>COUNTIF($E$4:$F72,Y$3)</f>
        <v>13</v>
      </c>
      <c r="AJ72" s="28">
        <f>COUNTIF($E$4:$F72,Z$3)</f>
        <v>12</v>
      </c>
      <c r="AK72" s="28">
        <f>COUNTIF($E$4:$F72,AA$3)</f>
        <v>14</v>
      </c>
      <c r="AL72" s="36">
        <f t="shared" si="26"/>
        <v>0.46153846153846156</v>
      </c>
      <c r="AM72" s="36">
        <f t="shared" si="26"/>
        <v>0.25</v>
      </c>
      <c r="AN72" s="36">
        <f t="shared" si="26"/>
        <v>0.42857142857142855</v>
      </c>
      <c r="AO72" s="36">
        <f t="shared" si="26"/>
        <v>0.47058823529411764</v>
      </c>
      <c r="AP72" s="36">
        <f t="shared" si="26"/>
        <v>0.6428571428571429</v>
      </c>
      <c r="AQ72" s="36">
        <f t="shared" si="22"/>
        <v>0.53846153846153844</v>
      </c>
      <c r="AR72" s="36">
        <f t="shared" si="22"/>
        <v>0.5</v>
      </c>
      <c r="AS72" s="36">
        <f t="shared" si="22"/>
        <v>0.46153846153846156</v>
      </c>
      <c r="AT72" s="36">
        <f t="shared" si="22"/>
        <v>0.58333333333333337</v>
      </c>
      <c r="AU72" s="36">
        <f t="shared" si="22"/>
        <v>0.7857142857142857</v>
      </c>
      <c r="AV72" s="27">
        <v>70</v>
      </c>
      <c r="AX72">
        <f t="shared" si="23"/>
        <v>6</v>
      </c>
      <c r="AY72">
        <f t="shared" si="24"/>
        <v>2</v>
      </c>
      <c r="AZ72">
        <f t="shared" si="25"/>
        <v>2</v>
      </c>
      <c r="BA72" s="6">
        <f>matches_win!AL72-AL72</f>
        <v>7.6923076923076872E-2</v>
      </c>
      <c r="BB72" s="6">
        <f>matches_win!AM72-AM72</f>
        <v>0.5</v>
      </c>
      <c r="BC72" s="6">
        <f>matches_win!AN72-AN72</f>
        <v>0.14285714285714285</v>
      </c>
      <c r="BD72" s="6">
        <f>matches_win!AO72-AO72</f>
        <v>5.8823529411764719E-2</v>
      </c>
      <c r="BE72" s="6">
        <f>matches_win!AP72-AP72</f>
        <v>-0.28571428571428575</v>
      </c>
      <c r="BF72" s="6">
        <f>matches_win!AQ72-AQ72</f>
        <v>-7.6923076923076872E-2</v>
      </c>
      <c r="BG72" s="6">
        <f>matches_win!AR72-AR72</f>
        <v>0</v>
      </c>
      <c r="BH72" s="6">
        <f>matches_win!AS72-AS72</f>
        <v>7.6923076923076872E-2</v>
      </c>
      <c r="BI72" s="6">
        <f>matches_win!AT72-AT72</f>
        <v>-0.16666666666666669</v>
      </c>
      <c r="BJ72" s="6">
        <f>matches_win!AU72-AU72</f>
        <v>-0.5714285714285714</v>
      </c>
    </row>
    <row r="73" spans="1:62" x14ac:dyDescent="0.35">
      <c r="A73" t="s">
        <v>144</v>
      </c>
      <c r="B73" s="33">
        <v>70</v>
      </c>
      <c r="C73" s="27">
        <v>7</v>
      </c>
      <c r="D73" s="27">
        <v>8</v>
      </c>
      <c r="E73" s="27">
        <v>7</v>
      </c>
      <c r="F73" s="27">
        <f t="shared" si="19"/>
        <v>8</v>
      </c>
      <c r="G73" s="27">
        <f t="shared" si="20"/>
        <v>-1</v>
      </c>
      <c r="H73" s="27">
        <f t="shared" si="21"/>
        <v>0</v>
      </c>
      <c r="I73" s="34">
        <f>VLOOKUP(F73,naive_stat!$A$4:$E$13,5,0)</f>
        <v>0.32</v>
      </c>
      <c r="J73" s="35">
        <f>11-VLOOKUP(F73,naive_stat!$A$4:$F$13,6,0)</f>
        <v>1</v>
      </c>
      <c r="K73" s="36">
        <f>matches_win!K73-matches_lost!K73</f>
        <v>-0.23076923076923078</v>
      </c>
      <c r="L73" s="54">
        <f>IF(VLOOKUP(C73,dynamic!$A$50:$G$59,7,0)&gt;VLOOKUP(D73,dynamic!$A$50:$G$59,7,0),C73,D73)</f>
        <v>7</v>
      </c>
      <c r="M73" s="44">
        <f t="shared" si="16"/>
        <v>1</v>
      </c>
      <c r="N73" s="54">
        <f>IF(VLOOKUP(C73,dynamic!$A$50:$F$59,2,0)&gt;VLOOKUP(D73,dynamic!$A$50:$F$59,2,0),C73,D73)</f>
        <v>7</v>
      </c>
      <c r="O73" s="44">
        <f t="shared" si="17"/>
        <v>1</v>
      </c>
      <c r="P73" s="54">
        <f>IF(VLOOKUP(C73,dynamic!$A$50:$F$59,4,0)&gt;VLOOKUP(D73,dynamic!$A$50:$F$59,4,0),C73,D73)</f>
        <v>7</v>
      </c>
      <c r="Q73" s="44">
        <f t="shared" si="18"/>
        <v>1</v>
      </c>
      <c r="R73" s="27">
        <f>COUNTIF($F$4:$F73,R$3)</f>
        <v>6</v>
      </c>
      <c r="S73" s="27">
        <f>COUNTIF($F$4:$F73,S$3)</f>
        <v>5</v>
      </c>
      <c r="T73" s="27">
        <f>COUNTIF($F$4:$F73,T$3)</f>
        <v>6</v>
      </c>
      <c r="U73" s="27">
        <f>COUNTIF($F$4:$F73,U$3)</f>
        <v>8</v>
      </c>
      <c r="V73" s="27">
        <f>COUNTIF($F$4:$F73,V$3)</f>
        <v>9</v>
      </c>
      <c r="W73" s="27">
        <f>COUNTIF($F$4:$F73,W$3)</f>
        <v>7</v>
      </c>
      <c r="X73" s="27">
        <f>COUNTIF($F$4:$F73,X$3)</f>
        <v>4</v>
      </c>
      <c r="Y73" s="27">
        <f>COUNTIF($F$4:$F73,Y$3)</f>
        <v>6</v>
      </c>
      <c r="Z73" s="27">
        <f>COUNTIF($F$4:$F73,Z$3)</f>
        <v>8</v>
      </c>
      <c r="AA73" s="27">
        <f>COUNTIF($F$4:$F73,AA$3)</f>
        <v>11</v>
      </c>
      <c r="AB73" s="38">
        <f>COUNTIF($E$4:$F73,R$3)</f>
        <v>13</v>
      </c>
      <c r="AC73" s="28">
        <f>COUNTIF($E$4:$F73,S$3)</f>
        <v>20</v>
      </c>
      <c r="AD73" s="28">
        <f>COUNTIF($E$4:$F73,T$3)</f>
        <v>14</v>
      </c>
      <c r="AE73" s="28">
        <f>COUNTIF($E$4:$F73,U$3)</f>
        <v>17</v>
      </c>
      <c r="AF73" s="28">
        <f>COUNTIF($E$4:$F73,V$3)</f>
        <v>14</v>
      </c>
      <c r="AG73" s="28">
        <f>COUNTIF($E$4:$F73,W$3)</f>
        <v>13</v>
      </c>
      <c r="AH73" s="28">
        <f>COUNTIF($E$4:$F73,X$3)</f>
        <v>8</v>
      </c>
      <c r="AI73" s="28">
        <f>COUNTIF($E$4:$F73,Y$3)</f>
        <v>14</v>
      </c>
      <c r="AJ73" s="28">
        <f>COUNTIF($E$4:$F73,Z$3)</f>
        <v>13</v>
      </c>
      <c r="AK73" s="28">
        <f>COUNTIF($E$4:$F73,AA$3)</f>
        <v>14</v>
      </c>
      <c r="AL73" s="36">
        <f t="shared" si="26"/>
        <v>0.46153846153846156</v>
      </c>
      <c r="AM73" s="36">
        <f t="shared" si="26"/>
        <v>0.25</v>
      </c>
      <c r="AN73" s="36">
        <f t="shared" si="26"/>
        <v>0.42857142857142855</v>
      </c>
      <c r="AO73" s="36">
        <f t="shared" si="26"/>
        <v>0.47058823529411764</v>
      </c>
      <c r="AP73" s="36">
        <f t="shared" si="26"/>
        <v>0.6428571428571429</v>
      </c>
      <c r="AQ73" s="36">
        <f t="shared" si="22"/>
        <v>0.53846153846153844</v>
      </c>
      <c r="AR73" s="36">
        <f t="shared" si="22"/>
        <v>0.5</v>
      </c>
      <c r="AS73" s="36">
        <f t="shared" si="22"/>
        <v>0.42857142857142855</v>
      </c>
      <c r="AT73" s="36">
        <f t="shared" si="22"/>
        <v>0.61538461538461542</v>
      </c>
      <c r="AU73" s="36">
        <f t="shared" si="22"/>
        <v>0.7857142857142857</v>
      </c>
      <c r="AV73" s="27">
        <v>71</v>
      </c>
      <c r="AX73">
        <f t="shared" si="23"/>
        <v>7</v>
      </c>
      <c r="AY73">
        <f t="shared" si="24"/>
        <v>8</v>
      </c>
      <c r="AZ73">
        <f t="shared" si="25"/>
        <v>7</v>
      </c>
      <c r="BA73" s="6">
        <f>matches_win!AL73-AL73</f>
        <v>7.6923076923076872E-2</v>
      </c>
      <c r="BB73" s="6">
        <f>matches_win!AM73-AM73</f>
        <v>0.5</v>
      </c>
      <c r="BC73" s="6">
        <f>matches_win!AN73-AN73</f>
        <v>0.14285714285714285</v>
      </c>
      <c r="BD73" s="6">
        <f>matches_win!AO73-AO73</f>
        <v>5.8823529411764719E-2</v>
      </c>
      <c r="BE73" s="6">
        <f>matches_win!AP73-AP73</f>
        <v>-0.28571428571428575</v>
      </c>
      <c r="BF73" s="6">
        <f>matches_win!AQ73-AQ73</f>
        <v>-7.6923076923076872E-2</v>
      </c>
      <c r="BG73" s="6">
        <f>matches_win!AR73-AR73</f>
        <v>0</v>
      </c>
      <c r="BH73" s="6">
        <f>matches_win!AS73-AS73</f>
        <v>0.14285714285714285</v>
      </c>
      <c r="BI73" s="6">
        <f>matches_win!AT73-AT73</f>
        <v>-0.23076923076923078</v>
      </c>
      <c r="BJ73" s="6">
        <f>matches_win!AU73-AU73</f>
        <v>-0.5714285714285714</v>
      </c>
    </row>
    <row r="74" spans="1:62" x14ac:dyDescent="0.35">
      <c r="A74" t="s">
        <v>144</v>
      </c>
      <c r="B74" s="33">
        <v>71</v>
      </c>
      <c r="C74" s="27">
        <v>1</v>
      </c>
      <c r="D74" s="27">
        <v>0</v>
      </c>
      <c r="E74" s="27">
        <v>0</v>
      </c>
      <c r="F74" s="27">
        <f t="shared" si="19"/>
        <v>1</v>
      </c>
      <c r="G74" s="27">
        <f t="shared" si="20"/>
        <v>1</v>
      </c>
      <c r="H74" s="27">
        <f t="shared" si="21"/>
        <v>0</v>
      </c>
      <c r="I74" s="34">
        <f>VLOOKUP(F74,naive_stat!$A$4:$E$13,5,0)</f>
        <v>0.7567567567567568</v>
      </c>
      <c r="J74" s="35">
        <f>11-VLOOKUP(F74,naive_stat!$A$4:$F$13,6,0)</f>
        <v>10</v>
      </c>
      <c r="K74" s="36">
        <f>matches_win!K74-matches_lost!K74</f>
        <v>0.4285714285714286</v>
      </c>
      <c r="L74" s="54">
        <f>IF(VLOOKUP(C74,dynamic!$A$50:$G$59,7,0)&gt;VLOOKUP(D74,dynamic!$A$50:$G$59,7,0),C74,D74)</f>
        <v>1</v>
      </c>
      <c r="M74" s="44">
        <f t="shared" si="16"/>
        <v>0</v>
      </c>
      <c r="N74" s="54">
        <f>IF(VLOOKUP(C74,dynamic!$A$50:$F$59,2,0)&gt;VLOOKUP(D74,dynamic!$A$50:$F$59,2,0),C74,D74)</f>
        <v>1</v>
      </c>
      <c r="O74" s="44">
        <f t="shared" si="17"/>
        <v>0</v>
      </c>
      <c r="P74" s="54">
        <f>IF(VLOOKUP(C74,dynamic!$A$50:$F$59,4,0)&gt;VLOOKUP(D74,dynamic!$A$50:$F$59,4,0),C74,D74)</f>
        <v>1</v>
      </c>
      <c r="Q74" s="44">
        <f t="shared" si="18"/>
        <v>0</v>
      </c>
      <c r="R74" s="27">
        <f>COUNTIF($F$4:$F74,R$3)</f>
        <v>6</v>
      </c>
      <c r="S74" s="27">
        <f>COUNTIF($F$4:$F74,S$3)</f>
        <v>6</v>
      </c>
      <c r="T74" s="27">
        <f>COUNTIF($F$4:$F74,T$3)</f>
        <v>6</v>
      </c>
      <c r="U74" s="27">
        <f>COUNTIF($F$4:$F74,U$3)</f>
        <v>8</v>
      </c>
      <c r="V74" s="27">
        <f>COUNTIF($F$4:$F74,V$3)</f>
        <v>9</v>
      </c>
      <c r="W74" s="27">
        <f>COUNTIF($F$4:$F74,W$3)</f>
        <v>7</v>
      </c>
      <c r="X74" s="27">
        <f>COUNTIF($F$4:$F74,X$3)</f>
        <v>4</v>
      </c>
      <c r="Y74" s="27">
        <f>COUNTIF($F$4:$F74,Y$3)</f>
        <v>6</v>
      </c>
      <c r="Z74" s="27">
        <f>COUNTIF($F$4:$F74,Z$3)</f>
        <v>8</v>
      </c>
      <c r="AA74" s="27">
        <f>COUNTIF($F$4:$F74,AA$3)</f>
        <v>11</v>
      </c>
      <c r="AB74" s="38">
        <f>COUNTIF($E$4:$F74,R$3)</f>
        <v>14</v>
      </c>
      <c r="AC74" s="28">
        <f>COUNTIF($E$4:$F74,S$3)</f>
        <v>21</v>
      </c>
      <c r="AD74" s="28">
        <f>COUNTIF($E$4:$F74,T$3)</f>
        <v>14</v>
      </c>
      <c r="AE74" s="28">
        <f>COUNTIF($E$4:$F74,U$3)</f>
        <v>17</v>
      </c>
      <c r="AF74" s="28">
        <f>COUNTIF($E$4:$F74,V$3)</f>
        <v>14</v>
      </c>
      <c r="AG74" s="28">
        <f>COUNTIF($E$4:$F74,W$3)</f>
        <v>13</v>
      </c>
      <c r="AH74" s="28">
        <f>COUNTIF($E$4:$F74,X$3)</f>
        <v>8</v>
      </c>
      <c r="AI74" s="28">
        <f>COUNTIF($E$4:$F74,Y$3)</f>
        <v>14</v>
      </c>
      <c r="AJ74" s="28">
        <f>COUNTIF($E$4:$F74,Z$3)</f>
        <v>13</v>
      </c>
      <c r="AK74" s="28">
        <f>COUNTIF($E$4:$F74,AA$3)</f>
        <v>14</v>
      </c>
      <c r="AL74" s="36">
        <f t="shared" si="26"/>
        <v>0.42857142857142855</v>
      </c>
      <c r="AM74" s="36">
        <f t="shared" si="26"/>
        <v>0.2857142857142857</v>
      </c>
      <c r="AN74" s="36">
        <f t="shared" si="26"/>
        <v>0.42857142857142855</v>
      </c>
      <c r="AO74" s="36">
        <f t="shared" si="26"/>
        <v>0.47058823529411764</v>
      </c>
      <c r="AP74" s="36">
        <f t="shared" si="26"/>
        <v>0.6428571428571429</v>
      </c>
      <c r="AQ74" s="36">
        <f t="shared" si="22"/>
        <v>0.53846153846153844</v>
      </c>
      <c r="AR74" s="36">
        <f t="shared" si="22"/>
        <v>0.5</v>
      </c>
      <c r="AS74" s="36">
        <f t="shared" si="22"/>
        <v>0.42857142857142855</v>
      </c>
      <c r="AT74" s="36">
        <f t="shared" si="22"/>
        <v>0.61538461538461542</v>
      </c>
      <c r="AU74" s="36">
        <f t="shared" si="22"/>
        <v>0.7857142857142857</v>
      </c>
      <c r="AV74" s="27">
        <v>72</v>
      </c>
      <c r="AX74">
        <f t="shared" si="23"/>
        <v>1</v>
      </c>
      <c r="AY74">
        <f t="shared" si="24"/>
        <v>0</v>
      </c>
      <c r="AZ74">
        <f t="shared" si="25"/>
        <v>0</v>
      </c>
      <c r="BA74" s="6">
        <f>matches_win!AL74-AL74</f>
        <v>0.14285714285714285</v>
      </c>
      <c r="BB74" s="6">
        <f>matches_win!AM74-AM74</f>
        <v>0.4285714285714286</v>
      </c>
      <c r="BC74" s="6">
        <f>matches_win!AN74-AN74</f>
        <v>0.14285714285714285</v>
      </c>
      <c r="BD74" s="6">
        <f>matches_win!AO74-AO74</f>
        <v>5.8823529411764719E-2</v>
      </c>
      <c r="BE74" s="6">
        <f>matches_win!AP74-AP74</f>
        <v>-0.28571428571428575</v>
      </c>
      <c r="BF74" s="6">
        <f>matches_win!AQ74-AQ74</f>
        <v>-7.6923076923076872E-2</v>
      </c>
      <c r="BG74" s="6">
        <f>matches_win!AR74-AR74</f>
        <v>0</v>
      </c>
      <c r="BH74" s="6">
        <f>matches_win!AS74-AS74</f>
        <v>0.14285714285714285</v>
      </c>
      <c r="BI74" s="6">
        <f>matches_win!AT74-AT74</f>
        <v>-0.23076923076923078</v>
      </c>
      <c r="BJ74" s="6">
        <f>matches_win!AU74-AU74</f>
        <v>-0.5714285714285714</v>
      </c>
    </row>
    <row r="75" spans="1:62" x14ac:dyDescent="0.35">
      <c r="A75" t="s">
        <v>144</v>
      </c>
      <c r="B75" s="33">
        <v>72</v>
      </c>
      <c r="C75" s="27">
        <v>4</v>
      </c>
      <c r="D75" s="27">
        <v>8</v>
      </c>
      <c r="E75" s="27">
        <v>4</v>
      </c>
      <c r="F75" s="27">
        <f t="shared" si="19"/>
        <v>8</v>
      </c>
      <c r="G75" s="27">
        <f t="shared" si="20"/>
        <v>-4</v>
      </c>
      <c r="H75" s="27">
        <f t="shared" si="21"/>
        <v>0</v>
      </c>
      <c r="I75" s="34">
        <f>VLOOKUP(F75,naive_stat!$A$4:$E$13,5,0)</f>
        <v>0.32</v>
      </c>
      <c r="J75" s="35">
        <f>11-VLOOKUP(F75,naive_stat!$A$4:$F$13,6,0)</f>
        <v>1</v>
      </c>
      <c r="K75" s="36">
        <f>matches_win!K75-matches_lost!K75</f>
        <v>-0.28571428571428575</v>
      </c>
      <c r="L75" s="54">
        <f>IF(VLOOKUP(C75,dynamic!$A$50:$G$59,7,0)&gt;VLOOKUP(D75,dynamic!$A$50:$G$59,7,0),C75,D75)</f>
        <v>8</v>
      </c>
      <c r="M75" s="44">
        <f t="shared" si="16"/>
        <v>0</v>
      </c>
      <c r="N75" s="54">
        <f>IF(VLOOKUP(C75,dynamic!$A$50:$F$59,2,0)&gt;VLOOKUP(D75,dynamic!$A$50:$F$59,2,0),C75,D75)</f>
        <v>8</v>
      </c>
      <c r="O75" s="44">
        <f t="shared" si="17"/>
        <v>0</v>
      </c>
      <c r="P75" s="54">
        <f>IF(VLOOKUP(C75,dynamic!$A$50:$F$59,4,0)&gt;VLOOKUP(D75,dynamic!$A$50:$F$59,4,0),C75,D75)</f>
        <v>8</v>
      </c>
      <c r="Q75" s="44">
        <f t="shared" si="18"/>
        <v>0</v>
      </c>
      <c r="R75" s="27">
        <f>COUNTIF($F$4:$F75,R$3)</f>
        <v>6</v>
      </c>
      <c r="S75" s="27">
        <f>COUNTIF($F$4:$F75,S$3)</f>
        <v>6</v>
      </c>
      <c r="T75" s="27">
        <f>COUNTIF($F$4:$F75,T$3)</f>
        <v>6</v>
      </c>
      <c r="U75" s="27">
        <f>COUNTIF($F$4:$F75,U$3)</f>
        <v>8</v>
      </c>
      <c r="V75" s="27">
        <f>COUNTIF($F$4:$F75,V$3)</f>
        <v>9</v>
      </c>
      <c r="W75" s="27">
        <f>COUNTIF($F$4:$F75,W$3)</f>
        <v>7</v>
      </c>
      <c r="X75" s="27">
        <f>COUNTIF($F$4:$F75,X$3)</f>
        <v>4</v>
      </c>
      <c r="Y75" s="27">
        <f>COUNTIF($F$4:$F75,Y$3)</f>
        <v>6</v>
      </c>
      <c r="Z75" s="27">
        <f>COUNTIF($F$4:$F75,Z$3)</f>
        <v>9</v>
      </c>
      <c r="AA75" s="27">
        <f>COUNTIF($F$4:$F75,AA$3)</f>
        <v>11</v>
      </c>
      <c r="AB75" s="38">
        <f>COUNTIF($E$4:$F75,R$3)</f>
        <v>14</v>
      </c>
      <c r="AC75" s="28">
        <f>COUNTIF($E$4:$F75,S$3)</f>
        <v>21</v>
      </c>
      <c r="AD75" s="28">
        <f>COUNTIF($E$4:$F75,T$3)</f>
        <v>14</v>
      </c>
      <c r="AE75" s="28">
        <f>COUNTIF($E$4:$F75,U$3)</f>
        <v>17</v>
      </c>
      <c r="AF75" s="28">
        <f>COUNTIF($E$4:$F75,V$3)</f>
        <v>15</v>
      </c>
      <c r="AG75" s="28">
        <f>COUNTIF($E$4:$F75,W$3)</f>
        <v>13</v>
      </c>
      <c r="AH75" s="28">
        <f>COUNTIF($E$4:$F75,X$3)</f>
        <v>8</v>
      </c>
      <c r="AI75" s="28">
        <f>COUNTIF($E$4:$F75,Y$3)</f>
        <v>14</v>
      </c>
      <c r="AJ75" s="28">
        <f>COUNTIF($E$4:$F75,Z$3)</f>
        <v>14</v>
      </c>
      <c r="AK75" s="28">
        <f>COUNTIF($E$4:$F75,AA$3)</f>
        <v>14</v>
      </c>
      <c r="AL75" s="36">
        <f t="shared" si="26"/>
        <v>0.42857142857142855</v>
      </c>
      <c r="AM75" s="36">
        <f t="shared" si="26"/>
        <v>0.2857142857142857</v>
      </c>
      <c r="AN75" s="36">
        <f t="shared" si="26"/>
        <v>0.42857142857142855</v>
      </c>
      <c r="AO75" s="36">
        <f t="shared" si="26"/>
        <v>0.47058823529411764</v>
      </c>
      <c r="AP75" s="36">
        <f t="shared" si="26"/>
        <v>0.6</v>
      </c>
      <c r="AQ75" s="36">
        <f t="shared" si="22"/>
        <v>0.53846153846153844</v>
      </c>
      <c r="AR75" s="36">
        <f t="shared" si="22"/>
        <v>0.5</v>
      </c>
      <c r="AS75" s="36">
        <f t="shared" si="22"/>
        <v>0.42857142857142855</v>
      </c>
      <c r="AT75" s="36">
        <f t="shared" si="22"/>
        <v>0.6428571428571429</v>
      </c>
      <c r="AU75" s="36">
        <f t="shared" si="22"/>
        <v>0.7857142857142857</v>
      </c>
      <c r="AV75" s="27">
        <v>73</v>
      </c>
      <c r="AX75">
        <f t="shared" si="23"/>
        <v>4</v>
      </c>
      <c r="AY75">
        <f t="shared" si="24"/>
        <v>8</v>
      </c>
      <c r="AZ75">
        <f t="shared" si="25"/>
        <v>4</v>
      </c>
      <c r="BA75" s="6">
        <f>matches_win!AL75-AL75</f>
        <v>0.14285714285714285</v>
      </c>
      <c r="BB75" s="6">
        <f>matches_win!AM75-AM75</f>
        <v>0.4285714285714286</v>
      </c>
      <c r="BC75" s="6">
        <f>matches_win!AN75-AN75</f>
        <v>0.14285714285714285</v>
      </c>
      <c r="BD75" s="6">
        <f>matches_win!AO75-AO75</f>
        <v>5.8823529411764719E-2</v>
      </c>
      <c r="BE75" s="6">
        <f>matches_win!AP75-AP75</f>
        <v>-0.19999999999999996</v>
      </c>
      <c r="BF75" s="6">
        <f>matches_win!AQ75-AQ75</f>
        <v>-7.6923076923076872E-2</v>
      </c>
      <c r="BG75" s="6">
        <f>matches_win!AR75-AR75</f>
        <v>0</v>
      </c>
      <c r="BH75" s="6">
        <f>matches_win!AS75-AS75</f>
        <v>0.14285714285714285</v>
      </c>
      <c r="BI75" s="6">
        <f>matches_win!AT75-AT75</f>
        <v>-0.28571428571428575</v>
      </c>
      <c r="BJ75" s="6">
        <f>matches_win!AU75-AU75</f>
        <v>-0.5714285714285714</v>
      </c>
    </row>
    <row r="76" spans="1:62" x14ac:dyDescent="0.35">
      <c r="A76" t="s">
        <v>144</v>
      </c>
      <c r="B76" s="33">
        <v>73</v>
      </c>
      <c r="C76" s="27">
        <v>9</v>
      </c>
      <c r="D76" s="27">
        <v>8</v>
      </c>
      <c r="E76" s="27">
        <v>9</v>
      </c>
      <c r="F76" s="27">
        <f t="shared" si="19"/>
        <v>8</v>
      </c>
      <c r="G76" s="27">
        <f t="shared" si="20"/>
        <v>1</v>
      </c>
      <c r="H76" s="27">
        <f t="shared" si="21"/>
        <v>0</v>
      </c>
      <c r="I76" s="34">
        <f>VLOOKUP(F76,naive_stat!$A$4:$E$13,5,0)</f>
        <v>0.32</v>
      </c>
      <c r="J76" s="35">
        <f>11-VLOOKUP(F76,naive_stat!$A$4:$F$13,6,0)</f>
        <v>1</v>
      </c>
      <c r="K76" s="36">
        <f>matches_win!K76-matches_lost!K76</f>
        <v>-0.33333333333333331</v>
      </c>
      <c r="L76" s="54">
        <f>IF(VLOOKUP(C76,dynamic!$A$50:$G$59,7,0)&gt;VLOOKUP(D76,dynamic!$A$50:$G$59,7,0),C76,D76)</f>
        <v>8</v>
      </c>
      <c r="M76" s="44">
        <f t="shared" si="16"/>
        <v>0</v>
      </c>
      <c r="N76" s="54">
        <f>IF(VLOOKUP(C76,dynamic!$A$50:$F$59,2,0)&gt;VLOOKUP(D76,dynamic!$A$50:$F$59,2,0),C76,D76)</f>
        <v>8</v>
      </c>
      <c r="O76" s="44">
        <f t="shared" si="17"/>
        <v>0</v>
      </c>
      <c r="P76" s="54">
        <f>IF(VLOOKUP(C76,dynamic!$A$50:$F$59,4,0)&gt;VLOOKUP(D76,dynamic!$A$50:$F$59,4,0),C76,D76)</f>
        <v>8</v>
      </c>
      <c r="Q76" s="44">
        <f t="shared" si="18"/>
        <v>0</v>
      </c>
      <c r="R76" s="27">
        <f>COUNTIF($F$4:$F76,R$3)</f>
        <v>6</v>
      </c>
      <c r="S76" s="27">
        <f>COUNTIF($F$4:$F76,S$3)</f>
        <v>6</v>
      </c>
      <c r="T76" s="27">
        <f>COUNTIF($F$4:$F76,T$3)</f>
        <v>6</v>
      </c>
      <c r="U76" s="27">
        <f>COUNTIF($F$4:$F76,U$3)</f>
        <v>8</v>
      </c>
      <c r="V76" s="27">
        <f>COUNTIF($F$4:$F76,V$3)</f>
        <v>9</v>
      </c>
      <c r="W76" s="27">
        <f>COUNTIF($F$4:$F76,W$3)</f>
        <v>7</v>
      </c>
      <c r="X76" s="27">
        <f>COUNTIF($F$4:$F76,X$3)</f>
        <v>4</v>
      </c>
      <c r="Y76" s="27">
        <f>COUNTIF($F$4:$F76,Y$3)</f>
        <v>6</v>
      </c>
      <c r="Z76" s="27">
        <f>COUNTIF($F$4:$F76,Z$3)</f>
        <v>10</v>
      </c>
      <c r="AA76" s="27">
        <f>COUNTIF($F$4:$F76,AA$3)</f>
        <v>11</v>
      </c>
      <c r="AB76" s="38">
        <f>COUNTIF($E$4:$F76,R$3)</f>
        <v>14</v>
      </c>
      <c r="AC76" s="28">
        <f>COUNTIF($E$4:$F76,S$3)</f>
        <v>21</v>
      </c>
      <c r="AD76" s="28">
        <f>COUNTIF($E$4:$F76,T$3)</f>
        <v>14</v>
      </c>
      <c r="AE76" s="28">
        <f>COUNTIF($E$4:$F76,U$3)</f>
        <v>17</v>
      </c>
      <c r="AF76" s="28">
        <f>COUNTIF($E$4:$F76,V$3)</f>
        <v>15</v>
      </c>
      <c r="AG76" s="28">
        <f>COUNTIF($E$4:$F76,W$3)</f>
        <v>13</v>
      </c>
      <c r="AH76" s="28">
        <f>COUNTIF($E$4:$F76,X$3)</f>
        <v>8</v>
      </c>
      <c r="AI76" s="28">
        <f>COUNTIF($E$4:$F76,Y$3)</f>
        <v>14</v>
      </c>
      <c r="AJ76" s="28">
        <f>COUNTIF($E$4:$F76,Z$3)</f>
        <v>15</v>
      </c>
      <c r="AK76" s="28">
        <f>COUNTIF($E$4:$F76,AA$3)</f>
        <v>15</v>
      </c>
      <c r="AL76" s="36">
        <f t="shared" si="26"/>
        <v>0.42857142857142855</v>
      </c>
      <c r="AM76" s="36">
        <f t="shared" si="26"/>
        <v>0.2857142857142857</v>
      </c>
      <c r="AN76" s="36">
        <f t="shared" si="26"/>
        <v>0.42857142857142855</v>
      </c>
      <c r="AO76" s="36">
        <f t="shared" si="26"/>
        <v>0.47058823529411764</v>
      </c>
      <c r="AP76" s="36">
        <f t="shared" si="26"/>
        <v>0.6</v>
      </c>
      <c r="AQ76" s="36">
        <f t="shared" si="22"/>
        <v>0.53846153846153844</v>
      </c>
      <c r="AR76" s="36">
        <f t="shared" si="22"/>
        <v>0.5</v>
      </c>
      <c r="AS76" s="36">
        <f t="shared" si="22"/>
        <v>0.42857142857142855</v>
      </c>
      <c r="AT76" s="36">
        <f t="shared" si="22"/>
        <v>0.66666666666666663</v>
      </c>
      <c r="AU76" s="36">
        <f t="shared" si="22"/>
        <v>0.73333333333333328</v>
      </c>
      <c r="AV76" s="27">
        <v>74</v>
      </c>
      <c r="AX76">
        <f t="shared" si="23"/>
        <v>9</v>
      </c>
      <c r="AY76">
        <f t="shared" si="24"/>
        <v>8</v>
      </c>
      <c r="AZ76">
        <f t="shared" si="25"/>
        <v>9</v>
      </c>
      <c r="BA76" s="6">
        <f>matches_win!AL76-AL76</f>
        <v>0.14285714285714285</v>
      </c>
      <c r="BB76" s="6">
        <f>matches_win!AM76-AM76</f>
        <v>0.4285714285714286</v>
      </c>
      <c r="BC76" s="6">
        <f>matches_win!AN76-AN76</f>
        <v>0.14285714285714285</v>
      </c>
      <c r="BD76" s="6">
        <f>matches_win!AO76-AO76</f>
        <v>5.8823529411764719E-2</v>
      </c>
      <c r="BE76" s="6">
        <f>matches_win!AP76-AP76</f>
        <v>-0.19999999999999996</v>
      </c>
      <c r="BF76" s="6">
        <f>matches_win!AQ76-AQ76</f>
        <v>-7.6923076923076872E-2</v>
      </c>
      <c r="BG76" s="6">
        <f>matches_win!AR76-AR76</f>
        <v>0</v>
      </c>
      <c r="BH76" s="6">
        <f>matches_win!AS76-AS76</f>
        <v>0.14285714285714285</v>
      </c>
      <c r="BI76" s="6">
        <f>matches_win!AT76-AT76</f>
        <v>-0.33333333333333331</v>
      </c>
      <c r="BJ76" s="6">
        <f>matches_win!AU76-AU76</f>
        <v>-0.46666666666666662</v>
      </c>
    </row>
    <row r="77" spans="1:62" x14ac:dyDescent="0.35">
      <c r="A77" t="s">
        <v>144</v>
      </c>
      <c r="B77" s="33">
        <v>74</v>
      </c>
      <c r="C77" s="27">
        <v>8</v>
      </c>
      <c r="D77" s="27">
        <v>4</v>
      </c>
      <c r="E77" s="27">
        <v>4</v>
      </c>
      <c r="F77" s="27">
        <f t="shared" si="19"/>
        <v>8</v>
      </c>
      <c r="G77" s="27">
        <f t="shared" si="20"/>
        <v>4</v>
      </c>
      <c r="H77" s="27">
        <f t="shared" si="21"/>
        <v>0</v>
      </c>
      <c r="I77" s="34">
        <f>VLOOKUP(F77,naive_stat!$A$4:$E$13,5,0)</f>
        <v>0.32</v>
      </c>
      <c r="J77" s="35">
        <f>11-VLOOKUP(F77,naive_stat!$A$4:$F$13,6,0)</f>
        <v>1</v>
      </c>
      <c r="K77" s="36">
        <f>matches_win!K77-matches_lost!K77</f>
        <v>-0.375</v>
      </c>
      <c r="L77" s="54">
        <f>IF(VLOOKUP(C77,dynamic!$A$50:$G$59,7,0)&gt;VLOOKUP(D77,dynamic!$A$50:$G$59,7,0),C77,D77)</f>
        <v>8</v>
      </c>
      <c r="M77" s="44">
        <f t="shared" si="16"/>
        <v>0</v>
      </c>
      <c r="N77" s="54">
        <f>IF(VLOOKUP(C77,dynamic!$A$50:$F$59,2,0)&gt;VLOOKUP(D77,dynamic!$A$50:$F$59,2,0),C77,D77)</f>
        <v>8</v>
      </c>
      <c r="O77" s="44">
        <f t="shared" si="17"/>
        <v>0</v>
      </c>
      <c r="P77" s="54">
        <f>IF(VLOOKUP(C77,dynamic!$A$50:$F$59,4,0)&gt;VLOOKUP(D77,dynamic!$A$50:$F$59,4,0),C77,D77)</f>
        <v>8</v>
      </c>
      <c r="Q77" s="44">
        <f t="shared" si="18"/>
        <v>0</v>
      </c>
      <c r="R77" s="27">
        <f>COUNTIF($F$4:$F77,R$3)</f>
        <v>6</v>
      </c>
      <c r="S77" s="27">
        <f>COUNTIF($F$4:$F77,S$3)</f>
        <v>6</v>
      </c>
      <c r="T77" s="27">
        <f>COUNTIF($F$4:$F77,T$3)</f>
        <v>6</v>
      </c>
      <c r="U77" s="27">
        <f>COUNTIF($F$4:$F77,U$3)</f>
        <v>8</v>
      </c>
      <c r="V77" s="27">
        <f>COUNTIF($F$4:$F77,V$3)</f>
        <v>9</v>
      </c>
      <c r="W77" s="27">
        <f>COUNTIF($F$4:$F77,W$3)</f>
        <v>7</v>
      </c>
      <c r="X77" s="27">
        <f>COUNTIF($F$4:$F77,X$3)</f>
        <v>4</v>
      </c>
      <c r="Y77" s="27">
        <f>COUNTIF($F$4:$F77,Y$3)</f>
        <v>6</v>
      </c>
      <c r="Z77" s="27">
        <f>COUNTIF($F$4:$F77,Z$3)</f>
        <v>11</v>
      </c>
      <c r="AA77" s="27">
        <f>COUNTIF($F$4:$F77,AA$3)</f>
        <v>11</v>
      </c>
      <c r="AB77" s="38">
        <f>COUNTIF($E$4:$F77,R$3)</f>
        <v>14</v>
      </c>
      <c r="AC77" s="28">
        <f>COUNTIF($E$4:$F77,S$3)</f>
        <v>21</v>
      </c>
      <c r="AD77" s="28">
        <f>COUNTIF($E$4:$F77,T$3)</f>
        <v>14</v>
      </c>
      <c r="AE77" s="28">
        <f>COUNTIF($E$4:$F77,U$3)</f>
        <v>17</v>
      </c>
      <c r="AF77" s="28">
        <f>COUNTIF($E$4:$F77,V$3)</f>
        <v>16</v>
      </c>
      <c r="AG77" s="28">
        <f>COUNTIF($E$4:$F77,W$3)</f>
        <v>13</v>
      </c>
      <c r="AH77" s="28">
        <f>COUNTIF($E$4:$F77,X$3)</f>
        <v>8</v>
      </c>
      <c r="AI77" s="28">
        <f>COUNTIF($E$4:$F77,Y$3)</f>
        <v>14</v>
      </c>
      <c r="AJ77" s="28">
        <f>COUNTIF($E$4:$F77,Z$3)</f>
        <v>16</v>
      </c>
      <c r="AK77" s="28">
        <f>COUNTIF($E$4:$F77,AA$3)</f>
        <v>15</v>
      </c>
      <c r="AL77" s="36">
        <f t="shared" si="26"/>
        <v>0.42857142857142855</v>
      </c>
      <c r="AM77" s="36">
        <f t="shared" si="26"/>
        <v>0.2857142857142857</v>
      </c>
      <c r="AN77" s="36">
        <f t="shared" si="26"/>
        <v>0.42857142857142855</v>
      </c>
      <c r="AO77" s="36">
        <f t="shared" si="26"/>
        <v>0.47058823529411764</v>
      </c>
      <c r="AP77" s="36">
        <f t="shared" si="26"/>
        <v>0.5625</v>
      </c>
      <c r="AQ77" s="36">
        <f t="shared" si="22"/>
        <v>0.53846153846153844</v>
      </c>
      <c r="AR77" s="36">
        <f t="shared" si="22"/>
        <v>0.5</v>
      </c>
      <c r="AS77" s="36">
        <f t="shared" si="22"/>
        <v>0.42857142857142855</v>
      </c>
      <c r="AT77" s="36">
        <f t="shared" si="22"/>
        <v>0.6875</v>
      </c>
      <c r="AU77" s="36">
        <f t="shared" si="22"/>
        <v>0.73333333333333328</v>
      </c>
      <c r="AV77" s="27">
        <v>75</v>
      </c>
      <c r="AX77">
        <f t="shared" si="23"/>
        <v>8</v>
      </c>
      <c r="AY77">
        <f t="shared" si="24"/>
        <v>4</v>
      </c>
      <c r="AZ77">
        <f t="shared" si="25"/>
        <v>4</v>
      </c>
      <c r="BA77" s="6">
        <f>matches_win!AL77-AL77</f>
        <v>0.14285714285714285</v>
      </c>
      <c r="BB77" s="6">
        <f>matches_win!AM77-AM77</f>
        <v>0.4285714285714286</v>
      </c>
      <c r="BC77" s="6">
        <f>matches_win!AN77-AN77</f>
        <v>0.14285714285714285</v>
      </c>
      <c r="BD77" s="6">
        <f>matches_win!AO77-AO77</f>
        <v>5.8823529411764719E-2</v>
      </c>
      <c r="BE77" s="6">
        <f>matches_win!AP77-AP77</f>
        <v>-0.125</v>
      </c>
      <c r="BF77" s="6">
        <f>matches_win!AQ77-AQ77</f>
        <v>-7.6923076923076872E-2</v>
      </c>
      <c r="BG77" s="6">
        <f>matches_win!AR77-AR77</f>
        <v>0</v>
      </c>
      <c r="BH77" s="6">
        <f>matches_win!AS77-AS77</f>
        <v>0.14285714285714285</v>
      </c>
      <c r="BI77" s="6">
        <f>matches_win!AT77-AT77</f>
        <v>-0.375</v>
      </c>
      <c r="BJ77" s="6">
        <f>matches_win!AU77-AU77</f>
        <v>-0.46666666666666662</v>
      </c>
    </row>
    <row r="78" spans="1:62" x14ac:dyDescent="0.35">
      <c r="A78" t="s">
        <v>144</v>
      </c>
      <c r="B78" s="33">
        <v>75</v>
      </c>
      <c r="C78" s="27">
        <v>1</v>
      </c>
      <c r="D78" s="27">
        <v>7</v>
      </c>
      <c r="E78" s="27">
        <v>1</v>
      </c>
      <c r="F78" s="27">
        <f t="shared" si="19"/>
        <v>7</v>
      </c>
      <c r="G78" s="27">
        <f t="shared" si="20"/>
        <v>-6</v>
      </c>
      <c r="H78" s="27">
        <f t="shared" si="21"/>
        <v>0</v>
      </c>
      <c r="I78" s="34">
        <f>VLOOKUP(F78,naive_stat!$A$4:$E$13,5,0)</f>
        <v>0.44827586206896552</v>
      </c>
      <c r="J78" s="35">
        <f>11-VLOOKUP(F78,naive_stat!$A$4:$F$13,6,0)</f>
        <v>4</v>
      </c>
      <c r="K78" s="36">
        <f>matches_win!K78-matches_lost!K78</f>
        <v>6.6666666666666652E-2</v>
      </c>
      <c r="L78" s="54">
        <f>IF(VLOOKUP(C78,dynamic!$A$50:$G$59,7,0)&gt;VLOOKUP(D78,dynamic!$A$50:$G$59,7,0),C78,D78)</f>
        <v>1</v>
      </c>
      <c r="M78" s="44">
        <f t="shared" si="16"/>
        <v>1</v>
      </c>
      <c r="N78" s="54">
        <f>IF(VLOOKUP(C78,dynamic!$A$50:$F$59,2,0)&gt;VLOOKUP(D78,dynamic!$A$50:$F$59,2,0),C78,D78)</f>
        <v>1</v>
      </c>
      <c r="O78" s="44">
        <f t="shared" si="17"/>
        <v>1</v>
      </c>
      <c r="P78" s="54">
        <f>IF(VLOOKUP(C78,dynamic!$A$50:$F$59,4,0)&gt;VLOOKUP(D78,dynamic!$A$50:$F$59,4,0),C78,D78)</f>
        <v>1</v>
      </c>
      <c r="Q78" s="44">
        <f t="shared" si="18"/>
        <v>1</v>
      </c>
      <c r="R78" s="27">
        <f>COUNTIF($F$4:$F78,R$3)</f>
        <v>6</v>
      </c>
      <c r="S78" s="27">
        <f>COUNTIF($F$4:$F78,S$3)</f>
        <v>6</v>
      </c>
      <c r="T78" s="27">
        <f>COUNTIF($F$4:$F78,T$3)</f>
        <v>6</v>
      </c>
      <c r="U78" s="27">
        <f>COUNTIF($F$4:$F78,U$3)</f>
        <v>8</v>
      </c>
      <c r="V78" s="27">
        <f>COUNTIF($F$4:$F78,V$3)</f>
        <v>9</v>
      </c>
      <c r="W78" s="27">
        <f>COUNTIF($F$4:$F78,W$3)</f>
        <v>7</v>
      </c>
      <c r="X78" s="27">
        <f>COUNTIF($F$4:$F78,X$3)</f>
        <v>4</v>
      </c>
      <c r="Y78" s="27">
        <f>COUNTIF($F$4:$F78,Y$3)</f>
        <v>7</v>
      </c>
      <c r="Z78" s="27">
        <f>COUNTIF($F$4:$F78,Z$3)</f>
        <v>11</v>
      </c>
      <c r="AA78" s="27">
        <f>COUNTIF($F$4:$F78,AA$3)</f>
        <v>11</v>
      </c>
      <c r="AB78" s="38">
        <f>COUNTIF($E$4:$F78,R$3)</f>
        <v>14</v>
      </c>
      <c r="AC78" s="28">
        <f>COUNTIF($E$4:$F78,S$3)</f>
        <v>22</v>
      </c>
      <c r="AD78" s="28">
        <f>COUNTIF($E$4:$F78,T$3)</f>
        <v>14</v>
      </c>
      <c r="AE78" s="28">
        <f>COUNTIF($E$4:$F78,U$3)</f>
        <v>17</v>
      </c>
      <c r="AF78" s="28">
        <f>COUNTIF($E$4:$F78,V$3)</f>
        <v>16</v>
      </c>
      <c r="AG78" s="28">
        <f>COUNTIF($E$4:$F78,W$3)</f>
        <v>13</v>
      </c>
      <c r="AH78" s="28">
        <f>COUNTIF($E$4:$F78,X$3)</f>
        <v>8</v>
      </c>
      <c r="AI78" s="28">
        <f>COUNTIF($E$4:$F78,Y$3)</f>
        <v>15</v>
      </c>
      <c r="AJ78" s="28">
        <f>COUNTIF($E$4:$F78,Z$3)</f>
        <v>16</v>
      </c>
      <c r="AK78" s="28">
        <f>COUNTIF($E$4:$F78,AA$3)</f>
        <v>15</v>
      </c>
      <c r="AL78" s="36">
        <f t="shared" si="26"/>
        <v>0.42857142857142855</v>
      </c>
      <c r="AM78" s="36">
        <f t="shared" si="26"/>
        <v>0.27272727272727271</v>
      </c>
      <c r="AN78" s="36">
        <f t="shared" si="26"/>
        <v>0.42857142857142855</v>
      </c>
      <c r="AO78" s="36">
        <f t="shared" si="26"/>
        <v>0.47058823529411764</v>
      </c>
      <c r="AP78" s="36">
        <f t="shared" si="26"/>
        <v>0.5625</v>
      </c>
      <c r="AQ78" s="36">
        <f t="shared" si="22"/>
        <v>0.53846153846153844</v>
      </c>
      <c r="AR78" s="36">
        <f t="shared" si="22"/>
        <v>0.5</v>
      </c>
      <c r="AS78" s="36">
        <f t="shared" si="22"/>
        <v>0.46666666666666667</v>
      </c>
      <c r="AT78" s="36">
        <f t="shared" si="22"/>
        <v>0.6875</v>
      </c>
      <c r="AU78" s="36">
        <f t="shared" si="22"/>
        <v>0.73333333333333328</v>
      </c>
      <c r="AV78" s="27">
        <v>76</v>
      </c>
      <c r="AX78">
        <f t="shared" si="23"/>
        <v>1</v>
      </c>
      <c r="AY78">
        <f t="shared" si="24"/>
        <v>7</v>
      </c>
      <c r="AZ78">
        <f t="shared" si="25"/>
        <v>1</v>
      </c>
      <c r="BA78" s="6">
        <f>matches_win!AL78-AL78</f>
        <v>0.14285714285714285</v>
      </c>
      <c r="BB78" s="6">
        <f>matches_win!AM78-AM78</f>
        <v>0.45454545454545459</v>
      </c>
      <c r="BC78" s="6">
        <f>matches_win!AN78-AN78</f>
        <v>0.14285714285714285</v>
      </c>
      <c r="BD78" s="6">
        <f>matches_win!AO78-AO78</f>
        <v>5.8823529411764719E-2</v>
      </c>
      <c r="BE78" s="6">
        <f>matches_win!AP78-AP78</f>
        <v>-0.125</v>
      </c>
      <c r="BF78" s="6">
        <f>matches_win!AQ78-AQ78</f>
        <v>-7.6923076923076872E-2</v>
      </c>
      <c r="BG78" s="6">
        <f>matches_win!AR78-AR78</f>
        <v>0</v>
      </c>
      <c r="BH78" s="6">
        <f>matches_win!AS78-AS78</f>
        <v>6.6666666666666652E-2</v>
      </c>
      <c r="BI78" s="6">
        <f>matches_win!AT78-AT78</f>
        <v>-0.375</v>
      </c>
      <c r="BJ78" s="6">
        <f>matches_win!AU78-AU78</f>
        <v>-0.46666666666666662</v>
      </c>
    </row>
    <row r="79" spans="1:62" x14ac:dyDescent="0.35">
      <c r="A79" t="s">
        <v>144</v>
      </c>
      <c r="B79" s="33">
        <v>76</v>
      </c>
      <c r="C79" s="27">
        <v>4</v>
      </c>
      <c r="D79" s="27">
        <v>0</v>
      </c>
      <c r="E79" s="27">
        <v>4</v>
      </c>
      <c r="F79" s="27">
        <f t="shared" si="19"/>
        <v>0</v>
      </c>
      <c r="G79" s="27">
        <f t="shared" si="20"/>
        <v>4</v>
      </c>
      <c r="H79" s="27">
        <f t="shared" si="21"/>
        <v>0</v>
      </c>
      <c r="I79" s="34">
        <f>VLOOKUP(F79,naive_stat!$A$4:$E$13,5,0)</f>
        <v>0.5161290322580645</v>
      </c>
      <c r="J79" s="35">
        <f>11-VLOOKUP(F79,naive_stat!$A$4:$F$13,6,0)</f>
        <v>8</v>
      </c>
      <c r="K79" s="36">
        <f>matches_win!K79-matches_lost!K79</f>
        <v>6.6666666666666652E-2</v>
      </c>
      <c r="L79" s="54">
        <f>IF(VLOOKUP(C79,dynamic!$A$50:$G$59,7,0)&gt;VLOOKUP(D79,dynamic!$A$50:$G$59,7,0),C79,D79)</f>
        <v>0</v>
      </c>
      <c r="M79" s="44">
        <f t="shared" si="16"/>
        <v>0</v>
      </c>
      <c r="N79" s="54">
        <f>IF(VLOOKUP(C79,dynamic!$A$50:$F$59,2,0)&gt;VLOOKUP(D79,dynamic!$A$50:$F$59,2,0),C79,D79)</f>
        <v>0</v>
      </c>
      <c r="O79" s="44">
        <f t="shared" si="17"/>
        <v>0</v>
      </c>
      <c r="P79" s="54">
        <f>IF(VLOOKUP(C79,dynamic!$A$50:$F$59,4,0)&gt;VLOOKUP(D79,dynamic!$A$50:$F$59,4,0),C79,D79)</f>
        <v>0</v>
      </c>
      <c r="Q79" s="44">
        <f t="shared" si="18"/>
        <v>0</v>
      </c>
      <c r="R79" s="27">
        <f>COUNTIF($F$4:$F79,R$3)</f>
        <v>7</v>
      </c>
      <c r="S79" s="27">
        <f>COUNTIF($F$4:$F79,S$3)</f>
        <v>6</v>
      </c>
      <c r="T79" s="27">
        <f>COUNTIF($F$4:$F79,T$3)</f>
        <v>6</v>
      </c>
      <c r="U79" s="27">
        <f>COUNTIF($F$4:$F79,U$3)</f>
        <v>8</v>
      </c>
      <c r="V79" s="27">
        <f>COUNTIF($F$4:$F79,V$3)</f>
        <v>9</v>
      </c>
      <c r="W79" s="27">
        <f>COUNTIF($F$4:$F79,W$3)</f>
        <v>7</v>
      </c>
      <c r="X79" s="27">
        <f>COUNTIF($F$4:$F79,X$3)</f>
        <v>4</v>
      </c>
      <c r="Y79" s="27">
        <f>COUNTIF($F$4:$F79,Y$3)</f>
        <v>7</v>
      </c>
      <c r="Z79" s="27">
        <f>COUNTIF($F$4:$F79,Z$3)</f>
        <v>11</v>
      </c>
      <c r="AA79" s="27">
        <f>COUNTIF($F$4:$F79,AA$3)</f>
        <v>11</v>
      </c>
      <c r="AB79" s="38">
        <f>COUNTIF($E$4:$F79,R$3)</f>
        <v>15</v>
      </c>
      <c r="AC79" s="28">
        <f>COUNTIF($E$4:$F79,S$3)</f>
        <v>22</v>
      </c>
      <c r="AD79" s="28">
        <f>COUNTIF($E$4:$F79,T$3)</f>
        <v>14</v>
      </c>
      <c r="AE79" s="28">
        <f>COUNTIF($E$4:$F79,U$3)</f>
        <v>17</v>
      </c>
      <c r="AF79" s="28">
        <f>COUNTIF($E$4:$F79,V$3)</f>
        <v>17</v>
      </c>
      <c r="AG79" s="28">
        <f>COUNTIF($E$4:$F79,W$3)</f>
        <v>13</v>
      </c>
      <c r="AH79" s="28">
        <f>COUNTIF($E$4:$F79,X$3)</f>
        <v>8</v>
      </c>
      <c r="AI79" s="28">
        <f>COUNTIF($E$4:$F79,Y$3)</f>
        <v>15</v>
      </c>
      <c r="AJ79" s="28">
        <f>COUNTIF($E$4:$F79,Z$3)</f>
        <v>16</v>
      </c>
      <c r="AK79" s="28">
        <f>COUNTIF($E$4:$F79,AA$3)</f>
        <v>15</v>
      </c>
      <c r="AL79" s="36">
        <f t="shared" si="26"/>
        <v>0.46666666666666667</v>
      </c>
      <c r="AM79" s="36">
        <f t="shared" si="26"/>
        <v>0.27272727272727271</v>
      </c>
      <c r="AN79" s="36">
        <f t="shared" si="26"/>
        <v>0.42857142857142855</v>
      </c>
      <c r="AO79" s="36">
        <f t="shared" si="26"/>
        <v>0.47058823529411764</v>
      </c>
      <c r="AP79" s="36">
        <f t="shared" si="26"/>
        <v>0.52941176470588236</v>
      </c>
      <c r="AQ79" s="36">
        <f t="shared" si="22"/>
        <v>0.53846153846153844</v>
      </c>
      <c r="AR79" s="36">
        <f t="shared" si="22"/>
        <v>0.5</v>
      </c>
      <c r="AS79" s="36">
        <f t="shared" si="22"/>
        <v>0.46666666666666667</v>
      </c>
      <c r="AT79" s="36">
        <f t="shared" si="22"/>
        <v>0.6875</v>
      </c>
      <c r="AU79" s="36">
        <f t="shared" si="22"/>
        <v>0.73333333333333328</v>
      </c>
      <c r="AV79" s="27">
        <v>77</v>
      </c>
      <c r="AX79">
        <f t="shared" si="23"/>
        <v>4</v>
      </c>
      <c r="AY79">
        <f t="shared" si="24"/>
        <v>0</v>
      </c>
      <c r="AZ79">
        <f t="shared" si="25"/>
        <v>4</v>
      </c>
      <c r="BA79" s="6">
        <f>matches_win!AL79-AL79</f>
        <v>6.6666666666666652E-2</v>
      </c>
      <c r="BB79" s="6">
        <f>matches_win!AM79-AM79</f>
        <v>0.45454545454545459</v>
      </c>
      <c r="BC79" s="6">
        <f>matches_win!AN79-AN79</f>
        <v>0.14285714285714285</v>
      </c>
      <c r="BD79" s="6">
        <f>matches_win!AO79-AO79</f>
        <v>5.8823529411764719E-2</v>
      </c>
      <c r="BE79" s="6">
        <f>matches_win!AP79-AP79</f>
        <v>-5.8823529411764719E-2</v>
      </c>
      <c r="BF79" s="6">
        <f>matches_win!AQ79-AQ79</f>
        <v>-7.6923076923076872E-2</v>
      </c>
      <c r="BG79" s="6">
        <f>matches_win!AR79-AR79</f>
        <v>0</v>
      </c>
      <c r="BH79" s="6">
        <f>matches_win!AS79-AS79</f>
        <v>6.6666666666666652E-2</v>
      </c>
      <c r="BI79" s="6">
        <f>matches_win!AT79-AT79</f>
        <v>-0.375</v>
      </c>
      <c r="BJ79" s="6">
        <f>matches_win!AU79-AU79</f>
        <v>-0.46666666666666662</v>
      </c>
    </row>
    <row r="80" spans="1:62" x14ac:dyDescent="0.35">
      <c r="A80" t="s">
        <v>144</v>
      </c>
      <c r="B80" s="33">
        <v>77</v>
      </c>
      <c r="C80" s="27">
        <v>6</v>
      </c>
      <c r="D80" s="27">
        <v>8</v>
      </c>
      <c r="E80" s="27">
        <v>6</v>
      </c>
      <c r="F80" s="27">
        <f t="shared" si="19"/>
        <v>8</v>
      </c>
      <c r="G80" s="27">
        <f t="shared" si="20"/>
        <v>-2</v>
      </c>
      <c r="H80" s="27">
        <f t="shared" si="21"/>
        <v>0</v>
      </c>
      <c r="I80" s="34">
        <f>VLOOKUP(F80,naive_stat!$A$4:$E$13,5,0)</f>
        <v>0.32</v>
      </c>
      <c r="J80" s="35">
        <f>11-VLOOKUP(F80,naive_stat!$A$4:$F$13,6,0)</f>
        <v>1</v>
      </c>
      <c r="K80" s="36">
        <f>matches_win!K80-matches_lost!K80</f>
        <v>-0.41176470588235298</v>
      </c>
      <c r="L80" s="54">
        <f>IF(VLOOKUP(C80,dynamic!$A$50:$G$59,7,0)&gt;VLOOKUP(D80,dynamic!$A$50:$G$59,7,0),C80,D80)</f>
        <v>6</v>
      </c>
      <c r="M80" s="44">
        <f t="shared" si="16"/>
        <v>1</v>
      </c>
      <c r="N80" s="54">
        <f>IF(VLOOKUP(C80,dynamic!$A$50:$F$59,2,0)&gt;VLOOKUP(D80,dynamic!$A$50:$F$59,2,0),C80,D80)</f>
        <v>6</v>
      </c>
      <c r="O80" s="44">
        <f t="shared" si="17"/>
        <v>1</v>
      </c>
      <c r="P80" s="54">
        <f>IF(VLOOKUP(C80,dynamic!$A$50:$F$59,4,0)&gt;VLOOKUP(D80,dynamic!$A$50:$F$59,4,0),C80,D80)</f>
        <v>6</v>
      </c>
      <c r="Q80" s="44">
        <f t="shared" si="18"/>
        <v>1</v>
      </c>
      <c r="R80" s="27">
        <f>COUNTIF($F$4:$F80,R$3)</f>
        <v>7</v>
      </c>
      <c r="S80" s="27">
        <f>COUNTIF($F$4:$F80,S$3)</f>
        <v>6</v>
      </c>
      <c r="T80" s="27">
        <f>COUNTIF($F$4:$F80,T$3)</f>
        <v>6</v>
      </c>
      <c r="U80" s="27">
        <f>COUNTIF($F$4:$F80,U$3)</f>
        <v>8</v>
      </c>
      <c r="V80" s="27">
        <f>COUNTIF($F$4:$F80,V$3)</f>
        <v>9</v>
      </c>
      <c r="W80" s="27">
        <f>COUNTIF($F$4:$F80,W$3)</f>
        <v>7</v>
      </c>
      <c r="X80" s="27">
        <f>COUNTIF($F$4:$F80,X$3)</f>
        <v>4</v>
      </c>
      <c r="Y80" s="27">
        <f>COUNTIF($F$4:$F80,Y$3)</f>
        <v>7</v>
      </c>
      <c r="Z80" s="27">
        <f>COUNTIF($F$4:$F80,Z$3)</f>
        <v>12</v>
      </c>
      <c r="AA80" s="27">
        <f>COUNTIF($F$4:$F80,AA$3)</f>
        <v>11</v>
      </c>
      <c r="AB80" s="38">
        <f>COUNTIF($E$4:$F80,R$3)</f>
        <v>15</v>
      </c>
      <c r="AC80" s="28">
        <f>COUNTIF($E$4:$F80,S$3)</f>
        <v>22</v>
      </c>
      <c r="AD80" s="28">
        <f>COUNTIF($E$4:$F80,T$3)</f>
        <v>14</v>
      </c>
      <c r="AE80" s="28">
        <f>COUNTIF($E$4:$F80,U$3)</f>
        <v>17</v>
      </c>
      <c r="AF80" s="28">
        <f>COUNTIF($E$4:$F80,V$3)</f>
        <v>17</v>
      </c>
      <c r="AG80" s="28">
        <f>COUNTIF($E$4:$F80,W$3)</f>
        <v>13</v>
      </c>
      <c r="AH80" s="28">
        <f>COUNTIF($E$4:$F80,X$3)</f>
        <v>9</v>
      </c>
      <c r="AI80" s="28">
        <f>COUNTIF($E$4:$F80,Y$3)</f>
        <v>15</v>
      </c>
      <c r="AJ80" s="28">
        <f>COUNTIF($E$4:$F80,Z$3)</f>
        <v>17</v>
      </c>
      <c r="AK80" s="28">
        <f>COUNTIF($E$4:$F80,AA$3)</f>
        <v>15</v>
      </c>
      <c r="AL80" s="36">
        <f t="shared" si="26"/>
        <v>0.46666666666666667</v>
      </c>
      <c r="AM80" s="36">
        <f t="shared" si="26"/>
        <v>0.27272727272727271</v>
      </c>
      <c r="AN80" s="36">
        <f t="shared" si="26"/>
        <v>0.42857142857142855</v>
      </c>
      <c r="AO80" s="36">
        <f t="shared" si="26"/>
        <v>0.47058823529411764</v>
      </c>
      <c r="AP80" s="36">
        <f t="shared" si="26"/>
        <v>0.52941176470588236</v>
      </c>
      <c r="AQ80" s="36">
        <f t="shared" si="22"/>
        <v>0.53846153846153844</v>
      </c>
      <c r="AR80" s="36">
        <f t="shared" si="22"/>
        <v>0.44444444444444442</v>
      </c>
      <c r="AS80" s="36">
        <f t="shared" si="22"/>
        <v>0.46666666666666667</v>
      </c>
      <c r="AT80" s="36">
        <f t="shared" si="22"/>
        <v>0.70588235294117652</v>
      </c>
      <c r="AU80" s="36">
        <f t="shared" si="22"/>
        <v>0.73333333333333328</v>
      </c>
      <c r="AV80" s="27">
        <v>78</v>
      </c>
      <c r="AX80">
        <f t="shared" si="23"/>
        <v>6</v>
      </c>
      <c r="AY80">
        <f t="shared" si="24"/>
        <v>8</v>
      </c>
      <c r="AZ80">
        <f t="shared" si="25"/>
        <v>6</v>
      </c>
      <c r="BA80" s="6">
        <f>matches_win!AL80-AL80</f>
        <v>6.6666666666666652E-2</v>
      </c>
      <c r="BB80" s="6">
        <f>matches_win!AM80-AM80</f>
        <v>0.45454545454545459</v>
      </c>
      <c r="BC80" s="6">
        <f>matches_win!AN80-AN80</f>
        <v>0.14285714285714285</v>
      </c>
      <c r="BD80" s="6">
        <f>matches_win!AO80-AO80</f>
        <v>5.8823529411764719E-2</v>
      </c>
      <c r="BE80" s="6">
        <f>matches_win!AP80-AP80</f>
        <v>-5.8823529411764719E-2</v>
      </c>
      <c r="BF80" s="6">
        <f>matches_win!AQ80-AQ80</f>
        <v>-7.6923076923076872E-2</v>
      </c>
      <c r="BG80" s="6">
        <f>matches_win!AR80-AR80</f>
        <v>0.11111111111111116</v>
      </c>
      <c r="BH80" s="6">
        <f>matches_win!AS80-AS80</f>
        <v>6.6666666666666652E-2</v>
      </c>
      <c r="BI80" s="6">
        <f>matches_win!AT80-AT80</f>
        <v>-0.41176470588235298</v>
      </c>
      <c r="BJ80" s="6">
        <f>matches_win!AU80-AU80</f>
        <v>-0.46666666666666662</v>
      </c>
    </row>
    <row r="81" spans="1:62" x14ac:dyDescent="0.35">
      <c r="A81" t="s">
        <v>144</v>
      </c>
      <c r="B81" s="33">
        <v>78</v>
      </c>
      <c r="C81" s="27">
        <v>9</v>
      </c>
      <c r="D81" s="27">
        <v>5</v>
      </c>
      <c r="E81" s="27">
        <v>9</v>
      </c>
      <c r="F81" s="27">
        <f t="shared" si="19"/>
        <v>5</v>
      </c>
      <c r="G81" s="27">
        <f t="shared" si="20"/>
        <v>4</v>
      </c>
      <c r="H81" s="27">
        <f t="shared" si="21"/>
        <v>0</v>
      </c>
      <c r="I81" s="34">
        <f>VLOOKUP(F81,naive_stat!$A$4:$E$13,5,0)</f>
        <v>0.42307692307692307</v>
      </c>
      <c r="J81" s="35">
        <f>11-VLOOKUP(F81,naive_stat!$A$4:$F$13,6,0)</f>
        <v>3</v>
      </c>
      <c r="K81" s="36">
        <f>matches_win!K81-matches_lost!K81</f>
        <v>-0.14285714285714285</v>
      </c>
      <c r="L81" s="54">
        <f>IF(VLOOKUP(C81,dynamic!$A$50:$G$59,7,0)&gt;VLOOKUP(D81,dynamic!$A$50:$G$59,7,0),C81,D81)</f>
        <v>5</v>
      </c>
      <c r="M81" s="44">
        <f t="shared" si="16"/>
        <v>0</v>
      </c>
      <c r="N81" s="54">
        <f>IF(VLOOKUP(C81,dynamic!$A$50:$F$59,2,0)&gt;VLOOKUP(D81,dynamic!$A$50:$F$59,2,0),C81,D81)</f>
        <v>5</v>
      </c>
      <c r="O81" s="44">
        <f t="shared" si="17"/>
        <v>0</v>
      </c>
      <c r="P81" s="54">
        <f>IF(VLOOKUP(C81,dynamic!$A$50:$F$59,4,0)&gt;VLOOKUP(D81,dynamic!$A$50:$F$59,4,0),C81,D81)</f>
        <v>5</v>
      </c>
      <c r="Q81" s="44">
        <f t="shared" si="18"/>
        <v>0</v>
      </c>
      <c r="R81" s="27">
        <f>COUNTIF($F$4:$F81,R$3)</f>
        <v>7</v>
      </c>
      <c r="S81" s="27">
        <f>COUNTIF($F$4:$F81,S$3)</f>
        <v>6</v>
      </c>
      <c r="T81" s="27">
        <f>COUNTIF($F$4:$F81,T$3)</f>
        <v>6</v>
      </c>
      <c r="U81" s="27">
        <f>COUNTIF($F$4:$F81,U$3)</f>
        <v>8</v>
      </c>
      <c r="V81" s="27">
        <f>COUNTIF($F$4:$F81,V$3)</f>
        <v>9</v>
      </c>
      <c r="W81" s="27">
        <f>COUNTIF($F$4:$F81,W$3)</f>
        <v>8</v>
      </c>
      <c r="X81" s="27">
        <f>COUNTIF($F$4:$F81,X$3)</f>
        <v>4</v>
      </c>
      <c r="Y81" s="27">
        <f>COUNTIF($F$4:$F81,Y$3)</f>
        <v>7</v>
      </c>
      <c r="Z81" s="27">
        <f>COUNTIF($F$4:$F81,Z$3)</f>
        <v>12</v>
      </c>
      <c r="AA81" s="27">
        <f>COUNTIF($F$4:$F81,AA$3)</f>
        <v>11</v>
      </c>
      <c r="AB81" s="38">
        <f>COUNTIF($E$4:$F81,R$3)</f>
        <v>15</v>
      </c>
      <c r="AC81" s="28">
        <f>COUNTIF($E$4:$F81,S$3)</f>
        <v>22</v>
      </c>
      <c r="AD81" s="28">
        <f>COUNTIF($E$4:$F81,T$3)</f>
        <v>14</v>
      </c>
      <c r="AE81" s="28">
        <f>COUNTIF($E$4:$F81,U$3)</f>
        <v>17</v>
      </c>
      <c r="AF81" s="28">
        <f>COUNTIF($E$4:$F81,V$3)</f>
        <v>17</v>
      </c>
      <c r="AG81" s="28">
        <f>COUNTIF($E$4:$F81,W$3)</f>
        <v>14</v>
      </c>
      <c r="AH81" s="28">
        <f>COUNTIF($E$4:$F81,X$3)</f>
        <v>9</v>
      </c>
      <c r="AI81" s="28">
        <f>COUNTIF($E$4:$F81,Y$3)</f>
        <v>15</v>
      </c>
      <c r="AJ81" s="28">
        <f>COUNTIF($E$4:$F81,Z$3)</f>
        <v>17</v>
      </c>
      <c r="AK81" s="28">
        <f>COUNTIF($E$4:$F81,AA$3)</f>
        <v>16</v>
      </c>
      <c r="AL81" s="36">
        <f t="shared" si="26"/>
        <v>0.46666666666666667</v>
      </c>
      <c r="AM81" s="36">
        <f t="shared" si="26"/>
        <v>0.27272727272727271</v>
      </c>
      <c r="AN81" s="36">
        <f t="shared" si="26"/>
        <v>0.42857142857142855</v>
      </c>
      <c r="AO81" s="36">
        <f t="shared" si="26"/>
        <v>0.47058823529411764</v>
      </c>
      <c r="AP81" s="36">
        <f t="shared" si="26"/>
        <v>0.52941176470588236</v>
      </c>
      <c r="AQ81" s="36">
        <f t="shared" si="22"/>
        <v>0.5714285714285714</v>
      </c>
      <c r="AR81" s="36">
        <f t="shared" si="22"/>
        <v>0.44444444444444442</v>
      </c>
      <c r="AS81" s="36">
        <f t="shared" si="22"/>
        <v>0.46666666666666667</v>
      </c>
      <c r="AT81" s="36">
        <f t="shared" si="22"/>
        <v>0.70588235294117652</v>
      </c>
      <c r="AU81" s="36">
        <f t="shared" si="22"/>
        <v>0.6875</v>
      </c>
      <c r="AV81" s="27">
        <v>79</v>
      </c>
      <c r="AX81">
        <f t="shared" si="23"/>
        <v>9</v>
      </c>
      <c r="AY81">
        <f t="shared" si="24"/>
        <v>5</v>
      </c>
      <c r="AZ81">
        <f t="shared" si="25"/>
        <v>9</v>
      </c>
      <c r="BA81" s="6">
        <f>matches_win!AL81-AL81</f>
        <v>6.6666666666666652E-2</v>
      </c>
      <c r="BB81" s="6">
        <f>matches_win!AM81-AM81</f>
        <v>0.45454545454545459</v>
      </c>
      <c r="BC81" s="6">
        <f>matches_win!AN81-AN81</f>
        <v>0.14285714285714285</v>
      </c>
      <c r="BD81" s="6">
        <f>matches_win!AO81-AO81</f>
        <v>5.8823529411764719E-2</v>
      </c>
      <c r="BE81" s="6">
        <f>matches_win!AP81-AP81</f>
        <v>-5.8823529411764719E-2</v>
      </c>
      <c r="BF81" s="6">
        <f>matches_win!AQ81-AQ81</f>
        <v>-0.14285714285714285</v>
      </c>
      <c r="BG81" s="6">
        <f>matches_win!AR81-AR81</f>
        <v>0.11111111111111116</v>
      </c>
      <c r="BH81" s="6">
        <f>matches_win!AS81-AS81</f>
        <v>6.6666666666666652E-2</v>
      </c>
      <c r="BI81" s="6">
        <f>matches_win!AT81-AT81</f>
        <v>-0.41176470588235298</v>
      </c>
      <c r="BJ81" s="6">
        <f>matches_win!AU81-AU81</f>
        <v>-0.375</v>
      </c>
    </row>
    <row r="82" spans="1:62" x14ac:dyDescent="0.35">
      <c r="A82" t="s">
        <v>144</v>
      </c>
      <c r="B82" s="33">
        <v>79</v>
      </c>
      <c r="C82" s="27">
        <v>7</v>
      </c>
      <c r="D82" s="27">
        <v>2</v>
      </c>
      <c r="E82" s="27">
        <v>2</v>
      </c>
      <c r="F82" s="27">
        <f t="shared" si="19"/>
        <v>7</v>
      </c>
      <c r="G82" s="27">
        <f t="shared" si="20"/>
        <v>5</v>
      </c>
      <c r="H82" s="27">
        <f t="shared" si="21"/>
        <v>0</v>
      </c>
      <c r="I82" s="34">
        <f>VLOOKUP(F82,naive_stat!$A$4:$E$13,5,0)</f>
        <v>0.44827586206896552</v>
      </c>
      <c r="J82" s="35">
        <f>11-VLOOKUP(F82,naive_stat!$A$4:$F$13,6,0)</f>
        <v>4</v>
      </c>
      <c r="K82" s="36">
        <f>matches_win!K82-matches_lost!K82</f>
        <v>0</v>
      </c>
      <c r="L82" s="54">
        <f>IF(VLOOKUP(C82,dynamic!$A$50:$G$59,7,0)&gt;VLOOKUP(D82,dynamic!$A$50:$G$59,7,0),C82,D82)</f>
        <v>2</v>
      </c>
      <c r="M82" s="44">
        <f t="shared" si="16"/>
        <v>1</v>
      </c>
      <c r="N82" s="54">
        <f>IF(VLOOKUP(C82,dynamic!$A$50:$F$59,2,0)&gt;VLOOKUP(D82,dynamic!$A$50:$F$59,2,0),C82,D82)</f>
        <v>2</v>
      </c>
      <c r="O82" s="44">
        <f t="shared" si="17"/>
        <v>1</v>
      </c>
      <c r="P82" s="54">
        <f>IF(VLOOKUP(C82,dynamic!$A$50:$F$59,4,0)&gt;VLOOKUP(D82,dynamic!$A$50:$F$59,4,0),C82,D82)</f>
        <v>2</v>
      </c>
      <c r="Q82" s="44">
        <f t="shared" si="18"/>
        <v>1</v>
      </c>
      <c r="R82" s="27">
        <f>COUNTIF($F$4:$F82,R$3)</f>
        <v>7</v>
      </c>
      <c r="S82" s="27">
        <f>COUNTIF($F$4:$F82,S$3)</f>
        <v>6</v>
      </c>
      <c r="T82" s="27">
        <f>COUNTIF($F$4:$F82,T$3)</f>
        <v>6</v>
      </c>
      <c r="U82" s="27">
        <f>COUNTIF($F$4:$F82,U$3)</f>
        <v>8</v>
      </c>
      <c r="V82" s="27">
        <f>COUNTIF($F$4:$F82,V$3)</f>
        <v>9</v>
      </c>
      <c r="W82" s="27">
        <f>COUNTIF($F$4:$F82,W$3)</f>
        <v>8</v>
      </c>
      <c r="X82" s="27">
        <f>COUNTIF($F$4:$F82,X$3)</f>
        <v>4</v>
      </c>
      <c r="Y82" s="27">
        <f>COUNTIF($F$4:$F82,Y$3)</f>
        <v>8</v>
      </c>
      <c r="Z82" s="27">
        <f>COUNTIF($F$4:$F82,Z$3)</f>
        <v>12</v>
      </c>
      <c r="AA82" s="27">
        <f>COUNTIF($F$4:$F82,AA$3)</f>
        <v>11</v>
      </c>
      <c r="AB82" s="38">
        <f>COUNTIF($E$4:$F82,R$3)</f>
        <v>15</v>
      </c>
      <c r="AC82" s="28">
        <f>COUNTIF($E$4:$F82,S$3)</f>
        <v>22</v>
      </c>
      <c r="AD82" s="28">
        <f>COUNTIF($E$4:$F82,T$3)</f>
        <v>15</v>
      </c>
      <c r="AE82" s="28">
        <f>COUNTIF($E$4:$F82,U$3)</f>
        <v>17</v>
      </c>
      <c r="AF82" s="28">
        <f>COUNTIF($E$4:$F82,V$3)</f>
        <v>17</v>
      </c>
      <c r="AG82" s="28">
        <f>COUNTIF($E$4:$F82,W$3)</f>
        <v>14</v>
      </c>
      <c r="AH82" s="28">
        <f>COUNTIF($E$4:$F82,X$3)</f>
        <v>9</v>
      </c>
      <c r="AI82" s="28">
        <f>COUNTIF($E$4:$F82,Y$3)</f>
        <v>16</v>
      </c>
      <c r="AJ82" s="28">
        <f>COUNTIF($E$4:$F82,Z$3)</f>
        <v>17</v>
      </c>
      <c r="AK82" s="28">
        <f>COUNTIF($E$4:$F82,AA$3)</f>
        <v>16</v>
      </c>
      <c r="AL82" s="36">
        <f t="shared" si="26"/>
        <v>0.46666666666666667</v>
      </c>
      <c r="AM82" s="36">
        <f t="shared" si="26"/>
        <v>0.27272727272727271</v>
      </c>
      <c r="AN82" s="36">
        <f t="shared" si="26"/>
        <v>0.4</v>
      </c>
      <c r="AO82" s="36">
        <f t="shared" si="26"/>
        <v>0.47058823529411764</v>
      </c>
      <c r="AP82" s="36">
        <f t="shared" si="26"/>
        <v>0.52941176470588236</v>
      </c>
      <c r="AQ82" s="36">
        <f t="shared" si="22"/>
        <v>0.5714285714285714</v>
      </c>
      <c r="AR82" s="36">
        <f t="shared" si="22"/>
        <v>0.44444444444444442</v>
      </c>
      <c r="AS82" s="36">
        <f t="shared" si="22"/>
        <v>0.5</v>
      </c>
      <c r="AT82" s="36">
        <f t="shared" si="22"/>
        <v>0.70588235294117652</v>
      </c>
      <c r="AU82" s="36">
        <f t="shared" si="22"/>
        <v>0.6875</v>
      </c>
      <c r="AV82" s="27">
        <v>80</v>
      </c>
      <c r="AX82">
        <f t="shared" si="23"/>
        <v>7</v>
      </c>
      <c r="AY82">
        <f t="shared" si="24"/>
        <v>2</v>
      </c>
      <c r="AZ82">
        <f t="shared" si="25"/>
        <v>2</v>
      </c>
      <c r="BA82" s="6">
        <f>matches_win!AL82-AL82</f>
        <v>6.6666666666666652E-2</v>
      </c>
      <c r="BB82" s="6">
        <f>matches_win!AM82-AM82</f>
        <v>0.45454545454545459</v>
      </c>
      <c r="BC82" s="6">
        <f>matches_win!AN82-AN82</f>
        <v>0.19999999999999996</v>
      </c>
      <c r="BD82" s="6">
        <f>matches_win!AO82-AO82</f>
        <v>5.8823529411764719E-2</v>
      </c>
      <c r="BE82" s="6">
        <f>matches_win!AP82-AP82</f>
        <v>-5.8823529411764719E-2</v>
      </c>
      <c r="BF82" s="6">
        <f>matches_win!AQ82-AQ82</f>
        <v>-0.14285714285714285</v>
      </c>
      <c r="BG82" s="6">
        <f>matches_win!AR82-AR82</f>
        <v>0.11111111111111116</v>
      </c>
      <c r="BH82" s="6">
        <f>matches_win!AS82-AS82</f>
        <v>0</v>
      </c>
      <c r="BI82" s="6">
        <f>matches_win!AT82-AT82</f>
        <v>-0.41176470588235298</v>
      </c>
      <c r="BJ82" s="6">
        <f>matches_win!AU82-AU82</f>
        <v>-0.375</v>
      </c>
    </row>
    <row r="83" spans="1:62" x14ac:dyDescent="0.35">
      <c r="A83" t="s">
        <v>144</v>
      </c>
      <c r="B83" s="33">
        <v>80</v>
      </c>
      <c r="C83" s="27">
        <v>1</v>
      </c>
      <c r="D83" s="27">
        <v>0</v>
      </c>
      <c r="E83" s="27">
        <v>1</v>
      </c>
      <c r="F83" s="27">
        <f t="shared" si="19"/>
        <v>0</v>
      </c>
      <c r="G83" s="27">
        <f t="shared" si="20"/>
        <v>1</v>
      </c>
      <c r="H83" s="27">
        <f t="shared" si="21"/>
        <v>0</v>
      </c>
      <c r="I83" s="34">
        <f>VLOOKUP(F83,naive_stat!$A$4:$E$13,5,0)</f>
        <v>0.5161290322580645</v>
      </c>
      <c r="J83" s="35">
        <f>11-VLOOKUP(F83,naive_stat!$A$4:$F$13,6,0)</f>
        <v>8</v>
      </c>
      <c r="K83" s="36">
        <f>matches_win!K83-matches_lost!K83</f>
        <v>0</v>
      </c>
      <c r="L83" s="54">
        <f>IF(VLOOKUP(C83,dynamic!$A$50:$G$59,7,0)&gt;VLOOKUP(D83,dynamic!$A$50:$G$59,7,0),C83,D83)</f>
        <v>1</v>
      </c>
      <c r="M83" s="44">
        <f t="shared" si="16"/>
        <v>1</v>
      </c>
      <c r="N83" s="54">
        <f>IF(VLOOKUP(C83,dynamic!$A$50:$F$59,2,0)&gt;VLOOKUP(D83,dynamic!$A$50:$F$59,2,0),C83,D83)</f>
        <v>1</v>
      </c>
      <c r="O83" s="44">
        <f t="shared" si="17"/>
        <v>1</v>
      </c>
      <c r="P83" s="54">
        <f>IF(VLOOKUP(C83,dynamic!$A$50:$F$59,4,0)&gt;VLOOKUP(D83,dynamic!$A$50:$F$59,4,0),C83,D83)</f>
        <v>1</v>
      </c>
      <c r="Q83" s="44">
        <f t="shared" si="18"/>
        <v>1</v>
      </c>
      <c r="R83" s="27">
        <f>COUNTIF($F$4:$F83,R$3)</f>
        <v>8</v>
      </c>
      <c r="S83" s="27">
        <f>COUNTIF($F$4:$F83,S$3)</f>
        <v>6</v>
      </c>
      <c r="T83" s="27">
        <f>COUNTIF($F$4:$F83,T$3)</f>
        <v>6</v>
      </c>
      <c r="U83" s="27">
        <f>COUNTIF($F$4:$F83,U$3)</f>
        <v>8</v>
      </c>
      <c r="V83" s="27">
        <f>COUNTIF($F$4:$F83,V$3)</f>
        <v>9</v>
      </c>
      <c r="W83" s="27">
        <f>COUNTIF($F$4:$F83,W$3)</f>
        <v>8</v>
      </c>
      <c r="X83" s="27">
        <f>COUNTIF($F$4:$F83,X$3)</f>
        <v>4</v>
      </c>
      <c r="Y83" s="27">
        <f>COUNTIF($F$4:$F83,Y$3)</f>
        <v>8</v>
      </c>
      <c r="Z83" s="27">
        <f>COUNTIF($F$4:$F83,Z$3)</f>
        <v>12</v>
      </c>
      <c r="AA83" s="27">
        <f>COUNTIF($F$4:$F83,AA$3)</f>
        <v>11</v>
      </c>
      <c r="AB83" s="38">
        <f>COUNTIF($E$4:$F83,R$3)</f>
        <v>16</v>
      </c>
      <c r="AC83" s="28">
        <f>COUNTIF($E$4:$F83,S$3)</f>
        <v>23</v>
      </c>
      <c r="AD83" s="28">
        <f>COUNTIF($E$4:$F83,T$3)</f>
        <v>15</v>
      </c>
      <c r="AE83" s="28">
        <f>COUNTIF($E$4:$F83,U$3)</f>
        <v>17</v>
      </c>
      <c r="AF83" s="28">
        <f>COUNTIF($E$4:$F83,V$3)</f>
        <v>17</v>
      </c>
      <c r="AG83" s="28">
        <f>COUNTIF($E$4:$F83,W$3)</f>
        <v>14</v>
      </c>
      <c r="AH83" s="28">
        <f>COUNTIF($E$4:$F83,X$3)</f>
        <v>9</v>
      </c>
      <c r="AI83" s="28">
        <f>COUNTIF($E$4:$F83,Y$3)</f>
        <v>16</v>
      </c>
      <c r="AJ83" s="28">
        <f>COUNTIF($E$4:$F83,Z$3)</f>
        <v>17</v>
      </c>
      <c r="AK83" s="28">
        <f>COUNTIF($E$4:$F83,AA$3)</f>
        <v>16</v>
      </c>
      <c r="AL83" s="36">
        <f t="shared" si="26"/>
        <v>0.5</v>
      </c>
      <c r="AM83" s="36">
        <f t="shared" si="26"/>
        <v>0.2608695652173913</v>
      </c>
      <c r="AN83" s="36">
        <f t="shared" si="26"/>
        <v>0.4</v>
      </c>
      <c r="AO83" s="36">
        <f t="shared" si="26"/>
        <v>0.47058823529411764</v>
      </c>
      <c r="AP83" s="36">
        <f t="shared" si="26"/>
        <v>0.52941176470588236</v>
      </c>
      <c r="AQ83" s="36">
        <f t="shared" si="22"/>
        <v>0.5714285714285714</v>
      </c>
      <c r="AR83" s="36">
        <f t="shared" si="22"/>
        <v>0.44444444444444442</v>
      </c>
      <c r="AS83" s="36">
        <f t="shared" si="22"/>
        <v>0.5</v>
      </c>
      <c r="AT83" s="36">
        <f t="shared" si="22"/>
        <v>0.70588235294117652</v>
      </c>
      <c r="AU83" s="36">
        <f t="shared" si="22"/>
        <v>0.6875</v>
      </c>
      <c r="AV83" s="27">
        <v>81</v>
      </c>
      <c r="AX83">
        <f t="shared" si="23"/>
        <v>1</v>
      </c>
      <c r="AY83">
        <f t="shared" si="24"/>
        <v>0</v>
      </c>
      <c r="AZ83">
        <f t="shared" si="25"/>
        <v>1</v>
      </c>
      <c r="BA83" s="6">
        <f>matches_win!AL83-AL83</f>
        <v>0</v>
      </c>
      <c r="BB83" s="6">
        <f>matches_win!AM83-AM83</f>
        <v>0.47826086956521735</v>
      </c>
      <c r="BC83" s="6">
        <f>matches_win!AN83-AN83</f>
        <v>0.19999999999999996</v>
      </c>
      <c r="BD83" s="6">
        <f>matches_win!AO83-AO83</f>
        <v>5.8823529411764719E-2</v>
      </c>
      <c r="BE83" s="6">
        <f>matches_win!AP83-AP83</f>
        <v>-5.8823529411764719E-2</v>
      </c>
      <c r="BF83" s="6">
        <f>matches_win!AQ83-AQ83</f>
        <v>-0.14285714285714285</v>
      </c>
      <c r="BG83" s="6">
        <f>matches_win!AR83-AR83</f>
        <v>0.11111111111111116</v>
      </c>
      <c r="BH83" s="6">
        <f>matches_win!AS83-AS83</f>
        <v>0</v>
      </c>
      <c r="BI83" s="6">
        <f>matches_win!AT83-AT83</f>
        <v>-0.41176470588235298</v>
      </c>
      <c r="BJ83" s="6">
        <f>matches_win!AU83-AU83</f>
        <v>-0.375</v>
      </c>
    </row>
    <row r="84" spans="1:62" x14ac:dyDescent="0.35">
      <c r="A84" t="s">
        <v>144</v>
      </c>
      <c r="B84" s="33">
        <v>81</v>
      </c>
      <c r="C84" s="27">
        <v>7</v>
      </c>
      <c r="D84" s="27">
        <v>3</v>
      </c>
      <c r="E84" s="27">
        <v>3</v>
      </c>
      <c r="F84" s="27">
        <f t="shared" si="19"/>
        <v>7</v>
      </c>
      <c r="G84" s="27">
        <f t="shared" si="20"/>
        <v>4</v>
      </c>
      <c r="H84" s="27">
        <f t="shared" si="21"/>
        <v>0</v>
      </c>
      <c r="I84" s="34">
        <f>VLOOKUP(F84,naive_stat!$A$4:$E$13,5,0)</f>
        <v>0.44827586206896552</v>
      </c>
      <c r="J84" s="35">
        <f>11-VLOOKUP(F84,naive_stat!$A$4:$F$13,6,0)</f>
        <v>4</v>
      </c>
      <c r="K84" s="36">
        <f>matches_win!K84-matches_lost!K84</f>
        <v>-5.8823529411764719E-2</v>
      </c>
      <c r="L84" s="54">
        <f>IF(VLOOKUP(C84,dynamic!$A$50:$G$59,7,0)&gt;VLOOKUP(D84,dynamic!$A$50:$G$59,7,0),C84,D84)</f>
        <v>3</v>
      </c>
      <c r="M84" s="44">
        <f t="shared" si="16"/>
        <v>1</v>
      </c>
      <c r="N84" s="54">
        <f>IF(VLOOKUP(C84,dynamic!$A$50:$F$59,2,0)&gt;VLOOKUP(D84,dynamic!$A$50:$F$59,2,0),C84,D84)</f>
        <v>3</v>
      </c>
      <c r="O84" s="44">
        <f t="shared" si="17"/>
        <v>1</v>
      </c>
      <c r="P84" s="54">
        <f>IF(VLOOKUP(C84,dynamic!$A$50:$F$59,4,0)&gt;VLOOKUP(D84,dynamic!$A$50:$F$59,4,0),C84,D84)</f>
        <v>3</v>
      </c>
      <c r="Q84" s="44">
        <f t="shared" si="18"/>
        <v>1</v>
      </c>
      <c r="R84" s="27">
        <f>COUNTIF($F$4:$F84,R$3)</f>
        <v>8</v>
      </c>
      <c r="S84" s="27">
        <f>COUNTIF($F$4:$F84,S$3)</f>
        <v>6</v>
      </c>
      <c r="T84" s="27">
        <f>COUNTIF($F$4:$F84,T$3)</f>
        <v>6</v>
      </c>
      <c r="U84" s="27">
        <f>COUNTIF($F$4:$F84,U$3)</f>
        <v>8</v>
      </c>
      <c r="V84" s="27">
        <f>COUNTIF($F$4:$F84,V$3)</f>
        <v>9</v>
      </c>
      <c r="W84" s="27">
        <f>COUNTIF($F$4:$F84,W$3)</f>
        <v>8</v>
      </c>
      <c r="X84" s="27">
        <f>COUNTIF($F$4:$F84,X$3)</f>
        <v>4</v>
      </c>
      <c r="Y84" s="27">
        <f>COUNTIF($F$4:$F84,Y$3)</f>
        <v>9</v>
      </c>
      <c r="Z84" s="27">
        <f>COUNTIF($F$4:$F84,Z$3)</f>
        <v>12</v>
      </c>
      <c r="AA84" s="27">
        <f>COUNTIF($F$4:$F84,AA$3)</f>
        <v>11</v>
      </c>
      <c r="AB84" s="38">
        <f>COUNTIF($E$4:$F84,R$3)</f>
        <v>16</v>
      </c>
      <c r="AC84" s="28">
        <f>COUNTIF($E$4:$F84,S$3)</f>
        <v>23</v>
      </c>
      <c r="AD84" s="28">
        <f>COUNTIF($E$4:$F84,T$3)</f>
        <v>15</v>
      </c>
      <c r="AE84" s="28">
        <f>COUNTIF($E$4:$F84,U$3)</f>
        <v>18</v>
      </c>
      <c r="AF84" s="28">
        <f>COUNTIF($E$4:$F84,V$3)</f>
        <v>17</v>
      </c>
      <c r="AG84" s="28">
        <f>COUNTIF($E$4:$F84,W$3)</f>
        <v>14</v>
      </c>
      <c r="AH84" s="28">
        <f>COUNTIF($E$4:$F84,X$3)</f>
        <v>9</v>
      </c>
      <c r="AI84" s="28">
        <f>COUNTIF($E$4:$F84,Y$3)</f>
        <v>17</v>
      </c>
      <c r="AJ84" s="28">
        <f>COUNTIF($E$4:$F84,Z$3)</f>
        <v>17</v>
      </c>
      <c r="AK84" s="28">
        <f>COUNTIF($E$4:$F84,AA$3)</f>
        <v>16</v>
      </c>
      <c r="AL84" s="36">
        <f t="shared" si="26"/>
        <v>0.5</v>
      </c>
      <c r="AM84" s="36">
        <f t="shared" si="26"/>
        <v>0.2608695652173913</v>
      </c>
      <c r="AN84" s="36">
        <f t="shared" si="26"/>
        <v>0.4</v>
      </c>
      <c r="AO84" s="36">
        <f t="shared" si="26"/>
        <v>0.44444444444444442</v>
      </c>
      <c r="AP84" s="36">
        <f t="shared" si="26"/>
        <v>0.52941176470588236</v>
      </c>
      <c r="AQ84" s="36">
        <f t="shared" si="22"/>
        <v>0.5714285714285714</v>
      </c>
      <c r="AR84" s="36">
        <f t="shared" si="22"/>
        <v>0.44444444444444442</v>
      </c>
      <c r="AS84" s="36">
        <f t="shared" si="22"/>
        <v>0.52941176470588236</v>
      </c>
      <c r="AT84" s="36">
        <f t="shared" si="22"/>
        <v>0.70588235294117652</v>
      </c>
      <c r="AU84" s="36">
        <f t="shared" si="22"/>
        <v>0.6875</v>
      </c>
      <c r="AV84" s="27">
        <v>82</v>
      </c>
      <c r="AX84">
        <f t="shared" si="23"/>
        <v>7</v>
      </c>
      <c r="AY84">
        <f t="shared" si="24"/>
        <v>3</v>
      </c>
      <c r="AZ84">
        <f t="shared" si="25"/>
        <v>3</v>
      </c>
      <c r="BA84" s="6">
        <f>matches_win!AL84-AL84</f>
        <v>0</v>
      </c>
      <c r="BB84" s="6">
        <f>matches_win!AM84-AM84</f>
        <v>0.47826086956521735</v>
      </c>
      <c r="BC84" s="6">
        <f>matches_win!AN84-AN84</f>
        <v>0.19999999999999996</v>
      </c>
      <c r="BD84" s="6">
        <f>matches_win!AO84-AO84</f>
        <v>0.11111111111111116</v>
      </c>
      <c r="BE84" s="6">
        <f>matches_win!AP84-AP84</f>
        <v>-5.8823529411764719E-2</v>
      </c>
      <c r="BF84" s="6">
        <f>matches_win!AQ84-AQ84</f>
        <v>-0.14285714285714285</v>
      </c>
      <c r="BG84" s="6">
        <f>matches_win!AR84-AR84</f>
        <v>0.11111111111111116</v>
      </c>
      <c r="BH84" s="6">
        <f>matches_win!AS84-AS84</f>
        <v>-5.8823529411764719E-2</v>
      </c>
      <c r="BI84" s="6">
        <f>matches_win!AT84-AT84</f>
        <v>-0.41176470588235298</v>
      </c>
      <c r="BJ84" s="6">
        <f>matches_win!AU84-AU84</f>
        <v>-0.375</v>
      </c>
    </row>
    <row r="85" spans="1:62" x14ac:dyDescent="0.35">
      <c r="A85" t="s">
        <v>144</v>
      </c>
      <c r="B85" s="33">
        <v>82</v>
      </c>
      <c r="C85" s="27">
        <v>6</v>
      </c>
      <c r="D85" s="27">
        <v>4</v>
      </c>
      <c r="E85" s="27">
        <v>6</v>
      </c>
      <c r="F85" s="27">
        <f t="shared" si="19"/>
        <v>4</v>
      </c>
      <c r="G85" s="27">
        <f t="shared" si="20"/>
        <v>2</v>
      </c>
      <c r="H85" s="27">
        <f t="shared" si="21"/>
        <v>0</v>
      </c>
      <c r="I85" s="34">
        <f>VLOOKUP(F85,naive_stat!$A$4:$E$13,5,0)</f>
        <v>0.5161290322580645</v>
      </c>
      <c r="J85" s="35">
        <f>11-VLOOKUP(F85,naive_stat!$A$4:$F$13,6,0)</f>
        <v>8</v>
      </c>
      <c r="K85" s="36">
        <f>matches_win!K85-matches_lost!K85</f>
        <v>-0.11111111111111116</v>
      </c>
      <c r="L85" s="54">
        <f>IF(VLOOKUP(C85,dynamic!$A$50:$G$59,7,0)&gt;VLOOKUP(D85,dynamic!$A$50:$G$59,7,0),C85,D85)</f>
        <v>6</v>
      </c>
      <c r="M85" s="44">
        <f t="shared" si="16"/>
        <v>1</v>
      </c>
      <c r="N85" s="54">
        <f>IF(VLOOKUP(C85,dynamic!$A$50:$F$59,2,0)&gt;VLOOKUP(D85,dynamic!$A$50:$F$59,2,0),C85,D85)</f>
        <v>6</v>
      </c>
      <c r="O85" s="44">
        <f t="shared" si="17"/>
        <v>1</v>
      </c>
      <c r="P85" s="54">
        <f>IF(VLOOKUP(C85,dynamic!$A$50:$F$59,4,0)&gt;VLOOKUP(D85,dynamic!$A$50:$F$59,4,0),C85,D85)</f>
        <v>6</v>
      </c>
      <c r="Q85" s="44">
        <f t="shared" si="18"/>
        <v>1</v>
      </c>
      <c r="R85" s="27">
        <f>COUNTIF($F$4:$F85,R$3)</f>
        <v>8</v>
      </c>
      <c r="S85" s="27">
        <f>COUNTIF($F$4:$F85,S$3)</f>
        <v>6</v>
      </c>
      <c r="T85" s="27">
        <f>COUNTIF($F$4:$F85,T$3)</f>
        <v>6</v>
      </c>
      <c r="U85" s="27">
        <f>COUNTIF($F$4:$F85,U$3)</f>
        <v>8</v>
      </c>
      <c r="V85" s="27">
        <f>COUNTIF($F$4:$F85,V$3)</f>
        <v>10</v>
      </c>
      <c r="W85" s="27">
        <f>COUNTIF($F$4:$F85,W$3)</f>
        <v>8</v>
      </c>
      <c r="X85" s="27">
        <f>COUNTIF($F$4:$F85,X$3)</f>
        <v>4</v>
      </c>
      <c r="Y85" s="27">
        <f>COUNTIF($F$4:$F85,Y$3)</f>
        <v>9</v>
      </c>
      <c r="Z85" s="27">
        <f>COUNTIF($F$4:$F85,Z$3)</f>
        <v>12</v>
      </c>
      <c r="AA85" s="27">
        <f>COUNTIF($F$4:$F85,AA$3)</f>
        <v>11</v>
      </c>
      <c r="AB85" s="38">
        <f>COUNTIF($E$4:$F85,R$3)</f>
        <v>16</v>
      </c>
      <c r="AC85" s="28">
        <f>COUNTIF($E$4:$F85,S$3)</f>
        <v>23</v>
      </c>
      <c r="AD85" s="28">
        <f>COUNTIF($E$4:$F85,T$3)</f>
        <v>15</v>
      </c>
      <c r="AE85" s="28">
        <f>COUNTIF($E$4:$F85,U$3)</f>
        <v>18</v>
      </c>
      <c r="AF85" s="28">
        <f>COUNTIF($E$4:$F85,V$3)</f>
        <v>18</v>
      </c>
      <c r="AG85" s="28">
        <f>COUNTIF($E$4:$F85,W$3)</f>
        <v>14</v>
      </c>
      <c r="AH85" s="28">
        <f>COUNTIF($E$4:$F85,X$3)</f>
        <v>10</v>
      </c>
      <c r="AI85" s="28">
        <f>COUNTIF($E$4:$F85,Y$3)</f>
        <v>17</v>
      </c>
      <c r="AJ85" s="28">
        <f>COUNTIF($E$4:$F85,Z$3)</f>
        <v>17</v>
      </c>
      <c r="AK85" s="28">
        <f>COUNTIF($E$4:$F85,AA$3)</f>
        <v>16</v>
      </c>
      <c r="AL85" s="36">
        <f t="shared" si="26"/>
        <v>0.5</v>
      </c>
      <c r="AM85" s="36">
        <f t="shared" si="26"/>
        <v>0.2608695652173913</v>
      </c>
      <c r="AN85" s="36">
        <f t="shared" si="26"/>
        <v>0.4</v>
      </c>
      <c r="AO85" s="36">
        <f t="shared" si="26"/>
        <v>0.44444444444444442</v>
      </c>
      <c r="AP85" s="36">
        <f t="shared" si="26"/>
        <v>0.55555555555555558</v>
      </c>
      <c r="AQ85" s="36">
        <f t="shared" si="22"/>
        <v>0.5714285714285714</v>
      </c>
      <c r="AR85" s="36">
        <f t="shared" si="22"/>
        <v>0.4</v>
      </c>
      <c r="AS85" s="36">
        <f t="shared" si="22"/>
        <v>0.52941176470588236</v>
      </c>
      <c r="AT85" s="36">
        <f t="shared" si="22"/>
        <v>0.70588235294117652</v>
      </c>
      <c r="AU85" s="36">
        <f t="shared" si="22"/>
        <v>0.6875</v>
      </c>
      <c r="AV85" s="27">
        <v>83</v>
      </c>
      <c r="AX85">
        <f t="shared" si="23"/>
        <v>6</v>
      </c>
      <c r="AY85">
        <f t="shared" si="24"/>
        <v>4</v>
      </c>
      <c r="AZ85">
        <f t="shared" si="25"/>
        <v>6</v>
      </c>
      <c r="BA85" s="6">
        <f>matches_win!AL85-AL85</f>
        <v>0</v>
      </c>
      <c r="BB85" s="6">
        <f>matches_win!AM85-AM85</f>
        <v>0.47826086956521735</v>
      </c>
      <c r="BC85" s="6">
        <f>matches_win!AN85-AN85</f>
        <v>0.19999999999999996</v>
      </c>
      <c r="BD85" s="6">
        <f>matches_win!AO85-AO85</f>
        <v>0.11111111111111116</v>
      </c>
      <c r="BE85" s="6">
        <f>matches_win!AP85-AP85</f>
        <v>-0.11111111111111116</v>
      </c>
      <c r="BF85" s="6">
        <f>matches_win!AQ85-AQ85</f>
        <v>-0.14285714285714285</v>
      </c>
      <c r="BG85" s="6">
        <f>matches_win!AR85-AR85</f>
        <v>0.19999999999999996</v>
      </c>
      <c r="BH85" s="6">
        <f>matches_win!AS85-AS85</f>
        <v>-5.8823529411764719E-2</v>
      </c>
      <c r="BI85" s="6">
        <f>matches_win!AT85-AT85</f>
        <v>-0.41176470588235298</v>
      </c>
      <c r="BJ85" s="6">
        <f>matches_win!AU85-AU85</f>
        <v>-0.375</v>
      </c>
    </row>
    <row r="86" spans="1:62" x14ac:dyDescent="0.35">
      <c r="A86" t="s">
        <v>144</v>
      </c>
      <c r="B86" s="33">
        <v>83</v>
      </c>
      <c r="C86" s="27">
        <v>2</v>
      </c>
      <c r="D86" s="27">
        <v>1</v>
      </c>
      <c r="E86" s="27">
        <v>1</v>
      </c>
      <c r="F86" s="27">
        <f t="shared" si="19"/>
        <v>2</v>
      </c>
      <c r="G86" s="27">
        <f t="shared" si="20"/>
        <v>1</v>
      </c>
      <c r="H86" s="27">
        <f t="shared" si="21"/>
        <v>0</v>
      </c>
      <c r="I86" s="34">
        <f>VLOOKUP(F86,naive_stat!$A$4:$E$13,5,0)</f>
        <v>0.4838709677419355</v>
      </c>
      <c r="J86" s="35">
        <f>11-VLOOKUP(F86,naive_stat!$A$4:$F$13,6,0)</f>
        <v>6</v>
      </c>
      <c r="K86" s="36">
        <f>matches_win!K86-matches_lost!K86</f>
        <v>0.125</v>
      </c>
      <c r="L86" s="54">
        <f>IF(VLOOKUP(C86,dynamic!$A$50:$G$59,7,0)&gt;VLOOKUP(D86,dynamic!$A$50:$G$59,7,0),C86,D86)</f>
        <v>2</v>
      </c>
      <c r="M86" s="44">
        <f t="shared" si="16"/>
        <v>0</v>
      </c>
      <c r="N86" s="54">
        <f>IF(VLOOKUP(C86,dynamic!$A$50:$F$59,2,0)&gt;VLOOKUP(D86,dynamic!$A$50:$F$59,2,0),C86,D86)</f>
        <v>2</v>
      </c>
      <c r="O86" s="44">
        <f t="shared" si="17"/>
        <v>0</v>
      </c>
      <c r="P86" s="54">
        <f>IF(VLOOKUP(C86,dynamic!$A$50:$F$59,4,0)&gt;VLOOKUP(D86,dynamic!$A$50:$F$59,4,0),C86,D86)</f>
        <v>2</v>
      </c>
      <c r="Q86" s="44">
        <f t="shared" si="18"/>
        <v>0</v>
      </c>
      <c r="R86" s="27">
        <f>COUNTIF($F$4:$F86,R$3)</f>
        <v>8</v>
      </c>
      <c r="S86" s="27">
        <f>COUNTIF($F$4:$F86,S$3)</f>
        <v>6</v>
      </c>
      <c r="T86" s="27">
        <f>COUNTIF($F$4:$F86,T$3)</f>
        <v>7</v>
      </c>
      <c r="U86" s="27">
        <f>COUNTIF($F$4:$F86,U$3)</f>
        <v>8</v>
      </c>
      <c r="V86" s="27">
        <f>COUNTIF($F$4:$F86,V$3)</f>
        <v>10</v>
      </c>
      <c r="W86" s="27">
        <f>COUNTIF($F$4:$F86,W$3)</f>
        <v>8</v>
      </c>
      <c r="X86" s="27">
        <f>COUNTIF($F$4:$F86,X$3)</f>
        <v>4</v>
      </c>
      <c r="Y86" s="27">
        <f>COUNTIF($F$4:$F86,Y$3)</f>
        <v>9</v>
      </c>
      <c r="Z86" s="27">
        <f>COUNTIF($F$4:$F86,Z$3)</f>
        <v>12</v>
      </c>
      <c r="AA86" s="27">
        <f>COUNTIF($F$4:$F86,AA$3)</f>
        <v>11</v>
      </c>
      <c r="AB86" s="38">
        <f>COUNTIF($E$4:$F86,R$3)</f>
        <v>16</v>
      </c>
      <c r="AC86" s="28">
        <f>COUNTIF($E$4:$F86,S$3)</f>
        <v>24</v>
      </c>
      <c r="AD86" s="28">
        <f>COUNTIF($E$4:$F86,T$3)</f>
        <v>16</v>
      </c>
      <c r="AE86" s="28">
        <f>COUNTIF($E$4:$F86,U$3)</f>
        <v>18</v>
      </c>
      <c r="AF86" s="28">
        <f>COUNTIF($E$4:$F86,V$3)</f>
        <v>18</v>
      </c>
      <c r="AG86" s="28">
        <f>COUNTIF($E$4:$F86,W$3)</f>
        <v>14</v>
      </c>
      <c r="AH86" s="28">
        <f>COUNTIF($E$4:$F86,X$3)</f>
        <v>10</v>
      </c>
      <c r="AI86" s="28">
        <f>COUNTIF($E$4:$F86,Y$3)</f>
        <v>17</v>
      </c>
      <c r="AJ86" s="28">
        <f>COUNTIF($E$4:$F86,Z$3)</f>
        <v>17</v>
      </c>
      <c r="AK86" s="28">
        <f>COUNTIF($E$4:$F86,AA$3)</f>
        <v>16</v>
      </c>
      <c r="AL86" s="36">
        <f t="shared" si="26"/>
        <v>0.5</v>
      </c>
      <c r="AM86" s="36">
        <f t="shared" si="26"/>
        <v>0.25</v>
      </c>
      <c r="AN86" s="36">
        <f t="shared" si="26"/>
        <v>0.4375</v>
      </c>
      <c r="AO86" s="36">
        <f t="shared" si="26"/>
        <v>0.44444444444444442</v>
      </c>
      <c r="AP86" s="36">
        <f t="shared" si="26"/>
        <v>0.55555555555555558</v>
      </c>
      <c r="AQ86" s="36">
        <f t="shared" si="22"/>
        <v>0.5714285714285714</v>
      </c>
      <c r="AR86" s="36">
        <f t="shared" si="22"/>
        <v>0.4</v>
      </c>
      <c r="AS86" s="36">
        <f t="shared" si="22"/>
        <v>0.52941176470588236</v>
      </c>
      <c r="AT86" s="36">
        <f t="shared" si="22"/>
        <v>0.70588235294117652</v>
      </c>
      <c r="AU86" s="36">
        <f t="shared" si="22"/>
        <v>0.6875</v>
      </c>
      <c r="AV86" s="27">
        <v>84</v>
      </c>
      <c r="AX86">
        <f t="shared" si="23"/>
        <v>2</v>
      </c>
      <c r="AY86">
        <f t="shared" si="24"/>
        <v>1</v>
      </c>
      <c r="AZ86">
        <f t="shared" si="25"/>
        <v>1</v>
      </c>
      <c r="BA86" s="6">
        <f>matches_win!AL86-AL86</f>
        <v>0</v>
      </c>
      <c r="BB86" s="6">
        <f>matches_win!AM86-AM86</f>
        <v>0.5</v>
      </c>
      <c r="BC86" s="6">
        <f>matches_win!AN86-AN86</f>
        <v>0.125</v>
      </c>
      <c r="BD86" s="6">
        <f>matches_win!AO86-AO86</f>
        <v>0.11111111111111116</v>
      </c>
      <c r="BE86" s="6">
        <f>matches_win!AP86-AP86</f>
        <v>-0.11111111111111116</v>
      </c>
      <c r="BF86" s="6">
        <f>matches_win!AQ86-AQ86</f>
        <v>-0.14285714285714285</v>
      </c>
      <c r="BG86" s="6">
        <f>matches_win!AR86-AR86</f>
        <v>0.19999999999999996</v>
      </c>
      <c r="BH86" s="6">
        <f>matches_win!AS86-AS86</f>
        <v>-5.8823529411764719E-2</v>
      </c>
      <c r="BI86" s="6">
        <f>matches_win!AT86-AT86</f>
        <v>-0.41176470588235298</v>
      </c>
      <c r="BJ86" s="6">
        <f>matches_win!AU86-AU86</f>
        <v>-0.375</v>
      </c>
    </row>
    <row r="87" spans="1:62" x14ac:dyDescent="0.35">
      <c r="A87" t="s">
        <v>144</v>
      </c>
      <c r="B87" s="33">
        <v>84</v>
      </c>
      <c r="C87" s="27">
        <v>2</v>
      </c>
      <c r="D87" s="27">
        <v>7</v>
      </c>
      <c r="E87" s="27">
        <v>7</v>
      </c>
      <c r="F87" s="27">
        <f t="shared" si="19"/>
        <v>2</v>
      </c>
      <c r="G87" s="27">
        <f t="shared" si="20"/>
        <v>-5</v>
      </c>
      <c r="H87" s="27">
        <f t="shared" si="21"/>
        <v>0</v>
      </c>
      <c r="I87" s="34">
        <f>VLOOKUP(F87,naive_stat!$A$4:$E$13,5,0)</f>
        <v>0.4838709677419355</v>
      </c>
      <c r="J87" s="35">
        <f>11-VLOOKUP(F87,naive_stat!$A$4:$F$13,6,0)</f>
        <v>6</v>
      </c>
      <c r="K87" s="36">
        <f>matches_win!K87-matches_lost!K87</f>
        <v>5.8823529411764719E-2</v>
      </c>
      <c r="L87" s="54">
        <f>IF(VLOOKUP(C87,dynamic!$A$50:$G$59,7,0)&gt;VLOOKUP(D87,dynamic!$A$50:$G$59,7,0),C87,D87)</f>
        <v>2</v>
      </c>
      <c r="M87" s="44">
        <f t="shared" si="16"/>
        <v>0</v>
      </c>
      <c r="N87" s="54">
        <f>IF(VLOOKUP(C87,dynamic!$A$50:$F$59,2,0)&gt;VLOOKUP(D87,dynamic!$A$50:$F$59,2,0),C87,D87)</f>
        <v>2</v>
      </c>
      <c r="O87" s="44">
        <f t="shared" si="17"/>
        <v>0</v>
      </c>
      <c r="P87" s="54">
        <f>IF(VLOOKUP(C87,dynamic!$A$50:$F$59,4,0)&gt;VLOOKUP(D87,dynamic!$A$50:$F$59,4,0),C87,D87)</f>
        <v>2</v>
      </c>
      <c r="Q87" s="44">
        <f t="shared" si="18"/>
        <v>0</v>
      </c>
      <c r="R87" s="27">
        <f>COUNTIF($F$4:$F87,R$3)</f>
        <v>8</v>
      </c>
      <c r="S87" s="27">
        <f>COUNTIF($F$4:$F87,S$3)</f>
        <v>6</v>
      </c>
      <c r="T87" s="27">
        <f>COUNTIF($F$4:$F87,T$3)</f>
        <v>8</v>
      </c>
      <c r="U87" s="27">
        <f>COUNTIF($F$4:$F87,U$3)</f>
        <v>8</v>
      </c>
      <c r="V87" s="27">
        <f>COUNTIF($F$4:$F87,V$3)</f>
        <v>10</v>
      </c>
      <c r="W87" s="27">
        <f>COUNTIF($F$4:$F87,W$3)</f>
        <v>8</v>
      </c>
      <c r="X87" s="27">
        <f>COUNTIF($F$4:$F87,X$3)</f>
        <v>4</v>
      </c>
      <c r="Y87" s="27">
        <f>COUNTIF($F$4:$F87,Y$3)</f>
        <v>9</v>
      </c>
      <c r="Z87" s="27">
        <f>COUNTIF($F$4:$F87,Z$3)</f>
        <v>12</v>
      </c>
      <c r="AA87" s="27">
        <f>COUNTIF($F$4:$F87,AA$3)</f>
        <v>11</v>
      </c>
      <c r="AB87" s="38">
        <f>COUNTIF($E$4:$F87,R$3)</f>
        <v>16</v>
      </c>
      <c r="AC87" s="28">
        <f>COUNTIF($E$4:$F87,S$3)</f>
        <v>24</v>
      </c>
      <c r="AD87" s="28">
        <f>COUNTIF($E$4:$F87,T$3)</f>
        <v>17</v>
      </c>
      <c r="AE87" s="28">
        <f>COUNTIF($E$4:$F87,U$3)</f>
        <v>18</v>
      </c>
      <c r="AF87" s="28">
        <f>COUNTIF($E$4:$F87,V$3)</f>
        <v>18</v>
      </c>
      <c r="AG87" s="28">
        <f>COUNTIF($E$4:$F87,W$3)</f>
        <v>14</v>
      </c>
      <c r="AH87" s="28">
        <f>COUNTIF($E$4:$F87,X$3)</f>
        <v>10</v>
      </c>
      <c r="AI87" s="28">
        <f>COUNTIF($E$4:$F87,Y$3)</f>
        <v>18</v>
      </c>
      <c r="AJ87" s="28">
        <f>COUNTIF($E$4:$F87,Z$3)</f>
        <v>17</v>
      </c>
      <c r="AK87" s="28">
        <f>COUNTIF($E$4:$F87,AA$3)</f>
        <v>16</v>
      </c>
      <c r="AL87" s="36">
        <f t="shared" si="26"/>
        <v>0.5</v>
      </c>
      <c r="AM87" s="36">
        <f t="shared" si="26"/>
        <v>0.25</v>
      </c>
      <c r="AN87" s="36">
        <f t="shared" si="26"/>
        <v>0.47058823529411764</v>
      </c>
      <c r="AO87" s="36">
        <f t="shared" si="26"/>
        <v>0.44444444444444442</v>
      </c>
      <c r="AP87" s="36">
        <f t="shared" si="26"/>
        <v>0.55555555555555558</v>
      </c>
      <c r="AQ87" s="36">
        <f t="shared" si="22"/>
        <v>0.5714285714285714</v>
      </c>
      <c r="AR87" s="36">
        <f t="shared" si="22"/>
        <v>0.4</v>
      </c>
      <c r="AS87" s="36">
        <f t="shared" si="22"/>
        <v>0.5</v>
      </c>
      <c r="AT87" s="36">
        <f t="shared" si="22"/>
        <v>0.70588235294117652</v>
      </c>
      <c r="AU87" s="36">
        <f t="shared" si="22"/>
        <v>0.6875</v>
      </c>
      <c r="AV87" s="27">
        <v>85</v>
      </c>
      <c r="AX87">
        <f t="shared" si="23"/>
        <v>2</v>
      </c>
      <c r="AY87">
        <f t="shared" si="24"/>
        <v>7</v>
      </c>
      <c r="AZ87">
        <f t="shared" si="25"/>
        <v>7</v>
      </c>
      <c r="BA87" s="6">
        <f>matches_win!AL87-AL87</f>
        <v>0</v>
      </c>
      <c r="BB87" s="6">
        <f>matches_win!AM87-AM87</f>
        <v>0.5</v>
      </c>
      <c r="BC87" s="6">
        <f>matches_win!AN87-AN87</f>
        <v>5.8823529411764719E-2</v>
      </c>
      <c r="BD87" s="6">
        <f>matches_win!AO87-AO87</f>
        <v>0.11111111111111116</v>
      </c>
      <c r="BE87" s="6">
        <f>matches_win!AP87-AP87</f>
        <v>-0.11111111111111116</v>
      </c>
      <c r="BF87" s="6">
        <f>matches_win!AQ87-AQ87</f>
        <v>-0.14285714285714285</v>
      </c>
      <c r="BG87" s="6">
        <f>matches_win!AR87-AR87</f>
        <v>0.19999999999999996</v>
      </c>
      <c r="BH87" s="6">
        <f>matches_win!AS87-AS87</f>
        <v>0</v>
      </c>
      <c r="BI87" s="6">
        <f>matches_win!AT87-AT87</f>
        <v>-0.41176470588235298</v>
      </c>
      <c r="BJ87" s="6">
        <f>matches_win!AU87-AU87</f>
        <v>-0.375</v>
      </c>
    </row>
    <row r="88" spans="1:62" x14ac:dyDescent="0.35">
      <c r="A88" t="s">
        <v>144</v>
      </c>
      <c r="B88" s="33">
        <v>85</v>
      </c>
      <c r="C88" s="27">
        <v>4</v>
      </c>
      <c r="D88" s="27">
        <v>3</v>
      </c>
      <c r="E88" s="27">
        <v>4</v>
      </c>
      <c r="F88" s="27">
        <f t="shared" si="19"/>
        <v>3</v>
      </c>
      <c r="G88" s="27">
        <f t="shared" si="20"/>
        <v>1</v>
      </c>
      <c r="H88" s="27">
        <f t="shared" si="21"/>
        <v>0</v>
      </c>
      <c r="I88" s="34">
        <f>VLOOKUP(F88,naive_stat!$A$4:$E$13,5,0)</f>
        <v>0.48148148148148145</v>
      </c>
      <c r="J88" s="35">
        <f>11-VLOOKUP(F88,naive_stat!$A$4:$F$13,6,0)</f>
        <v>5</v>
      </c>
      <c r="K88" s="36">
        <f>matches_win!K88-matches_lost!K88</f>
        <v>5.2631578947368418E-2</v>
      </c>
      <c r="L88" s="54">
        <f>IF(VLOOKUP(C88,dynamic!$A$50:$G$59,7,0)&gt;VLOOKUP(D88,dynamic!$A$50:$G$59,7,0),C88,D88)</f>
        <v>3</v>
      </c>
      <c r="M88" s="44">
        <f t="shared" si="16"/>
        <v>0</v>
      </c>
      <c r="N88" s="54">
        <f>IF(VLOOKUP(C88,dynamic!$A$50:$F$59,2,0)&gt;VLOOKUP(D88,dynamic!$A$50:$F$59,2,0),C88,D88)</f>
        <v>3</v>
      </c>
      <c r="O88" s="44">
        <f t="shared" si="17"/>
        <v>0</v>
      </c>
      <c r="P88" s="54">
        <f>IF(VLOOKUP(C88,dynamic!$A$50:$F$59,4,0)&gt;VLOOKUP(D88,dynamic!$A$50:$F$59,4,0),C88,D88)</f>
        <v>3</v>
      </c>
      <c r="Q88" s="44">
        <f t="shared" si="18"/>
        <v>0</v>
      </c>
      <c r="R88" s="27">
        <f>COUNTIF($F$4:$F88,R$3)</f>
        <v>8</v>
      </c>
      <c r="S88" s="27">
        <f>COUNTIF($F$4:$F88,S$3)</f>
        <v>6</v>
      </c>
      <c r="T88" s="27">
        <f>COUNTIF($F$4:$F88,T$3)</f>
        <v>8</v>
      </c>
      <c r="U88" s="27">
        <f>COUNTIF($F$4:$F88,U$3)</f>
        <v>9</v>
      </c>
      <c r="V88" s="27">
        <f>COUNTIF($F$4:$F88,V$3)</f>
        <v>10</v>
      </c>
      <c r="W88" s="27">
        <f>COUNTIF($F$4:$F88,W$3)</f>
        <v>8</v>
      </c>
      <c r="X88" s="27">
        <f>COUNTIF($F$4:$F88,X$3)</f>
        <v>4</v>
      </c>
      <c r="Y88" s="27">
        <f>COUNTIF($F$4:$F88,Y$3)</f>
        <v>9</v>
      </c>
      <c r="Z88" s="27">
        <f>COUNTIF($F$4:$F88,Z$3)</f>
        <v>12</v>
      </c>
      <c r="AA88" s="27">
        <f>COUNTIF($F$4:$F88,AA$3)</f>
        <v>11</v>
      </c>
      <c r="AB88" s="38">
        <f>COUNTIF($E$4:$F88,R$3)</f>
        <v>16</v>
      </c>
      <c r="AC88" s="28">
        <f>COUNTIF($E$4:$F88,S$3)</f>
        <v>24</v>
      </c>
      <c r="AD88" s="28">
        <f>COUNTIF($E$4:$F88,T$3)</f>
        <v>17</v>
      </c>
      <c r="AE88" s="28">
        <f>COUNTIF($E$4:$F88,U$3)</f>
        <v>19</v>
      </c>
      <c r="AF88" s="28">
        <f>COUNTIF($E$4:$F88,V$3)</f>
        <v>19</v>
      </c>
      <c r="AG88" s="28">
        <f>COUNTIF($E$4:$F88,W$3)</f>
        <v>14</v>
      </c>
      <c r="AH88" s="28">
        <f>COUNTIF($E$4:$F88,X$3)</f>
        <v>10</v>
      </c>
      <c r="AI88" s="28">
        <f>COUNTIF($E$4:$F88,Y$3)</f>
        <v>18</v>
      </c>
      <c r="AJ88" s="28">
        <f>COUNTIF($E$4:$F88,Z$3)</f>
        <v>17</v>
      </c>
      <c r="AK88" s="28">
        <f>COUNTIF($E$4:$F88,AA$3)</f>
        <v>16</v>
      </c>
      <c r="AL88" s="36">
        <f t="shared" si="26"/>
        <v>0.5</v>
      </c>
      <c r="AM88" s="36">
        <f t="shared" si="26"/>
        <v>0.25</v>
      </c>
      <c r="AN88" s="36">
        <f t="shared" si="26"/>
        <v>0.47058823529411764</v>
      </c>
      <c r="AO88" s="36">
        <f t="shared" si="26"/>
        <v>0.47368421052631576</v>
      </c>
      <c r="AP88" s="36">
        <f t="shared" si="26"/>
        <v>0.52631578947368418</v>
      </c>
      <c r="AQ88" s="36">
        <f t="shared" si="22"/>
        <v>0.5714285714285714</v>
      </c>
      <c r="AR88" s="36">
        <f t="shared" si="22"/>
        <v>0.4</v>
      </c>
      <c r="AS88" s="36">
        <f t="shared" si="22"/>
        <v>0.5</v>
      </c>
      <c r="AT88" s="36">
        <f t="shared" si="22"/>
        <v>0.70588235294117652</v>
      </c>
      <c r="AU88" s="36">
        <f t="shared" si="22"/>
        <v>0.6875</v>
      </c>
      <c r="AV88" s="27">
        <v>86</v>
      </c>
      <c r="AX88">
        <f t="shared" si="23"/>
        <v>4</v>
      </c>
      <c r="AY88">
        <f t="shared" si="24"/>
        <v>3</v>
      </c>
      <c r="AZ88">
        <f t="shared" si="25"/>
        <v>4</v>
      </c>
      <c r="BA88" s="6">
        <f>matches_win!AL88-AL88</f>
        <v>0</v>
      </c>
      <c r="BB88" s="6">
        <f>matches_win!AM88-AM88</f>
        <v>0.5</v>
      </c>
      <c r="BC88" s="6">
        <f>matches_win!AN88-AN88</f>
        <v>5.8823529411764719E-2</v>
      </c>
      <c r="BD88" s="6">
        <f>matches_win!AO88-AO88</f>
        <v>5.2631578947368418E-2</v>
      </c>
      <c r="BE88" s="6">
        <f>matches_win!AP88-AP88</f>
        <v>-5.2631578947368418E-2</v>
      </c>
      <c r="BF88" s="6">
        <f>matches_win!AQ88-AQ88</f>
        <v>-0.14285714285714285</v>
      </c>
      <c r="BG88" s="6">
        <f>matches_win!AR88-AR88</f>
        <v>0.19999999999999996</v>
      </c>
      <c r="BH88" s="6">
        <f>matches_win!AS88-AS88</f>
        <v>0</v>
      </c>
      <c r="BI88" s="6">
        <f>matches_win!AT88-AT88</f>
        <v>-0.41176470588235298</v>
      </c>
      <c r="BJ88" s="6">
        <f>matches_win!AU88-AU88</f>
        <v>-0.375</v>
      </c>
    </row>
    <row r="89" spans="1:62" x14ac:dyDescent="0.35">
      <c r="A89" t="s">
        <v>144</v>
      </c>
      <c r="B89" s="33">
        <v>86</v>
      </c>
      <c r="C89" s="27">
        <v>9</v>
      </c>
      <c r="D89" s="27">
        <v>4</v>
      </c>
      <c r="E89" s="27">
        <v>4</v>
      </c>
      <c r="F89" s="27">
        <f t="shared" si="19"/>
        <v>9</v>
      </c>
      <c r="G89" s="27">
        <f t="shared" si="20"/>
        <v>5</v>
      </c>
      <c r="H89" s="27">
        <f t="shared" si="21"/>
        <v>0</v>
      </c>
      <c r="I89" s="34">
        <f>VLOOKUP(F89,naive_stat!$A$4:$E$13,5,0)</f>
        <v>0.4</v>
      </c>
      <c r="J89" s="35">
        <f>11-VLOOKUP(F89,naive_stat!$A$4:$F$13,6,0)</f>
        <v>2</v>
      </c>
      <c r="K89" s="36">
        <f>matches_win!K89-matches_lost!K89</f>
        <v>-0.41176470588235298</v>
      </c>
      <c r="L89" s="54">
        <f>IF(VLOOKUP(C89,dynamic!$A$50:$G$59,7,0)&gt;VLOOKUP(D89,dynamic!$A$50:$G$59,7,0),C89,D89)</f>
        <v>4</v>
      </c>
      <c r="M89" s="44">
        <f t="shared" si="16"/>
        <v>1</v>
      </c>
      <c r="N89" s="54">
        <f>IF(VLOOKUP(C89,dynamic!$A$50:$F$59,2,0)&gt;VLOOKUP(D89,dynamic!$A$50:$F$59,2,0),C89,D89)</f>
        <v>4</v>
      </c>
      <c r="O89" s="44">
        <f t="shared" si="17"/>
        <v>1</v>
      </c>
      <c r="P89" s="54">
        <f>IF(VLOOKUP(C89,dynamic!$A$50:$F$59,4,0)&gt;VLOOKUP(D89,dynamic!$A$50:$F$59,4,0),C89,D89)</f>
        <v>4</v>
      </c>
      <c r="Q89" s="44">
        <f t="shared" si="18"/>
        <v>1</v>
      </c>
      <c r="R89" s="27">
        <f>COUNTIF($F$4:$F89,R$3)</f>
        <v>8</v>
      </c>
      <c r="S89" s="27">
        <f>COUNTIF($F$4:$F89,S$3)</f>
        <v>6</v>
      </c>
      <c r="T89" s="27">
        <f>COUNTIF($F$4:$F89,T$3)</f>
        <v>8</v>
      </c>
      <c r="U89" s="27">
        <f>COUNTIF($F$4:$F89,U$3)</f>
        <v>9</v>
      </c>
      <c r="V89" s="27">
        <f>COUNTIF($F$4:$F89,V$3)</f>
        <v>10</v>
      </c>
      <c r="W89" s="27">
        <f>COUNTIF($F$4:$F89,W$3)</f>
        <v>8</v>
      </c>
      <c r="X89" s="27">
        <f>COUNTIF($F$4:$F89,X$3)</f>
        <v>4</v>
      </c>
      <c r="Y89" s="27">
        <f>COUNTIF($F$4:$F89,Y$3)</f>
        <v>9</v>
      </c>
      <c r="Z89" s="27">
        <f>COUNTIF($F$4:$F89,Z$3)</f>
        <v>12</v>
      </c>
      <c r="AA89" s="27">
        <f>COUNTIF($F$4:$F89,AA$3)</f>
        <v>12</v>
      </c>
      <c r="AB89" s="38">
        <f>COUNTIF($E$4:$F89,R$3)</f>
        <v>16</v>
      </c>
      <c r="AC89" s="28">
        <f>COUNTIF($E$4:$F89,S$3)</f>
        <v>24</v>
      </c>
      <c r="AD89" s="28">
        <f>COUNTIF($E$4:$F89,T$3)</f>
        <v>17</v>
      </c>
      <c r="AE89" s="28">
        <f>COUNTIF($E$4:$F89,U$3)</f>
        <v>19</v>
      </c>
      <c r="AF89" s="28">
        <f>COUNTIF($E$4:$F89,V$3)</f>
        <v>20</v>
      </c>
      <c r="AG89" s="28">
        <f>COUNTIF($E$4:$F89,W$3)</f>
        <v>14</v>
      </c>
      <c r="AH89" s="28">
        <f>COUNTIF($E$4:$F89,X$3)</f>
        <v>10</v>
      </c>
      <c r="AI89" s="28">
        <f>COUNTIF($E$4:$F89,Y$3)</f>
        <v>18</v>
      </c>
      <c r="AJ89" s="28">
        <f>COUNTIF($E$4:$F89,Z$3)</f>
        <v>17</v>
      </c>
      <c r="AK89" s="28">
        <f>COUNTIF($E$4:$F89,AA$3)</f>
        <v>17</v>
      </c>
      <c r="AL89" s="36">
        <f t="shared" si="26"/>
        <v>0.5</v>
      </c>
      <c r="AM89" s="36">
        <f t="shared" si="26"/>
        <v>0.25</v>
      </c>
      <c r="AN89" s="36">
        <f t="shared" si="26"/>
        <v>0.47058823529411764</v>
      </c>
      <c r="AO89" s="36">
        <f t="shared" si="26"/>
        <v>0.47368421052631576</v>
      </c>
      <c r="AP89" s="36">
        <f t="shared" si="26"/>
        <v>0.5</v>
      </c>
      <c r="AQ89" s="36">
        <f t="shared" si="22"/>
        <v>0.5714285714285714</v>
      </c>
      <c r="AR89" s="36">
        <f t="shared" si="22"/>
        <v>0.4</v>
      </c>
      <c r="AS89" s="36">
        <f t="shared" si="22"/>
        <v>0.5</v>
      </c>
      <c r="AT89" s="36">
        <f t="shared" si="22"/>
        <v>0.70588235294117652</v>
      </c>
      <c r="AU89" s="36">
        <f t="shared" si="22"/>
        <v>0.70588235294117652</v>
      </c>
      <c r="AV89" s="27">
        <v>87</v>
      </c>
      <c r="AX89">
        <f t="shared" si="23"/>
        <v>9</v>
      </c>
      <c r="AY89">
        <f t="shared" si="24"/>
        <v>4</v>
      </c>
      <c r="AZ89">
        <f t="shared" si="25"/>
        <v>4</v>
      </c>
      <c r="BA89" s="6">
        <f>matches_win!AL89-AL89</f>
        <v>0</v>
      </c>
      <c r="BB89" s="6">
        <f>matches_win!AM89-AM89</f>
        <v>0.5</v>
      </c>
      <c r="BC89" s="6">
        <f>matches_win!AN89-AN89</f>
        <v>5.8823529411764719E-2</v>
      </c>
      <c r="BD89" s="6">
        <f>matches_win!AO89-AO89</f>
        <v>5.2631578947368418E-2</v>
      </c>
      <c r="BE89" s="6">
        <f>matches_win!AP89-AP89</f>
        <v>0</v>
      </c>
      <c r="BF89" s="6">
        <f>matches_win!AQ89-AQ89</f>
        <v>-0.14285714285714285</v>
      </c>
      <c r="BG89" s="6">
        <f>matches_win!AR89-AR89</f>
        <v>0.19999999999999996</v>
      </c>
      <c r="BH89" s="6">
        <f>matches_win!AS89-AS89</f>
        <v>0</v>
      </c>
      <c r="BI89" s="6">
        <f>matches_win!AT89-AT89</f>
        <v>-0.41176470588235298</v>
      </c>
      <c r="BJ89" s="6">
        <f>matches_win!AU89-AU89</f>
        <v>-0.41176470588235298</v>
      </c>
    </row>
    <row r="90" spans="1:62" x14ac:dyDescent="0.35">
      <c r="A90" t="s">
        <v>144</v>
      </c>
      <c r="B90" s="33">
        <v>87</v>
      </c>
      <c r="C90" s="27">
        <v>1</v>
      </c>
      <c r="D90" s="27">
        <v>2</v>
      </c>
      <c r="E90" s="27">
        <v>1</v>
      </c>
      <c r="F90" s="27">
        <f t="shared" si="19"/>
        <v>2</v>
      </c>
      <c r="G90" s="27">
        <f t="shared" si="20"/>
        <v>-1</v>
      </c>
      <c r="H90" s="27">
        <f t="shared" si="21"/>
        <v>0</v>
      </c>
      <c r="I90" s="34">
        <f>VLOOKUP(F90,naive_stat!$A$4:$E$13,5,0)</f>
        <v>0.4838709677419355</v>
      </c>
      <c r="J90" s="35">
        <f>11-VLOOKUP(F90,naive_stat!$A$4:$F$13,6,0)</f>
        <v>6</v>
      </c>
      <c r="K90" s="36">
        <f>matches_win!K90-matches_lost!K90</f>
        <v>0</v>
      </c>
      <c r="L90" s="54">
        <f>IF(VLOOKUP(C90,dynamic!$A$50:$G$59,7,0)&gt;VLOOKUP(D90,dynamic!$A$50:$G$59,7,0),C90,D90)</f>
        <v>2</v>
      </c>
      <c r="M90" s="44">
        <f t="shared" si="16"/>
        <v>0</v>
      </c>
      <c r="N90" s="54">
        <f>IF(VLOOKUP(C90,dynamic!$A$50:$F$59,2,0)&gt;VLOOKUP(D90,dynamic!$A$50:$F$59,2,0),C90,D90)</f>
        <v>2</v>
      </c>
      <c r="O90" s="44">
        <f t="shared" si="17"/>
        <v>0</v>
      </c>
      <c r="P90" s="54">
        <f>IF(VLOOKUP(C90,dynamic!$A$50:$F$59,4,0)&gt;VLOOKUP(D90,dynamic!$A$50:$F$59,4,0),C90,D90)</f>
        <v>2</v>
      </c>
      <c r="Q90" s="44">
        <f t="shared" si="18"/>
        <v>0</v>
      </c>
      <c r="R90" s="27">
        <f>COUNTIF($F$4:$F90,R$3)</f>
        <v>8</v>
      </c>
      <c r="S90" s="27">
        <f>COUNTIF($F$4:$F90,S$3)</f>
        <v>6</v>
      </c>
      <c r="T90" s="27">
        <f>COUNTIF($F$4:$F90,T$3)</f>
        <v>9</v>
      </c>
      <c r="U90" s="27">
        <f>COUNTIF($F$4:$F90,U$3)</f>
        <v>9</v>
      </c>
      <c r="V90" s="27">
        <f>COUNTIF($F$4:$F90,V$3)</f>
        <v>10</v>
      </c>
      <c r="W90" s="27">
        <f>COUNTIF($F$4:$F90,W$3)</f>
        <v>8</v>
      </c>
      <c r="X90" s="27">
        <f>COUNTIF($F$4:$F90,X$3)</f>
        <v>4</v>
      </c>
      <c r="Y90" s="27">
        <f>COUNTIF($F$4:$F90,Y$3)</f>
        <v>9</v>
      </c>
      <c r="Z90" s="27">
        <f>COUNTIF($F$4:$F90,Z$3)</f>
        <v>12</v>
      </c>
      <c r="AA90" s="27">
        <f>COUNTIF($F$4:$F90,AA$3)</f>
        <v>12</v>
      </c>
      <c r="AB90" s="38">
        <f>COUNTIF($E$4:$F90,R$3)</f>
        <v>16</v>
      </c>
      <c r="AC90" s="28">
        <f>COUNTIF($E$4:$F90,S$3)</f>
        <v>25</v>
      </c>
      <c r="AD90" s="28">
        <f>COUNTIF($E$4:$F90,T$3)</f>
        <v>18</v>
      </c>
      <c r="AE90" s="28">
        <f>COUNTIF($E$4:$F90,U$3)</f>
        <v>19</v>
      </c>
      <c r="AF90" s="28">
        <f>COUNTIF($E$4:$F90,V$3)</f>
        <v>20</v>
      </c>
      <c r="AG90" s="28">
        <f>COUNTIF($E$4:$F90,W$3)</f>
        <v>14</v>
      </c>
      <c r="AH90" s="28">
        <f>COUNTIF($E$4:$F90,X$3)</f>
        <v>10</v>
      </c>
      <c r="AI90" s="28">
        <f>COUNTIF($E$4:$F90,Y$3)</f>
        <v>18</v>
      </c>
      <c r="AJ90" s="28">
        <f>COUNTIF($E$4:$F90,Z$3)</f>
        <v>17</v>
      </c>
      <c r="AK90" s="28">
        <f>COUNTIF($E$4:$F90,AA$3)</f>
        <v>17</v>
      </c>
      <c r="AL90" s="36">
        <f t="shared" si="26"/>
        <v>0.5</v>
      </c>
      <c r="AM90" s="36">
        <f t="shared" si="26"/>
        <v>0.24</v>
      </c>
      <c r="AN90" s="36">
        <f t="shared" si="26"/>
        <v>0.5</v>
      </c>
      <c r="AO90" s="36">
        <f t="shared" si="26"/>
        <v>0.47368421052631576</v>
      </c>
      <c r="AP90" s="36">
        <f t="shared" si="26"/>
        <v>0.5</v>
      </c>
      <c r="AQ90" s="36">
        <f t="shared" si="22"/>
        <v>0.5714285714285714</v>
      </c>
      <c r="AR90" s="36">
        <f t="shared" si="22"/>
        <v>0.4</v>
      </c>
      <c r="AS90" s="36">
        <f t="shared" si="22"/>
        <v>0.5</v>
      </c>
      <c r="AT90" s="36">
        <f t="shared" si="22"/>
        <v>0.70588235294117652</v>
      </c>
      <c r="AU90" s="36">
        <f t="shared" si="22"/>
        <v>0.70588235294117652</v>
      </c>
      <c r="AV90" s="27">
        <v>88</v>
      </c>
      <c r="AX90">
        <f t="shared" si="23"/>
        <v>1</v>
      </c>
      <c r="AY90">
        <f t="shared" si="24"/>
        <v>2</v>
      </c>
      <c r="AZ90">
        <f t="shared" si="25"/>
        <v>1</v>
      </c>
      <c r="BA90" s="6">
        <f>matches_win!AL90-AL90</f>
        <v>0</v>
      </c>
      <c r="BB90" s="6">
        <f>matches_win!AM90-AM90</f>
        <v>0.52</v>
      </c>
      <c r="BC90" s="6">
        <f>matches_win!AN90-AN90</f>
        <v>0</v>
      </c>
      <c r="BD90" s="6">
        <f>matches_win!AO90-AO90</f>
        <v>5.2631578947368418E-2</v>
      </c>
      <c r="BE90" s="6">
        <f>matches_win!AP90-AP90</f>
        <v>0</v>
      </c>
      <c r="BF90" s="6">
        <f>matches_win!AQ90-AQ90</f>
        <v>-0.14285714285714285</v>
      </c>
      <c r="BG90" s="6">
        <f>matches_win!AR90-AR90</f>
        <v>0.19999999999999996</v>
      </c>
      <c r="BH90" s="6">
        <f>matches_win!AS90-AS90</f>
        <v>0</v>
      </c>
      <c r="BI90" s="6">
        <f>matches_win!AT90-AT90</f>
        <v>-0.41176470588235298</v>
      </c>
      <c r="BJ90" s="6">
        <f>matches_win!AU90-AU90</f>
        <v>-0.41176470588235298</v>
      </c>
    </row>
    <row r="91" spans="1:62" x14ac:dyDescent="0.35">
      <c r="A91" t="s">
        <v>144</v>
      </c>
      <c r="B91" s="33">
        <v>88</v>
      </c>
      <c r="C91" s="27">
        <v>7</v>
      </c>
      <c r="D91" s="27">
        <v>1</v>
      </c>
      <c r="E91" s="27">
        <v>7</v>
      </c>
      <c r="F91" s="27">
        <f t="shared" si="19"/>
        <v>1</v>
      </c>
      <c r="G91" s="27">
        <f t="shared" si="20"/>
        <v>6</v>
      </c>
      <c r="H91" s="27">
        <f t="shared" si="21"/>
        <v>0</v>
      </c>
      <c r="I91" s="34">
        <f>VLOOKUP(F91,naive_stat!$A$4:$E$13,5,0)</f>
        <v>0.7567567567567568</v>
      </c>
      <c r="J91" s="35">
        <f>11-VLOOKUP(F91,naive_stat!$A$4:$F$13,6,0)</f>
        <v>10</v>
      </c>
      <c r="K91" s="36">
        <f>matches_win!K91-matches_lost!K91</f>
        <v>0.46153846153846151</v>
      </c>
      <c r="L91" s="54">
        <f>IF(VLOOKUP(C91,dynamic!$A$50:$G$59,7,0)&gt;VLOOKUP(D91,dynamic!$A$50:$G$59,7,0),C91,D91)</f>
        <v>1</v>
      </c>
      <c r="M91" s="44">
        <f t="shared" si="16"/>
        <v>0</v>
      </c>
      <c r="N91" s="54">
        <f>IF(VLOOKUP(C91,dynamic!$A$50:$F$59,2,0)&gt;VLOOKUP(D91,dynamic!$A$50:$F$59,2,0),C91,D91)</f>
        <v>1</v>
      </c>
      <c r="O91" s="44">
        <f t="shared" si="17"/>
        <v>0</v>
      </c>
      <c r="P91" s="54">
        <f>IF(VLOOKUP(C91,dynamic!$A$50:$F$59,4,0)&gt;VLOOKUP(D91,dynamic!$A$50:$F$59,4,0),C91,D91)</f>
        <v>1</v>
      </c>
      <c r="Q91" s="44">
        <f t="shared" si="18"/>
        <v>0</v>
      </c>
      <c r="R91" s="27">
        <f>COUNTIF($F$4:$F91,R$3)</f>
        <v>8</v>
      </c>
      <c r="S91" s="27">
        <f>COUNTIF($F$4:$F91,S$3)</f>
        <v>7</v>
      </c>
      <c r="T91" s="27">
        <f>COUNTIF($F$4:$F91,T$3)</f>
        <v>9</v>
      </c>
      <c r="U91" s="27">
        <f>COUNTIF($F$4:$F91,U$3)</f>
        <v>9</v>
      </c>
      <c r="V91" s="27">
        <f>COUNTIF($F$4:$F91,V$3)</f>
        <v>10</v>
      </c>
      <c r="W91" s="27">
        <f>COUNTIF($F$4:$F91,W$3)</f>
        <v>8</v>
      </c>
      <c r="X91" s="27">
        <f>COUNTIF($F$4:$F91,X$3)</f>
        <v>4</v>
      </c>
      <c r="Y91" s="27">
        <f>COUNTIF($F$4:$F91,Y$3)</f>
        <v>9</v>
      </c>
      <c r="Z91" s="27">
        <f>COUNTIF($F$4:$F91,Z$3)</f>
        <v>12</v>
      </c>
      <c r="AA91" s="27">
        <f>COUNTIF($F$4:$F91,AA$3)</f>
        <v>12</v>
      </c>
      <c r="AB91" s="38">
        <f>COUNTIF($E$4:$F91,R$3)</f>
        <v>16</v>
      </c>
      <c r="AC91" s="28">
        <f>COUNTIF($E$4:$F91,S$3)</f>
        <v>26</v>
      </c>
      <c r="AD91" s="28">
        <f>COUNTIF($E$4:$F91,T$3)</f>
        <v>18</v>
      </c>
      <c r="AE91" s="28">
        <f>COUNTIF($E$4:$F91,U$3)</f>
        <v>19</v>
      </c>
      <c r="AF91" s="28">
        <f>COUNTIF($E$4:$F91,V$3)</f>
        <v>20</v>
      </c>
      <c r="AG91" s="28">
        <f>COUNTIF($E$4:$F91,W$3)</f>
        <v>14</v>
      </c>
      <c r="AH91" s="28">
        <f>COUNTIF($E$4:$F91,X$3)</f>
        <v>10</v>
      </c>
      <c r="AI91" s="28">
        <f>COUNTIF($E$4:$F91,Y$3)</f>
        <v>19</v>
      </c>
      <c r="AJ91" s="28">
        <f>COUNTIF($E$4:$F91,Z$3)</f>
        <v>17</v>
      </c>
      <c r="AK91" s="28">
        <f>COUNTIF($E$4:$F91,AA$3)</f>
        <v>17</v>
      </c>
      <c r="AL91" s="36">
        <f t="shared" si="26"/>
        <v>0.5</v>
      </c>
      <c r="AM91" s="36">
        <f t="shared" si="26"/>
        <v>0.26923076923076922</v>
      </c>
      <c r="AN91" s="36">
        <f t="shared" si="26"/>
        <v>0.5</v>
      </c>
      <c r="AO91" s="36">
        <f t="shared" si="26"/>
        <v>0.47368421052631576</v>
      </c>
      <c r="AP91" s="36">
        <f t="shared" si="26"/>
        <v>0.5</v>
      </c>
      <c r="AQ91" s="36">
        <f t="shared" si="22"/>
        <v>0.5714285714285714</v>
      </c>
      <c r="AR91" s="36">
        <f t="shared" si="22"/>
        <v>0.4</v>
      </c>
      <c r="AS91" s="36">
        <f t="shared" si="22"/>
        <v>0.47368421052631576</v>
      </c>
      <c r="AT91" s="36">
        <f t="shared" si="22"/>
        <v>0.70588235294117652</v>
      </c>
      <c r="AU91" s="36">
        <f t="shared" si="22"/>
        <v>0.70588235294117652</v>
      </c>
      <c r="AV91" s="27">
        <v>89</v>
      </c>
      <c r="AX91">
        <f t="shared" si="23"/>
        <v>7</v>
      </c>
      <c r="AY91">
        <f t="shared" si="24"/>
        <v>1</v>
      </c>
      <c r="AZ91">
        <f t="shared" si="25"/>
        <v>7</v>
      </c>
      <c r="BA91" s="6">
        <f>matches_win!AL91-AL91</f>
        <v>0</v>
      </c>
      <c r="BB91" s="6">
        <f>matches_win!AM91-AM91</f>
        <v>0.46153846153846151</v>
      </c>
      <c r="BC91" s="6">
        <f>matches_win!AN91-AN91</f>
        <v>0</v>
      </c>
      <c r="BD91" s="6">
        <f>matches_win!AO91-AO91</f>
        <v>5.2631578947368418E-2</v>
      </c>
      <c r="BE91" s="6">
        <f>matches_win!AP91-AP91</f>
        <v>0</v>
      </c>
      <c r="BF91" s="6">
        <f>matches_win!AQ91-AQ91</f>
        <v>-0.14285714285714285</v>
      </c>
      <c r="BG91" s="6">
        <f>matches_win!AR91-AR91</f>
        <v>0.19999999999999996</v>
      </c>
      <c r="BH91" s="6">
        <f>matches_win!AS91-AS91</f>
        <v>5.2631578947368418E-2</v>
      </c>
      <c r="BI91" s="6">
        <f>matches_win!AT91-AT91</f>
        <v>-0.41176470588235298</v>
      </c>
      <c r="BJ91" s="6">
        <f>matches_win!AU91-AU91</f>
        <v>-0.41176470588235298</v>
      </c>
    </row>
    <row r="92" spans="1:62" x14ac:dyDescent="0.35">
      <c r="A92" t="s">
        <v>144</v>
      </c>
      <c r="B92" s="33">
        <v>89</v>
      </c>
      <c r="C92" s="27">
        <v>6</v>
      </c>
      <c r="D92" s="27">
        <v>2</v>
      </c>
      <c r="E92" s="27">
        <v>6</v>
      </c>
      <c r="F92" s="27">
        <f t="shared" si="19"/>
        <v>2</v>
      </c>
      <c r="G92" s="27">
        <f t="shared" si="20"/>
        <v>4</v>
      </c>
      <c r="H92" s="27">
        <f t="shared" si="21"/>
        <v>0</v>
      </c>
      <c r="I92" s="34">
        <f>VLOOKUP(F92,naive_stat!$A$4:$E$13,5,0)</f>
        <v>0.4838709677419355</v>
      </c>
      <c r="J92" s="35">
        <f>11-VLOOKUP(F92,naive_stat!$A$4:$F$13,6,0)</f>
        <v>6</v>
      </c>
      <c r="K92" s="36">
        <f>matches_win!K92-matches_lost!K92</f>
        <v>-5.2631578947368418E-2</v>
      </c>
      <c r="L92" s="54">
        <f>IF(VLOOKUP(C92,dynamic!$A$50:$G$59,7,0)&gt;VLOOKUP(D92,dynamic!$A$50:$G$59,7,0),C92,D92)</f>
        <v>2</v>
      </c>
      <c r="M92" s="44">
        <f t="shared" si="16"/>
        <v>0</v>
      </c>
      <c r="N92" s="54">
        <f>IF(VLOOKUP(C92,dynamic!$A$50:$F$59,2,0)&gt;VLOOKUP(D92,dynamic!$A$50:$F$59,2,0),C92,D92)</f>
        <v>2</v>
      </c>
      <c r="O92" s="44">
        <f t="shared" si="17"/>
        <v>0</v>
      </c>
      <c r="P92" s="54">
        <f>IF(VLOOKUP(C92,dynamic!$A$50:$F$59,4,0)&gt;VLOOKUP(D92,dynamic!$A$50:$F$59,4,0),C92,D92)</f>
        <v>2</v>
      </c>
      <c r="Q92" s="44">
        <f t="shared" si="18"/>
        <v>0</v>
      </c>
      <c r="R92" s="27">
        <f>COUNTIF($F$4:$F92,R$3)</f>
        <v>8</v>
      </c>
      <c r="S92" s="27">
        <f>COUNTIF($F$4:$F92,S$3)</f>
        <v>7</v>
      </c>
      <c r="T92" s="27">
        <f>COUNTIF($F$4:$F92,T$3)</f>
        <v>10</v>
      </c>
      <c r="U92" s="27">
        <f>COUNTIF($F$4:$F92,U$3)</f>
        <v>9</v>
      </c>
      <c r="V92" s="27">
        <f>COUNTIF($F$4:$F92,V$3)</f>
        <v>10</v>
      </c>
      <c r="W92" s="27">
        <f>COUNTIF($F$4:$F92,W$3)</f>
        <v>8</v>
      </c>
      <c r="X92" s="27">
        <f>COUNTIF($F$4:$F92,X$3)</f>
        <v>4</v>
      </c>
      <c r="Y92" s="27">
        <f>COUNTIF($F$4:$F92,Y$3)</f>
        <v>9</v>
      </c>
      <c r="Z92" s="27">
        <f>COUNTIF($F$4:$F92,Z$3)</f>
        <v>12</v>
      </c>
      <c r="AA92" s="27">
        <f>COUNTIF($F$4:$F92,AA$3)</f>
        <v>12</v>
      </c>
      <c r="AB92" s="38">
        <f>COUNTIF($E$4:$F92,R$3)</f>
        <v>16</v>
      </c>
      <c r="AC92" s="28">
        <f>COUNTIF($E$4:$F92,S$3)</f>
        <v>26</v>
      </c>
      <c r="AD92" s="28">
        <f>COUNTIF($E$4:$F92,T$3)</f>
        <v>19</v>
      </c>
      <c r="AE92" s="28">
        <f>COUNTIF($E$4:$F92,U$3)</f>
        <v>19</v>
      </c>
      <c r="AF92" s="28">
        <f>COUNTIF($E$4:$F92,V$3)</f>
        <v>20</v>
      </c>
      <c r="AG92" s="28">
        <f>COUNTIF($E$4:$F92,W$3)</f>
        <v>14</v>
      </c>
      <c r="AH92" s="28">
        <f>COUNTIF($E$4:$F92,X$3)</f>
        <v>11</v>
      </c>
      <c r="AI92" s="28">
        <f>COUNTIF($E$4:$F92,Y$3)</f>
        <v>19</v>
      </c>
      <c r="AJ92" s="28">
        <f>COUNTIF($E$4:$F92,Z$3)</f>
        <v>17</v>
      </c>
      <c r="AK92" s="28">
        <f>COUNTIF($E$4:$F92,AA$3)</f>
        <v>17</v>
      </c>
      <c r="AL92" s="36">
        <f t="shared" si="26"/>
        <v>0.5</v>
      </c>
      <c r="AM92" s="36">
        <f t="shared" si="26"/>
        <v>0.26923076923076922</v>
      </c>
      <c r="AN92" s="36">
        <f t="shared" si="26"/>
        <v>0.52631578947368418</v>
      </c>
      <c r="AO92" s="36">
        <f t="shared" si="26"/>
        <v>0.47368421052631576</v>
      </c>
      <c r="AP92" s="36">
        <f t="shared" si="26"/>
        <v>0.5</v>
      </c>
      <c r="AQ92" s="36">
        <f t="shared" si="22"/>
        <v>0.5714285714285714</v>
      </c>
      <c r="AR92" s="36">
        <f t="shared" si="22"/>
        <v>0.36363636363636365</v>
      </c>
      <c r="AS92" s="36">
        <f t="shared" si="22"/>
        <v>0.47368421052631576</v>
      </c>
      <c r="AT92" s="36">
        <f t="shared" si="22"/>
        <v>0.70588235294117652</v>
      </c>
      <c r="AU92" s="36">
        <f t="shared" si="22"/>
        <v>0.70588235294117652</v>
      </c>
      <c r="AV92" s="27">
        <v>90</v>
      </c>
      <c r="AX92">
        <f t="shared" si="23"/>
        <v>6</v>
      </c>
      <c r="AY92">
        <f t="shared" si="24"/>
        <v>2</v>
      </c>
      <c r="AZ92">
        <f t="shared" si="25"/>
        <v>6</v>
      </c>
      <c r="BA92" s="6">
        <f>matches_win!AL92-AL92</f>
        <v>0</v>
      </c>
      <c r="BB92" s="6">
        <f>matches_win!AM92-AM92</f>
        <v>0.46153846153846151</v>
      </c>
      <c r="BC92" s="6">
        <f>matches_win!AN92-AN92</f>
        <v>-5.2631578947368418E-2</v>
      </c>
      <c r="BD92" s="6">
        <f>matches_win!AO92-AO92</f>
        <v>5.2631578947368418E-2</v>
      </c>
      <c r="BE92" s="6">
        <f>matches_win!AP92-AP92</f>
        <v>0</v>
      </c>
      <c r="BF92" s="6">
        <f>matches_win!AQ92-AQ92</f>
        <v>-0.14285714285714285</v>
      </c>
      <c r="BG92" s="6">
        <f>matches_win!AR92-AR92</f>
        <v>0.27272727272727271</v>
      </c>
      <c r="BH92" s="6">
        <f>matches_win!AS92-AS92</f>
        <v>5.2631578947368418E-2</v>
      </c>
      <c r="BI92" s="6">
        <f>matches_win!AT92-AT92</f>
        <v>-0.41176470588235298</v>
      </c>
      <c r="BJ92" s="6">
        <f>matches_win!AU92-AU92</f>
        <v>-0.41176470588235298</v>
      </c>
    </row>
    <row r="93" spans="1:62" x14ac:dyDescent="0.35">
      <c r="A93" t="s">
        <v>144</v>
      </c>
      <c r="B93" s="33">
        <v>90</v>
      </c>
      <c r="C93" s="27">
        <v>9</v>
      </c>
      <c r="D93" s="27">
        <v>1</v>
      </c>
      <c r="E93" s="27">
        <v>9</v>
      </c>
      <c r="F93" s="27">
        <f t="shared" si="19"/>
        <v>1</v>
      </c>
      <c r="G93" s="27">
        <f t="shared" si="20"/>
        <v>8</v>
      </c>
      <c r="H93" s="27">
        <f t="shared" si="21"/>
        <v>0</v>
      </c>
      <c r="I93" s="34">
        <f>VLOOKUP(F93,naive_stat!$A$4:$E$13,5,0)</f>
        <v>0.7567567567567568</v>
      </c>
      <c r="J93" s="35">
        <f>11-VLOOKUP(F93,naive_stat!$A$4:$F$13,6,0)</f>
        <v>10</v>
      </c>
      <c r="K93" s="36">
        <f>matches_win!K93-matches_lost!K93</f>
        <v>0.40740740740740744</v>
      </c>
      <c r="L93" s="54">
        <f>IF(VLOOKUP(C93,dynamic!$A$50:$G$59,7,0)&gt;VLOOKUP(D93,dynamic!$A$50:$G$59,7,0),C93,D93)</f>
        <v>1</v>
      </c>
      <c r="M93" s="44">
        <f t="shared" si="16"/>
        <v>0</v>
      </c>
      <c r="N93" s="54">
        <f>IF(VLOOKUP(C93,dynamic!$A$50:$F$59,2,0)&gt;VLOOKUP(D93,dynamic!$A$50:$F$59,2,0),C93,D93)</f>
        <v>1</v>
      </c>
      <c r="O93" s="44">
        <f t="shared" si="17"/>
        <v>0</v>
      </c>
      <c r="P93" s="54">
        <f>IF(VLOOKUP(C93,dynamic!$A$50:$F$59,4,0)&gt;VLOOKUP(D93,dynamic!$A$50:$F$59,4,0),C93,D93)</f>
        <v>1</v>
      </c>
      <c r="Q93" s="44">
        <f t="shared" si="18"/>
        <v>0</v>
      </c>
      <c r="R93" s="27">
        <f>COUNTIF($F$4:$F93,R$3)</f>
        <v>8</v>
      </c>
      <c r="S93" s="27">
        <f>COUNTIF($F$4:$F93,S$3)</f>
        <v>8</v>
      </c>
      <c r="T93" s="27">
        <f>COUNTIF($F$4:$F93,T$3)</f>
        <v>10</v>
      </c>
      <c r="U93" s="27">
        <f>COUNTIF($F$4:$F93,U$3)</f>
        <v>9</v>
      </c>
      <c r="V93" s="27">
        <f>COUNTIF($F$4:$F93,V$3)</f>
        <v>10</v>
      </c>
      <c r="W93" s="27">
        <f>COUNTIF($F$4:$F93,W$3)</f>
        <v>8</v>
      </c>
      <c r="X93" s="27">
        <f>COUNTIF($F$4:$F93,X$3)</f>
        <v>4</v>
      </c>
      <c r="Y93" s="27">
        <f>COUNTIF($F$4:$F93,Y$3)</f>
        <v>9</v>
      </c>
      <c r="Z93" s="27">
        <f>COUNTIF($F$4:$F93,Z$3)</f>
        <v>12</v>
      </c>
      <c r="AA93" s="27">
        <f>COUNTIF($F$4:$F93,AA$3)</f>
        <v>12</v>
      </c>
      <c r="AB93" s="38">
        <f>COUNTIF($E$4:$F93,R$3)</f>
        <v>16</v>
      </c>
      <c r="AC93" s="28">
        <f>COUNTIF($E$4:$F93,S$3)</f>
        <v>27</v>
      </c>
      <c r="AD93" s="28">
        <f>COUNTIF($E$4:$F93,T$3)</f>
        <v>19</v>
      </c>
      <c r="AE93" s="28">
        <f>COUNTIF($E$4:$F93,U$3)</f>
        <v>19</v>
      </c>
      <c r="AF93" s="28">
        <f>COUNTIF($E$4:$F93,V$3)</f>
        <v>20</v>
      </c>
      <c r="AG93" s="28">
        <f>COUNTIF($E$4:$F93,W$3)</f>
        <v>14</v>
      </c>
      <c r="AH93" s="28">
        <f>COUNTIF($E$4:$F93,X$3)</f>
        <v>11</v>
      </c>
      <c r="AI93" s="28">
        <f>COUNTIF($E$4:$F93,Y$3)</f>
        <v>19</v>
      </c>
      <c r="AJ93" s="28">
        <f>COUNTIF($E$4:$F93,Z$3)</f>
        <v>17</v>
      </c>
      <c r="AK93" s="28">
        <f>COUNTIF($E$4:$F93,AA$3)</f>
        <v>18</v>
      </c>
      <c r="AL93" s="36">
        <f t="shared" si="26"/>
        <v>0.5</v>
      </c>
      <c r="AM93" s="36">
        <f t="shared" si="26"/>
        <v>0.29629629629629628</v>
      </c>
      <c r="AN93" s="36">
        <f t="shared" si="26"/>
        <v>0.52631578947368418</v>
      </c>
      <c r="AO93" s="36">
        <f t="shared" si="26"/>
        <v>0.47368421052631576</v>
      </c>
      <c r="AP93" s="36">
        <f t="shared" si="26"/>
        <v>0.5</v>
      </c>
      <c r="AQ93" s="36">
        <f t="shared" si="22"/>
        <v>0.5714285714285714</v>
      </c>
      <c r="AR93" s="36">
        <f t="shared" si="22"/>
        <v>0.36363636363636365</v>
      </c>
      <c r="AS93" s="36">
        <f t="shared" si="22"/>
        <v>0.47368421052631576</v>
      </c>
      <c r="AT93" s="36">
        <f t="shared" si="22"/>
        <v>0.70588235294117652</v>
      </c>
      <c r="AU93" s="36">
        <f t="shared" si="22"/>
        <v>0.66666666666666663</v>
      </c>
      <c r="AV93" s="27">
        <v>91</v>
      </c>
      <c r="AX93">
        <f t="shared" si="23"/>
        <v>9</v>
      </c>
      <c r="AY93">
        <f t="shared" si="24"/>
        <v>1</v>
      </c>
      <c r="AZ93">
        <f t="shared" si="25"/>
        <v>9</v>
      </c>
      <c r="BA93" s="6">
        <f>matches_win!AL93-AL93</f>
        <v>0</v>
      </c>
      <c r="BB93" s="6">
        <f>matches_win!AM93-AM93</f>
        <v>0.40740740740740744</v>
      </c>
      <c r="BC93" s="6">
        <f>matches_win!AN93-AN93</f>
        <v>-5.2631578947368418E-2</v>
      </c>
      <c r="BD93" s="6">
        <f>matches_win!AO93-AO93</f>
        <v>5.2631578947368418E-2</v>
      </c>
      <c r="BE93" s="6">
        <f>matches_win!AP93-AP93</f>
        <v>0</v>
      </c>
      <c r="BF93" s="6">
        <f>matches_win!AQ93-AQ93</f>
        <v>-0.14285714285714285</v>
      </c>
      <c r="BG93" s="6">
        <f>matches_win!AR93-AR93</f>
        <v>0.27272727272727271</v>
      </c>
      <c r="BH93" s="6">
        <f>matches_win!AS93-AS93</f>
        <v>5.2631578947368418E-2</v>
      </c>
      <c r="BI93" s="6">
        <f>matches_win!AT93-AT93</f>
        <v>-0.41176470588235298</v>
      </c>
      <c r="BJ93" s="6">
        <f>matches_win!AU93-AU93</f>
        <v>-0.33333333333333331</v>
      </c>
    </row>
    <row r="94" spans="1:62" x14ac:dyDescent="0.35">
      <c r="A94" t="s">
        <v>144</v>
      </c>
      <c r="B94" s="33">
        <v>91</v>
      </c>
      <c r="C94" s="27">
        <v>1</v>
      </c>
      <c r="D94" s="27">
        <v>2</v>
      </c>
      <c r="E94" s="27">
        <v>1</v>
      </c>
      <c r="F94" s="27">
        <f t="shared" si="19"/>
        <v>2</v>
      </c>
      <c r="G94" s="27">
        <f t="shared" si="20"/>
        <v>-1</v>
      </c>
      <c r="H94" s="27">
        <f t="shared" si="21"/>
        <v>0</v>
      </c>
      <c r="I94" s="34">
        <f>VLOOKUP(F94,naive_stat!$A$4:$E$13,5,0)</f>
        <v>0.4838709677419355</v>
      </c>
      <c r="J94" s="35">
        <f>11-VLOOKUP(F94,naive_stat!$A$4:$F$13,6,0)</f>
        <v>6</v>
      </c>
      <c r="K94" s="36">
        <f>matches_win!K94-matches_lost!K94</f>
        <v>-0.10000000000000003</v>
      </c>
      <c r="L94" s="54">
        <f>IF(VLOOKUP(C94,dynamic!$A$50:$G$59,7,0)&gt;VLOOKUP(D94,dynamic!$A$50:$G$59,7,0),C94,D94)</f>
        <v>2</v>
      </c>
      <c r="M94" s="44">
        <f t="shared" si="16"/>
        <v>0</v>
      </c>
      <c r="N94" s="54">
        <f>IF(VLOOKUP(C94,dynamic!$A$50:$F$59,2,0)&gt;VLOOKUP(D94,dynamic!$A$50:$F$59,2,0),C94,D94)</f>
        <v>2</v>
      </c>
      <c r="O94" s="44">
        <f t="shared" si="17"/>
        <v>0</v>
      </c>
      <c r="P94" s="54">
        <f>IF(VLOOKUP(C94,dynamic!$A$50:$F$59,4,0)&gt;VLOOKUP(D94,dynamic!$A$50:$F$59,4,0),C94,D94)</f>
        <v>2</v>
      </c>
      <c r="Q94" s="44">
        <f t="shared" si="18"/>
        <v>0</v>
      </c>
      <c r="R94" s="27">
        <f>COUNTIF($F$4:$F94,R$3)</f>
        <v>8</v>
      </c>
      <c r="S94" s="27">
        <f>COUNTIF($F$4:$F94,S$3)</f>
        <v>8</v>
      </c>
      <c r="T94" s="27">
        <f>COUNTIF($F$4:$F94,T$3)</f>
        <v>11</v>
      </c>
      <c r="U94" s="27">
        <f>COUNTIF($F$4:$F94,U$3)</f>
        <v>9</v>
      </c>
      <c r="V94" s="27">
        <f>COUNTIF($F$4:$F94,V$3)</f>
        <v>10</v>
      </c>
      <c r="W94" s="27">
        <f>COUNTIF($F$4:$F94,W$3)</f>
        <v>8</v>
      </c>
      <c r="X94" s="27">
        <f>COUNTIF($F$4:$F94,X$3)</f>
        <v>4</v>
      </c>
      <c r="Y94" s="27">
        <f>COUNTIF($F$4:$F94,Y$3)</f>
        <v>9</v>
      </c>
      <c r="Z94" s="27">
        <f>COUNTIF($F$4:$F94,Z$3)</f>
        <v>12</v>
      </c>
      <c r="AA94" s="27">
        <f>COUNTIF($F$4:$F94,AA$3)</f>
        <v>12</v>
      </c>
      <c r="AB94" s="38">
        <f>COUNTIF($E$4:$F94,R$3)</f>
        <v>16</v>
      </c>
      <c r="AC94" s="28">
        <f>COUNTIF($E$4:$F94,S$3)</f>
        <v>28</v>
      </c>
      <c r="AD94" s="28">
        <f>COUNTIF($E$4:$F94,T$3)</f>
        <v>20</v>
      </c>
      <c r="AE94" s="28">
        <f>COUNTIF($E$4:$F94,U$3)</f>
        <v>19</v>
      </c>
      <c r="AF94" s="28">
        <f>COUNTIF($E$4:$F94,V$3)</f>
        <v>20</v>
      </c>
      <c r="AG94" s="28">
        <f>COUNTIF($E$4:$F94,W$3)</f>
        <v>14</v>
      </c>
      <c r="AH94" s="28">
        <f>COUNTIF($E$4:$F94,X$3)</f>
        <v>11</v>
      </c>
      <c r="AI94" s="28">
        <f>COUNTIF($E$4:$F94,Y$3)</f>
        <v>19</v>
      </c>
      <c r="AJ94" s="28">
        <f>COUNTIF($E$4:$F94,Z$3)</f>
        <v>17</v>
      </c>
      <c r="AK94" s="28">
        <f>COUNTIF($E$4:$F94,AA$3)</f>
        <v>18</v>
      </c>
      <c r="AL94" s="36">
        <f t="shared" si="26"/>
        <v>0.5</v>
      </c>
      <c r="AM94" s="36">
        <f t="shared" si="26"/>
        <v>0.2857142857142857</v>
      </c>
      <c r="AN94" s="36">
        <f t="shared" si="26"/>
        <v>0.55000000000000004</v>
      </c>
      <c r="AO94" s="36">
        <f t="shared" si="26"/>
        <v>0.47368421052631576</v>
      </c>
      <c r="AP94" s="36">
        <f t="shared" si="26"/>
        <v>0.5</v>
      </c>
      <c r="AQ94" s="36">
        <f t="shared" si="22"/>
        <v>0.5714285714285714</v>
      </c>
      <c r="AR94" s="36">
        <f t="shared" si="22"/>
        <v>0.36363636363636365</v>
      </c>
      <c r="AS94" s="36">
        <f t="shared" si="22"/>
        <v>0.47368421052631576</v>
      </c>
      <c r="AT94" s="36">
        <f t="shared" si="22"/>
        <v>0.70588235294117652</v>
      </c>
      <c r="AU94" s="36">
        <f t="shared" si="22"/>
        <v>0.66666666666666663</v>
      </c>
      <c r="AV94" s="27">
        <v>92</v>
      </c>
      <c r="AX94">
        <f t="shared" si="23"/>
        <v>1</v>
      </c>
      <c r="AY94">
        <f t="shared" si="24"/>
        <v>2</v>
      </c>
      <c r="AZ94">
        <f t="shared" si="25"/>
        <v>1</v>
      </c>
      <c r="BA94" s="6">
        <f>matches_win!AL94-AL94</f>
        <v>0</v>
      </c>
      <c r="BB94" s="6">
        <f>matches_win!AM94-AM94</f>
        <v>0.4285714285714286</v>
      </c>
      <c r="BC94" s="6">
        <f>matches_win!AN94-AN94</f>
        <v>-0.10000000000000003</v>
      </c>
      <c r="BD94" s="6">
        <f>matches_win!AO94-AO94</f>
        <v>5.2631578947368418E-2</v>
      </c>
      <c r="BE94" s="6">
        <f>matches_win!AP94-AP94</f>
        <v>0</v>
      </c>
      <c r="BF94" s="6">
        <f>matches_win!AQ94-AQ94</f>
        <v>-0.14285714285714285</v>
      </c>
      <c r="BG94" s="6">
        <f>matches_win!AR94-AR94</f>
        <v>0.27272727272727271</v>
      </c>
      <c r="BH94" s="6">
        <f>matches_win!AS94-AS94</f>
        <v>5.2631578947368418E-2</v>
      </c>
      <c r="BI94" s="6">
        <f>matches_win!AT94-AT94</f>
        <v>-0.41176470588235298</v>
      </c>
      <c r="BJ94" s="6">
        <f>matches_win!AU94-AU94</f>
        <v>-0.33333333333333331</v>
      </c>
    </row>
    <row r="95" spans="1:62" x14ac:dyDescent="0.35">
      <c r="A95" t="s">
        <v>144</v>
      </c>
      <c r="B95" s="33">
        <v>92</v>
      </c>
      <c r="C95" s="27">
        <v>0</v>
      </c>
      <c r="D95" s="27">
        <v>5</v>
      </c>
      <c r="E95" s="27">
        <v>0</v>
      </c>
      <c r="F95" s="27">
        <f t="shared" si="19"/>
        <v>5</v>
      </c>
      <c r="G95" s="27">
        <f t="shared" si="20"/>
        <v>-5</v>
      </c>
      <c r="H95" s="27">
        <f t="shared" si="21"/>
        <v>0</v>
      </c>
      <c r="I95" s="34">
        <f>VLOOKUP(F95,naive_stat!$A$4:$E$13,5,0)</f>
        <v>0.42307692307692307</v>
      </c>
      <c r="J95" s="35">
        <f>11-VLOOKUP(F95,naive_stat!$A$4:$F$13,6,0)</f>
        <v>3</v>
      </c>
      <c r="K95" s="36">
        <f>matches_win!K95-matches_lost!K95</f>
        <v>-0.19999999999999996</v>
      </c>
      <c r="L95" s="54">
        <f>IF(VLOOKUP(C95,dynamic!$A$50:$G$59,7,0)&gt;VLOOKUP(D95,dynamic!$A$50:$G$59,7,0),C95,D95)</f>
        <v>0</v>
      </c>
      <c r="M95" s="44">
        <f t="shared" si="16"/>
        <v>1</v>
      </c>
      <c r="N95" s="54">
        <f>IF(VLOOKUP(C95,dynamic!$A$50:$F$59,2,0)&gt;VLOOKUP(D95,dynamic!$A$50:$F$59,2,0),C95,D95)</f>
        <v>0</v>
      </c>
      <c r="O95" s="44">
        <f t="shared" si="17"/>
        <v>1</v>
      </c>
      <c r="P95" s="54">
        <f>IF(VLOOKUP(C95,dynamic!$A$50:$F$59,4,0)&gt;VLOOKUP(D95,dynamic!$A$50:$F$59,4,0),C95,D95)</f>
        <v>0</v>
      </c>
      <c r="Q95" s="44">
        <f t="shared" si="18"/>
        <v>1</v>
      </c>
      <c r="R95" s="27">
        <f>COUNTIF($F$4:$F95,R$3)</f>
        <v>8</v>
      </c>
      <c r="S95" s="27">
        <f>COUNTIF($F$4:$F95,S$3)</f>
        <v>8</v>
      </c>
      <c r="T95" s="27">
        <f>COUNTIF($F$4:$F95,T$3)</f>
        <v>11</v>
      </c>
      <c r="U95" s="27">
        <f>COUNTIF($F$4:$F95,U$3)</f>
        <v>9</v>
      </c>
      <c r="V95" s="27">
        <f>COUNTIF($F$4:$F95,V$3)</f>
        <v>10</v>
      </c>
      <c r="W95" s="27">
        <f>COUNTIF($F$4:$F95,W$3)</f>
        <v>9</v>
      </c>
      <c r="X95" s="27">
        <f>COUNTIF($F$4:$F95,X$3)</f>
        <v>4</v>
      </c>
      <c r="Y95" s="27">
        <f>COUNTIF($F$4:$F95,Y$3)</f>
        <v>9</v>
      </c>
      <c r="Z95" s="27">
        <f>COUNTIF($F$4:$F95,Z$3)</f>
        <v>12</v>
      </c>
      <c r="AA95" s="27">
        <f>COUNTIF($F$4:$F95,AA$3)</f>
        <v>12</v>
      </c>
      <c r="AB95" s="38">
        <f>COUNTIF($E$4:$F95,R$3)</f>
        <v>17</v>
      </c>
      <c r="AC95" s="28">
        <f>COUNTIF($E$4:$F95,S$3)</f>
        <v>28</v>
      </c>
      <c r="AD95" s="28">
        <f>COUNTIF($E$4:$F95,T$3)</f>
        <v>20</v>
      </c>
      <c r="AE95" s="28">
        <f>COUNTIF($E$4:$F95,U$3)</f>
        <v>19</v>
      </c>
      <c r="AF95" s="28">
        <f>COUNTIF($E$4:$F95,V$3)</f>
        <v>20</v>
      </c>
      <c r="AG95" s="28">
        <f>COUNTIF($E$4:$F95,W$3)</f>
        <v>15</v>
      </c>
      <c r="AH95" s="28">
        <f>COUNTIF($E$4:$F95,X$3)</f>
        <v>11</v>
      </c>
      <c r="AI95" s="28">
        <f>COUNTIF($E$4:$F95,Y$3)</f>
        <v>19</v>
      </c>
      <c r="AJ95" s="28">
        <f>COUNTIF($E$4:$F95,Z$3)</f>
        <v>17</v>
      </c>
      <c r="AK95" s="28">
        <f>COUNTIF($E$4:$F95,AA$3)</f>
        <v>18</v>
      </c>
      <c r="AL95" s="36">
        <f t="shared" si="26"/>
        <v>0.47058823529411764</v>
      </c>
      <c r="AM95" s="36">
        <f t="shared" si="26"/>
        <v>0.2857142857142857</v>
      </c>
      <c r="AN95" s="36">
        <f t="shared" si="26"/>
        <v>0.55000000000000004</v>
      </c>
      <c r="AO95" s="36">
        <f t="shared" si="26"/>
        <v>0.47368421052631576</v>
      </c>
      <c r="AP95" s="36">
        <f t="shared" si="26"/>
        <v>0.5</v>
      </c>
      <c r="AQ95" s="36">
        <f t="shared" si="22"/>
        <v>0.6</v>
      </c>
      <c r="AR95" s="36">
        <f t="shared" si="22"/>
        <v>0.36363636363636365</v>
      </c>
      <c r="AS95" s="36">
        <f t="shared" si="22"/>
        <v>0.47368421052631576</v>
      </c>
      <c r="AT95" s="36">
        <f t="shared" si="22"/>
        <v>0.70588235294117652</v>
      </c>
      <c r="AU95" s="36">
        <f t="shared" si="22"/>
        <v>0.66666666666666663</v>
      </c>
      <c r="AV95" s="27">
        <v>93</v>
      </c>
      <c r="AX95">
        <f t="shared" si="23"/>
        <v>0</v>
      </c>
      <c r="AY95">
        <f t="shared" si="24"/>
        <v>5</v>
      </c>
      <c r="AZ95">
        <f t="shared" si="25"/>
        <v>0</v>
      </c>
      <c r="BA95" s="6">
        <f>matches_win!AL95-AL95</f>
        <v>5.8823529411764719E-2</v>
      </c>
      <c r="BB95" s="6">
        <f>matches_win!AM95-AM95</f>
        <v>0.4285714285714286</v>
      </c>
      <c r="BC95" s="6">
        <f>matches_win!AN95-AN95</f>
        <v>-0.10000000000000003</v>
      </c>
      <c r="BD95" s="6">
        <f>matches_win!AO95-AO95</f>
        <v>5.2631578947368418E-2</v>
      </c>
      <c r="BE95" s="6">
        <f>matches_win!AP95-AP95</f>
        <v>0</v>
      </c>
      <c r="BF95" s="6">
        <f>matches_win!AQ95-AQ95</f>
        <v>-0.19999999999999996</v>
      </c>
      <c r="BG95" s="6">
        <f>matches_win!AR95-AR95</f>
        <v>0.27272727272727271</v>
      </c>
      <c r="BH95" s="6">
        <f>matches_win!AS95-AS95</f>
        <v>5.2631578947368418E-2</v>
      </c>
      <c r="BI95" s="6">
        <f>matches_win!AT95-AT95</f>
        <v>-0.41176470588235298</v>
      </c>
      <c r="BJ95" s="6">
        <f>matches_win!AU95-AU95</f>
        <v>-0.33333333333333331</v>
      </c>
    </row>
    <row r="96" spans="1:62" x14ac:dyDescent="0.35">
      <c r="A96" t="s">
        <v>144</v>
      </c>
      <c r="B96" s="33">
        <v>93</v>
      </c>
      <c r="C96" s="27">
        <v>4</v>
      </c>
      <c r="D96" s="27">
        <v>5</v>
      </c>
      <c r="E96" s="27">
        <v>5</v>
      </c>
      <c r="F96" s="27">
        <f t="shared" si="19"/>
        <v>4</v>
      </c>
      <c r="G96" s="27">
        <f t="shared" si="20"/>
        <v>-1</v>
      </c>
      <c r="H96" s="27">
        <f t="shared" si="21"/>
        <v>0</v>
      </c>
      <c r="I96" s="34">
        <f>VLOOKUP(F96,naive_stat!$A$4:$E$13,5,0)</f>
        <v>0.5161290322580645</v>
      </c>
      <c r="J96" s="35">
        <f>11-VLOOKUP(F96,naive_stat!$A$4:$F$13,6,0)</f>
        <v>8</v>
      </c>
      <c r="K96" s="36">
        <f>matches_win!K96-matches_lost!K96</f>
        <v>-4.7619047619047672E-2</v>
      </c>
      <c r="L96" s="54">
        <f>IF(VLOOKUP(C96,dynamic!$A$50:$G$59,7,0)&gt;VLOOKUP(D96,dynamic!$A$50:$G$59,7,0),C96,D96)</f>
        <v>5</v>
      </c>
      <c r="M96" s="44">
        <f t="shared" si="16"/>
        <v>1</v>
      </c>
      <c r="N96" s="54">
        <f>IF(VLOOKUP(C96,dynamic!$A$50:$F$59,2,0)&gt;VLOOKUP(D96,dynamic!$A$50:$F$59,2,0),C96,D96)</f>
        <v>5</v>
      </c>
      <c r="O96" s="44">
        <f t="shared" si="17"/>
        <v>1</v>
      </c>
      <c r="P96" s="54">
        <f>IF(VLOOKUP(C96,dynamic!$A$50:$F$59,4,0)&gt;VLOOKUP(D96,dynamic!$A$50:$F$59,4,0),C96,D96)</f>
        <v>5</v>
      </c>
      <c r="Q96" s="44">
        <f t="shared" si="18"/>
        <v>1</v>
      </c>
      <c r="R96" s="27">
        <f>COUNTIF($F$4:$F96,R$3)</f>
        <v>8</v>
      </c>
      <c r="S96" s="27">
        <f>COUNTIF($F$4:$F96,S$3)</f>
        <v>8</v>
      </c>
      <c r="T96" s="27">
        <f>COUNTIF($F$4:$F96,T$3)</f>
        <v>11</v>
      </c>
      <c r="U96" s="27">
        <f>COUNTIF($F$4:$F96,U$3)</f>
        <v>9</v>
      </c>
      <c r="V96" s="27">
        <f>COUNTIF($F$4:$F96,V$3)</f>
        <v>11</v>
      </c>
      <c r="W96" s="27">
        <f>COUNTIF($F$4:$F96,W$3)</f>
        <v>9</v>
      </c>
      <c r="X96" s="27">
        <f>COUNTIF($F$4:$F96,X$3)</f>
        <v>4</v>
      </c>
      <c r="Y96" s="27">
        <f>COUNTIF($F$4:$F96,Y$3)</f>
        <v>9</v>
      </c>
      <c r="Z96" s="27">
        <f>COUNTIF($F$4:$F96,Z$3)</f>
        <v>12</v>
      </c>
      <c r="AA96" s="27">
        <f>COUNTIF($F$4:$F96,AA$3)</f>
        <v>12</v>
      </c>
      <c r="AB96" s="38">
        <f>COUNTIF($E$4:$F96,R$3)</f>
        <v>17</v>
      </c>
      <c r="AC96" s="28">
        <f>COUNTIF($E$4:$F96,S$3)</f>
        <v>28</v>
      </c>
      <c r="AD96" s="28">
        <f>COUNTIF($E$4:$F96,T$3)</f>
        <v>20</v>
      </c>
      <c r="AE96" s="28">
        <f>COUNTIF($E$4:$F96,U$3)</f>
        <v>19</v>
      </c>
      <c r="AF96" s="28">
        <f>COUNTIF($E$4:$F96,V$3)</f>
        <v>21</v>
      </c>
      <c r="AG96" s="28">
        <f>COUNTIF($E$4:$F96,W$3)</f>
        <v>16</v>
      </c>
      <c r="AH96" s="28">
        <f>COUNTIF($E$4:$F96,X$3)</f>
        <v>11</v>
      </c>
      <c r="AI96" s="28">
        <f>COUNTIF($E$4:$F96,Y$3)</f>
        <v>19</v>
      </c>
      <c r="AJ96" s="28">
        <f>COUNTIF($E$4:$F96,Z$3)</f>
        <v>17</v>
      </c>
      <c r="AK96" s="28">
        <f>COUNTIF($E$4:$F96,AA$3)</f>
        <v>18</v>
      </c>
      <c r="AL96" s="36">
        <f t="shared" si="26"/>
        <v>0.47058823529411764</v>
      </c>
      <c r="AM96" s="36">
        <f t="shared" si="26"/>
        <v>0.2857142857142857</v>
      </c>
      <c r="AN96" s="36">
        <f t="shared" si="26"/>
        <v>0.55000000000000004</v>
      </c>
      <c r="AO96" s="36">
        <f t="shared" si="26"/>
        <v>0.47368421052631576</v>
      </c>
      <c r="AP96" s="36">
        <f t="shared" si="26"/>
        <v>0.52380952380952384</v>
      </c>
      <c r="AQ96" s="36">
        <f t="shared" si="22"/>
        <v>0.5625</v>
      </c>
      <c r="AR96" s="36">
        <f t="shared" si="22"/>
        <v>0.36363636363636365</v>
      </c>
      <c r="AS96" s="36">
        <f t="shared" si="22"/>
        <v>0.47368421052631576</v>
      </c>
      <c r="AT96" s="36">
        <f t="shared" si="22"/>
        <v>0.70588235294117652</v>
      </c>
      <c r="AU96" s="36">
        <f t="shared" si="22"/>
        <v>0.66666666666666663</v>
      </c>
      <c r="AV96" s="27">
        <v>94</v>
      </c>
      <c r="AX96">
        <f t="shared" si="23"/>
        <v>4</v>
      </c>
      <c r="AY96">
        <f t="shared" si="24"/>
        <v>5</v>
      </c>
      <c r="AZ96">
        <f t="shared" si="25"/>
        <v>5</v>
      </c>
      <c r="BA96" s="6">
        <f>matches_win!AL96-AL96</f>
        <v>5.8823529411764719E-2</v>
      </c>
      <c r="BB96" s="6">
        <f>matches_win!AM96-AM96</f>
        <v>0.4285714285714286</v>
      </c>
      <c r="BC96" s="6">
        <f>matches_win!AN96-AN96</f>
        <v>-0.10000000000000003</v>
      </c>
      <c r="BD96" s="6">
        <f>matches_win!AO96-AO96</f>
        <v>5.2631578947368418E-2</v>
      </c>
      <c r="BE96" s="6">
        <f>matches_win!AP96-AP96</f>
        <v>-4.7619047619047672E-2</v>
      </c>
      <c r="BF96" s="6">
        <f>matches_win!AQ96-AQ96</f>
        <v>-0.125</v>
      </c>
      <c r="BG96" s="6">
        <f>matches_win!AR96-AR96</f>
        <v>0.27272727272727271</v>
      </c>
      <c r="BH96" s="6">
        <f>matches_win!AS96-AS96</f>
        <v>5.2631578947368418E-2</v>
      </c>
      <c r="BI96" s="6">
        <f>matches_win!AT96-AT96</f>
        <v>-0.41176470588235298</v>
      </c>
      <c r="BJ96" s="6">
        <f>matches_win!AU96-AU96</f>
        <v>-0.33333333333333331</v>
      </c>
    </row>
    <row r="97" spans="1:62" x14ac:dyDescent="0.35">
      <c r="A97" t="s">
        <v>144</v>
      </c>
      <c r="B97" s="33">
        <v>94</v>
      </c>
      <c r="C97" s="27">
        <v>0</v>
      </c>
      <c r="D97" s="27">
        <v>9</v>
      </c>
      <c r="E97" s="27">
        <v>0</v>
      </c>
      <c r="F97" s="27">
        <f t="shared" si="19"/>
        <v>9</v>
      </c>
      <c r="G97" s="27">
        <f t="shared" si="20"/>
        <v>-9</v>
      </c>
      <c r="H97" s="27">
        <f t="shared" si="21"/>
        <v>0</v>
      </c>
      <c r="I97" s="34">
        <f>VLOOKUP(F97,naive_stat!$A$4:$E$13,5,0)</f>
        <v>0.4</v>
      </c>
      <c r="J97" s="35">
        <f>11-VLOOKUP(F97,naive_stat!$A$4:$F$13,6,0)</f>
        <v>2</v>
      </c>
      <c r="K97" s="36">
        <f>matches_win!K97-matches_lost!K97</f>
        <v>-0.36842105263157898</v>
      </c>
      <c r="L97" s="54">
        <f>IF(VLOOKUP(C97,dynamic!$A$50:$G$59,7,0)&gt;VLOOKUP(D97,dynamic!$A$50:$G$59,7,0),C97,D97)</f>
        <v>0</v>
      </c>
      <c r="M97" s="44">
        <f t="shared" si="16"/>
        <v>1</v>
      </c>
      <c r="N97" s="54">
        <f>IF(VLOOKUP(C97,dynamic!$A$50:$F$59,2,0)&gt;VLOOKUP(D97,dynamic!$A$50:$F$59,2,0),C97,D97)</f>
        <v>0</v>
      </c>
      <c r="O97" s="44">
        <f t="shared" si="17"/>
        <v>1</v>
      </c>
      <c r="P97" s="54">
        <f>IF(VLOOKUP(C97,dynamic!$A$50:$F$59,4,0)&gt;VLOOKUP(D97,dynamic!$A$50:$F$59,4,0),C97,D97)</f>
        <v>0</v>
      </c>
      <c r="Q97" s="44">
        <f t="shared" si="18"/>
        <v>1</v>
      </c>
      <c r="R97" s="27">
        <f>COUNTIF($F$4:$F97,R$3)</f>
        <v>8</v>
      </c>
      <c r="S97" s="27">
        <f>COUNTIF($F$4:$F97,S$3)</f>
        <v>8</v>
      </c>
      <c r="T97" s="27">
        <f>COUNTIF($F$4:$F97,T$3)</f>
        <v>11</v>
      </c>
      <c r="U97" s="27">
        <f>COUNTIF($F$4:$F97,U$3)</f>
        <v>9</v>
      </c>
      <c r="V97" s="27">
        <f>COUNTIF($F$4:$F97,V$3)</f>
        <v>11</v>
      </c>
      <c r="W97" s="27">
        <f>COUNTIF($F$4:$F97,W$3)</f>
        <v>9</v>
      </c>
      <c r="X97" s="27">
        <f>COUNTIF($F$4:$F97,X$3)</f>
        <v>4</v>
      </c>
      <c r="Y97" s="27">
        <f>COUNTIF($F$4:$F97,Y$3)</f>
        <v>9</v>
      </c>
      <c r="Z97" s="27">
        <f>COUNTIF($F$4:$F97,Z$3)</f>
        <v>12</v>
      </c>
      <c r="AA97" s="27">
        <f>COUNTIF($F$4:$F97,AA$3)</f>
        <v>13</v>
      </c>
      <c r="AB97" s="38">
        <f>COUNTIF($E$4:$F97,R$3)</f>
        <v>18</v>
      </c>
      <c r="AC97" s="28">
        <f>COUNTIF($E$4:$F97,S$3)</f>
        <v>28</v>
      </c>
      <c r="AD97" s="28">
        <f>COUNTIF($E$4:$F97,T$3)</f>
        <v>20</v>
      </c>
      <c r="AE97" s="28">
        <f>COUNTIF($E$4:$F97,U$3)</f>
        <v>19</v>
      </c>
      <c r="AF97" s="28">
        <f>COUNTIF($E$4:$F97,V$3)</f>
        <v>21</v>
      </c>
      <c r="AG97" s="28">
        <f>COUNTIF($E$4:$F97,W$3)</f>
        <v>16</v>
      </c>
      <c r="AH97" s="28">
        <f>COUNTIF($E$4:$F97,X$3)</f>
        <v>11</v>
      </c>
      <c r="AI97" s="28">
        <f>COUNTIF($E$4:$F97,Y$3)</f>
        <v>19</v>
      </c>
      <c r="AJ97" s="28">
        <f>COUNTIF($E$4:$F97,Z$3)</f>
        <v>17</v>
      </c>
      <c r="AK97" s="28">
        <f>COUNTIF($E$4:$F97,AA$3)</f>
        <v>19</v>
      </c>
      <c r="AL97" s="36">
        <f t="shared" si="26"/>
        <v>0.44444444444444442</v>
      </c>
      <c r="AM97" s="36">
        <f t="shared" si="26"/>
        <v>0.2857142857142857</v>
      </c>
      <c r="AN97" s="36">
        <f t="shared" si="26"/>
        <v>0.55000000000000004</v>
      </c>
      <c r="AO97" s="36">
        <f t="shared" si="26"/>
        <v>0.47368421052631576</v>
      </c>
      <c r="AP97" s="36">
        <f t="shared" si="26"/>
        <v>0.52380952380952384</v>
      </c>
      <c r="AQ97" s="36">
        <f t="shared" si="22"/>
        <v>0.5625</v>
      </c>
      <c r="AR97" s="36">
        <f t="shared" si="22"/>
        <v>0.36363636363636365</v>
      </c>
      <c r="AS97" s="36">
        <f t="shared" si="22"/>
        <v>0.47368421052631576</v>
      </c>
      <c r="AT97" s="36">
        <f t="shared" si="22"/>
        <v>0.70588235294117652</v>
      </c>
      <c r="AU97" s="36">
        <f t="shared" si="22"/>
        <v>0.68421052631578949</v>
      </c>
      <c r="AV97" s="27">
        <v>95</v>
      </c>
      <c r="AX97">
        <f t="shared" si="23"/>
        <v>0</v>
      </c>
      <c r="AY97">
        <f t="shared" si="24"/>
        <v>9</v>
      </c>
      <c r="AZ97">
        <f t="shared" si="25"/>
        <v>0</v>
      </c>
      <c r="BA97" s="6">
        <f>matches_win!AL97-AL97</f>
        <v>0.11111111111111116</v>
      </c>
      <c r="BB97" s="6">
        <f>matches_win!AM97-AM97</f>
        <v>0.4285714285714286</v>
      </c>
      <c r="BC97" s="6">
        <f>matches_win!AN97-AN97</f>
        <v>-0.10000000000000003</v>
      </c>
      <c r="BD97" s="6">
        <f>matches_win!AO97-AO97</f>
        <v>5.2631578947368418E-2</v>
      </c>
      <c r="BE97" s="6">
        <f>matches_win!AP97-AP97</f>
        <v>-4.7619047619047672E-2</v>
      </c>
      <c r="BF97" s="6">
        <f>matches_win!AQ97-AQ97</f>
        <v>-0.125</v>
      </c>
      <c r="BG97" s="6">
        <f>matches_win!AR97-AR97</f>
        <v>0.27272727272727271</v>
      </c>
      <c r="BH97" s="6">
        <f>matches_win!AS97-AS97</f>
        <v>5.2631578947368418E-2</v>
      </c>
      <c r="BI97" s="6">
        <f>matches_win!AT97-AT97</f>
        <v>-0.41176470588235298</v>
      </c>
      <c r="BJ97" s="6">
        <f>matches_win!AU97-AU97</f>
        <v>-0.36842105263157898</v>
      </c>
    </row>
    <row r="98" spans="1:62" x14ac:dyDescent="0.35">
      <c r="A98" t="s">
        <v>144</v>
      </c>
      <c r="B98" s="33">
        <v>95</v>
      </c>
      <c r="C98" s="27">
        <v>1</v>
      </c>
      <c r="D98" s="27">
        <v>4</v>
      </c>
      <c r="E98" s="27">
        <v>1</v>
      </c>
      <c r="F98" s="27">
        <f t="shared" si="19"/>
        <v>4</v>
      </c>
      <c r="G98" s="27">
        <f t="shared" si="20"/>
        <v>-3</v>
      </c>
      <c r="H98" s="27">
        <f t="shared" si="21"/>
        <v>0</v>
      </c>
      <c r="I98" s="34">
        <f>VLOOKUP(F98,naive_stat!$A$4:$E$13,5,0)</f>
        <v>0.5161290322580645</v>
      </c>
      <c r="J98" s="35">
        <f>11-VLOOKUP(F98,naive_stat!$A$4:$F$13,6,0)</f>
        <v>8</v>
      </c>
      <c r="K98" s="36">
        <f>matches_win!K98-matches_lost!K98</f>
        <v>-9.0909090909090884E-2</v>
      </c>
      <c r="L98" s="54">
        <f>IF(VLOOKUP(C98,dynamic!$A$50:$G$59,7,0)&gt;VLOOKUP(D98,dynamic!$A$50:$G$59,7,0),C98,D98)</f>
        <v>1</v>
      </c>
      <c r="M98" s="44">
        <f t="shared" si="16"/>
        <v>1</v>
      </c>
      <c r="N98" s="54">
        <f>IF(VLOOKUP(C98,dynamic!$A$50:$F$59,2,0)&gt;VLOOKUP(D98,dynamic!$A$50:$F$59,2,0),C98,D98)</f>
        <v>1</v>
      </c>
      <c r="O98" s="44">
        <f t="shared" si="17"/>
        <v>1</v>
      </c>
      <c r="P98" s="54">
        <f>IF(VLOOKUP(C98,dynamic!$A$50:$F$59,4,0)&gt;VLOOKUP(D98,dynamic!$A$50:$F$59,4,0),C98,D98)</f>
        <v>1</v>
      </c>
      <c r="Q98" s="44">
        <f t="shared" si="18"/>
        <v>1</v>
      </c>
      <c r="R98" s="27">
        <f>COUNTIF($F$4:$F98,R$3)</f>
        <v>8</v>
      </c>
      <c r="S98" s="27">
        <f>COUNTIF($F$4:$F98,S$3)</f>
        <v>8</v>
      </c>
      <c r="T98" s="27">
        <f>COUNTIF($F$4:$F98,T$3)</f>
        <v>11</v>
      </c>
      <c r="U98" s="27">
        <f>COUNTIF($F$4:$F98,U$3)</f>
        <v>9</v>
      </c>
      <c r="V98" s="27">
        <f>COUNTIF($F$4:$F98,V$3)</f>
        <v>12</v>
      </c>
      <c r="W98" s="27">
        <f>COUNTIF($F$4:$F98,W$3)</f>
        <v>9</v>
      </c>
      <c r="X98" s="27">
        <f>COUNTIF($F$4:$F98,X$3)</f>
        <v>4</v>
      </c>
      <c r="Y98" s="27">
        <f>COUNTIF($F$4:$F98,Y$3)</f>
        <v>9</v>
      </c>
      <c r="Z98" s="27">
        <f>COUNTIF($F$4:$F98,Z$3)</f>
        <v>12</v>
      </c>
      <c r="AA98" s="27">
        <f>COUNTIF($F$4:$F98,AA$3)</f>
        <v>13</v>
      </c>
      <c r="AB98" s="38">
        <f>COUNTIF($E$4:$F98,R$3)</f>
        <v>18</v>
      </c>
      <c r="AC98" s="28">
        <f>COUNTIF($E$4:$F98,S$3)</f>
        <v>29</v>
      </c>
      <c r="AD98" s="28">
        <f>COUNTIF($E$4:$F98,T$3)</f>
        <v>20</v>
      </c>
      <c r="AE98" s="28">
        <f>COUNTIF($E$4:$F98,U$3)</f>
        <v>19</v>
      </c>
      <c r="AF98" s="28">
        <f>COUNTIF($E$4:$F98,V$3)</f>
        <v>22</v>
      </c>
      <c r="AG98" s="28">
        <f>COUNTIF($E$4:$F98,W$3)</f>
        <v>16</v>
      </c>
      <c r="AH98" s="28">
        <f>COUNTIF($E$4:$F98,X$3)</f>
        <v>11</v>
      </c>
      <c r="AI98" s="28">
        <f>COUNTIF($E$4:$F98,Y$3)</f>
        <v>19</v>
      </c>
      <c r="AJ98" s="28">
        <f>COUNTIF($E$4:$F98,Z$3)</f>
        <v>17</v>
      </c>
      <c r="AK98" s="28">
        <f>COUNTIF($E$4:$F98,AA$3)</f>
        <v>19</v>
      </c>
      <c r="AL98" s="36">
        <f t="shared" si="26"/>
        <v>0.44444444444444442</v>
      </c>
      <c r="AM98" s="36">
        <f t="shared" si="26"/>
        <v>0.27586206896551724</v>
      </c>
      <c r="AN98" s="36">
        <f t="shared" si="26"/>
        <v>0.55000000000000004</v>
      </c>
      <c r="AO98" s="36">
        <f t="shared" si="26"/>
        <v>0.47368421052631576</v>
      </c>
      <c r="AP98" s="36">
        <f t="shared" si="26"/>
        <v>0.54545454545454541</v>
      </c>
      <c r="AQ98" s="36">
        <f t="shared" si="22"/>
        <v>0.5625</v>
      </c>
      <c r="AR98" s="36">
        <f t="shared" si="22"/>
        <v>0.36363636363636365</v>
      </c>
      <c r="AS98" s="36">
        <f t="shared" si="22"/>
        <v>0.47368421052631576</v>
      </c>
      <c r="AT98" s="36">
        <f t="shared" si="22"/>
        <v>0.70588235294117652</v>
      </c>
      <c r="AU98" s="36">
        <f t="shared" si="22"/>
        <v>0.68421052631578949</v>
      </c>
      <c r="AV98" s="27">
        <v>96</v>
      </c>
      <c r="AX98">
        <f t="shared" si="23"/>
        <v>1</v>
      </c>
      <c r="AY98">
        <f t="shared" si="24"/>
        <v>4</v>
      </c>
      <c r="AZ98">
        <f t="shared" si="25"/>
        <v>1</v>
      </c>
      <c r="BA98" s="6">
        <f>matches_win!AL98-AL98</f>
        <v>0.11111111111111116</v>
      </c>
      <c r="BB98" s="6">
        <f>matches_win!AM98-AM98</f>
        <v>0.44827586206896552</v>
      </c>
      <c r="BC98" s="6">
        <f>matches_win!AN98-AN98</f>
        <v>-0.10000000000000003</v>
      </c>
      <c r="BD98" s="6">
        <f>matches_win!AO98-AO98</f>
        <v>5.2631578947368418E-2</v>
      </c>
      <c r="BE98" s="6">
        <f>matches_win!AP98-AP98</f>
        <v>-9.0909090909090884E-2</v>
      </c>
      <c r="BF98" s="6">
        <f>matches_win!AQ98-AQ98</f>
        <v>-0.125</v>
      </c>
      <c r="BG98" s="6">
        <f>matches_win!AR98-AR98</f>
        <v>0.27272727272727271</v>
      </c>
      <c r="BH98" s="6">
        <f>matches_win!AS98-AS98</f>
        <v>5.2631578947368418E-2</v>
      </c>
      <c r="BI98" s="6">
        <f>matches_win!AT98-AT98</f>
        <v>-0.41176470588235298</v>
      </c>
      <c r="BJ98" s="6">
        <f>matches_win!AU98-AU98</f>
        <v>-0.36842105263157898</v>
      </c>
    </row>
    <row r="99" spans="1:62" x14ac:dyDescent="0.35">
      <c r="A99" t="s">
        <v>144</v>
      </c>
      <c r="B99" s="33">
        <v>96</v>
      </c>
      <c r="C99" s="27">
        <v>2</v>
      </c>
      <c r="D99" s="27">
        <v>7</v>
      </c>
      <c r="E99" s="27">
        <v>7</v>
      </c>
      <c r="F99" s="27">
        <f t="shared" si="19"/>
        <v>2</v>
      </c>
      <c r="G99" s="27">
        <f t="shared" si="20"/>
        <v>-5</v>
      </c>
      <c r="H99" s="27">
        <f t="shared" si="21"/>
        <v>0</v>
      </c>
      <c r="I99" s="34">
        <f>VLOOKUP(F99,naive_stat!$A$4:$E$13,5,0)</f>
        <v>0.4838709677419355</v>
      </c>
      <c r="J99" s="35">
        <f>11-VLOOKUP(F99,naive_stat!$A$4:$F$13,6,0)</f>
        <v>6</v>
      </c>
      <c r="K99" s="36">
        <f>matches_win!K99-matches_lost!K99</f>
        <v>-0.14285714285714285</v>
      </c>
      <c r="L99" s="54">
        <f>IF(VLOOKUP(C99,dynamic!$A$50:$G$59,7,0)&gt;VLOOKUP(D99,dynamic!$A$50:$G$59,7,0),C99,D99)</f>
        <v>2</v>
      </c>
      <c r="M99" s="44">
        <f t="shared" si="16"/>
        <v>0</v>
      </c>
      <c r="N99" s="54">
        <f>IF(VLOOKUP(C99,dynamic!$A$50:$F$59,2,0)&gt;VLOOKUP(D99,dynamic!$A$50:$F$59,2,0),C99,D99)</f>
        <v>2</v>
      </c>
      <c r="O99" s="44">
        <f t="shared" si="17"/>
        <v>0</v>
      </c>
      <c r="P99" s="54">
        <f>IF(VLOOKUP(C99,dynamic!$A$50:$F$59,4,0)&gt;VLOOKUP(D99,dynamic!$A$50:$F$59,4,0),C99,D99)</f>
        <v>2</v>
      </c>
      <c r="Q99" s="44">
        <f t="shared" si="18"/>
        <v>0</v>
      </c>
      <c r="R99" s="27">
        <f>COUNTIF($F$4:$F99,R$3)</f>
        <v>8</v>
      </c>
      <c r="S99" s="27">
        <f>COUNTIF($F$4:$F99,S$3)</f>
        <v>8</v>
      </c>
      <c r="T99" s="27">
        <f>COUNTIF($F$4:$F99,T$3)</f>
        <v>12</v>
      </c>
      <c r="U99" s="27">
        <f>COUNTIF($F$4:$F99,U$3)</f>
        <v>9</v>
      </c>
      <c r="V99" s="27">
        <f>COUNTIF($F$4:$F99,V$3)</f>
        <v>12</v>
      </c>
      <c r="W99" s="27">
        <f>COUNTIF($F$4:$F99,W$3)</f>
        <v>9</v>
      </c>
      <c r="X99" s="27">
        <f>COUNTIF($F$4:$F99,X$3)</f>
        <v>4</v>
      </c>
      <c r="Y99" s="27">
        <f>COUNTIF($F$4:$F99,Y$3)</f>
        <v>9</v>
      </c>
      <c r="Z99" s="27">
        <f>COUNTIF($F$4:$F99,Z$3)</f>
        <v>12</v>
      </c>
      <c r="AA99" s="27">
        <f>COUNTIF($F$4:$F99,AA$3)</f>
        <v>13</v>
      </c>
      <c r="AB99" s="38">
        <f>COUNTIF($E$4:$F99,R$3)</f>
        <v>18</v>
      </c>
      <c r="AC99" s="28">
        <f>COUNTIF($E$4:$F99,S$3)</f>
        <v>29</v>
      </c>
      <c r="AD99" s="28">
        <f>COUNTIF($E$4:$F99,T$3)</f>
        <v>21</v>
      </c>
      <c r="AE99" s="28">
        <f>COUNTIF($E$4:$F99,U$3)</f>
        <v>19</v>
      </c>
      <c r="AF99" s="28">
        <f>COUNTIF($E$4:$F99,V$3)</f>
        <v>22</v>
      </c>
      <c r="AG99" s="28">
        <f>COUNTIF($E$4:$F99,W$3)</f>
        <v>16</v>
      </c>
      <c r="AH99" s="28">
        <f>COUNTIF($E$4:$F99,X$3)</f>
        <v>11</v>
      </c>
      <c r="AI99" s="28">
        <f>COUNTIF($E$4:$F99,Y$3)</f>
        <v>20</v>
      </c>
      <c r="AJ99" s="28">
        <f>COUNTIF($E$4:$F99,Z$3)</f>
        <v>17</v>
      </c>
      <c r="AK99" s="28">
        <f>COUNTIF($E$4:$F99,AA$3)</f>
        <v>19</v>
      </c>
      <c r="AL99" s="36">
        <f t="shared" si="26"/>
        <v>0.44444444444444442</v>
      </c>
      <c r="AM99" s="36">
        <f t="shared" si="26"/>
        <v>0.27586206896551724</v>
      </c>
      <c r="AN99" s="36">
        <f t="shared" si="26"/>
        <v>0.5714285714285714</v>
      </c>
      <c r="AO99" s="36">
        <f t="shared" si="26"/>
        <v>0.47368421052631576</v>
      </c>
      <c r="AP99" s="36">
        <f t="shared" si="26"/>
        <v>0.54545454545454541</v>
      </c>
      <c r="AQ99" s="36">
        <f t="shared" si="22"/>
        <v>0.5625</v>
      </c>
      <c r="AR99" s="36">
        <f t="shared" si="22"/>
        <v>0.36363636363636365</v>
      </c>
      <c r="AS99" s="36">
        <f t="shared" si="22"/>
        <v>0.45</v>
      </c>
      <c r="AT99" s="36">
        <f t="shared" si="22"/>
        <v>0.70588235294117652</v>
      </c>
      <c r="AU99" s="36">
        <f t="shared" si="22"/>
        <v>0.68421052631578949</v>
      </c>
      <c r="AV99" s="27">
        <v>97</v>
      </c>
      <c r="AX99">
        <f t="shared" si="23"/>
        <v>2</v>
      </c>
      <c r="AY99">
        <f t="shared" si="24"/>
        <v>7</v>
      </c>
      <c r="AZ99">
        <f t="shared" si="25"/>
        <v>7</v>
      </c>
      <c r="BA99" s="6">
        <f>matches_win!AL99-AL99</f>
        <v>0.11111111111111116</v>
      </c>
      <c r="BB99" s="6">
        <f>matches_win!AM99-AM99</f>
        <v>0.44827586206896552</v>
      </c>
      <c r="BC99" s="6">
        <f>matches_win!AN99-AN99</f>
        <v>-0.14285714285714285</v>
      </c>
      <c r="BD99" s="6">
        <f>matches_win!AO99-AO99</f>
        <v>5.2631578947368418E-2</v>
      </c>
      <c r="BE99" s="6">
        <f>matches_win!AP99-AP99</f>
        <v>-9.0909090909090884E-2</v>
      </c>
      <c r="BF99" s="6">
        <f>matches_win!AQ99-AQ99</f>
        <v>-0.125</v>
      </c>
      <c r="BG99" s="6">
        <f>matches_win!AR99-AR99</f>
        <v>0.27272727272727271</v>
      </c>
      <c r="BH99" s="6">
        <f>matches_win!AS99-AS99</f>
        <v>0.10000000000000003</v>
      </c>
      <c r="BI99" s="6">
        <f>matches_win!AT99-AT99</f>
        <v>-0.41176470588235298</v>
      </c>
      <c r="BJ99" s="6">
        <f>matches_win!AU99-AU99</f>
        <v>-0.36842105263157898</v>
      </c>
    </row>
    <row r="100" spans="1:62" x14ac:dyDescent="0.35">
      <c r="A100" t="s">
        <v>144</v>
      </c>
      <c r="B100" s="33">
        <v>97</v>
      </c>
      <c r="C100" s="27">
        <v>9</v>
      </c>
      <c r="D100" s="27">
        <v>5</v>
      </c>
      <c r="E100" s="27">
        <v>5</v>
      </c>
      <c r="F100" s="27">
        <f t="shared" si="19"/>
        <v>9</v>
      </c>
      <c r="G100" s="27">
        <f t="shared" si="20"/>
        <v>4</v>
      </c>
      <c r="H100" s="27">
        <f t="shared" si="21"/>
        <v>0</v>
      </c>
      <c r="I100" s="34">
        <f>VLOOKUP(F100,naive_stat!$A$4:$E$13,5,0)</f>
        <v>0.4</v>
      </c>
      <c r="J100" s="35">
        <f>11-VLOOKUP(F100,naive_stat!$A$4:$F$13,6,0)</f>
        <v>2</v>
      </c>
      <c r="K100" s="36">
        <f>matches_win!K100-matches_lost!K100</f>
        <v>-0.39999999999999997</v>
      </c>
      <c r="L100" s="54">
        <f>IF(VLOOKUP(C100,dynamic!$A$50:$G$59,7,0)&gt;VLOOKUP(D100,dynamic!$A$50:$G$59,7,0),C100,D100)</f>
        <v>5</v>
      </c>
      <c r="M100" s="44">
        <f t="shared" si="16"/>
        <v>1</v>
      </c>
      <c r="N100" s="54">
        <f>IF(VLOOKUP(C100,dynamic!$A$50:$F$59,2,0)&gt;VLOOKUP(D100,dynamic!$A$50:$F$59,2,0),C100,D100)</f>
        <v>5</v>
      </c>
      <c r="O100" s="44">
        <f t="shared" si="17"/>
        <v>1</v>
      </c>
      <c r="P100" s="54">
        <f>IF(VLOOKUP(C100,dynamic!$A$50:$F$59,4,0)&gt;VLOOKUP(D100,dynamic!$A$50:$F$59,4,0),C100,D100)</f>
        <v>5</v>
      </c>
      <c r="Q100" s="44">
        <f t="shared" si="18"/>
        <v>1</v>
      </c>
      <c r="R100" s="27">
        <f>COUNTIF($F$4:$F100,R$3)</f>
        <v>8</v>
      </c>
      <c r="S100" s="27">
        <f>COUNTIF($F$4:$F100,S$3)</f>
        <v>8</v>
      </c>
      <c r="T100" s="27">
        <f>COUNTIF($F$4:$F100,T$3)</f>
        <v>12</v>
      </c>
      <c r="U100" s="27">
        <f>COUNTIF($F$4:$F100,U$3)</f>
        <v>9</v>
      </c>
      <c r="V100" s="27">
        <f>COUNTIF($F$4:$F100,V$3)</f>
        <v>12</v>
      </c>
      <c r="W100" s="27">
        <f>COUNTIF($F$4:$F100,W$3)</f>
        <v>9</v>
      </c>
      <c r="X100" s="27">
        <f>COUNTIF($F$4:$F100,X$3)</f>
        <v>4</v>
      </c>
      <c r="Y100" s="27">
        <f>COUNTIF($F$4:$F100,Y$3)</f>
        <v>9</v>
      </c>
      <c r="Z100" s="27">
        <f>COUNTIF($F$4:$F100,Z$3)</f>
        <v>12</v>
      </c>
      <c r="AA100" s="27">
        <f>COUNTIF($F$4:$F100,AA$3)</f>
        <v>14</v>
      </c>
      <c r="AB100" s="38">
        <f>COUNTIF($E$4:$F100,R$3)</f>
        <v>18</v>
      </c>
      <c r="AC100" s="28">
        <f>COUNTIF($E$4:$F100,S$3)</f>
        <v>29</v>
      </c>
      <c r="AD100" s="28">
        <f>COUNTIF($E$4:$F100,T$3)</f>
        <v>21</v>
      </c>
      <c r="AE100" s="28">
        <f>COUNTIF($E$4:$F100,U$3)</f>
        <v>19</v>
      </c>
      <c r="AF100" s="28">
        <f>COUNTIF($E$4:$F100,V$3)</f>
        <v>22</v>
      </c>
      <c r="AG100" s="28">
        <f>COUNTIF($E$4:$F100,W$3)</f>
        <v>17</v>
      </c>
      <c r="AH100" s="28">
        <f>COUNTIF($E$4:$F100,X$3)</f>
        <v>11</v>
      </c>
      <c r="AI100" s="28">
        <f>COUNTIF($E$4:$F100,Y$3)</f>
        <v>20</v>
      </c>
      <c r="AJ100" s="28">
        <f>COUNTIF($E$4:$F100,Z$3)</f>
        <v>17</v>
      </c>
      <c r="AK100" s="28">
        <f>COUNTIF($E$4:$F100,AA$3)</f>
        <v>20</v>
      </c>
      <c r="AL100" s="36">
        <f t="shared" si="26"/>
        <v>0.44444444444444442</v>
      </c>
      <c r="AM100" s="36">
        <f t="shared" si="26"/>
        <v>0.27586206896551724</v>
      </c>
      <c r="AN100" s="36">
        <f t="shared" si="26"/>
        <v>0.5714285714285714</v>
      </c>
      <c r="AO100" s="36">
        <f t="shared" si="26"/>
        <v>0.47368421052631576</v>
      </c>
      <c r="AP100" s="36">
        <f t="shared" si="26"/>
        <v>0.54545454545454541</v>
      </c>
      <c r="AQ100" s="36">
        <f t="shared" si="22"/>
        <v>0.52941176470588236</v>
      </c>
      <c r="AR100" s="36">
        <f t="shared" si="22"/>
        <v>0.36363636363636365</v>
      </c>
      <c r="AS100" s="36">
        <f t="shared" si="22"/>
        <v>0.45</v>
      </c>
      <c r="AT100" s="36">
        <f t="shared" si="22"/>
        <v>0.70588235294117652</v>
      </c>
      <c r="AU100" s="36">
        <f t="shared" si="22"/>
        <v>0.7</v>
      </c>
      <c r="AV100" s="27">
        <v>98</v>
      </c>
      <c r="AX100">
        <f t="shared" si="23"/>
        <v>9</v>
      </c>
      <c r="AY100">
        <f t="shared" si="24"/>
        <v>5</v>
      </c>
      <c r="AZ100">
        <f t="shared" si="25"/>
        <v>5</v>
      </c>
      <c r="BA100" s="6">
        <f>matches_win!AL100-AL100</f>
        <v>0.11111111111111116</v>
      </c>
      <c r="BB100" s="6">
        <f>matches_win!AM100-AM100</f>
        <v>0.44827586206896552</v>
      </c>
      <c r="BC100" s="6">
        <f>matches_win!AN100-AN100</f>
        <v>-0.14285714285714285</v>
      </c>
      <c r="BD100" s="6">
        <f>matches_win!AO100-AO100</f>
        <v>5.2631578947368418E-2</v>
      </c>
      <c r="BE100" s="6">
        <f>matches_win!AP100-AP100</f>
        <v>-9.0909090909090884E-2</v>
      </c>
      <c r="BF100" s="6">
        <f>matches_win!AQ100-AQ100</f>
        <v>-5.8823529411764719E-2</v>
      </c>
      <c r="BG100" s="6">
        <f>matches_win!AR100-AR100</f>
        <v>0.27272727272727271</v>
      </c>
      <c r="BH100" s="6">
        <f>matches_win!AS100-AS100</f>
        <v>0.10000000000000003</v>
      </c>
      <c r="BI100" s="6">
        <f>matches_win!AT100-AT100</f>
        <v>-0.41176470588235298</v>
      </c>
      <c r="BJ100" s="6">
        <f>matches_win!AU100-AU100</f>
        <v>-0.39999999999999997</v>
      </c>
    </row>
    <row r="101" spans="1:62" x14ac:dyDescent="0.35">
      <c r="A101" t="s">
        <v>144</v>
      </c>
      <c r="B101" s="33">
        <v>98</v>
      </c>
      <c r="C101" s="27">
        <v>4</v>
      </c>
      <c r="D101" s="27">
        <v>6</v>
      </c>
      <c r="E101" s="27">
        <v>4</v>
      </c>
      <c r="F101" s="27">
        <f t="shared" si="19"/>
        <v>6</v>
      </c>
      <c r="G101" s="27">
        <f t="shared" si="20"/>
        <v>-2</v>
      </c>
      <c r="H101" s="27">
        <f t="shared" si="21"/>
        <v>0</v>
      </c>
      <c r="I101" s="34">
        <f>VLOOKUP(F101,naive_stat!$A$4:$E$13,5,0)</f>
        <v>0.55555555555555558</v>
      </c>
      <c r="J101" s="35">
        <f>11-VLOOKUP(F101,naive_stat!$A$4:$F$13,6,0)</f>
        <v>9</v>
      </c>
      <c r="K101" s="36">
        <f>matches_win!K101-matches_lost!K101</f>
        <v>0.16666666666666669</v>
      </c>
      <c r="L101" s="54">
        <f>IF(VLOOKUP(C101,dynamic!$A$50:$G$59,7,0)&gt;VLOOKUP(D101,dynamic!$A$50:$G$59,7,0),C101,D101)</f>
        <v>6</v>
      </c>
      <c r="M101" s="44">
        <f t="shared" si="16"/>
        <v>0</v>
      </c>
      <c r="N101" s="54">
        <f>IF(VLOOKUP(C101,dynamic!$A$50:$F$59,2,0)&gt;VLOOKUP(D101,dynamic!$A$50:$F$59,2,0),C101,D101)</f>
        <v>6</v>
      </c>
      <c r="O101" s="44">
        <f t="shared" si="17"/>
        <v>0</v>
      </c>
      <c r="P101" s="54">
        <f>IF(VLOOKUP(C101,dynamic!$A$50:$F$59,4,0)&gt;VLOOKUP(D101,dynamic!$A$50:$F$59,4,0),C101,D101)</f>
        <v>6</v>
      </c>
      <c r="Q101" s="44">
        <f t="shared" si="18"/>
        <v>0</v>
      </c>
      <c r="R101" s="27">
        <f>COUNTIF($F$4:$F101,R$3)</f>
        <v>8</v>
      </c>
      <c r="S101" s="27">
        <f>COUNTIF($F$4:$F101,S$3)</f>
        <v>8</v>
      </c>
      <c r="T101" s="27">
        <f>COUNTIF($F$4:$F101,T$3)</f>
        <v>12</v>
      </c>
      <c r="U101" s="27">
        <f>COUNTIF($F$4:$F101,U$3)</f>
        <v>9</v>
      </c>
      <c r="V101" s="27">
        <f>COUNTIF($F$4:$F101,V$3)</f>
        <v>12</v>
      </c>
      <c r="W101" s="27">
        <f>COUNTIF($F$4:$F101,W$3)</f>
        <v>9</v>
      </c>
      <c r="X101" s="27">
        <f>COUNTIF($F$4:$F101,X$3)</f>
        <v>5</v>
      </c>
      <c r="Y101" s="27">
        <f>COUNTIF($F$4:$F101,Y$3)</f>
        <v>9</v>
      </c>
      <c r="Z101" s="27">
        <f>COUNTIF($F$4:$F101,Z$3)</f>
        <v>12</v>
      </c>
      <c r="AA101" s="27">
        <f>COUNTIF($F$4:$F101,AA$3)</f>
        <v>14</v>
      </c>
      <c r="AB101" s="38">
        <f>COUNTIF($E$4:$F101,R$3)</f>
        <v>18</v>
      </c>
      <c r="AC101" s="28">
        <f>COUNTIF($E$4:$F101,S$3)</f>
        <v>29</v>
      </c>
      <c r="AD101" s="28">
        <f>COUNTIF($E$4:$F101,T$3)</f>
        <v>21</v>
      </c>
      <c r="AE101" s="28">
        <f>COUNTIF($E$4:$F101,U$3)</f>
        <v>19</v>
      </c>
      <c r="AF101" s="28">
        <f>COUNTIF($E$4:$F101,V$3)</f>
        <v>23</v>
      </c>
      <c r="AG101" s="28">
        <f>COUNTIF($E$4:$F101,W$3)</f>
        <v>17</v>
      </c>
      <c r="AH101" s="28">
        <f>COUNTIF($E$4:$F101,X$3)</f>
        <v>12</v>
      </c>
      <c r="AI101" s="28">
        <f>COUNTIF($E$4:$F101,Y$3)</f>
        <v>20</v>
      </c>
      <c r="AJ101" s="28">
        <f>COUNTIF($E$4:$F101,Z$3)</f>
        <v>17</v>
      </c>
      <c r="AK101" s="28">
        <f>COUNTIF($E$4:$F101,AA$3)</f>
        <v>20</v>
      </c>
      <c r="AL101" s="36">
        <f t="shared" si="26"/>
        <v>0.44444444444444442</v>
      </c>
      <c r="AM101" s="36">
        <f t="shared" si="26"/>
        <v>0.27586206896551724</v>
      </c>
      <c r="AN101" s="36">
        <f t="shared" si="26"/>
        <v>0.5714285714285714</v>
      </c>
      <c r="AO101" s="36">
        <f t="shared" si="26"/>
        <v>0.47368421052631576</v>
      </c>
      <c r="AP101" s="36">
        <f t="shared" si="26"/>
        <v>0.52173913043478259</v>
      </c>
      <c r="AQ101" s="36">
        <f t="shared" si="22"/>
        <v>0.52941176470588236</v>
      </c>
      <c r="AR101" s="36">
        <f t="shared" si="22"/>
        <v>0.41666666666666669</v>
      </c>
      <c r="AS101" s="36">
        <f t="shared" si="22"/>
        <v>0.45</v>
      </c>
      <c r="AT101" s="36">
        <f t="shared" si="22"/>
        <v>0.70588235294117652</v>
      </c>
      <c r="AU101" s="36">
        <f t="shared" si="22"/>
        <v>0.7</v>
      </c>
      <c r="AV101" s="27">
        <v>99</v>
      </c>
      <c r="AX101">
        <f t="shared" si="23"/>
        <v>4</v>
      </c>
      <c r="AY101">
        <f t="shared" si="24"/>
        <v>6</v>
      </c>
      <c r="AZ101">
        <f t="shared" si="25"/>
        <v>4</v>
      </c>
      <c r="BA101" s="6">
        <f>matches_win!AL101-AL101</f>
        <v>0.11111111111111116</v>
      </c>
      <c r="BB101" s="6">
        <f>matches_win!AM101-AM101</f>
        <v>0.44827586206896552</v>
      </c>
      <c r="BC101" s="6">
        <f>matches_win!AN101-AN101</f>
        <v>-0.14285714285714285</v>
      </c>
      <c r="BD101" s="6">
        <f>matches_win!AO101-AO101</f>
        <v>5.2631578947368418E-2</v>
      </c>
      <c r="BE101" s="6">
        <f>matches_win!AP101-AP101</f>
        <v>-4.3478260869565188E-2</v>
      </c>
      <c r="BF101" s="6">
        <f>matches_win!AQ101-AQ101</f>
        <v>-5.8823529411764719E-2</v>
      </c>
      <c r="BG101" s="6">
        <f>matches_win!AR101-AR101</f>
        <v>0.16666666666666669</v>
      </c>
      <c r="BH101" s="6">
        <f>matches_win!AS101-AS101</f>
        <v>0.10000000000000003</v>
      </c>
      <c r="BI101" s="6">
        <f>matches_win!AT101-AT101</f>
        <v>-0.41176470588235298</v>
      </c>
      <c r="BJ101" s="6">
        <f>matches_win!AU101-AU101</f>
        <v>-0.39999999999999997</v>
      </c>
    </row>
    <row r="102" spans="1:62" x14ac:dyDescent="0.35">
      <c r="A102" t="s">
        <v>144</v>
      </c>
      <c r="B102" s="33">
        <v>99</v>
      </c>
      <c r="C102" s="27">
        <v>2</v>
      </c>
      <c r="D102" s="27">
        <v>7</v>
      </c>
      <c r="E102" s="27">
        <v>2</v>
      </c>
      <c r="F102" s="27">
        <f t="shared" si="19"/>
        <v>7</v>
      </c>
      <c r="G102" s="27">
        <f t="shared" si="20"/>
        <v>-5</v>
      </c>
      <c r="H102" s="27">
        <f t="shared" si="21"/>
        <v>0</v>
      </c>
      <c r="I102" s="34">
        <f>VLOOKUP(F102,naive_stat!$A$4:$E$13,5,0)</f>
        <v>0.44827586206896552</v>
      </c>
      <c r="J102" s="35">
        <f>11-VLOOKUP(F102,naive_stat!$A$4:$F$13,6,0)</f>
        <v>4</v>
      </c>
      <c r="K102" s="36">
        <f>matches_win!K102-matches_lost!K102</f>
        <v>4.7619047619047672E-2</v>
      </c>
      <c r="L102" s="54">
        <f>IF(VLOOKUP(C102,dynamic!$A$50:$G$59,7,0)&gt;VLOOKUP(D102,dynamic!$A$50:$G$59,7,0),C102,D102)</f>
        <v>2</v>
      </c>
      <c r="M102" s="44">
        <f t="shared" si="16"/>
        <v>1</v>
      </c>
      <c r="N102" s="54">
        <f>IF(VLOOKUP(C102,dynamic!$A$50:$F$59,2,0)&gt;VLOOKUP(D102,dynamic!$A$50:$F$59,2,0),C102,D102)</f>
        <v>2</v>
      </c>
      <c r="O102" s="44">
        <f t="shared" si="17"/>
        <v>1</v>
      </c>
      <c r="P102" s="54">
        <f>IF(VLOOKUP(C102,dynamic!$A$50:$F$59,4,0)&gt;VLOOKUP(D102,dynamic!$A$50:$F$59,4,0),C102,D102)</f>
        <v>2</v>
      </c>
      <c r="Q102" s="44">
        <f t="shared" si="18"/>
        <v>1</v>
      </c>
      <c r="R102" s="27">
        <f>COUNTIF($F$4:$F102,R$3)</f>
        <v>8</v>
      </c>
      <c r="S102" s="27">
        <f>COUNTIF($F$4:$F102,S$3)</f>
        <v>8</v>
      </c>
      <c r="T102" s="27">
        <f>COUNTIF($F$4:$F102,T$3)</f>
        <v>12</v>
      </c>
      <c r="U102" s="27">
        <f>COUNTIF($F$4:$F102,U$3)</f>
        <v>9</v>
      </c>
      <c r="V102" s="27">
        <f>COUNTIF($F$4:$F102,V$3)</f>
        <v>12</v>
      </c>
      <c r="W102" s="27">
        <f>COUNTIF($F$4:$F102,W$3)</f>
        <v>9</v>
      </c>
      <c r="X102" s="27">
        <f>COUNTIF($F$4:$F102,X$3)</f>
        <v>5</v>
      </c>
      <c r="Y102" s="27">
        <f>COUNTIF($F$4:$F102,Y$3)</f>
        <v>10</v>
      </c>
      <c r="Z102" s="27">
        <f>COUNTIF($F$4:$F102,Z$3)</f>
        <v>12</v>
      </c>
      <c r="AA102" s="27">
        <f>COUNTIF($F$4:$F102,AA$3)</f>
        <v>14</v>
      </c>
      <c r="AB102" s="38">
        <f>COUNTIF($E$4:$F102,R$3)</f>
        <v>18</v>
      </c>
      <c r="AC102" s="28">
        <f>COUNTIF($E$4:$F102,S$3)</f>
        <v>29</v>
      </c>
      <c r="AD102" s="28">
        <f>COUNTIF($E$4:$F102,T$3)</f>
        <v>22</v>
      </c>
      <c r="AE102" s="28">
        <f>COUNTIF($E$4:$F102,U$3)</f>
        <v>19</v>
      </c>
      <c r="AF102" s="28">
        <f>COUNTIF($E$4:$F102,V$3)</f>
        <v>23</v>
      </c>
      <c r="AG102" s="28">
        <f>COUNTIF($E$4:$F102,W$3)</f>
        <v>17</v>
      </c>
      <c r="AH102" s="28">
        <f>COUNTIF($E$4:$F102,X$3)</f>
        <v>12</v>
      </c>
      <c r="AI102" s="28">
        <f>COUNTIF($E$4:$F102,Y$3)</f>
        <v>21</v>
      </c>
      <c r="AJ102" s="28">
        <f>COUNTIF($E$4:$F102,Z$3)</f>
        <v>17</v>
      </c>
      <c r="AK102" s="28">
        <f>COUNTIF($E$4:$F102,AA$3)</f>
        <v>20</v>
      </c>
      <c r="AL102" s="36">
        <f t="shared" si="26"/>
        <v>0.44444444444444442</v>
      </c>
      <c r="AM102" s="36">
        <f t="shared" si="26"/>
        <v>0.27586206896551724</v>
      </c>
      <c r="AN102" s="36">
        <f t="shared" si="26"/>
        <v>0.54545454545454541</v>
      </c>
      <c r="AO102" s="36">
        <f t="shared" si="26"/>
        <v>0.47368421052631576</v>
      </c>
      <c r="AP102" s="36">
        <f t="shared" si="26"/>
        <v>0.52173913043478259</v>
      </c>
      <c r="AQ102" s="36">
        <f t="shared" si="22"/>
        <v>0.52941176470588236</v>
      </c>
      <c r="AR102" s="36">
        <f t="shared" si="22"/>
        <v>0.41666666666666669</v>
      </c>
      <c r="AS102" s="36">
        <f t="shared" si="22"/>
        <v>0.47619047619047616</v>
      </c>
      <c r="AT102" s="36">
        <f t="shared" si="22"/>
        <v>0.70588235294117652</v>
      </c>
      <c r="AU102" s="36">
        <f t="shared" si="22"/>
        <v>0.7</v>
      </c>
      <c r="AV102" s="27">
        <v>100</v>
      </c>
      <c r="AX102">
        <f t="shared" si="23"/>
        <v>2</v>
      </c>
      <c r="AY102">
        <f t="shared" si="24"/>
        <v>7</v>
      </c>
      <c r="AZ102">
        <f t="shared" si="25"/>
        <v>2</v>
      </c>
      <c r="BA102" s="6">
        <f>matches_win!AL102-AL102</f>
        <v>0.11111111111111116</v>
      </c>
      <c r="BB102" s="6">
        <f>matches_win!AM102-AM102</f>
        <v>0.44827586206896552</v>
      </c>
      <c r="BC102" s="6">
        <f>matches_win!AN102-AN102</f>
        <v>-9.0909090909090884E-2</v>
      </c>
      <c r="BD102" s="6">
        <f>matches_win!AO102-AO102</f>
        <v>5.2631578947368418E-2</v>
      </c>
      <c r="BE102" s="6">
        <f>matches_win!AP102-AP102</f>
        <v>-4.3478260869565188E-2</v>
      </c>
      <c r="BF102" s="6">
        <f>matches_win!AQ102-AQ102</f>
        <v>-5.8823529411764719E-2</v>
      </c>
      <c r="BG102" s="6">
        <f>matches_win!AR102-AR102</f>
        <v>0.16666666666666669</v>
      </c>
      <c r="BH102" s="6">
        <f>matches_win!AS102-AS102</f>
        <v>4.7619047619047672E-2</v>
      </c>
      <c r="BI102" s="6">
        <f>matches_win!AT102-AT102</f>
        <v>-0.41176470588235298</v>
      </c>
      <c r="BJ102" s="6">
        <f>matches_win!AU102-AU102</f>
        <v>-0.39999999999999997</v>
      </c>
    </row>
    <row r="103" spans="1:62" x14ac:dyDescent="0.35">
      <c r="A103" t="s">
        <v>144</v>
      </c>
      <c r="B103" s="33">
        <v>100</v>
      </c>
      <c r="C103" s="27">
        <v>5</v>
      </c>
      <c r="D103" s="27">
        <v>3</v>
      </c>
      <c r="E103" s="27">
        <v>5</v>
      </c>
      <c r="F103" s="27">
        <f t="shared" si="19"/>
        <v>3</v>
      </c>
      <c r="G103" s="27">
        <f t="shared" si="20"/>
        <v>2</v>
      </c>
      <c r="H103" s="27">
        <f t="shared" si="21"/>
        <v>0</v>
      </c>
      <c r="I103" s="34">
        <f>VLOOKUP(F103,naive_stat!$A$4:$E$13,5,0)</f>
        <v>0.48148148148148145</v>
      </c>
      <c r="J103" s="35">
        <f>11-VLOOKUP(F103,naive_stat!$A$4:$F$13,6,0)</f>
        <v>5</v>
      </c>
      <c r="K103" s="36">
        <f>matches_win!K103-matches_lost!K103</f>
        <v>0</v>
      </c>
      <c r="L103" s="54">
        <f>IF(VLOOKUP(C103,dynamic!$A$50:$G$59,7,0)&gt;VLOOKUP(D103,dynamic!$A$50:$G$59,7,0),C103,D103)</f>
        <v>3</v>
      </c>
      <c r="M103" s="44">
        <f>IF(L103=E103,1,0)</f>
        <v>0</v>
      </c>
      <c r="N103" s="54">
        <f>IF(VLOOKUP(C103,dynamic!$A$50:$F$59,2,0)&gt;VLOOKUP(D103,dynamic!$A$50:$F$59,2,0),C103,D103)</f>
        <v>3</v>
      </c>
      <c r="O103" s="44">
        <f t="shared" ref="O103:O132" si="27">IF(N103=$E103,1,0)</f>
        <v>0</v>
      </c>
      <c r="P103" s="54">
        <f>IF(VLOOKUP(C103,dynamic!$A$50:$F$59,4,0)&gt;VLOOKUP(D103,dynamic!$A$50:$F$59,4,0),C103,D103)</f>
        <v>3</v>
      </c>
      <c r="Q103" s="44">
        <f t="shared" ref="Q103:Q132" si="28">IF(P103=$E103,1,0)</f>
        <v>0</v>
      </c>
      <c r="R103" s="27">
        <f>COUNTIF($F$4:$F103,R$3)</f>
        <v>8</v>
      </c>
      <c r="S103" s="27">
        <f>COUNTIF($F$4:$F103,S$3)</f>
        <v>8</v>
      </c>
      <c r="T103" s="27">
        <f>COUNTIF($F$4:$F103,T$3)</f>
        <v>12</v>
      </c>
      <c r="U103" s="27">
        <f>COUNTIF($F$4:$F103,U$3)</f>
        <v>10</v>
      </c>
      <c r="V103" s="27">
        <f>COUNTIF($F$4:$F103,V$3)</f>
        <v>12</v>
      </c>
      <c r="W103" s="27">
        <f>COUNTIF($F$4:$F103,W$3)</f>
        <v>9</v>
      </c>
      <c r="X103" s="27">
        <f>COUNTIF($F$4:$F103,X$3)</f>
        <v>5</v>
      </c>
      <c r="Y103" s="27">
        <f>COUNTIF($F$4:$F103,Y$3)</f>
        <v>10</v>
      </c>
      <c r="Z103" s="27">
        <f>COUNTIF($F$4:$F103,Z$3)</f>
        <v>12</v>
      </c>
      <c r="AA103" s="27">
        <f>COUNTIF($F$4:$F103,AA$3)</f>
        <v>14</v>
      </c>
      <c r="AB103" s="42">
        <f>COUNTIF($E$4:$F103,R$3)</f>
        <v>18</v>
      </c>
      <c r="AC103" s="43">
        <f>COUNTIF($E$4:$F103,S$3)</f>
        <v>29</v>
      </c>
      <c r="AD103" s="43">
        <f>COUNTIF($E$4:$F103,T$3)</f>
        <v>22</v>
      </c>
      <c r="AE103" s="43">
        <f>COUNTIF($E$4:$F103,U$3)</f>
        <v>20</v>
      </c>
      <c r="AF103" s="43">
        <f>COUNTIF($E$4:$F103,V$3)</f>
        <v>23</v>
      </c>
      <c r="AG103" s="43">
        <f>COUNTIF($E$4:$F103,W$3)</f>
        <v>18</v>
      </c>
      <c r="AH103" s="43">
        <f>COUNTIF($E$4:$F103,X$3)</f>
        <v>12</v>
      </c>
      <c r="AI103" s="43">
        <f>COUNTIF($E$4:$F103,Y$3)</f>
        <v>21</v>
      </c>
      <c r="AJ103" s="43">
        <f>COUNTIF($E$4:$F103,Z$3)</f>
        <v>17</v>
      </c>
      <c r="AK103" s="43">
        <f>COUNTIF($E$4:$F103,AA$3)</f>
        <v>20</v>
      </c>
      <c r="AL103" s="36">
        <f t="shared" si="26"/>
        <v>0.44444444444444442</v>
      </c>
      <c r="AM103" s="36">
        <f t="shared" si="26"/>
        <v>0.27586206896551724</v>
      </c>
      <c r="AN103" s="36">
        <f t="shared" si="26"/>
        <v>0.54545454545454541</v>
      </c>
      <c r="AO103" s="36">
        <f t="shared" si="26"/>
        <v>0.5</v>
      </c>
      <c r="AP103" s="36">
        <f t="shared" si="26"/>
        <v>0.52173913043478259</v>
      </c>
      <c r="AQ103" s="36">
        <f t="shared" si="22"/>
        <v>0.5</v>
      </c>
      <c r="AR103" s="36">
        <f t="shared" si="22"/>
        <v>0.41666666666666669</v>
      </c>
      <c r="AS103" s="36">
        <f t="shared" si="22"/>
        <v>0.47619047619047616</v>
      </c>
      <c r="AT103" s="36">
        <f t="shared" si="22"/>
        <v>0.70588235294117652</v>
      </c>
      <c r="AU103" s="36">
        <f t="shared" si="22"/>
        <v>0.7</v>
      </c>
      <c r="AV103" s="27">
        <v>101</v>
      </c>
      <c r="AX103">
        <f t="shared" si="23"/>
        <v>5</v>
      </c>
      <c r="AY103">
        <f t="shared" si="24"/>
        <v>3</v>
      </c>
      <c r="AZ103">
        <f t="shared" si="25"/>
        <v>5</v>
      </c>
      <c r="BA103" s="6">
        <f>matches_win!AL103-AL103</f>
        <v>0.11111111111111116</v>
      </c>
      <c r="BB103" s="6">
        <f>matches_win!AM103-AM103</f>
        <v>0.44827586206896552</v>
      </c>
      <c r="BC103" s="6">
        <f>matches_win!AN103-AN103</f>
        <v>-9.0909090909090884E-2</v>
      </c>
      <c r="BD103" s="6">
        <f>matches_win!AO103-AO103</f>
        <v>0</v>
      </c>
      <c r="BE103" s="6">
        <f>matches_win!AP103-AP103</f>
        <v>-4.3478260869565188E-2</v>
      </c>
      <c r="BF103" s="6">
        <f>matches_win!AQ103-AQ103</f>
        <v>0</v>
      </c>
      <c r="BG103" s="6">
        <f>matches_win!AR103-AR103</f>
        <v>0.16666666666666669</v>
      </c>
      <c r="BH103" s="6">
        <f>matches_win!AS103-AS103</f>
        <v>4.7619047619047672E-2</v>
      </c>
      <c r="BI103" s="6">
        <f>matches_win!AT103-AT103</f>
        <v>-0.41176470588235298</v>
      </c>
      <c r="BJ103" s="6">
        <f>matches_win!AU103-AU103</f>
        <v>-0.39999999999999997</v>
      </c>
    </row>
    <row r="104" spans="1:62" x14ac:dyDescent="0.35">
      <c r="A104" t="s">
        <v>145</v>
      </c>
      <c r="B104" s="32">
        <v>101</v>
      </c>
      <c r="C104">
        <v>9</v>
      </c>
      <c r="D104">
        <v>7</v>
      </c>
      <c r="E104">
        <v>9</v>
      </c>
      <c r="F104">
        <f t="shared" si="19"/>
        <v>7</v>
      </c>
      <c r="G104">
        <f t="shared" si="20"/>
        <v>2</v>
      </c>
      <c r="H104">
        <f t="shared" si="21"/>
        <v>0</v>
      </c>
      <c r="I104" s="5">
        <f>VLOOKUP(F104,naive_stat!$A$4:$E$13,5,0)</f>
        <v>0.44827586206896552</v>
      </c>
      <c r="J104" s="35">
        <f>11-VLOOKUP(F104,naive_stat!$A$4:$F$13,6,0)</f>
        <v>4</v>
      </c>
      <c r="K104" s="36">
        <f>matches_win!K104-matches_lost!K104</f>
        <v>0</v>
      </c>
      <c r="L104" s="47">
        <f>IF(VLOOKUP(C104,dynamic!$A$50:$G$59,7,0)&gt;VLOOKUP(D104,dynamic!$A$50:$G$59,7,0),C104,D104)</f>
        <v>7</v>
      </c>
      <c r="M104" s="47">
        <f>IF(L104=E104,1,0)</f>
        <v>0</v>
      </c>
      <c r="N104" s="46">
        <f>IF(VLOOKUP(C104,dynamic!$A$50:$F$59,2,0)&gt;VLOOKUP(D104,dynamic!$A$50:$F$59,2,0),C104,D104)</f>
        <v>7</v>
      </c>
      <c r="O104" s="46">
        <f t="shared" si="27"/>
        <v>0</v>
      </c>
      <c r="P104" s="46">
        <f>IF(VLOOKUP(C104,dynamic!$A$50:$F$59,4,0)&gt;VLOOKUP(D104,dynamic!$A$50:$F$59,4,0),C104,D104)</f>
        <v>7</v>
      </c>
      <c r="Q104" s="46">
        <f t="shared" si="28"/>
        <v>0</v>
      </c>
      <c r="R104" s="27">
        <f>COUNTIF($F$4:$F104,R$3)</f>
        <v>8</v>
      </c>
      <c r="S104" s="27">
        <f>COUNTIF($F$4:$F104,S$3)</f>
        <v>8</v>
      </c>
      <c r="T104" s="27">
        <f>COUNTIF($F$4:$F104,T$3)</f>
        <v>12</v>
      </c>
      <c r="U104" s="27">
        <f>COUNTIF($F$4:$F104,U$3)</f>
        <v>10</v>
      </c>
      <c r="V104" s="27">
        <f>COUNTIF($F$4:$F104,V$3)</f>
        <v>12</v>
      </c>
      <c r="W104" s="27">
        <f>COUNTIF($F$4:$F104,W$3)</f>
        <v>9</v>
      </c>
      <c r="X104" s="27">
        <f>COUNTIF($F$4:$F104,X$3)</f>
        <v>5</v>
      </c>
      <c r="Y104" s="27">
        <f>COUNTIF($F$4:$F104,Y$3)</f>
        <v>11</v>
      </c>
      <c r="Z104" s="27">
        <f>COUNTIF($F$4:$F104,Z$3)</f>
        <v>12</v>
      </c>
      <c r="AA104" s="27">
        <f>COUNTIF($F$4:$F104,AA$3)</f>
        <v>14</v>
      </c>
      <c r="AB104" s="39">
        <f>COUNTIF($E$4:$F104,R$3)</f>
        <v>18</v>
      </c>
      <c r="AC104" s="41">
        <f>COUNTIF($E$4:$F104,S$3)</f>
        <v>29</v>
      </c>
      <c r="AD104" s="41">
        <f>COUNTIF($E$4:$F104,T$3)</f>
        <v>22</v>
      </c>
      <c r="AE104" s="41">
        <f>COUNTIF($E$4:$F104,U$3)</f>
        <v>20</v>
      </c>
      <c r="AF104" s="41">
        <f>COUNTIF($E$4:$F104,V$3)</f>
        <v>23</v>
      </c>
      <c r="AG104" s="41">
        <f>COUNTIF($E$4:$F104,W$3)</f>
        <v>18</v>
      </c>
      <c r="AH104" s="41">
        <f>COUNTIF($E$4:$F104,X$3)</f>
        <v>12</v>
      </c>
      <c r="AI104" s="41">
        <f>COUNTIF($E$4:$F104,Y$3)</f>
        <v>22</v>
      </c>
      <c r="AJ104" s="41">
        <f>COUNTIF($E$4:$F104,Z$3)</f>
        <v>17</v>
      </c>
      <c r="AK104" s="41">
        <f>COUNTIF($E$4:$F104,AA$3)</f>
        <v>21</v>
      </c>
      <c r="AL104" s="4">
        <f t="shared" si="26"/>
        <v>0.44444444444444442</v>
      </c>
      <c r="AM104" s="4">
        <f t="shared" si="26"/>
        <v>0.27586206896551724</v>
      </c>
      <c r="AN104" s="4">
        <f t="shared" si="26"/>
        <v>0.54545454545454541</v>
      </c>
      <c r="AO104" s="4">
        <f t="shared" si="26"/>
        <v>0.5</v>
      </c>
      <c r="AP104" s="4">
        <f t="shared" si="26"/>
        <v>0.52173913043478259</v>
      </c>
      <c r="AQ104" s="4">
        <f t="shared" si="22"/>
        <v>0.5</v>
      </c>
      <c r="AR104" s="4">
        <f t="shared" si="22"/>
        <v>0.41666666666666669</v>
      </c>
      <c r="AS104" s="4">
        <f t="shared" si="22"/>
        <v>0.5</v>
      </c>
      <c r="AT104" s="4">
        <f t="shared" si="22"/>
        <v>0.70588235294117652</v>
      </c>
      <c r="AU104" s="4">
        <f t="shared" si="22"/>
        <v>0.66666666666666663</v>
      </c>
      <c r="AV104">
        <v>102</v>
      </c>
      <c r="AX104">
        <f t="shared" si="23"/>
        <v>9</v>
      </c>
      <c r="AY104">
        <f t="shared" si="24"/>
        <v>7</v>
      </c>
      <c r="AZ104">
        <f t="shared" si="25"/>
        <v>9</v>
      </c>
      <c r="BA104" s="6">
        <f>matches_win!AL104-AL104</f>
        <v>0.11111111111111116</v>
      </c>
      <c r="BB104" s="6">
        <f>matches_win!AM104-AM104</f>
        <v>0.44827586206896552</v>
      </c>
      <c r="BC104" s="6">
        <f>matches_win!AN104-AN104</f>
        <v>-9.0909090909090884E-2</v>
      </c>
      <c r="BD104" s="6">
        <f>matches_win!AO104-AO104</f>
        <v>0</v>
      </c>
      <c r="BE104" s="6">
        <f>matches_win!AP104-AP104</f>
        <v>-4.3478260869565188E-2</v>
      </c>
      <c r="BF104" s="6">
        <f>matches_win!AQ104-AQ104</f>
        <v>0</v>
      </c>
      <c r="BG104" s="6">
        <f>matches_win!AR104-AR104</f>
        <v>0.16666666666666669</v>
      </c>
      <c r="BH104" s="6">
        <f>matches_win!AS104-AS104</f>
        <v>0</v>
      </c>
      <c r="BI104" s="6">
        <f>matches_win!AT104-AT104</f>
        <v>-0.41176470588235298</v>
      </c>
      <c r="BJ104" s="6">
        <f>matches_win!AU104-AU104</f>
        <v>-0.33333333333333331</v>
      </c>
    </row>
    <row r="105" spans="1:62" x14ac:dyDescent="0.35">
      <c r="A105" t="s">
        <v>145</v>
      </c>
      <c r="B105" s="32">
        <v>102</v>
      </c>
      <c r="C105">
        <v>4</v>
      </c>
      <c r="D105">
        <v>0</v>
      </c>
      <c r="E105">
        <v>0</v>
      </c>
      <c r="F105">
        <f t="shared" si="19"/>
        <v>4</v>
      </c>
      <c r="G105">
        <f t="shared" si="20"/>
        <v>4</v>
      </c>
      <c r="H105">
        <f t="shared" si="21"/>
        <v>0</v>
      </c>
      <c r="I105" s="5">
        <f>VLOOKUP(F105,naive_stat!$A$4:$E$13,5,0)</f>
        <v>0.5161290322580645</v>
      </c>
      <c r="J105" s="35">
        <f>11-VLOOKUP(F105,naive_stat!$A$4:$F$13,6,0)</f>
        <v>8</v>
      </c>
      <c r="K105" s="36">
        <f>matches_win!K105-matches_lost!K105</f>
        <v>-8.3333333333333315E-2</v>
      </c>
      <c r="L105" s="47">
        <f>IF(VLOOKUP(C105,dynamic!$A$50:$G$59,7,0)&gt;VLOOKUP(D105,dynamic!$A$35:$G$44,7,0),C105,D105)</f>
        <v>0</v>
      </c>
      <c r="M105" s="47">
        <f t="shared" ref="M105:M143" si="29">IF(L105=E105,1,0)</f>
        <v>1</v>
      </c>
      <c r="N105" s="46">
        <f>IF(VLOOKUP(C105,dynamic!$A$50:$F$59,2,0)&gt;VLOOKUP(D105,dynamic!$A$50:$F$59,2,0),C105,D105)</f>
        <v>0</v>
      </c>
      <c r="O105" s="46">
        <f t="shared" si="27"/>
        <v>1</v>
      </c>
      <c r="P105" s="46">
        <f>IF(VLOOKUP(C105,dynamic!$A$50:$F$59,4,0)&gt;VLOOKUP(D105,dynamic!$A$50:$F$59,4,0),C105,D105)</f>
        <v>0</v>
      </c>
      <c r="Q105" s="46">
        <f t="shared" si="28"/>
        <v>1</v>
      </c>
      <c r="R105" s="27">
        <f>COUNTIF($F$4:$F105,R$3)</f>
        <v>8</v>
      </c>
      <c r="S105" s="27">
        <f>COUNTIF($F$4:$F105,S$3)</f>
        <v>8</v>
      </c>
      <c r="T105" s="27">
        <f>COUNTIF($F$4:$F105,T$3)</f>
        <v>12</v>
      </c>
      <c r="U105" s="27">
        <f>COUNTIF($F$4:$F105,U$3)</f>
        <v>10</v>
      </c>
      <c r="V105" s="27">
        <f>COUNTIF($F$4:$F105,V$3)</f>
        <v>13</v>
      </c>
      <c r="W105" s="27">
        <f>COUNTIF($F$4:$F105,W$3)</f>
        <v>9</v>
      </c>
      <c r="X105" s="27">
        <f>COUNTIF($F$4:$F105,X$3)</f>
        <v>5</v>
      </c>
      <c r="Y105" s="27">
        <f>COUNTIF($F$4:$F105,Y$3)</f>
        <v>11</v>
      </c>
      <c r="Z105" s="27">
        <f>COUNTIF($F$4:$F105,Z$3)</f>
        <v>12</v>
      </c>
      <c r="AA105" s="27">
        <f>COUNTIF($F$4:$F105,AA$3)</f>
        <v>14</v>
      </c>
      <c r="AB105" s="39">
        <f>COUNTIF($E$4:$F105,R$3)</f>
        <v>19</v>
      </c>
      <c r="AC105" s="41">
        <f>COUNTIF($E$4:$F105,S$3)</f>
        <v>29</v>
      </c>
      <c r="AD105" s="41">
        <f>COUNTIF($E$4:$F105,T$3)</f>
        <v>22</v>
      </c>
      <c r="AE105" s="41">
        <f>COUNTIF($E$4:$F105,U$3)</f>
        <v>20</v>
      </c>
      <c r="AF105" s="41">
        <f>COUNTIF($E$4:$F105,V$3)</f>
        <v>24</v>
      </c>
      <c r="AG105" s="41">
        <f>COUNTIF($E$4:$F105,W$3)</f>
        <v>18</v>
      </c>
      <c r="AH105" s="41">
        <f>COUNTIF($E$4:$F105,X$3)</f>
        <v>12</v>
      </c>
      <c r="AI105" s="41">
        <f>COUNTIF($E$4:$F105,Y$3)</f>
        <v>22</v>
      </c>
      <c r="AJ105" s="41">
        <f>COUNTIF($E$4:$F105,Z$3)</f>
        <v>17</v>
      </c>
      <c r="AK105" s="41">
        <f>COUNTIF($E$4:$F105,AA$3)</f>
        <v>21</v>
      </c>
      <c r="AL105" s="4">
        <f t="shared" si="26"/>
        <v>0.42105263157894735</v>
      </c>
      <c r="AM105" s="4">
        <f t="shared" si="26"/>
        <v>0.27586206896551724</v>
      </c>
      <c r="AN105" s="4">
        <f t="shared" si="26"/>
        <v>0.54545454545454541</v>
      </c>
      <c r="AO105" s="4">
        <f t="shared" si="26"/>
        <v>0.5</v>
      </c>
      <c r="AP105" s="4">
        <f t="shared" si="26"/>
        <v>0.54166666666666663</v>
      </c>
      <c r="AQ105" s="4">
        <f t="shared" si="22"/>
        <v>0.5</v>
      </c>
      <c r="AR105" s="4">
        <f t="shared" si="22"/>
        <v>0.41666666666666669</v>
      </c>
      <c r="AS105" s="4">
        <f t="shared" si="22"/>
        <v>0.5</v>
      </c>
      <c r="AT105" s="4">
        <f t="shared" si="22"/>
        <v>0.70588235294117652</v>
      </c>
      <c r="AU105" s="4">
        <f t="shared" si="22"/>
        <v>0.66666666666666663</v>
      </c>
      <c r="AV105">
        <v>103</v>
      </c>
      <c r="AX105">
        <f t="shared" si="23"/>
        <v>4</v>
      </c>
      <c r="AY105">
        <f t="shared" si="24"/>
        <v>0</v>
      </c>
      <c r="AZ105">
        <f t="shared" si="25"/>
        <v>0</v>
      </c>
      <c r="BA105" s="6">
        <f>matches_win!AL105-AL105</f>
        <v>0.15789473684210531</v>
      </c>
      <c r="BB105" s="6">
        <f>matches_win!AM105-AM105</f>
        <v>0.44827586206896552</v>
      </c>
      <c r="BC105" s="6">
        <f>matches_win!AN105-AN105</f>
        <v>-9.0909090909090884E-2</v>
      </c>
      <c r="BD105" s="6">
        <f>matches_win!AO105-AO105</f>
        <v>0</v>
      </c>
      <c r="BE105" s="6">
        <f>matches_win!AP105-AP105</f>
        <v>-8.3333333333333315E-2</v>
      </c>
      <c r="BF105" s="6">
        <f>matches_win!AQ105-AQ105</f>
        <v>0</v>
      </c>
      <c r="BG105" s="6">
        <f>matches_win!AR105-AR105</f>
        <v>0.16666666666666669</v>
      </c>
      <c r="BH105" s="6">
        <f>matches_win!AS105-AS105</f>
        <v>0</v>
      </c>
      <c r="BI105" s="6">
        <f>matches_win!AT105-AT105</f>
        <v>-0.41176470588235298</v>
      </c>
      <c r="BJ105" s="6">
        <f>matches_win!AU105-AU105</f>
        <v>-0.33333333333333331</v>
      </c>
    </row>
    <row r="106" spans="1:62" x14ac:dyDescent="0.35">
      <c r="A106" t="s">
        <v>145</v>
      </c>
      <c r="B106" s="32">
        <v>103</v>
      </c>
      <c r="C106">
        <v>4</v>
      </c>
      <c r="D106">
        <v>0</v>
      </c>
      <c r="E106">
        <v>0</v>
      </c>
      <c r="F106">
        <f t="shared" si="19"/>
        <v>4</v>
      </c>
      <c r="G106">
        <f t="shared" si="20"/>
        <v>4</v>
      </c>
      <c r="H106">
        <f t="shared" si="21"/>
        <v>0</v>
      </c>
      <c r="I106" s="5">
        <f>VLOOKUP(F106,naive_stat!$A$4:$E$13,5,0)</f>
        <v>0.5161290322580645</v>
      </c>
      <c r="J106" s="35">
        <f>11-VLOOKUP(F106,naive_stat!$A$4:$F$13,6,0)</f>
        <v>8</v>
      </c>
      <c r="K106" s="36">
        <f>matches_win!K106-matches_lost!K106</f>
        <v>-0.12000000000000005</v>
      </c>
      <c r="L106" s="47">
        <f>IF(VLOOKUP(C106,dynamic!$A$50:$G$59,7,0)&gt;VLOOKUP(D106,dynamic!$A$35:$G$44,7,0),C106,D106)</f>
        <v>0</v>
      </c>
      <c r="M106" s="47">
        <f t="shared" si="29"/>
        <v>1</v>
      </c>
      <c r="N106" s="46">
        <f>IF(VLOOKUP(C106,dynamic!$A$50:$F$59,2,0)&gt;VLOOKUP(D106,dynamic!$A$50:$F$59,2,0),C106,D106)</f>
        <v>0</v>
      </c>
      <c r="O106" s="46">
        <f t="shared" si="27"/>
        <v>1</v>
      </c>
      <c r="P106" s="46">
        <f>IF(VLOOKUP(C106,dynamic!$A$50:$F$59,4,0)&gt;VLOOKUP(D106,dynamic!$A$50:$F$59,4,0),C106,D106)</f>
        <v>0</v>
      </c>
      <c r="Q106" s="46">
        <f t="shared" si="28"/>
        <v>1</v>
      </c>
      <c r="R106" s="27">
        <f>COUNTIF($F$4:$F106,R$3)</f>
        <v>8</v>
      </c>
      <c r="S106" s="27">
        <f>COUNTIF($F$4:$F106,S$3)</f>
        <v>8</v>
      </c>
      <c r="T106" s="27">
        <f>COUNTIF($F$4:$F106,T$3)</f>
        <v>12</v>
      </c>
      <c r="U106" s="27">
        <f>COUNTIF($F$4:$F106,U$3)</f>
        <v>10</v>
      </c>
      <c r="V106" s="27">
        <f>COUNTIF($F$4:$F106,V$3)</f>
        <v>14</v>
      </c>
      <c r="W106" s="27">
        <f>COUNTIF($F$4:$F106,W$3)</f>
        <v>9</v>
      </c>
      <c r="X106" s="27">
        <f>COUNTIF($F$4:$F106,X$3)</f>
        <v>5</v>
      </c>
      <c r="Y106" s="27">
        <f>COUNTIF($F$4:$F106,Y$3)</f>
        <v>11</v>
      </c>
      <c r="Z106" s="27">
        <f>COUNTIF($F$4:$F106,Z$3)</f>
        <v>12</v>
      </c>
      <c r="AA106" s="27">
        <f>COUNTIF($F$4:$F106,AA$3)</f>
        <v>14</v>
      </c>
      <c r="AB106" s="39">
        <f>COUNTIF($E$4:$F106,R$3)</f>
        <v>20</v>
      </c>
      <c r="AC106" s="41">
        <f>COUNTIF($E$4:$F106,S$3)</f>
        <v>29</v>
      </c>
      <c r="AD106" s="41">
        <f>COUNTIF($E$4:$F106,T$3)</f>
        <v>22</v>
      </c>
      <c r="AE106" s="41">
        <f>COUNTIF($E$4:$F106,U$3)</f>
        <v>20</v>
      </c>
      <c r="AF106" s="41">
        <f>COUNTIF($E$4:$F106,V$3)</f>
        <v>25</v>
      </c>
      <c r="AG106" s="41">
        <f>COUNTIF($E$4:$F106,W$3)</f>
        <v>18</v>
      </c>
      <c r="AH106" s="41">
        <f>COUNTIF($E$4:$F106,X$3)</f>
        <v>12</v>
      </c>
      <c r="AI106" s="41">
        <f>COUNTIF($E$4:$F106,Y$3)</f>
        <v>22</v>
      </c>
      <c r="AJ106" s="41">
        <f>COUNTIF($E$4:$F106,Z$3)</f>
        <v>17</v>
      </c>
      <c r="AK106" s="41">
        <f>COUNTIF($E$4:$F106,AA$3)</f>
        <v>21</v>
      </c>
      <c r="AL106" s="4">
        <f t="shared" si="26"/>
        <v>0.4</v>
      </c>
      <c r="AM106" s="4">
        <f t="shared" si="26"/>
        <v>0.27586206896551724</v>
      </c>
      <c r="AN106" s="4">
        <f t="shared" si="26"/>
        <v>0.54545454545454541</v>
      </c>
      <c r="AO106" s="4">
        <f t="shared" si="26"/>
        <v>0.5</v>
      </c>
      <c r="AP106" s="4">
        <f t="shared" si="26"/>
        <v>0.56000000000000005</v>
      </c>
      <c r="AQ106" s="4">
        <f t="shared" si="22"/>
        <v>0.5</v>
      </c>
      <c r="AR106" s="4">
        <f t="shared" si="22"/>
        <v>0.41666666666666669</v>
      </c>
      <c r="AS106" s="4">
        <f t="shared" si="22"/>
        <v>0.5</v>
      </c>
      <c r="AT106" s="4">
        <f t="shared" si="22"/>
        <v>0.70588235294117652</v>
      </c>
      <c r="AU106" s="4">
        <f t="shared" si="22"/>
        <v>0.66666666666666663</v>
      </c>
      <c r="AV106">
        <v>104</v>
      </c>
      <c r="AX106">
        <f t="shared" si="23"/>
        <v>4</v>
      </c>
      <c r="AY106">
        <f t="shared" si="24"/>
        <v>0</v>
      </c>
      <c r="AZ106">
        <f t="shared" si="25"/>
        <v>0</v>
      </c>
      <c r="BA106" s="6">
        <f>matches_win!AL106-AL106</f>
        <v>0.19999999999999996</v>
      </c>
      <c r="BB106" s="6">
        <f>matches_win!AM106-AM106</f>
        <v>0.44827586206896552</v>
      </c>
      <c r="BC106" s="6">
        <f>matches_win!AN106-AN106</f>
        <v>-9.0909090909090884E-2</v>
      </c>
      <c r="BD106" s="6">
        <f>matches_win!AO106-AO106</f>
        <v>0</v>
      </c>
      <c r="BE106" s="6">
        <f>matches_win!AP106-AP106</f>
        <v>-0.12000000000000005</v>
      </c>
      <c r="BF106" s="6">
        <f>matches_win!AQ106-AQ106</f>
        <v>0</v>
      </c>
      <c r="BG106" s="6">
        <f>matches_win!AR106-AR106</f>
        <v>0.16666666666666669</v>
      </c>
      <c r="BH106" s="6">
        <f>matches_win!AS106-AS106</f>
        <v>0</v>
      </c>
      <c r="BI106" s="6">
        <f>matches_win!AT106-AT106</f>
        <v>-0.41176470588235298</v>
      </c>
      <c r="BJ106" s="6">
        <f>matches_win!AU106-AU106</f>
        <v>-0.33333333333333331</v>
      </c>
    </row>
    <row r="107" spans="1:62" x14ac:dyDescent="0.35">
      <c r="A107" t="s">
        <v>145</v>
      </c>
      <c r="B107" s="32">
        <v>104</v>
      </c>
      <c r="C107">
        <v>2</v>
      </c>
      <c r="D107">
        <v>5</v>
      </c>
      <c r="E107">
        <v>2</v>
      </c>
      <c r="F107">
        <f t="shared" si="19"/>
        <v>5</v>
      </c>
      <c r="G107">
        <f t="shared" si="20"/>
        <v>-3</v>
      </c>
      <c r="H107">
        <f t="shared" si="21"/>
        <v>0</v>
      </c>
      <c r="I107" s="5">
        <f>VLOOKUP(F107,naive_stat!$A$4:$E$13,5,0)</f>
        <v>0.42307692307692307</v>
      </c>
      <c r="J107" s="35">
        <f>11-VLOOKUP(F107,naive_stat!$A$4:$F$13,6,0)</f>
        <v>3</v>
      </c>
      <c r="K107" s="36">
        <f>matches_win!K107-matches_lost!K107</f>
        <v>-5.2631578947368418E-2</v>
      </c>
      <c r="L107" s="47">
        <f>IF(VLOOKUP(C107,dynamic!$A$50:$G$59,7,0)&gt;VLOOKUP(D107,dynamic!$A$35:$G$44,7,0),C107,D107)</f>
        <v>2</v>
      </c>
      <c r="M107" s="47">
        <f t="shared" si="29"/>
        <v>1</v>
      </c>
      <c r="N107" s="46">
        <f>IF(VLOOKUP(C107,dynamic!$A$50:$F$59,2,0)&gt;VLOOKUP(D107,dynamic!$A$50:$F$59,2,0),C107,D107)</f>
        <v>2</v>
      </c>
      <c r="O107" s="46">
        <f t="shared" si="27"/>
        <v>1</v>
      </c>
      <c r="P107" s="46">
        <f>IF(VLOOKUP(C107,dynamic!$A$50:$F$59,4,0)&gt;VLOOKUP(D107,dynamic!$A$50:$F$59,4,0),C107,D107)</f>
        <v>2</v>
      </c>
      <c r="Q107" s="46">
        <f t="shared" si="28"/>
        <v>1</v>
      </c>
      <c r="R107" s="27">
        <f>COUNTIF($F$4:$F107,R$3)</f>
        <v>8</v>
      </c>
      <c r="S107" s="27">
        <f>COUNTIF($F$4:$F107,S$3)</f>
        <v>8</v>
      </c>
      <c r="T107" s="27">
        <f>COUNTIF($F$4:$F107,T$3)</f>
        <v>12</v>
      </c>
      <c r="U107" s="27">
        <f>COUNTIF($F$4:$F107,U$3)</f>
        <v>10</v>
      </c>
      <c r="V107" s="27">
        <f>COUNTIF($F$4:$F107,V$3)</f>
        <v>14</v>
      </c>
      <c r="W107" s="27">
        <f>COUNTIF($F$4:$F107,W$3)</f>
        <v>10</v>
      </c>
      <c r="X107" s="27">
        <f>COUNTIF($F$4:$F107,X$3)</f>
        <v>5</v>
      </c>
      <c r="Y107" s="27">
        <f>COUNTIF($F$4:$F107,Y$3)</f>
        <v>11</v>
      </c>
      <c r="Z107" s="27">
        <f>COUNTIF($F$4:$F107,Z$3)</f>
        <v>12</v>
      </c>
      <c r="AA107" s="27">
        <f>COUNTIF($F$4:$F107,AA$3)</f>
        <v>14</v>
      </c>
      <c r="AB107" s="39">
        <f>COUNTIF($E$4:$F107,R$3)</f>
        <v>20</v>
      </c>
      <c r="AC107" s="41">
        <f>COUNTIF($E$4:$F107,S$3)</f>
        <v>29</v>
      </c>
      <c r="AD107" s="41">
        <f>COUNTIF($E$4:$F107,T$3)</f>
        <v>23</v>
      </c>
      <c r="AE107" s="41">
        <f>COUNTIF($E$4:$F107,U$3)</f>
        <v>20</v>
      </c>
      <c r="AF107" s="41">
        <f>COUNTIF($E$4:$F107,V$3)</f>
        <v>25</v>
      </c>
      <c r="AG107" s="41">
        <f>COUNTIF($E$4:$F107,W$3)</f>
        <v>19</v>
      </c>
      <c r="AH107" s="41">
        <f>COUNTIF($E$4:$F107,X$3)</f>
        <v>12</v>
      </c>
      <c r="AI107" s="41">
        <f>COUNTIF($E$4:$F107,Y$3)</f>
        <v>22</v>
      </c>
      <c r="AJ107" s="41">
        <f>COUNTIF($E$4:$F107,Z$3)</f>
        <v>17</v>
      </c>
      <c r="AK107" s="41">
        <f>COUNTIF($E$4:$F107,AA$3)</f>
        <v>21</v>
      </c>
      <c r="AL107" s="4">
        <f t="shared" si="26"/>
        <v>0.4</v>
      </c>
      <c r="AM107" s="4">
        <f t="shared" si="26"/>
        <v>0.27586206896551724</v>
      </c>
      <c r="AN107" s="4">
        <f t="shared" si="26"/>
        <v>0.52173913043478259</v>
      </c>
      <c r="AO107" s="4">
        <f t="shared" si="26"/>
        <v>0.5</v>
      </c>
      <c r="AP107" s="4">
        <f t="shared" si="26"/>
        <v>0.56000000000000005</v>
      </c>
      <c r="AQ107" s="4">
        <f t="shared" si="22"/>
        <v>0.52631578947368418</v>
      </c>
      <c r="AR107" s="4">
        <f t="shared" si="22"/>
        <v>0.41666666666666669</v>
      </c>
      <c r="AS107" s="4">
        <f t="shared" si="22"/>
        <v>0.5</v>
      </c>
      <c r="AT107" s="4">
        <f t="shared" si="22"/>
        <v>0.70588235294117652</v>
      </c>
      <c r="AU107" s="4">
        <f t="shared" si="22"/>
        <v>0.66666666666666663</v>
      </c>
      <c r="AV107">
        <v>105</v>
      </c>
      <c r="AX107">
        <f t="shared" si="23"/>
        <v>2</v>
      </c>
      <c r="AY107">
        <f t="shared" si="24"/>
        <v>5</v>
      </c>
      <c r="AZ107">
        <f t="shared" si="25"/>
        <v>2</v>
      </c>
      <c r="BA107" s="6">
        <f>matches_win!AL107-AL107</f>
        <v>0.19999999999999996</v>
      </c>
      <c r="BB107" s="6">
        <f>matches_win!AM107-AM107</f>
        <v>0.44827586206896552</v>
      </c>
      <c r="BC107" s="6">
        <f>matches_win!AN107-AN107</f>
        <v>-4.3478260869565188E-2</v>
      </c>
      <c r="BD107" s="6">
        <f>matches_win!AO107-AO107</f>
        <v>0</v>
      </c>
      <c r="BE107" s="6">
        <f>matches_win!AP107-AP107</f>
        <v>-0.12000000000000005</v>
      </c>
      <c r="BF107" s="6">
        <f>matches_win!AQ107-AQ107</f>
        <v>-5.2631578947368418E-2</v>
      </c>
      <c r="BG107" s="6">
        <f>matches_win!AR107-AR107</f>
        <v>0.16666666666666669</v>
      </c>
      <c r="BH107" s="6">
        <f>matches_win!AS107-AS107</f>
        <v>0</v>
      </c>
      <c r="BI107" s="6">
        <f>matches_win!AT107-AT107</f>
        <v>-0.41176470588235298</v>
      </c>
      <c r="BJ107" s="6">
        <f>matches_win!AU107-AU107</f>
        <v>-0.33333333333333331</v>
      </c>
    </row>
    <row r="108" spans="1:62" x14ac:dyDescent="0.35">
      <c r="A108" t="s">
        <v>145</v>
      </c>
      <c r="B108" s="32">
        <v>105</v>
      </c>
      <c r="C108">
        <v>0</v>
      </c>
      <c r="D108">
        <v>4</v>
      </c>
      <c r="E108">
        <v>4</v>
      </c>
      <c r="F108">
        <f t="shared" si="19"/>
        <v>0</v>
      </c>
      <c r="G108">
        <f t="shared" si="20"/>
        <v>-4</v>
      </c>
      <c r="H108">
        <f t="shared" si="21"/>
        <v>0</v>
      </c>
      <c r="I108" s="5">
        <f>VLOOKUP(F108,naive_stat!$A$4:$E$13,5,0)</f>
        <v>0.5161290322580645</v>
      </c>
      <c r="J108" s="35">
        <f>11-VLOOKUP(F108,naive_stat!$A$4:$F$13,6,0)</f>
        <v>8</v>
      </c>
      <c r="K108" s="36">
        <f>matches_win!K108-matches_lost!K108</f>
        <v>0.14285714285714285</v>
      </c>
      <c r="L108" s="47">
        <f>IF(VLOOKUP(C108,dynamic!$A$50:$G$59,7,0)&gt;VLOOKUP(D108,dynamic!$A$35:$G$44,7,0),C108,D108)</f>
        <v>4</v>
      </c>
      <c r="M108" s="47">
        <f t="shared" si="29"/>
        <v>1</v>
      </c>
      <c r="N108" s="46">
        <f>IF(VLOOKUP(C108,dynamic!$A$50:$F$59,2,0)&gt;VLOOKUP(D108,dynamic!$A$50:$F$59,2,0),C108,D108)</f>
        <v>0</v>
      </c>
      <c r="O108" s="46">
        <f t="shared" si="27"/>
        <v>0</v>
      </c>
      <c r="P108" s="46">
        <f>IF(VLOOKUP(C108,dynamic!$A$50:$F$59,4,0)&gt;VLOOKUP(D108,dynamic!$A$50:$F$59,4,0),C108,D108)</f>
        <v>0</v>
      </c>
      <c r="Q108" s="46">
        <f t="shared" si="28"/>
        <v>0</v>
      </c>
      <c r="R108" s="27">
        <f>COUNTIF($F$4:$F108,R$3)</f>
        <v>9</v>
      </c>
      <c r="S108" s="27">
        <f>COUNTIF($F$4:$F108,S$3)</f>
        <v>8</v>
      </c>
      <c r="T108" s="27">
        <f>COUNTIF($F$4:$F108,T$3)</f>
        <v>12</v>
      </c>
      <c r="U108" s="27">
        <f>COUNTIF($F$4:$F108,U$3)</f>
        <v>10</v>
      </c>
      <c r="V108" s="27">
        <f>COUNTIF($F$4:$F108,V$3)</f>
        <v>14</v>
      </c>
      <c r="W108" s="27">
        <f>COUNTIF($F$4:$F108,W$3)</f>
        <v>10</v>
      </c>
      <c r="X108" s="27">
        <f>COUNTIF($F$4:$F108,X$3)</f>
        <v>5</v>
      </c>
      <c r="Y108" s="27">
        <f>COUNTIF($F$4:$F108,Y$3)</f>
        <v>11</v>
      </c>
      <c r="Z108" s="27">
        <f>COUNTIF($F$4:$F108,Z$3)</f>
        <v>12</v>
      </c>
      <c r="AA108" s="27">
        <f>COUNTIF($F$4:$F108,AA$3)</f>
        <v>14</v>
      </c>
      <c r="AB108" s="39">
        <f>COUNTIF($E$4:$F108,R$3)</f>
        <v>21</v>
      </c>
      <c r="AC108" s="41">
        <f>COUNTIF($E$4:$F108,S$3)</f>
        <v>29</v>
      </c>
      <c r="AD108" s="41">
        <f>COUNTIF($E$4:$F108,T$3)</f>
        <v>23</v>
      </c>
      <c r="AE108" s="41">
        <f>COUNTIF($E$4:$F108,U$3)</f>
        <v>20</v>
      </c>
      <c r="AF108" s="41">
        <f>COUNTIF($E$4:$F108,V$3)</f>
        <v>26</v>
      </c>
      <c r="AG108" s="41">
        <f>COUNTIF($E$4:$F108,W$3)</f>
        <v>19</v>
      </c>
      <c r="AH108" s="41">
        <f>COUNTIF($E$4:$F108,X$3)</f>
        <v>12</v>
      </c>
      <c r="AI108" s="41">
        <f>COUNTIF($E$4:$F108,Y$3)</f>
        <v>22</v>
      </c>
      <c r="AJ108" s="41">
        <f>COUNTIF($E$4:$F108,Z$3)</f>
        <v>17</v>
      </c>
      <c r="AK108" s="41">
        <f>COUNTIF($E$4:$F108,AA$3)</f>
        <v>21</v>
      </c>
      <c r="AL108" s="4">
        <f t="shared" si="26"/>
        <v>0.42857142857142855</v>
      </c>
      <c r="AM108" s="4">
        <f t="shared" si="26"/>
        <v>0.27586206896551724</v>
      </c>
      <c r="AN108" s="4">
        <f t="shared" si="26"/>
        <v>0.52173913043478259</v>
      </c>
      <c r="AO108" s="4">
        <f t="shared" si="26"/>
        <v>0.5</v>
      </c>
      <c r="AP108" s="4">
        <f t="shared" si="26"/>
        <v>0.53846153846153844</v>
      </c>
      <c r="AQ108" s="4">
        <f t="shared" si="22"/>
        <v>0.52631578947368418</v>
      </c>
      <c r="AR108" s="4">
        <f t="shared" si="22"/>
        <v>0.41666666666666669</v>
      </c>
      <c r="AS108" s="4">
        <f t="shared" si="22"/>
        <v>0.5</v>
      </c>
      <c r="AT108" s="4">
        <f t="shared" si="22"/>
        <v>0.70588235294117652</v>
      </c>
      <c r="AU108" s="4">
        <f t="shared" si="22"/>
        <v>0.66666666666666663</v>
      </c>
      <c r="AV108">
        <v>106</v>
      </c>
      <c r="AX108">
        <f t="shared" si="23"/>
        <v>0</v>
      </c>
      <c r="AY108">
        <f t="shared" si="24"/>
        <v>4</v>
      </c>
      <c r="AZ108">
        <f t="shared" si="25"/>
        <v>4</v>
      </c>
      <c r="BA108" s="6">
        <f>matches_win!AL108-AL108</f>
        <v>0.14285714285714285</v>
      </c>
      <c r="BB108" s="6">
        <f>matches_win!AM108-AM108</f>
        <v>0.44827586206896552</v>
      </c>
      <c r="BC108" s="6">
        <f>matches_win!AN108-AN108</f>
        <v>-4.3478260869565188E-2</v>
      </c>
      <c r="BD108" s="6">
        <f>matches_win!AO108-AO108</f>
        <v>0</v>
      </c>
      <c r="BE108" s="6">
        <f>matches_win!AP108-AP108</f>
        <v>-7.6923076923076872E-2</v>
      </c>
      <c r="BF108" s="6">
        <f>matches_win!AQ108-AQ108</f>
        <v>-5.2631578947368418E-2</v>
      </c>
      <c r="BG108" s="6">
        <f>matches_win!AR108-AR108</f>
        <v>0.16666666666666669</v>
      </c>
      <c r="BH108" s="6">
        <f>matches_win!AS108-AS108</f>
        <v>0</v>
      </c>
      <c r="BI108" s="6">
        <f>matches_win!AT108-AT108</f>
        <v>-0.41176470588235298</v>
      </c>
      <c r="BJ108" s="6">
        <f>matches_win!AU108-AU108</f>
        <v>-0.33333333333333331</v>
      </c>
    </row>
    <row r="109" spans="1:62" x14ac:dyDescent="0.35">
      <c r="A109" t="s">
        <v>145</v>
      </c>
      <c r="B109" s="32">
        <v>106</v>
      </c>
      <c r="C109">
        <v>4</v>
      </c>
      <c r="D109">
        <v>0</v>
      </c>
      <c r="E109">
        <v>4</v>
      </c>
      <c r="F109">
        <f t="shared" si="19"/>
        <v>0</v>
      </c>
      <c r="G109">
        <f t="shared" si="20"/>
        <v>4</v>
      </c>
      <c r="H109">
        <f t="shared" si="21"/>
        <v>0</v>
      </c>
      <c r="I109" s="5">
        <f>VLOOKUP(F109,naive_stat!$A$4:$E$13,5,0)</f>
        <v>0.5161290322580645</v>
      </c>
      <c r="J109" s="35">
        <f>11-VLOOKUP(F109,naive_stat!$A$4:$F$13,6,0)</f>
        <v>8</v>
      </c>
      <c r="K109" s="36">
        <f>matches_win!K109-matches_lost!K109</f>
        <v>9.0909090909090884E-2</v>
      </c>
      <c r="L109" s="47">
        <f>IF(VLOOKUP(C109,dynamic!$A$50:$G$59,7,0)&gt;VLOOKUP(D109,dynamic!$A$35:$G$44,7,0),C109,D109)</f>
        <v>0</v>
      </c>
      <c r="M109" s="47">
        <f t="shared" si="29"/>
        <v>0</v>
      </c>
      <c r="N109" s="46">
        <f>IF(VLOOKUP(C109,dynamic!$A$50:$F$59,2,0)&gt;VLOOKUP(D109,dynamic!$A$50:$F$59,2,0),C109,D109)</f>
        <v>0</v>
      </c>
      <c r="O109" s="46">
        <f t="shared" si="27"/>
        <v>0</v>
      </c>
      <c r="P109" s="46">
        <f>IF(VLOOKUP(C109,dynamic!$A$50:$F$59,4,0)&gt;VLOOKUP(D109,dynamic!$A$50:$F$59,4,0),C109,D109)</f>
        <v>0</v>
      </c>
      <c r="Q109" s="46">
        <f t="shared" si="28"/>
        <v>0</v>
      </c>
      <c r="R109" s="27">
        <f>COUNTIF($F$4:$F109,R$3)</f>
        <v>10</v>
      </c>
      <c r="S109" s="27">
        <f>COUNTIF($F$4:$F109,S$3)</f>
        <v>8</v>
      </c>
      <c r="T109" s="27">
        <f>COUNTIF($F$4:$F109,T$3)</f>
        <v>12</v>
      </c>
      <c r="U109" s="27">
        <f>COUNTIF($F$4:$F109,U$3)</f>
        <v>10</v>
      </c>
      <c r="V109" s="27">
        <f>COUNTIF($F$4:$F109,V$3)</f>
        <v>14</v>
      </c>
      <c r="W109" s="27">
        <f>COUNTIF($F$4:$F109,W$3)</f>
        <v>10</v>
      </c>
      <c r="X109" s="27">
        <f>COUNTIF($F$4:$F109,X$3)</f>
        <v>5</v>
      </c>
      <c r="Y109" s="27">
        <f>COUNTIF($F$4:$F109,Y$3)</f>
        <v>11</v>
      </c>
      <c r="Z109" s="27">
        <f>COUNTIF($F$4:$F109,Z$3)</f>
        <v>12</v>
      </c>
      <c r="AA109" s="27">
        <f>COUNTIF($F$4:$F109,AA$3)</f>
        <v>14</v>
      </c>
      <c r="AB109" s="39">
        <f>COUNTIF($E$4:$F109,R$3)</f>
        <v>22</v>
      </c>
      <c r="AC109" s="41">
        <f>COUNTIF($E$4:$F109,S$3)</f>
        <v>29</v>
      </c>
      <c r="AD109" s="41">
        <f>COUNTIF($E$4:$F109,T$3)</f>
        <v>23</v>
      </c>
      <c r="AE109" s="41">
        <f>COUNTIF($E$4:$F109,U$3)</f>
        <v>20</v>
      </c>
      <c r="AF109" s="41">
        <f>COUNTIF($E$4:$F109,V$3)</f>
        <v>27</v>
      </c>
      <c r="AG109" s="41">
        <f>COUNTIF($E$4:$F109,W$3)</f>
        <v>19</v>
      </c>
      <c r="AH109" s="41">
        <f>COUNTIF($E$4:$F109,X$3)</f>
        <v>12</v>
      </c>
      <c r="AI109" s="41">
        <f>COUNTIF($E$4:$F109,Y$3)</f>
        <v>22</v>
      </c>
      <c r="AJ109" s="41">
        <f>COUNTIF($E$4:$F109,Z$3)</f>
        <v>17</v>
      </c>
      <c r="AK109" s="41">
        <f>COUNTIF($E$4:$F109,AA$3)</f>
        <v>21</v>
      </c>
      <c r="AL109" s="4">
        <f t="shared" si="26"/>
        <v>0.45454545454545453</v>
      </c>
      <c r="AM109" s="4">
        <f t="shared" si="26"/>
        <v>0.27586206896551724</v>
      </c>
      <c r="AN109" s="4">
        <f t="shared" si="26"/>
        <v>0.52173913043478259</v>
      </c>
      <c r="AO109" s="4">
        <f t="shared" si="26"/>
        <v>0.5</v>
      </c>
      <c r="AP109" s="4">
        <f t="shared" si="26"/>
        <v>0.51851851851851849</v>
      </c>
      <c r="AQ109" s="4">
        <f t="shared" si="22"/>
        <v>0.52631578947368418</v>
      </c>
      <c r="AR109" s="4">
        <f t="shared" si="22"/>
        <v>0.41666666666666669</v>
      </c>
      <c r="AS109" s="4">
        <f t="shared" si="22"/>
        <v>0.5</v>
      </c>
      <c r="AT109" s="4">
        <f t="shared" si="22"/>
        <v>0.70588235294117652</v>
      </c>
      <c r="AU109" s="4">
        <f t="shared" si="22"/>
        <v>0.66666666666666663</v>
      </c>
      <c r="AV109">
        <v>107</v>
      </c>
      <c r="AX109">
        <f t="shared" si="23"/>
        <v>4</v>
      </c>
      <c r="AY109">
        <f t="shared" si="24"/>
        <v>0</v>
      </c>
      <c r="AZ109">
        <f t="shared" si="25"/>
        <v>4</v>
      </c>
      <c r="BA109" s="6">
        <f>matches_win!AL109-AL109</f>
        <v>9.0909090909090884E-2</v>
      </c>
      <c r="BB109" s="6">
        <f>matches_win!AM109-AM109</f>
        <v>0.44827586206896552</v>
      </c>
      <c r="BC109" s="6">
        <f>matches_win!AN109-AN109</f>
        <v>-4.3478260869565188E-2</v>
      </c>
      <c r="BD109" s="6">
        <f>matches_win!AO109-AO109</f>
        <v>0</v>
      </c>
      <c r="BE109" s="6">
        <f>matches_win!AP109-AP109</f>
        <v>-3.7037037037037035E-2</v>
      </c>
      <c r="BF109" s="6">
        <f>matches_win!AQ109-AQ109</f>
        <v>-5.2631578947368418E-2</v>
      </c>
      <c r="BG109" s="6">
        <f>matches_win!AR109-AR109</f>
        <v>0.16666666666666669</v>
      </c>
      <c r="BH109" s="6">
        <f>matches_win!AS109-AS109</f>
        <v>0</v>
      </c>
      <c r="BI109" s="6">
        <f>matches_win!AT109-AT109</f>
        <v>-0.41176470588235298</v>
      </c>
      <c r="BJ109" s="6">
        <f>matches_win!AU109-AU109</f>
        <v>-0.33333333333333331</v>
      </c>
    </row>
    <row r="110" spans="1:62" x14ac:dyDescent="0.35">
      <c r="A110" t="s">
        <v>145</v>
      </c>
      <c r="B110" s="32">
        <v>107</v>
      </c>
      <c r="C110">
        <v>8</v>
      </c>
      <c r="D110">
        <v>2</v>
      </c>
      <c r="E110">
        <v>8</v>
      </c>
      <c r="F110">
        <f t="shared" si="19"/>
        <v>2</v>
      </c>
      <c r="G110">
        <f t="shared" si="20"/>
        <v>6</v>
      </c>
      <c r="H110">
        <f t="shared" si="21"/>
        <v>0</v>
      </c>
      <c r="I110" s="5">
        <f>VLOOKUP(F110,naive_stat!$A$4:$E$13,5,0)</f>
        <v>0.4838709677419355</v>
      </c>
      <c r="J110" s="35">
        <f>11-VLOOKUP(F110,naive_stat!$A$4:$F$13,6,0)</f>
        <v>6</v>
      </c>
      <c r="K110" s="36">
        <f>matches_win!K110-matches_lost!K110</f>
        <v>-8.3333333333333315E-2</v>
      </c>
      <c r="L110" s="47">
        <f>IF(VLOOKUP(C110,dynamic!$A$50:$G$59,7,0)&gt;VLOOKUP(D110,dynamic!$A$35:$G$44,7,0),C110,D110)</f>
        <v>2</v>
      </c>
      <c r="M110" s="47">
        <f t="shared" si="29"/>
        <v>0</v>
      </c>
      <c r="N110" s="46">
        <f>IF(VLOOKUP(C110,dynamic!$A$50:$F$59,2,0)&gt;VLOOKUP(D110,dynamic!$A$50:$F$59,2,0),C110,D110)</f>
        <v>2</v>
      </c>
      <c r="O110" s="46">
        <f t="shared" si="27"/>
        <v>0</v>
      </c>
      <c r="P110" s="46">
        <f>IF(VLOOKUP(C110,dynamic!$A$50:$F$59,4,0)&gt;VLOOKUP(D110,dynamic!$A$50:$F$59,4,0),C110,D110)</f>
        <v>2</v>
      </c>
      <c r="Q110" s="46">
        <f t="shared" si="28"/>
        <v>0</v>
      </c>
      <c r="R110" s="27">
        <f>COUNTIF($F$4:$F110,R$3)</f>
        <v>10</v>
      </c>
      <c r="S110" s="27">
        <f>COUNTIF($F$4:$F110,S$3)</f>
        <v>8</v>
      </c>
      <c r="T110" s="27">
        <f>COUNTIF($F$4:$F110,T$3)</f>
        <v>13</v>
      </c>
      <c r="U110" s="27">
        <f>COUNTIF($F$4:$F110,U$3)</f>
        <v>10</v>
      </c>
      <c r="V110" s="27">
        <f>COUNTIF($F$4:$F110,V$3)</f>
        <v>14</v>
      </c>
      <c r="W110" s="27">
        <f>COUNTIF($F$4:$F110,W$3)</f>
        <v>10</v>
      </c>
      <c r="X110" s="27">
        <f>COUNTIF($F$4:$F110,X$3)</f>
        <v>5</v>
      </c>
      <c r="Y110" s="27">
        <f>COUNTIF($F$4:$F110,Y$3)</f>
        <v>11</v>
      </c>
      <c r="Z110" s="27">
        <f>COUNTIF($F$4:$F110,Z$3)</f>
        <v>12</v>
      </c>
      <c r="AA110" s="27">
        <f>COUNTIF($F$4:$F110,AA$3)</f>
        <v>14</v>
      </c>
      <c r="AB110" s="39">
        <f>COUNTIF($E$4:$F110,R$3)</f>
        <v>22</v>
      </c>
      <c r="AC110" s="41">
        <f>COUNTIF($E$4:$F110,S$3)</f>
        <v>29</v>
      </c>
      <c r="AD110" s="41">
        <f>COUNTIF($E$4:$F110,T$3)</f>
        <v>24</v>
      </c>
      <c r="AE110" s="41">
        <f>COUNTIF($E$4:$F110,U$3)</f>
        <v>20</v>
      </c>
      <c r="AF110" s="41">
        <f>COUNTIF($E$4:$F110,V$3)</f>
        <v>27</v>
      </c>
      <c r="AG110" s="41">
        <f>COUNTIF($E$4:$F110,W$3)</f>
        <v>19</v>
      </c>
      <c r="AH110" s="41">
        <f>COUNTIF($E$4:$F110,X$3)</f>
        <v>12</v>
      </c>
      <c r="AI110" s="41">
        <f>COUNTIF($E$4:$F110,Y$3)</f>
        <v>22</v>
      </c>
      <c r="AJ110" s="41">
        <f>COUNTIF($E$4:$F110,Z$3)</f>
        <v>18</v>
      </c>
      <c r="AK110" s="41">
        <f>COUNTIF($E$4:$F110,AA$3)</f>
        <v>21</v>
      </c>
      <c r="AL110" s="4">
        <f t="shared" si="26"/>
        <v>0.45454545454545453</v>
      </c>
      <c r="AM110" s="4">
        <f t="shared" si="26"/>
        <v>0.27586206896551724</v>
      </c>
      <c r="AN110" s="4">
        <f t="shared" si="26"/>
        <v>0.54166666666666663</v>
      </c>
      <c r="AO110" s="4">
        <f t="shared" si="26"/>
        <v>0.5</v>
      </c>
      <c r="AP110" s="4">
        <f t="shared" si="26"/>
        <v>0.51851851851851849</v>
      </c>
      <c r="AQ110" s="4">
        <f t="shared" si="22"/>
        <v>0.52631578947368418</v>
      </c>
      <c r="AR110" s="4">
        <f t="shared" si="22"/>
        <v>0.41666666666666669</v>
      </c>
      <c r="AS110" s="4">
        <f t="shared" si="22"/>
        <v>0.5</v>
      </c>
      <c r="AT110" s="4">
        <f t="shared" si="22"/>
        <v>0.66666666666666663</v>
      </c>
      <c r="AU110" s="4">
        <f t="shared" si="22"/>
        <v>0.66666666666666663</v>
      </c>
      <c r="AV110">
        <v>108</v>
      </c>
      <c r="AX110">
        <f t="shared" si="23"/>
        <v>8</v>
      </c>
      <c r="AY110">
        <f t="shared" si="24"/>
        <v>2</v>
      </c>
      <c r="AZ110">
        <f t="shared" si="25"/>
        <v>8</v>
      </c>
      <c r="BA110" s="6">
        <f>matches_win!AL110-AL110</f>
        <v>9.0909090909090884E-2</v>
      </c>
      <c r="BB110" s="6">
        <f>matches_win!AM110-AM110</f>
        <v>0.44827586206896552</v>
      </c>
      <c r="BC110" s="6">
        <f>matches_win!AN110-AN110</f>
        <v>-8.3333333333333315E-2</v>
      </c>
      <c r="BD110" s="6">
        <f>matches_win!AO110-AO110</f>
        <v>0</v>
      </c>
      <c r="BE110" s="6">
        <f>matches_win!AP110-AP110</f>
        <v>-3.7037037037037035E-2</v>
      </c>
      <c r="BF110" s="6">
        <f>matches_win!AQ110-AQ110</f>
        <v>-5.2631578947368418E-2</v>
      </c>
      <c r="BG110" s="6">
        <f>matches_win!AR110-AR110</f>
        <v>0.16666666666666669</v>
      </c>
      <c r="BH110" s="6">
        <f>matches_win!AS110-AS110</f>
        <v>0</v>
      </c>
      <c r="BI110" s="6">
        <f>matches_win!AT110-AT110</f>
        <v>-0.33333333333333331</v>
      </c>
      <c r="BJ110" s="6">
        <f>matches_win!AU110-AU110</f>
        <v>-0.33333333333333331</v>
      </c>
    </row>
    <row r="111" spans="1:62" x14ac:dyDescent="0.35">
      <c r="A111" t="s">
        <v>145</v>
      </c>
      <c r="B111" s="32">
        <v>108</v>
      </c>
      <c r="C111">
        <v>3</v>
      </c>
      <c r="D111">
        <v>5</v>
      </c>
      <c r="E111">
        <v>3</v>
      </c>
      <c r="F111">
        <f t="shared" si="19"/>
        <v>5</v>
      </c>
      <c r="G111">
        <f t="shared" si="20"/>
        <v>-2</v>
      </c>
      <c r="H111">
        <f t="shared" si="21"/>
        <v>0</v>
      </c>
      <c r="I111" s="5">
        <f>VLOOKUP(F111,naive_stat!$A$4:$E$13,5,0)</f>
        <v>0.42307692307692307</v>
      </c>
      <c r="J111" s="35">
        <f>11-VLOOKUP(F111,naive_stat!$A$4:$F$13,6,0)</f>
        <v>3</v>
      </c>
      <c r="K111" s="36">
        <f>matches_win!K111-matches_lost!K111</f>
        <v>-0.10000000000000003</v>
      </c>
      <c r="L111" s="47">
        <f>IF(VLOOKUP(C111,dynamic!$A$50:$G$59,7,0)&gt;VLOOKUP(D111,dynamic!$A$35:$G$44,7,0),C111,D111)</f>
        <v>3</v>
      </c>
      <c r="M111" s="47">
        <f t="shared" si="29"/>
        <v>1</v>
      </c>
      <c r="N111" s="46">
        <f>IF(VLOOKUP(C111,dynamic!$A$50:$F$59,2,0)&gt;VLOOKUP(D111,dynamic!$A$50:$F$59,2,0),C111,D111)</f>
        <v>3</v>
      </c>
      <c r="O111" s="46">
        <f t="shared" si="27"/>
        <v>1</v>
      </c>
      <c r="P111" s="46">
        <f>IF(VLOOKUP(C111,dynamic!$A$50:$F$59,4,0)&gt;VLOOKUP(D111,dynamic!$A$50:$F$59,4,0),C111,D111)</f>
        <v>3</v>
      </c>
      <c r="Q111" s="46">
        <f t="shared" si="28"/>
        <v>1</v>
      </c>
      <c r="R111" s="27">
        <f>COUNTIF($F$4:$F111,R$3)</f>
        <v>10</v>
      </c>
      <c r="S111" s="27">
        <f>COUNTIF($F$4:$F111,S$3)</f>
        <v>8</v>
      </c>
      <c r="T111" s="27">
        <f>COUNTIF($F$4:$F111,T$3)</f>
        <v>13</v>
      </c>
      <c r="U111" s="27">
        <f>COUNTIF($F$4:$F111,U$3)</f>
        <v>10</v>
      </c>
      <c r="V111" s="27">
        <f>COUNTIF($F$4:$F111,V$3)</f>
        <v>14</v>
      </c>
      <c r="W111" s="27">
        <f>COUNTIF($F$4:$F111,W$3)</f>
        <v>11</v>
      </c>
      <c r="X111" s="27">
        <f>COUNTIF($F$4:$F111,X$3)</f>
        <v>5</v>
      </c>
      <c r="Y111" s="27">
        <f>COUNTIF($F$4:$F111,Y$3)</f>
        <v>11</v>
      </c>
      <c r="Z111" s="27">
        <f>COUNTIF($F$4:$F111,Z$3)</f>
        <v>12</v>
      </c>
      <c r="AA111" s="27">
        <f>COUNTIF($F$4:$F111,AA$3)</f>
        <v>14</v>
      </c>
      <c r="AB111" s="39">
        <f>COUNTIF($E$4:$F111,R$3)</f>
        <v>22</v>
      </c>
      <c r="AC111" s="41">
        <f>COUNTIF($E$4:$F111,S$3)</f>
        <v>29</v>
      </c>
      <c r="AD111" s="41">
        <f>COUNTIF($E$4:$F111,T$3)</f>
        <v>24</v>
      </c>
      <c r="AE111" s="41">
        <f>COUNTIF($E$4:$F111,U$3)</f>
        <v>21</v>
      </c>
      <c r="AF111" s="41">
        <f>COUNTIF($E$4:$F111,V$3)</f>
        <v>27</v>
      </c>
      <c r="AG111" s="41">
        <f>COUNTIF($E$4:$F111,W$3)</f>
        <v>20</v>
      </c>
      <c r="AH111" s="41">
        <f>COUNTIF($E$4:$F111,X$3)</f>
        <v>12</v>
      </c>
      <c r="AI111" s="41">
        <f>COUNTIF($E$4:$F111,Y$3)</f>
        <v>22</v>
      </c>
      <c r="AJ111" s="41">
        <f>COUNTIF($E$4:$F111,Z$3)</f>
        <v>18</v>
      </c>
      <c r="AK111" s="41">
        <f>COUNTIF($E$4:$F111,AA$3)</f>
        <v>21</v>
      </c>
      <c r="AL111" s="4">
        <f t="shared" si="26"/>
        <v>0.45454545454545453</v>
      </c>
      <c r="AM111" s="4">
        <f t="shared" si="26"/>
        <v>0.27586206896551724</v>
      </c>
      <c r="AN111" s="4">
        <f t="shared" si="26"/>
        <v>0.54166666666666663</v>
      </c>
      <c r="AO111" s="4">
        <f t="shared" si="26"/>
        <v>0.47619047619047616</v>
      </c>
      <c r="AP111" s="4">
        <f t="shared" si="26"/>
        <v>0.51851851851851849</v>
      </c>
      <c r="AQ111" s="4">
        <f t="shared" si="22"/>
        <v>0.55000000000000004</v>
      </c>
      <c r="AR111" s="4">
        <f t="shared" si="22"/>
        <v>0.41666666666666669</v>
      </c>
      <c r="AS111" s="4">
        <f t="shared" si="22"/>
        <v>0.5</v>
      </c>
      <c r="AT111" s="4">
        <f t="shared" si="22"/>
        <v>0.66666666666666663</v>
      </c>
      <c r="AU111" s="4">
        <f t="shared" si="22"/>
        <v>0.66666666666666663</v>
      </c>
      <c r="AV111">
        <v>109</v>
      </c>
      <c r="AX111">
        <f t="shared" si="23"/>
        <v>3</v>
      </c>
      <c r="AY111">
        <f t="shared" si="24"/>
        <v>5</v>
      </c>
      <c r="AZ111">
        <f t="shared" si="25"/>
        <v>3</v>
      </c>
      <c r="BA111" s="6">
        <f>matches_win!AL111-AL111</f>
        <v>9.0909090909090884E-2</v>
      </c>
      <c r="BB111" s="6">
        <f>matches_win!AM111-AM111</f>
        <v>0.44827586206896552</v>
      </c>
      <c r="BC111" s="6">
        <f>matches_win!AN111-AN111</f>
        <v>-8.3333333333333315E-2</v>
      </c>
      <c r="BD111" s="6">
        <f>matches_win!AO111-AO111</f>
        <v>4.7619047619047672E-2</v>
      </c>
      <c r="BE111" s="6">
        <f>matches_win!AP111-AP111</f>
        <v>-3.7037037037037035E-2</v>
      </c>
      <c r="BF111" s="6">
        <f>matches_win!AQ111-AQ111</f>
        <v>-0.10000000000000003</v>
      </c>
      <c r="BG111" s="6">
        <f>matches_win!AR111-AR111</f>
        <v>0.16666666666666669</v>
      </c>
      <c r="BH111" s="6">
        <f>matches_win!AS111-AS111</f>
        <v>0</v>
      </c>
      <c r="BI111" s="6">
        <f>matches_win!AT111-AT111</f>
        <v>-0.33333333333333331</v>
      </c>
      <c r="BJ111" s="6">
        <f>matches_win!AU111-AU111</f>
        <v>-0.33333333333333331</v>
      </c>
    </row>
    <row r="112" spans="1:62" x14ac:dyDescent="0.35">
      <c r="A112" t="s">
        <v>145</v>
      </c>
      <c r="B112" s="32">
        <v>109</v>
      </c>
      <c r="C112">
        <v>1</v>
      </c>
      <c r="D112">
        <v>8</v>
      </c>
      <c r="E112">
        <v>1</v>
      </c>
      <c r="F112">
        <f t="shared" si="19"/>
        <v>8</v>
      </c>
      <c r="G112">
        <f t="shared" si="20"/>
        <v>-7</v>
      </c>
      <c r="H112">
        <f t="shared" si="21"/>
        <v>0</v>
      </c>
      <c r="I112" s="5">
        <f>VLOOKUP(F112,naive_stat!$A$4:$E$13,5,0)</f>
        <v>0.32</v>
      </c>
      <c r="J112" s="35">
        <f>11-VLOOKUP(F112,naive_stat!$A$4:$F$13,6,0)</f>
        <v>1</v>
      </c>
      <c r="K112" s="36">
        <f>matches_win!K112-matches_lost!K112</f>
        <v>-0.36842105263157898</v>
      </c>
      <c r="L112" s="47">
        <f>IF(VLOOKUP(C112,dynamic!$A$50:$G$59,7,0)&gt;VLOOKUP(D112,dynamic!$A$35:$G$44,7,0),C112,D112)</f>
        <v>1</v>
      </c>
      <c r="M112" s="47">
        <f t="shared" si="29"/>
        <v>1</v>
      </c>
      <c r="N112" s="46">
        <f>IF(VLOOKUP(C112,dynamic!$A$50:$F$59,2,0)&gt;VLOOKUP(D112,dynamic!$A$50:$F$59,2,0),C112,D112)</f>
        <v>1</v>
      </c>
      <c r="O112" s="46">
        <f t="shared" si="27"/>
        <v>1</v>
      </c>
      <c r="P112" s="46">
        <f>IF(VLOOKUP(C112,dynamic!$A$50:$F$59,4,0)&gt;VLOOKUP(D112,dynamic!$A$50:$F$59,4,0),C112,D112)</f>
        <v>1</v>
      </c>
      <c r="Q112" s="46">
        <f t="shared" si="28"/>
        <v>1</v>
      </c>
      <c r="R112" s="27">
        <f>COUNTIF($F$4:$F112,R$3)</f>
        <v>10</v>
      </c>
      <c r="S112" s="27">
        <f>COUNTIF($F$4:$F112,S$3)</f>
        <v>8</v>
      </c>
      <c r="T112" s="27">
        <f>COUNTIF($F$4:$F112,T$3)</f>
        <v>13</v>
      </c>
      <c r="U112" s="27">
        <f>COUNTIF($F$4:$F112,U$3)</f>
        <v>10</v>
      </c>
      <c r="V112" s="27">
        <f>COUNTIF($F$4:$F112,V$3)</f>
        <v>14</v>
      </c>
      <c r="W112" s="27">
        <f>COUNTIF($F$4:$F112,W$3)</f>
        <v>11</v>
      </c>
      <c r="X112" s="27">
        <f>COUNTIF($F$4:$F112,X$3)</f>
        <v>5</v>
      </c>
      <c r="Y112" s="27">
        <f>COUNTIF($F$4:$F112,Y$3)</f>
        <v>11</v>
      </c>
      <c r="Z112" s="27">
        <f>COUNTIF($F$4:$F112,Z$3)</f>
        <v>13</v>
      </c>
      <c r="AA112" s="27">
        <f>COUNTIF($F$4:$F112,AA$3)</f>
        <v>14</v>
      </c>
      <c r="AB112" s="39">
        <f>COUNTIF($E$4:$F112,R$3)</f>
        <v>22</v>
      </c>
      <c r="AC112" s="41">
        <f>COUNTIF($E$4:$F112,S$3)</f>
        <v>30</v>
      </c>
      <c r="AD112" s="41">
        <f>COUNTIF($E$4:$F112,T$3)</f>
        <v>24</v>
      </c>
      <c r="AE112" s="41">
        <f>COUNTIF($E$4:$F112,U$3)</f>
        <v>21</v>
      </c>
      <c r="AF112" s="41">
        <f>COUNTIF($E$4:$F112,V$3)</f>
        <v>27</v>
      </c>
      <c r="AG112" s="41">
        <f>COUNTIF($E$4:$F112,W$3)</f>
        <v>20</v>
      </c>
      <c r="AH112" s="41">
        <f>COUNTIF($E$4:$F112,X$3)</f>
        <v>12</v>
      </c>
      <c r="AI112" s="41">
        <f>COUNTIF($E$4:$F112,Y$3)</f>
        <v>22</v>
      </c>
      <c r="AJ112" s="41">
        <f>COUNTIF($E$4:$F112,Z$3)</f>
        <v>19</v>
      </c>
      <c r="AK112" s="41">
        <f>COUNTIF($E$4:$F112,AA$3)</f>
        <v>21</v>
      </c>
      <c r="AL112" s="4">
        <f t="shared" si="26"/>
        <v>0.45454545454545453</v>
      </c>
      <c r="AM112" s="4">
        <f t="shared" si="26"/>
        <v>0.26666666666666666</v>
      </c>
      <c r="AN112" s="4">
        <f t="shared" si="26"/>
        <v>0.54166666666666663</v>
      </c>
      <c r="AO112" s="4">
        <f t="shared" si="26"/>
        <v>0.47619047619047616</v>
      </c>
      <c r="AP112" s="4">
        <f t="shared" si="26"/>
        <v>0.51851851851851849</v>
      </c>
      <c r="AQ112" s="4">
        <f t="shared" si="22"/>
        <v>0.55000000000000004</v>
      </c>
      <c r="AR112" s="4">
        <f t="shared" si="22"/>
        <v>0.41666666666666669</v>
      </c>
      <c r="AS112" s="4">
        <f t="shared" si="22"/>
        <v>0.5</v>
      </c>
      <c r="AT112" s="4">
        <f t="shared" si="22"/>
        <v>0.68421052631578949</v>
      </c>
      <c r="AU112" s="4">
        <f t="shared" si="22"/>
        <v>0.66666666666666663</v>
      </c>
      <c r="AV112">
        <v>110</v>
      </c>
      <c r="AX112">
        <f t="shared" si="23"/>
        <v>1</v>
      </c>
      <c r="AY112">
        <f t="shared" si="24"/>
        <v>8</v>
      </c>
      <c r="AZ112">
        <f t="shared" si="25"/>
        <v>1</v>
      </c>
      <c r="BA112" s="6">
        <f>matches_win!AL112-AL112</f>
        <v>9.0909090909090884E-2</v>
      </c>
      <c r="BB112" s="6">
        <f>matches_win!AM112-AM112</f>
        <v>0.46666666666666662</v>
      </c>
      <c r="BC112" s="6">
        <f>matches_win!AN112-AN112</f>
        <v>-8.3333333333333315E-2</v>
      </c>
      <c r="BD112" s="6">
        <f>matches_win!AO112-AO112</f>
        <v>4.7619047619047672E-2</v>
      </c>
      <c r="BE112" s="6">
        <f>matches_win!AP112-AP112</f>
        <v>-3.7037037037037035E-2</v>
      </c>
      <c r="BF112" s="6">
        <f>matches_win!AQ112-AQ112</f>
        <v>-0.10000000000000003</v>
      </c>
      <c r="BG112" s="6">
        <f>matches_win!AR112-AR112</f>
        <v>0.16666666666666669</v>
      </c>
      <c r="BH112" s="6">
        <f>matches_win!AS112-AS112</f>
        <v>0</v>
      </c>
      <c r="BI112" s="6">
        <f>matches_win!AT112-AT112</f>
        <v>-0.36842105263157898</v>
      </c>
      <c r="BJ112" s="6">
        <f>matches_win!AU112-AU112</f>
        <v>-0.33333333333333331</v>
      </c>
    </row>
    <row r="113" spans="1:62" x14ac:dyDescent="0.35">
      <c r="A113" t="s">
        <v>145</v>
      </c>
      <c r="B113" s="32">
        <v>110</v>
      </c>
      <c r="C113">
        <v>3</v>
      </c>
      <c r="D113">
        <v>2</v>
      </c>
      <c r="E113">
        <v>3</v>
      </c>
      <c r="F113">
        <f t="shared" si="19"/>
        <v>2</v>
      </c>
      <c r="G113">
        <f t="shared" si="20"/>
        <v>1</v>
      </c>
      <c r="H113">
        <f t="shared" si="21"/>
        <v>0</v>
      </c>
      <c r="I113" s="5">
        <f>VLOOKUP(F113,naive_stat!$A$4:$E$13,5,0)</f>
        <v>0.4838709677419355</v>
      </c>
      <c r="J113" s="35">
        <f>11-VLOOKUP(F113,naive_stat!$A$4:$F$13,6,0)</f>
        <v>6</v>
      </c>
      <c r="K113" s="36">
        <f>matches_win!K113-matches_lost!K113</f>
        <v>-0.12000000000000005</v>
      </c>
      <c r="L113" s="47">
        <f>IF(VLOOKUP(C113,dynamic!$A$50:$G$59,7,0)&gt;VLOOKUP(D113,dynamic!$A$35:$G$44,7,0),C113,D113)</f>
        <v>3</v>
      </c>
      <c r="M113" s="47">
        <f t="shared" si="29"/>
        <v>1</v>
      </c>
      <c r="N113" s="46">
        <f>IF(VLOOKUP(C113,dynamic!$A$50:$F$59,2,0)&gt;VLOOKUP(D113,dynamic!$A$50:$F$59,2,0),C113,D113)</f>
        <v>2</v>
      </c>
      <c r="O113" s="46">
        <f t="shared" si="27"/>
        <v>0</v>
      </c>
      <c r="P113" s="46">
        <f>IF(VLOOKUP(C113,dynamic!$A$50:$F$59,4,0)&gt;VLOOKUP(D113,dynamic!$A$50:$F$59,4,0),C113,D113)</f>
        <v>3</v>
      </c>
      <c r="Q113" s="46">
        <f t="shared" si="28"/>
        <v>1</v>
      </c>
      <c r="R113" s="27">
        <f>COUNTIF($F$4:$F113,R$3)</f>
        <v>10</v>
      </c>
      <c r="S113" s="27">
        <f>COUNTIF($F$4:$F113,S$3)</f>
        <v>8</v>
      </c>
      <c r="T113" s="27">
        <f>COUNTIF($F$4:$F113,T$3)</f>
        <v>14</v>
      </c>
      <c r="U113" s="27">
        <f>COUNTIF($F$4:$F113,U$3)</f>
        <v>10</v>
      </c>
      <c r="V113" s="27">
        <f>COUNTIF($F$4:$F113,V$3)</f>
        <v>14</v>
      </c>
      <c r="W113" s="27">
        <f>COUNTIF($F$4:$F113,W$3)</f>
        <v>11</v>
      </c>
      <c r="X113" s="27">
        <f>COUNTIF($F$4:$F113,X$3)</f>
        <v>5</v>
      </c>
      <c r="Y113" s="27">
        <f>COUNTIF($F$4:$F113,Y$3)</f>
        <v>11</v>
      </c>
      <c r="Z113" s="27">
        <f>COUNTIF($F$4:$F113,Z$3)</f>
        <v>13</v>
      </c>
      <c r="AA113" s="27">
        <f>COUNTIF($F$4:$F113,AA$3)</f>
        <v>14</v>
      </c>
      <c r="AB113" s="39">
        <f>COUNTIF($E$4:$F113,R$3)</f>
        <v>22</v>
      </c>
      <c r="AC113" s="41">
        <f>COUNTIF($E$4:$F113,S$3)</f>
        <v>30</v>
      </c>
      <c r="AD113" s="41">
        <f>COUNTIF($E$4:$F113,T$3)</f>
        <v>25</v>
      </c>
      <c r="AE113" s="41">
        <f>COUNTIF($E$4:$F113,U$3)</f>
        <v>22</v>
      </c>
      <c r="AF113" s="41">
        <f>COUNTIF($E$4:$F113,V$3)</f>
        <v>27</v>
      </c>
      <c r="AG113" s="41">
        <f>COUNTIF($E$4:$F113,W$3)</f>
        <v>20</v>
      </c>
      <c r="AH113" s="41">
        <f>COUNTIF($E$4:$F113,X$3)</f>
        <v>12</v>
      </c>
      <c r="AI113" s="41">
        <f>COUNTIF($E$4:$F113,Y$3)</f>
        <v>22</v>
      </c>
      <c r="AJ113" s="41">
        <f>COUNTIF($E$4:$F113,Z$3)</f>
        <v>19</v>
      </c>
      <c r="AK113" s="41">
        <f>COUNTIF($E$4:$F113,AA$3)</f>
        <v>21</v>
      </c>
      <c r="AL113" s="4">
        <f t="shared" si="26"/>
        <v>0.45454545454545453</v>
      </c>
      <c r="AM113" s="4">
        <f t="shared" si="26"/>
        <v>0.26666666666666666</v>
      </c>
      <c r="AN113" s="4">
        <f t="shared" si="26"/>
        <v>0.56000000000000005</v>
      </c>
      <c r="AO113" s="4">
        <f t="shared" si="26"/>
        <v>0.45454545454545453</v>
      </c>
      <c r="AP113" s="4">
        <f t="shared" si="26"/>
        <v>0.51851851851851849</v>
      </c>
      <c r="AQ113" s="4">
        <f t="shared" si="22"/>
        <v>0.55000000000000004</v>
      </c>
      <c r="AR113" s="4">
        <f t="shared" si="22"/>
        <v>0.41666666666666669</v>
      </c>
      <c r="AS113" s="4">
        <f t="shared" si="22"/>
        <v>0.5</v>
      </c>
      <c r="AT113" s="4">
        <f t="shared" si="22"/>
        <v>0.68421052631578949</v>
      </c>
      <c r="AU113" s="4">
        <f t="shared" si="22"/>
        <v>0.66666666666666663</v>
      </c>
      <c r="AV113">
        <v>111</v>
      </c>
      <c r="AX113">
        <f t="shared" si="23"/>
        <v>3</v>
      </c>
      <c r="AY113">
        <f t="shared" si="24"/>
        <v>2</v>
      </c>
      <c r="AZ113">
        <f t="shared" si="25"/>
        <v>3</v>
      </c>
      <c r="BA113" s="6">
        <f>matches_win!AL113-AL113</f>
        <v>9.0909090909090884E-2</v>
      </c>
      <c r="BB113" s="6">
        <f>matches_win!AM113-AM113</f>
        <v>0.46666666666666662</v>
      </c>
      <c r="BC113" s="6">
        <f>matches_win!AN113-AN113</f>
        <v>-0.12000000000000005</v>
      </c>
      <c r="BD113" s="6">
        <f>matches_win!AO113-AO113</f>
        <v>9.0909090909090884E-2</v>
      </c>
      <c r="BE113" s="6">
        <f>matches_win!AP113-AP113</f>
        <v>-3.7037037037037035E-2</v>
      </c>
      <c r="BF113" s="6">
        <f>matches_win!AQ113-AQ113</f>
        <v>-0.10000000000000003</v>
      </c>
      <c r="BG113" s="6">
        <f>matches_win!AR113-AR113</f>
        <v>0.16666666666666669</v>
      </c>
      <c r="BH113" s="6">
        <f>matches_win!AS113-AS113</f>
        <v>0</v>
      </c>
      <c r="BI113" s="6">
        <f>matches_win!AT113-AT113</f>
        <v>-0.36842105263157898</v>
      </c>
      <c r="BJ113" s="6">
        <f>matches_win!AU113-AU113</f>
        <v>-0.33333333333333331</v>
      </c>
    </row>
    <row r="114" spans="1:62" x14ac:dyDescent="0.35">
      <c r="A114" t="s">
        <v>145</v>
      </c>
      <c r="B114" s="32">
        <v>111</v>
      </c>
      <c r="C114">
        <v>1</v>
      </c>
      <c r="D114">
        <v>6</v>
      </c>
      <c r="E114">
        <v>1</v>
      </c>
      <c r="F114">
        <f t="shared" si="19"/>
        <v>6</v>
      </c>
      <c r="G114">
        <f t="shared" si="20"/>
        <v>-5</v>
      </c>
      <c r="H114">
        <f t="shared" si="21"/>
        <v>0</v>
      </c>
      <c r="I114" s="5">
        <f>VLOOKUP(F114,naive_stat!$A$4:$E$13,5,0)</f>
        <v>0.55555555555555558</v>
      </c>
      <c r="J114" s="35">
        <f>11-VLOOKUP(F114,naive_stat!$A$4:$F$13,6,0)</f>
        <v>9</v>
      </c>
      <c r="K114" s="36">
        <f>matches_win!K114-matches_lost!K114</f>
        <v>7.6923076923076872E-2</v>
      </c>
      <c r="L114" s="47">
        <f>IF(VLOOKUP(C114,dynamic!$A$50:$G$59,7,0)&gt;VLOOKUP(D114,dynamic!$A$35:$G$44,7,0),C114,D114)</f>
        <v>1</v>
      </c>
      <c r="M114" s="47">
        <f t="shared" si="29"/>
        <v>1</v>
      </c>
      <c r="N114" s="46">
        <f>IF(VLOOKUP(C114,dynamic!$A$50:$F$59,2,0)&gt;VLOOKUP(D114,dynamic!$A$50:$F$59,2,0),C114,D114)</f>
        <v>1</v>
      </c>
      <c r="O114" s="46">
        <f t="shared" si="27"/>
        <v>1</v>
      </c>
      <c r="P114" s="46">
        <f>IF(VLOOKUP(C114,dynamic!$A$50:$F$59,4,0)&gt;VLOOKUP(D114,dynamic!$A$50:$F$59,4,0),C114,D114)</f>
        <v>1</v>
      </c>
      <c r="Q114" s="46">
        <f t="shared" si="28"/>
        <v>1</v>
      </c>
      <c r="R114" s="27">
        <f>COUNTIF($F$4:$F114,R$3)</f>
        <v>10</v>
      </c>
      <c r="S114" s="27">
        <f>COUNTIF($F$4:$F114,S$3)</f>
        <v>8</v>
      </c>
      <c r="T114" s="27">
        <f>COUNTIF($F$4:$F114,T$3)</f>
        <v>14</v>
      </c>
      <c r="U114" s="27">
        <f>COUNTIF($F$4:$F114,U$3)</f>
        <v>10</v>
      </c>
      <c r="V114" s="27">
        <f>COUNTIF($F$4:$F114,V$3)</f>
        <v>14</v>
      </c>
      <c r="W114" s="27">
        <f>COUNTIF($F$4:$F114,W$3)</f>
        <v>11</v>
      </c>
      <c r="X114" s="27">
        <f>COUNTIF($F$4:$F114,X$3)</f>
        <v>6</v>
      </c>
      <c r="Y114" s="27">
        <f>COUNTIF($F$4:$F114,Y$3)</f>
        <v>11</v>
      </c>
      <c r="Z114" s="27">
        <f>COUNTIF($F$4:$F114,Z$3)</f>
        <v>13</v>
      </c>
      <c r="AA114" s="27">
        <f>COUNTIF($F$4:$F114,AA$3)</f>
        <v>14</v>
      </c>
      <c r="AB114" s="39">
        <f>COUNTIF($E$4:$F114,R$3)</f>
        <v>22</v>
      </c>
      <c r="AC114" s="41">
        <f>COUNTIF($E$4:$F114,S$3)</f>
        <v>31</v>
      </c>
      <c r="AD114" s="41">
        <f>COUNTIF($E$4:$F114,T$3)</f>
        <v>25</v>
      </c>
      <c r="AE114" s="41">
        <f>COUNTIF($E$4:$F114,U$3)</f>
        <v>22</v>
      </c>
      <c r="AF114" s="41">
        <f>COUNTIF($E$4:$F114,V$3)</f>
        <v>27</v>
      </c>
      <c r="AG114" s="41">
        <f>COUNTIF($E$4:$F114,W$3)</f>
        <v>20</v>
      </c>
      <c r="AH114" s="41">
        <f>COUNTIF($E$4:$F114,X$3)</f>
        <v>13</v>
      </c>
      <c r="AI114" s="41">
        <f>COUNTIF($E$4:$F114,Y$3)</f>
        <v>22</v>
      </c>
      <c r="AJ114" s="41">
        <f>COUNTIF($E$4:$F114,Z$3)</f>
        <v>19</v>
      </c>
      <c r="AK114" s="41">
        <f>COUNTIF($E$4:$F114,AA$3)</f>
        <v>21</v>
      </c>
      <c r="AL114" s="4">
        <f t="shared" si="26"/>
        <v>0.45454545454545453</v>
      </c>
      <c r="AM114" s="4">
        <f t="shared" si="26"/>
        <v>0.25806451612903225</v>
      </c>
      <c r="AN114" s="4">
        <f t="shared" si="26"/>
        <v>0.56000000000000005</v>
      </c>
      <c r="AO114" s="4">
        <f t="shared" si="26"/>
        <v>0.45454545454545453</v>
      </c>
      <c r="AP114" s="4">
        <f t="shared" si="26"/>
        <v>0.51851851851851849</v>
      </c>
      <c r="AQ114" s="4">
        <f t="shared" si="22"/>
        <v>0.55000000000000004</v>
      </c>
      <c r="AR114" s="4">
        <f t="shared" si="22"/>
        <v>0.46153846153846156</v>
      </c>
      <c r="AS114" s="4">
        <f t="shared" si="22"/>
        <v>0.5</v>
      </c>
      <c r="AT114" s="4">
        <f t="shared" si="22"/>
        <v>0.68421052631578949</v>
      </c>
      <c r="AU114" s="4">
        <f t="shared" si="22"/>
        <v>0.66666666666666663</v>
      </c>
      <c r="AV114">
        <v>112</v>
      </c>
      <c r="AX114">
        <f t="shared" si="23"/>
        <v>1</v>
      </c>
      <c r="AY114">
        <f t="shared" si="24"/>
        <v>6</v>
      </c>
      <c r="AZ114">
        <f t="shared" si="25"/>
        <v>1</v>
      </c>
      <c r="BA114" s="6">
        <f>matches_win!AL114-AL114</f>
        <v>9.0909090909090884E-2</v>
      </c>
      <c r="BB114" s="6">
        <f>matches_win!AM114-AM114</f>
        <v>0.4838709677419355</v>
      </c>
      <c r="BC114" s="6">
        <f>matches_win!AN114-AN114</f>
        <v>-0.12000000000000005</v>
      </c>
      <c r="BD114" s="6">
        <f>matches_win!AO114-AO114</f>
        <v>9.0909090909090884E-2</v>
      </c>
      <c r="BE114" s="6">
        <f>matches_win!AP114-AP114</f>
        <v>-3.7037037037037035E-2</v>
      </c>
      <c r="BF114" s="6">
        <f>matches_win!AQ114-AQ114</f>
        <v>-0.10000000000000003</v>
      </c>
      <c r="BG114" s="6">
        <f>matches_win!AR114-AR114</f>
        <v>7.6923076923076872E-2</v>
      </c>
      <c r="BH114" s="6">
        <f>matches_win!AS114-AS114</f>
        <v>0</v>
      </c>
      <c r="BI114" s="6">
        <f>matches_win!AT114-AT114</f>
        <v>-0.36842105263157898</v>
      </c>
      <c r="BJ114" s="6">
        <f>matches_win!AU114-AU114</f>
        <v>-0.33333333333333331</v>
      </c>
    </row>
    <row r="115" spans="1:62" x14ac:dyDescent="0.35">
      <c r="A115" t="s">
        <v>145</v>
      </c>
      <c r="B115" s="32">
        <v>112</v>
      </c>
      <c r="C115">
        <v>8</v>
      </c>
      <c r="D115">
        <v>0</v>
      </c>
      <c r="E115">
        <v>0</v>
      </c>
      <c r="F115">
        <f t="shared" si="19"/>
        <v>8</v>
      </c>
      <c r="G115">
        <f t="shared" si="20"/>
        <v>8</v>
      </c>
      <c r="H115">
        <f t="shared" si="21"/>
        <v>0</v>
      </c>
      <c r="I115" s="5">
        <f>VLOOKUP(F115,naive_stat!$A$4:$E$13,5,0)</f>
        <v>0.32</v>
      </c>
      <c r="J115" s="35">
        <f>11-VLOOKUP(F115,naive_stat!$A$4:$F$13,6,0)</f>
        <v>1</v>
      </c>
      <c r="K115" s="36">
        <f>matches_win!K115-matches_lost!K115</f>
        <v>-0.39999999999999997</v>
      </c>
      <c r="L115" s="47">
        <f>IF(VLOOKUP(C115,dynamic!$A$50:$G$59,7,0)&gt;VLOOKUP(D115,dynamic!$A$35:$G$44,7,0),C115,D115)</f>
        <v>0</v>
      </c>
      <c r="M115" s="47">
        <f t="shared" si="29"/>
        <v>1</v>
      </c>
      <c r="N115" s="46">
        <f>IF(VLOOKUP(C115,dynamic!$A$50:$F$59,2,0)&gt;VLOOKUP(D115,dynamic!$A$50:$F$59,2,0),C115,D115)</f>
        <v>0</v>
      </c>
      <c r="O115" s="46">
        <f t="shared" si="27"/>
        <v>1</v>
      </c>
      <c r="P115" s="46">
        <f>IF(VLOOKUP(C115,dynamic!$A$50:$F$59,4,0)&gt;VLOOKUP(D115,dynamic!$A$50:$F$59,4,0),C115,D115)</f>
        <v>0</v>
      </c>
      <c r="Q115" s="46">
        <f t="shared" si="28"/>
        <v>1</v>
      </c>
      <c r="R115" s="27">
        <f>COUNTIF($F$4:$F115,R$3)</f>
        <v>10</v>
      </c>
      <c r="S115" s="27">
        <f>COUNTIF($F$4:$F115,S$3)</f>
        <v>8</v>
      </c>
      <c r="T115" s="27">
        <f>COUNTIF($F$4:$F115,T$3)</f>
        <v>14</v>
      </c>
      <c r="U115" s="27">
        <f>COUNTIF($F$4:$F115,U$3)</f>
        <v>10</v>
      </c>
      <c r="V115" s="27">
        <f>COUNTIF($F$4:$F115,V$3)</f>
        <v>14</v>
      </c>
      <c r="W115" s="27">
        <f>COUNTIF($F$4:$F115,W$3)</f>
        <v>11</v>
      </c>
      <c r="X115" s="27">
        <f>COUNTIF($F$4:$F115,X$3)</f>
        <v>6</v>
      </c>
      <c r="Y115" s="27">
        <f>COUNTIF($F$4:$F115,Y$3)</f>
        <v>11</v>
      </c>
      <c r="Z115" s="27">
        <f>COUNTIF($F$4:$F115,Z$3)</f>
        <v>14</v>
      </c>
      <c r="AA115" s="27">
        <f>COUNTIF($F$4:$F115,AA$3)</f>
        <v>14</v>
      </c>
      <c r="AB115" s="39">
        <f>COUNTIF($E$4:$F115,R$3)</f>
        <v>23</v>
      </c>
      <c r="AC115" s="41">
        <f>COUNTIF($E$4:$F115,S$3)</f>
        <v>31</v>
      </c>
      <c r="AD115" s="41">
        <f>COUNTIF($E$4:$F115,T$3)</f>
        <v>25</v>
      </c>
      <c r="AE115" s="41">
        <f>COUNTIF($E$4:$F115,U$3)</f>
        <v>22</v>
      </c>
      <c r="AF115" s="41">
        <f>COUNTIF($E$4:$F115,V$3)</f>
        <v>27</v>
      </c>
      <c r="AG115" s="41">
        <f>COUNTIF($E$4:$F115,W$3)</f>
        <v>20</v>
      </c>
      <c r="AH115" s="41">
        <f>COUNTIF($E$4:$F115,X$3)</f>
        <v>13</v>
      </c>
      <c r="AI115" s="41">
        <f>COUNTIF($E$4:$F115,Y$3)</f>
        <v>22</v>
      </c>
      <c r="AJ115" s="41">
        <f>COUNTIF($E$4:$F115,Z$3)</f>
        <v>20</v>
      </c>
      <c r="AK115" s="41">
        <f>COUNTIF($E$4:$F115,AA$3)</f>
        <v>21</v>
      </c>
      <c r="AL115" s="4">
        <f t="shared" si="26"/>
        <v>0.43478260869565216</v>
      </c>
      <c r="AM115" s="4">
        <f t="shared" si="26"/>
        <v>0.25806451612903225</v>
      </c>
      <c r="AN115" s="4">
        <f t="shared" si="26"/>
        <v>0.56000000000000005</v>
      </c>
      <c r="AO115" s="4">
        <f t="shared" si="26"/>
        <v>0.45454545454545453</v>
      </c>
      <c r="AP115" s="4">
        <f t="shared" si="26"/>
        <v>0.51851851851851849</v>
      </c>
      <c r="AQ115" s="4">
        <f t="shared" si="22"/>
        <v>0.55000000000000004</v>
      </c>
      <c r="AR115" s="4">
        <f t="shared" si="22"/>
        <v>0.46153846153846156</v>
      </c>
      <c r="AS115" s="4">
        <f t="shared" si="22"/>
        <v>0.5</v>
      </c>
      <c r="AT115" s="4">
        <f t="shared" si="22"/>
        <v>0.7</v>
      </c>
      <c r="AU115" s="4">
        <f t="shared" si="22"/>
        <v>0.66666666666666663</v>
      </c>
      <c r="AV115">
        <v>113</v>
      </c>
      <c r="AX115">
        <f t="shared" si="23"/>
        <v>8</v>
      </c>
      <c r="AY115">
        <f t="shared" si="24"/>
        <v>0</v>
      </c>
      <c r="AZ115">
        <f t="shared" si="25"/>
        <v>0</v>
      </c>
      <c r="BA115" s="6">
        <f>matches_win!AL115-AL115</f>
        <v>0.13043478260869562</v>
      </c>
      <c r="BB115" s="6">
        <f>matches_win!AM115-AM115</f>
        <v>0.4838709677419355</v>
      </c>
      <c r="BC115" s="6">
        <f>matches_win!AN115-AN115</f>
        <v>-0.12000000000000005</v>
      </c>
      <c r="BD115" s="6">
        <f>matches_win!AO115-AO115</f>
        <v>9.0909090909090884E-2</v>
      </c>
      <c r="BE115" s="6">
        <f>matches_win!AP115-AP115</f>
        <v>-3.7037037037037035E-2</v>
      </c>
      <c r="BF115" s="6">
        <f>matches_win!AQ115-AQ115</f>
        <v>-0.10000000000000003</v>
      </c>
      <c r="BG115" s="6">
        <f>matches_win!AR115-AR115</f>
        <v>7.6923076923076872E-2</v>
      </c>
      <c r="BH115" s="6">
        <f>matches_win!AS115-AS115</f>
        <v>0</v>
      </c>
      <c r="BI115" s="6">
        <f>matches_win!AT115-AT115</f>
        <v>-0.39999999999999997</v>
      </c>
      <c r="BJ115" s="6">
        <f>matches_win!AU115-AU115</f>
        <v>-0.33333333333333331</v>
      </c>
    </row>
    <row r="116" spans="1:62" x14ac:dyDescent="0.35">
      <c r="A116" t="s">
        <v>145</v>
      </c>
      <c r="B116" s="32">
        <v>113</v>
      </c>
      <c r="C116">
        <v>2</v>
      </c>
      <c r="D116">
        <v>3</v>
      </c>
      <c r="E116">
        <v>2</v>
      </c>
      <c r="F116">
        <f t="shared" si="19"/>
        <v>3</v>
      </c>
      <c r="G116">
        <f t="shared" si="20"/>
        <v>-1</v>
      </c>
      <c r="H116">
        <f t="shared" si="21"/>
        <v>0</v>
      </c>
      <c r="I116" s="5">
        <f>VLOOKUP(F116,naive_stat!$A$4:$E$13,5,0)</f>
        <v>0.48148148148148145</v>
      </c>
      <c r="J116" s="35">
        <f>11-VLOOKUP(F116,naive_stat!$A$4:$F$13,6,0)</f>
        <v>5</v>
      </c>
      <c r="K116" s="36">
        <f>matches_win!K116-matches_lost!K116</f>
        <v>4.3478260869565188E-2</v>
      </c>
      <c r="L116" s="47">
        <f>IF(VLOOKUP(C116,dynamic!$A$50:$G$59,7,0)&gt;VLOOKUP(D116,dynamic!$A$35:$G$44,7,0),C116,D116)</f>
        <v>2</v>
      </c>
      <c r="M116" s="47">
        <f t="shared" si="29"/>
        <v>1</v>
      </c>
      <c r="N116" s="46">
        <f>IF(VLOOKUP(C116,dynamic!$A$50:$F$59,2,0)&gt;VLOOKUP(D116,dynamic!$A$50:$F$59,2,0),C116,D116)</f>
        <v>2</v>
      </c>
      <c r="O116" s="46">
        <f t="shared" si="27"/>
        <v>1</v>
      </c>
      <c r="P116" s="46">
        <f>IF(VLOOKUP(C116,dynamic!$A$50:$F$59,4,0)&gt;VLOOKUP(D116,dynamic!$A$50:$F$59,4,0),C116,D116)</f>
        <v>3</v>
      </c>
      <c r="Q116" s="46">
        <f t="shared" si="28"/>
        <v>0</v>
      </c>
      <c r="R116" s="27">
        <f>COUNTIF($F$4:$F116,R$3)</f>
        <v>10</v>
      </c>
      <c r="S116" s="27">
        <f>COUNTIF($F$4:$F116,S$3)</f>
        <v>8</v>
      </c>
      <c r="T116" s="27">
        <f>COUNTIF($F$4:$F116,T$3)</f>
        <v>14</v>
      </c>
      <c r="U116" s="27">
        <f>COUNTIF($F$4:$F116,U$3)</f>
        <v>11</v>
      </c>
      <c r="V116" s="27">
        <f>COUNTIF($F$4:$F116,V$3)</f>
        <v>14</v>
      </c>
      <c r="W116" s="27">
        <f>COUNTIF($F$4:$F116,W$3)</f>
        <v>11</v>
      </c>
      <c r="X116" s="27">
        <f>COUNTIF($F$4:$F116,X$3)</f>
        <v>6</v>
      </c>
      <c r="Y116" s="27">
        <f>COUNTIF($F$4:$F116,Y$3)</f>
        <v>11</v>
      </c>
      <c r="Z116" s="27">
        <f>COUNTIF($F$4:$F116,Z$3)</f>
        <v>14</v>
      </c>
      <c r="AA116" s="27">
        <f>COUNTIF($F$4:$F116,AA$3)</f>
        <v>14</v>
      </c>
      <c r="AB116" s="39">
        <f>COUNTIF($E$4:$F116,R$3)</f>
        <v>23</v>
      </c>
      <c r="AC116" s="41">
        <f>COUNTIF($E$4:$F116,S$3)</f>
        <v>31</v>
      </c>
      <c r="AD116" s="41">
        <f>COUNTIF($E$4:$F116,T$3)</f>
        <v>26</v>
      </c>
      <c r="AE116" s="41">
        <f>COUNTIF($E$4:$F116,U$3)</f>
        <v>23</v>
      </c>
      <c r="AF116" s="41">
        <f>COUNTIF($E$4:$F116,V$3)</f>
        <v>27</v>
      </c>
      <c r="AG116" s="41">
        <f>COUNTIF($E$4:$F116,W$3)</f>
        <v>20</v>
      </c>
      <c r="AH116" s="41">
        <f>COUNTIF($E$4:$F116,X$3)</f>
        <v>13</v>
      </c>
      <c r="AI116" s="41">
        <f>COUNTIF($E$4:$F116,Y$3)</f>
        <v>22</v>
      </c>
      <c r="AJ116" s="41">
        <f>COUNTIF($E$4:$F116,Z$3)</f>
        <v>20</v>
      </c>
      <c r="AK116" s="41">
        <f>COUNTIF($E$4:$F116,AA$3)</f>
        <v>21</v>
      </c>
      <c r="AL116" s="4">
        <f t="shared" si="26"/>
        <v>0.43478260869565216</v>
      </c>
      <c r="AM116" s="4">
        <f t="shared" si="26"/>
        <v>0.25806451612903225</v>
      </c>
      <c r="AN116" s="4">
        <f t="shared" si="26"/>
        <v>0.53846153846153844</v>
      </c>
      <c r="AO116" s="4">
        <f t="shared" si="26"/>
        <v>0.47826086956521741</v>
      </c>
      <c r="AP116" s="4">
        <f t="shared" si="26"/>
        <v>0.51851851851851849</v>
      </c>
      <c r="AQ116" s="4">
        <f t="shared" si="22"/>
        <v>0.55000000000000004</v>
      </c>
      <c r="AR116" s="4">
        <f t="shared" si="22"/>
        <v>0.46153846153846156</v>
      </c>
      <c r="AS116" s="4">
        <f t="shared" si="22"/>
        <v>0.5</v>
      </c>
      <c r="AT116" s="4">
        <f t="shared" si="22"/>
        <v>0.7</v>
      </c>
      <c r="AU116" s="4">
        <f t="shared" si="22"/>
        <v>0.66666666666666663</v>
      </c>
      <c r="AV116">
        <v>114</v>
      </c>
      <c r="AX116">
        <f t="shared" si="23"/>
        <v>2</v>
      </c>
      <c r="AY116">
        <f t="shared" si="24"/>
        <v>3</v>
      </c>
      <c r="AZ116">
        <f t="shared" si="25"/>
        <v>2</v>
      </c>
      <c r="BA116" s="6">
        <f>matches_win!AL116-AL116</f>
        <v>0.13043478260869562</v>
      </c>
      <c r="BB116" s="6">
        <f>matches_win!AM116-AM116</f>
        <v>0.4838709677419355</v>
      </c>
      <c r="BC116" s="6">
        <f>matches_win!AN116-AN116</f>
        <v>-7.6923076923076872E-2</v>
      </c>
      <c r="BD116" s="6">
        <f>matches_win!AO116-AO116</f>
        <v>4.3478260869565188E-2</v>
      </c>
      <c r="BE116" s="6">
        <f>matches_win!AP116-AP116</f>
        <v>-3.7037037037037035E-2</v>
      </c>
      <c r="BF116" s="6">
        <f>matches_win!AQ116-AQ116</f>
        <v>-0.10000000000000003</v>
      </c>
      <c r="BG116" s="6">
        <f>matches_win!AR116-AR116</f>
        <v>7.6923076923076872E-2</v>
      </c>
      <c r="BH116" s="6">
        <f>matches_win!AS116-AS116</f>
        <v>0</v>
      </c>
      <c r="BI116" s="6">
        <f>matches_win!AT116-AT116</f>
        <v>-0.39999999999999997</v>
      </c>
      <c r="BJ116" s="6">
        <f>matches_win!AU116-AU116</f>
        <v>-0.33333333333333331</v>
      </c>
    </row>
    <row r="117" spans="1:62" x14ac:dyDescent="0.35">
      <c r="A117" t="s">
        <v>145</v>
      </c>
      <c r="B117" s="32">
        <v>114</v>
      </c>
      <c r="C117">
        <v>9</v>
      </c>
      <c r="D117">
        <v>7</v>
      </c>
      <c r="E117">
        <v>9</v>
      </c>
      <c r="F117">
        <f t="shared" si="19"/>
        <v>7</v>
      </c>
      <c r="G117">
        <f t="shared" si="20"/>
        <v>2</v>
      </c>
      <c r="H117">
        <f t="shared" si="21"/>
        <v>0</v>
      </c>
      <c r="I117" s="5">
        <f>VLOOKUP(F117,naive_stat!$A$4:$E$13,5,0)</f>
        <v>0.44827586206896552</v>
      </c>
      <c r="J117" s="35">
        <f>11-VLOOKUP(F117,naive_stat!$A$4:$F$13,6,0)</f>
        <v>4</v>
      </c>
      <c r="K117" s="36">
        <f>matches_win!K117-matches_lost!K117</f>
        <v>-4.3478260869565188E-2</v>
      </c>
      <c r="L117" s="47">
        <f>IF(VLOOKUP(C117,dynamic!$A$50:$G$59,7,0)&gt;VLOOKUP(D117,dynamic!$A$35:$G$44,7,0),C117,D117)</f>
        <v>7</v>
      </c>
      <c r="M117" s="47">
        <f t="shared" si="29"/>
        <v>0</v>
      </c>
      <c r="N117" s="46">
        <f>IF(VLOOKUP(C117,dynamic!$A$50:$F$59,2,0)&gt;VLOOKUP(D117,dynamic!$A$50:$F$59,2,0),C117,D117)</f>
        <v>7</v>
      </c>
      <c r="O117" s="46">
        <f t="shared" si="27"/>
        <v>0</v>
      </c>
      <c r="P117" s="46">
        <f>IF(VLOOKUP(C117,dynamic!$A$50:$F$59,4,0)&gt;VLOOKUP(D117,dynamic!$A$50:$F$59,4,0),C117,D117)</f>
        <v>7</v>
      </c>
      <c r="Q117" s="46">
        <f t="shared" si="28"/>
        <v>0</v>
      </c>
      <c r="R117" s="27">
        <f>COUNTIF($F$4:$F117,R$3)</f>
        <v>10</v>
      </c>
      <c r="S117" s="27">
        <f>COUNTIF($F$4:$F117,S$3)</f>
        <v>8</v>
      </c>
      <c r="T117" s="27">
        <f>COUNTIF($F$4:$F117,T$3)</f>
        <v>14</v>
      </c>
      <c r="U117" s="27">
        <f>COUNTIF($F$4:$F117,U$3)</f>
        <v>11</v>
      </c>
      <c r="V117" s="27">
        <f>COUNTIF($F$4:$F117,V$3)</f>
        <v>14</v>
      </c>
      <c r="W117" s="27">
        <f>COUNTIF($F$4:$F117,W$3)</f>
        <v>11</v>
      </c>
      <c r="X117" s="27">
        <f>COUNTIF($F$4:$F117,X$3)</f>
        <v>6</v>
      </c>
      <c r="Y117" s="27">
        <f>COUNTIF($F$4:$F117,Y$3)</f>
        <v>12</v>
      </c>
      <c r="Z117" s="27">
        <f>COUNTIF($F$4:$F117,Z$3)</f>
        <v>14</v>
      </c>
      <c r="AA117" s="27">
        <f>COUNTIF($F$4:$F117,AA$3)</f>
        <v>14</v>
      </c>
      <c r="AB117" s="39">
        <f>COUNTIF($E$4:$F117,R$3)</f>
        <v>23</v>
      </c>
      <c r="AC117" s="41">
        <f>COUNTIF($E$4:$F117,S$3)</f>
        <v>31</v>
      </c>
      <c r="AD117" s="41">
        <f>COUNTIF($E$4:$F117,T$3)</f>
        <v>26</v>
      </c>
      <c r="AE117" s="41">
        <f>COUNTIF($E$4:$F117,U$3)</f>
        <v>23</v>
      </c>
      <c r="AF117" s="41">
        <f>COUNTIF($E$4:$F117,V$3)</f>
        <v>27</v>
      </c>
      <c r="AG117" s="41">
        <f>COUNTIF($E$4:$F117,W$3)</f>
        <v>20</v>
      </c>
      <c r="AH117" s="41">
        <f>COUNTIF($E$4:$F117,X$3)</f>
        <v>13</v>
      </c>
      <c r="AI117" s="41">
        <f>COUNTIF($E$4:$F117,Y$3)</f>
        <v>23</v>
      </c>
      <c r="AJ117" s="41">
        <f>COUNTIF($E$4:$F117,Z$3)</f>
        <v>20</v>
      </c>
      <c r="AK117" s="41">
        <f>COUNTIF($E$4:$F117,AA$3)</f>
        <v>22</v>
      </c>
      <c r="AL117" s="4">
        <f t="shared" si="26"/>
        <v>0.43478260869565216</v>
      </c>
      <c r="AM117" s="4">
        <f t="shared" si="26"/>
        <v>0.25806451612903225</v>
      </c>
      <c r="AN117" s="4">
        <f t="shared" si="26"/>
        <v>0.53846153846153844</v>
      </c>
      <c r="AO117" s="4">
        <f t="shared" si="26"/>
        <v>0.47826086956521741</v>
      </c>
      <c r="AP117" s="4">
        <f t="shared" si="26"/>
        <v>0.51851851851851849</v>
      </c>
      <c r="AQ117" s="4">
        <f t="shared" si="22"/>
        <v>0.55000000000000004</v>
      </c>
      <c r="AR117" s="4">
        <f t="shared" si="22"/>
        <v>0.46153846153846156</v>
      </c>
      <c r="AS117" s="4">
        <f t="shared" si="22"/>
        <v>0.52173913043478259</v>
      </c>
      <c r="AT117" s="4">
        <f t="shared" si="22"/>
        <v>0.7</v>
      </c>
      <c r="AU117" s="4">
        <f t="shared" si="22"/>
        <v>0.63636363636363635</v>
      </c>
      <c r="AV117">
        <v>115</v>
      </c>
      <c r="AX117">
        <f t="shared" si="23"/>
        <v>9</v>
      </c>
      <c r="AY117">
        <f t="shared" si="24"/>
        <v>7</v>
      </c>
      <c r="AZ117">
        <f t="shared" si="25"/>
        <v>9</v>
      </c>
      <c r="BA117" s="6">
        <f>matches_win!AL117-AL117</f>
        <v>0.13043478260869562</v>
      </c>
      <c r="BB117" s="6">
        <f>matches_win!AM117-AM117</f>
        <v>0.4838709677419355</v>
      </c>
      <c r="BC117" s="6">
        <f>matches_win!AN117-AN117</f>
        <v>-7.6923076923076872E-2</v>
      </c>
      <c r="BD117" s="6">
        <f>matches_win!AO117-AO117</f>
        <v>4.3478260869565188E-2</v>
      </c>
      <c r="BE117" s="6">
        <f>matches_win!AP117-AP117</f>
        <v>-3.7037037037037035E-2</v>
      </c>
      <c r="BF117" s="6">
        <f>matches_win!AQ117-AQ117</f>
        <v>-0.10000000000000003</v>
      </c>
      <c r="BG117" s="6">
        <f>matches_win!AR117-AR117</f>
        <v>7.6923076923076872E-2</v>
      </c>
      <c r="BH117" s="6">
        <f>matches_win!AS117-AS117</f>
        <v>-4.3478260869565188E-2</v>
      </c>
      <c r="BI117" s="6">
        <f>matches_win!AT117-AT117</f>
        <v>-0.39999999999999997</v>
      </c>
      <c r="BJ117" s="6">
        <f>matches_win!AU117-AU117</f>
        <v>-0.27272727272727271</v>
      </c>
    </row>
    <row r="118" spans="1:62" x14ac:dyDescent="0.35">
      <c r="A118" t="s">
        <v>145</v>
      </c>
      <c r="B118" s="32">
        <v>115</v>
      </c>
      <c r="C118">
        <v>7</v>
      </c>
      <c r="D118">
        <v>0</v>
      </c>
      <c r="E118">
        <v>7</v>
      </c>
      <c r="F118">
        <f t="shared" si="19"/>
        <v>0</v>
      </c>
      <c r="G118">
        <f t="shared" si="20"/>
        <v>7</v>
      </c>
      <c r="H118">
        <f t="shared" si="21"/>
        <v>0</v>
      </c>
      <c r="I118" s="5">
        <f>VLOOKUP(F118,naive_stat!$A$4:$E$13,5,0)</f>
        <v>0.5161290322580645</v>
      </c>
      <c r="J118" s="35">
        <f>11-VLOOKUP(F118,naive_stat!$A$4:$F$13,6,0)</f>
        <v>8</v>
      </c>
      <c r="K118" s="36">
        <f>matches_win!K118-matches_lost!K118</f>
        <v>8.3333333333333315E-2</v>
      </c>
      <c r="L118" s="47">
        <f>IF(VLOOKUP(C118,dynamic!$A$50:$G$59,7,0)&gt;VLOOKUP(D118,dynamic!$A$35:$G$44,7,0),C118,D118)</f>
        <v>7</v>
      </c>
      <c r="M118" s="47">
        <f t="shared" si="29"/>
        <v>1</v>
      </c>
      <c r="N118" s="46">
        <f>IF(VLOOKUP(C118,dynamic!$A$50:$F$59,2,0)&gt;VLOOKUP(D118,dynamic!$A$50:$F$59,2,0),C118,D118)</f>
        <v>7</v>
      </c>
      <c r="O118" s="46">
        <f t="shared" si="27"/>
        <v>1</v>
      </c>
      <c r="P118" s="46">
        <f>IF(VLOOKUP(C118,dynamic!$A$50:$F$59,4,0)&gt;VLOOKUP(D118,dynamic!$A$50:$F$59,4,0),C118,D118)</f>
        <v>7</v>
      </c>
      <c r="Q118" s="46">
        <f t="shared" si="28"/>
        <v>1</v>
      </c>
      <c r="R118" s="27">
        <f>COUNTIF($F$4:$F118,R$3)</f>
        <v>11</v>
      </c>
      <c r="S118" s="27">
        <f>COUNTIF($F$4:$F118,S$3)</f>
        <v>8</v>
      </c>
      <c r="T118" s="27">
        <f>COUNTIF($F$4:$F118,T$3)</f>
        <v>14</v>
      </c>
      <c r="U118" s="27">
        <f>COUNTIF($F$4:$F118,U$3)</f>
        <v>11</v>
      </c>
      <c r="V118" s="27">
        <f>COUNTIF($F$4:$F118,V$3)</f>
        <v>14</v>
      </c>
      <c r="W118" s="27">
        <f>COUNTIF($F$4:$F118,W$3)</f>
        <v>11</v>
      </c>
      <c r="X118" s="27">
        <f>COUNTIF($F$4:$F118,X$3)</f>
        <v>6</v>
      </c>
      <c r="Y118" s="27">
        <f>COUNTIF($F$4:$F118,Y$3)</f>
        <v>12</v>
      </c>
      <c r="Z118" s="27">
        <f>COUNTIF($F$4:$F118,Z$3)</f>
        <v>14</v>
      </c>
      <c r="AA118" s="27">
        <f>COUNTIF($F$4:$F118,AA$3)</f>
        <v>14</v>
      </c>
      <c r="AB118" s="39">
        <f>COUNTIF($E$4:$F118,R$3)</f>
        <v>24</v>
      </c>
      <c r="AC118" s="41">
        <f>COUNTIF($E$4:$F118,S$3)</f>
        <v>31</v>
      </c>
      <c r="AD118" s="41">
        <f>COUNTIF($E$4:$F118,T$3)</f>
        <v>26</v>
      </c>
      <c r="AE118" s="41">
        <f>COUNTIF($E$4:$F118,U$3)</f>
        <v>23</v>
      </c>
      <c r="AF118" s="41">
        <f>COUNTIF($E$4:$F118,V$3)</f>
        <v>27</v>
      </c>
      <c r="AG118" s="41">
        <f>COUNTIF($E$4:$F118,W$3)</f>
        <v>20</v>
      </c>
      <c r="AH118" s="41">
        <f>COUNTIF($E$4:$F118,X$3)</f>
        <v>13</v>
      </c>
      <c r="AI118" s="41">
        <f>COUNTIF($E$4:$F118,Y$3)</f>
        <v>24</v>
      </c>
      <c r="AJ118" s="41">
        <f>COUNTIF($E$4:$F118,Z$3)</f>
        <v>20</v>
      </c>
      <c r="AK118" s="41">
        <f>COUNTIF($E$4:$F118,AA$3)</f>
        <v>22</v>
      </c>
      <c r="AL118" s="4">
        <f t="shared" si="26"/>
        <v>0.45833333333333331</v>
      </c>
      <c r="AM118" s="4">
        <f t="shared" si="26"/>
        <v>0.25806451612903225</v>
      </c>
      <c r="AN118" s="4">
        <f t="shared" si="26"/>
        <v>0.53846153846153844</v>
      </c>
      <c r="AO118" s="4">
        <f t="shared" si="26"/>
        <v>0.47826086956521741</v>
      </c>
      <c r="AP118" s="4">
        <f t="shared" si="26"/>
        <v>0.51851851851851849</v>
      </c>
      <c r="AQ118" s="4">
        <f t="shared" si="22"/>
        <v>0.55000000000000004</v>
      </c>
      <c r="AR118" s="4">
        <f t="shared" si="22"/>
        <v>0.46153846153846156</v>
      </c>
      <c r="AS118" s="4">
        <f t="shared" si="22"/>
        <v>0.5</v>
      </c>
      <c r="AT118" s="4">
        <f t="shared" si="22"/>
        <v>0.7</v>
      </c>
      <c r="AU118" s="4">
        <f t="shared" si="22"/>
        <v>0.63636363636363635</v>
      </c>
      <c r="AV118">
        <v>116</v>
      </c>
      <c r="AX118">
        <f t="shared" si="23"/>
        <v>7</v>
      </c>
      <c r="AY118">
        <f t="shared" si="24"/>
        <v>0</v>
      </c>
      <c r="AZ118">
        <f t="shared" si="25"/>
        <v>7</v>
      </c>
      <c r="BA118" s="6">
        <f>matches_win!AL118-AL118</f>
        <v>8.3333333333333315E-2</v>
      </c>
      <c r="BB118" s="6">
        <f>matches_win!AM118-AM118</f>
        <v>0.4838709677419355</v>
      </c>
      <c r="BC118" s="6">
        <f>matches_win!AN118-AN118</f>
        <v>-7.6923076923076872E-2</v>
      </c>
      <c r="BD118" s="6">
        <f>matches_win!AO118-AO118</f>
        <v>4.3478260869565188E-2</v>
      </c>
      <c r="BE118" s="6">
        <f>matches_win!AP118-AP118</f>
        <v>-3.7037037037037035E-2</v>
      </c>
      <c r="BF118" s="6">
        <f>matches_win!AQ118-AQ118</f>
        <v>-0.10000000000000003</v>
      </c>
      <c r="BG118" s="6">
        <f>matches_win!AR118-AR118</f>
        <v>7.6923076923076872E-2</v>
      </c>
      <c r="BH118" s="6">
        <f>matches_win!AS118-AS118</f>
        <v>0</v>
      </c>
      <c r="BI118" s="6">
        <f>matches_win!AT118-AT118</f>
        <v>-0.39999999999999997</v>
      </c>
      <c r="BJ118" s="6">
        <f>matches_win!AU118-AU118</f>
        <v>-0.27272727272727271</v>
      </c>
    </row>
    <row r="119" spans="1:62" x14ac:dyDescent="0.35">
      <c r="A119" t="s">
        <v>145</v>
      </c>
      <c r="B119" s="32">
        <v>116</v>
      </c>
      <c r="C119">
        <v>7</v>
      </c>
      <c r="D119">
        <v>4</v>
      </c>
      <c r="E119">
        <v>4</v>
      </c>
      <c r="F119">
        <f t="shared" si="19"/>
        <v>7</v>
      </c>
      <c r="G119">
        <f t="shared" si="20"/>
        <v>3</v>
      </c>
      <c r="H119">
        <f t="shared" si="21"/>
        <v>0</v>
      </c>
      <c r="I119" s="5">
        <f>VLOOKUP(F119,naive_stat!$A$4:$E$13,5,0)</f>
        <v>0.44827586206896552</v>
      </c>
      <c r="J119" s="35">
        <f>11-VLOOKUP(F119,naive_stat!$A$4:$F$13,6,0)</f>
        <v>4</v>
      </c>
      <c r="K119" s="36">
        <f>matches_win!K119-matches_lost!K119</f>
        <v>-4.0000000000000036E-2</v>
      </c>
      <c r="L119" s="47">
        <f>IF(VLOOKUP(C119,dynamic!$A$50:$G$59,7,0)&gt;VLOOKUP(D119,dynamic!$A$35:$G$44,7,0),C119,D119)</f>
        <v>7</v>
      </c>
      <c r="M119" s="47">
        <f t="shared" si="29"/>
        <v>0</v>
      </c>
      <c r="N119" s="46">
        <f>IF(VLOOKUP(C119,dynamic!$A$50:$F$59,2,0)&gt;VLOOKUP(D119,dynamic!$A$50:$F$59,2,0),C119,D119)</f>
        <v>7</v>
      </c>
      <c r="O119" s="46">
        <f t="shared" si="27"/>
        <v>0</v>
      </c>
      <c r="P119" s="46">
        <f>IF(VLOOKUP(C119,dynamic!$A$50:$F$59,4,0)&gt;VLOOKUP(D119,dynamic!$A$50:$F$59,4,0),C119,D119)</f>
        <v>7</v>
      </c>
      <c r="Q119" s="46">
        <f t="shared" si="28"/>
        <v>0</v>
      </c>
      <c r="R119" s="27">
        <f>COUNTIF($F$4:$F119,R$3)</f>
        <v>11</v>
      </c>
      <c r="S119" s="27">
        <f>COUNTIF($F$4:$F119,S$3)</f>
        <v>8</v>
      </c>
      <c r="T119" s="27">
        <f>COUNTIF($F$4:$F119,T$3)</f>
        <v>14</v>
      </c>
      <c r="U119" s="27">
        <f>COUNTIF($F$4:$F119,U$3)</f>
        <v>11</v>
      </c>
      <c r="V119" s="27">
        <f>COUNTIF($F$4:$F119,V$3)</f>
        <v>14</v>
      </c>
      <c r="W119" s="27">
        <f>COUNTIF($F$4:$F119,W$3)</f>
        <v>11</v>
      </c>
      <c r="X119" s="27">
        <f>COUNTIF($F$4:$F119,X$3)</f>
        <v>6</v>
      </c>
      <c r="Y119" s="27">
        <f>COUNTIF($F$4:$F119,Y$3)</f>
        <v>13</v>
      </c>
      <c r="Z119" s="27">
        <f>COUNTIF($F$4:$F119,Z$3)</f>
        <v>14</v>
      </c>
      <c r="AA119" s="27">
        <f>COUNTIF($F$4:$F119,AA$3)</f>
        <v>14</v>
      </c>
      <c r="AB119" s="39">
        <f>COUNTIF($E$4:$F119,R$3)</f>
        <v>24</v>
      </c>
      <c r="AC119" s="41">
        <f>COUNTIF($E$4:$F119,S$3)</f>
        <v>31</v>
      </c>
      <c r="AD119" s="41">
        <f>COUNTIF($E$4:$F119,T$3)</f>
        <v>26</v>
      </c>
      <c r="AE119" s="41">
        <f>COUNTIF($E$4:$F119,U$3)</f>
        <v>23</v>
      </c>
      <c r="AF119" s="41">
        <f>COUNTIF($E$4:$F119,V$3)</f>
        <v>28</v>
      </c>
      <c r="AG119" s="41">
        <f>COUNTIF($E$4:$F119,W$3)</f>
        <v>20</v>
      </c>
      <c r="AH119" s="41">
        <f>COUNTIF($E$4:$F119,X$3)</f>
        <v>13</v>
      </c>
      <c r="AI119" s="41">
        <f>COUNTIF($E$4:$F119,Y$3)</f>
        <v>25</v>
      </c>
      <c r="AJ119" s="41">
        <f>COUNTIF($E$4:$F119,Z$3)</f>
        <v>20</v>
      </c>
      <c r="AK119" s="41">
        <f>COUNTIF($E$4:$F119,AA$3)</f>
        <v>22</v>
      </c>
      <c r="AL119" s="4">
        <f t="shared" si="26"/>
        <v>0.45833333333333331</v>
      </c>
      <c r="AM119" s="4">
        <f t="shared" si="26"/>
        <v>0.25806451612903225</v>
      </c>
      <c r="AN119" s="4">
        <f t="shared" si="26"/>
        <v>0.53846153846153844</v>
      </c>
      <c r="AO119" s="4">
        <f t="shared" si="26"/>
        <v>0.47826086956521741</v>
      </c>
      <c r="AP119" s="4">
        <f t="shared" si="26"/>
        <v>0.5</v>
      </c>
      <c r="AQ119" s="4">
        <f t="shared" si="22"/>
        <v>0.55000000000000004</v>
      </c>
      <c r="AR119" s="4">
        <f t="shared" si="22"/>
        <v>0.46153846153846156</v>
      </c>
      <c r="AS119" s="4">
        <f t="shared" si="22"/>
        <v>0.52</v>
      </c>
      <c r="AT119" s="4">
        <f t="shared" si="22"/>
        <v>0.7</v>
      </c>
      <c r="AU119" s="4">
        <f t="shared" si="22"/>
        <v>0.63636363636363635</v>
      </c>
      <c r="AV119">
        <v>117</v>
      </c>
      <c r="AX119">
        <f t="shared" si="23"/>
        <v>7</v>
      </c>
      <c r="AY119">
        <f t="shared" si="24"/>
        <v>4</v>
      </c>
      <c r="AZ119">
        <f t="shared" si="25"/>
        <v>4</v>
      </c>
      <c r="BA119" s="6">
        <f>matches_win!AL119-AL119</f>
        <v>8.3333333333333315E-2</v>
      </c>
      <c r="BB119" s="6">
        <f>matches_win!AM119-AM119</f>
        <v>0.4838709677419355</v>
      </c>
      <c r="BC119" s="6">
        <f>matches_win!AN119-AN119</f>
        <v>-7.6923076923076872E-2</v>
      </c>
      <c r="BD119" s="6">
        <f>matches_win!AO119-AO119</f>
        <v>4.3478260869565188E-2</v>
      </c>
      <c r="BE119" s="6">
        <f>matches_win!AP119-AP119</f>
        <v>0</v>
      </c>
      <c r="BF119" s="6">
        <f>matches_win!AQ119-AQ119</f>
        <v>-0.10000000000000003</v>
      </c>
      <c r="BG119" s="6">
        <f>matches_win!AR119-AR119</f>
        <v>7.6923076923076872E-2</v>
      </c>
      <c r="BH119" s="6">
        <f>matches_win!AS119-AS119</f>
        <v>-4.0000000000000036E-2</v>
      </c>
      <c r="BI119" s="6">
        <f>matches_win!AT119-AT119</f>
        <v>-0.39999999999999997</v>
      </c>
      <c r="BJ119" s="6">
        <f>matches_win!AU119-AU119</f>
        <v>-0.27272727272727271</v>
      </c>
    </row>
    <row r="120" spans="1:62" x14ac:dyDescent="0.35">
      <c r="A120" t="s">
        <v>145</v>
      </c>
      <c r="B120" s="32">
        <v>117</v>
      </c>
      <c r="C120">
        <v>9</v>
      </c>
      <c r="D120">
        <v>0</v>
      </c>
      <c r="E120">
        <v>9</v>
      </c>
      <c r="F120">
        <f t="shared" si="19"/>
        <v>0</v>
      </c>
      <c r="G120">
        <f t="shared" si="20"/>
        <v>9</v>
      </c>
      <c r="H120">
        <f t="shared" si="21"/>
        <v>0</v>
      </c>
      <c r="I120" s="5">
        <f>VLOOKUP(F120,naive_stat!$A$4:$E$13,5,0)</f>
        <v>0.5161290322580645</v>
      </c>
      <c r="J120" s="35">
        <f>11-VLOOKUP(F120,naive_stat!$A$4:$F$13,6,0)</f>
        <v>8</v>
      </c>
      <c r="K120" s="36">
        <f>matches_win!K120-matches_lost!K120</f>
        <v>4.0000000000000036E-2</v>
      </c>
      <c r="L120" s="47">
        <f>IF(VLOOKUP(C120,dynamic!$A$50:$G$59,7,0)&gt;VLOOKUP(D120,dynamic!$A$35:$G$44,7,0),C120,D120)</f>
        <v>0</v>
      </c>
      <c r="M120" s="47">
        <f t="shared" si="29"/>
        <v>0</v>
      </c>
      <c r="N120" s="46">
        <f>IF(VLOOKUP(C120,dynamic!$A$50:$F$59,2,0)&gt;VLOOKUP(D120,dynamic!$A$50:$F$59,2,0),C120,D120)</f>
        <v>0</v>
      </c>
      <c r="O120" s="46">
        <f t="shared" si="27"/>
        <v>0</v>
      </c>
      <c r="P120" s="46">
        <f>IF(VLOOKUP(C120,dynamic!$A$50:$F$59,4,0)&gt;VLOOKUP(D120,dynamic!$A$50:$F$59,4,0),C120,D120)</f>
        <v>0</v>
      </c>
      <c r="Q120" s="46">
        <f t="shared" si="28"/>
        <v>0</v>
      </c>
      <c r="R120" s="27">
        <f>COUNTIF($F$4:$F120,R$3)</f>
        <v>12</v>
      </c>
      <c r="S120" s="27">
        <f>COUNTIF($F$4:$F120,S$3)</f>
        <v>8</v>
      </c>
      <c r="T120" s="27">
        <f>COUNTIF($F$4:$F120,T$3)</f>
        <v>14</v>
      </c>
      <c r="U120" s="27">
        <f>COUNTIF($F$4:$F120,U$3)</f>
        <v>11</v>
      </c>
      <c r="V120" s="27">
        <f>COUNTIF($F$4:$F120,V$3)</f>
        <v>14</v>
      </c>
      <c r="W120" s="27">
        <f>COUNTIF($F$4:$F120,W$3)</f>
        <v>11</v>
      </c>
      <c r="X120" s="27">
        <f>COUNTIF($F$4:$F120,X$3)</f>
        <v>6</v>
      </c>
      <c r="Y120" s="27">
        <f>COUNTIF($F$4:$F120,Y$3)</f>
        <v>13</v>
      </c>
      <c r="Z120" s="27">
        <f>COUNTIF($F$4:$F120,Z$3)</f>
        <v>14</v>
      </c>
      <c r="AA120" s="27">
        <f>COUNTIF($F$4:$F120,AA$3)</f>
        <v>14</v>
      </c>
      <c r="AB120" s="39">
        <f>COUNTIF($E$4:$F120,R$3)</f>
        <v>25</v>
      </c>
      <c r="AC120" s="41">
        <f>COUNTIF($E$4:$F120,S$3)</f>
        <v>31</v>
      </c>
      <c r="AD120" s="41">
        <f>COUNTIF($E$4:$F120,T$3)</f>
        <v>26</v>
      </c>
      <c r="AE120" s="41">
        <f>COUNTIF($E$4:$F120,U$3)</f>
        <v>23</v>
      </c>
      <c r="AF120" s="41">
        <f>COUNTIF($E$4:$F120,V$3)</f>
        <v>28</v>
      </c>
      <c r="AG120" s="41">
        <f>COUNTIF($E$4:$F120,W$3)</f>
        <v>20</v>
      </c>
      <c r="AH120" s="41">
        <f>COUNTIF($E$4:$F120,X$3)</f>
        <v>13</v>
      </c>
      <c r="AI120" s="41">
        <f>COUNTIF($E$4:$F120,Y$3)</f>
        <v>25</v>
      </c>
      <c r="AJ120" s="41">
        <f>COUNTIF($E$4:$F120,Z$3)</f>
        <v>20</v>
      </c>
      <c r="AK120" s="41">
        <f>COUNTIF($E$4:$F120,AA$3)</f>
        <v>23</v>
      </c>
      <c r="AL120" s="4">
        <f t="shared" si="26"/>
        <v>0.48</v>
      </c>
      <c r="AM120" s="4">
        <f t="shared" si="26"/>
        <v>0.25806451612903225</v>
      </c>
      <c r="AN120" s="4">
        <f t="shared" si="26"/>
        <v>0.53846153846153844</v>
      </c>
      <c r="AO120" s="4">
        <f t="shared" si="26"/>
        <v>0.47826086956521741</v>
      </c>
      <c r="AP120" s="4">
        <f t="shared" si="26"/>
        <v>0.5</v>
      </c>
      <c r="AQ120" s="4">
        <f t="shared" ref="AQ120:AU143" si="30">IFERROR(W120/AG120,0)</f>
        <v>0.55000000000000004</v>
      </c>
      <c r="AR120" s="4">
        <f t="shared" si="30"/>
        <v>0.46153846153846156</v>
      </c>
      <c r="AS120" s="4">
        <f t="shared" si="30"/>
        <v>0.52</v>
      </c>
      <c r="AT120" s="4">
        <f t="shared" si="30"/>
        <v>0.7</v>
      </c>
      <c r="AU120" s="4">
        <f t="shared" si="30"/>
        <v>0.60869565217391308</v>
      </c>
      <c r="AV120">
        <v>118</v>
      </c>
      <c r="AX120">
        <f t="shared" si="23"/>
        <v>9</v>
      </c>
      <c r="AY120">
        <f t="shared" si="24"/>
        <v>0</v>
      </c>
      <c r="AZ120">
        <f t="shared" si="25"/>
        <v>9</v>
      </c>
      <c r="BA120" s="6">
        <f>matches_win!AL120-AL120</f>
        <v>4.0000000000000036E-2</v>
      </c>
      <c r="BB120" s="6">
        <f>matches_win!AM120-AM120</f>
        <v>0.4838709677419355</v>
      </c>
      <c r="BC120" s="6">
        <f>matches_win!AN120-AN120</f>
        <v>-7.6923076923076872E-2</v>
      </c>
      <c r="BD120" s="6">
        <f>matches_win!AO120-AO120</f>
        <v>4.3478260869565188E-2</v>
      </c>
      <c r="BE120" s="6">
        <f>matches_win!AP120-AP120</f>
        <v>0</v>
      </c>
      <c r="BF120" s="6">
        <f>matches_win!AQ120-AQ120</f>
        <v>-0.10000000000000003</v>
      </c>
      <c r="BG120" s="6">
        <f>matches_win!AR120-AR120</f>
        <v>7.6923076923076872E-2</v>
      </c>
      <c r="BH120" s="6">
        <f>matches_win!AS120-AS120</f>
        <v>-4.0000000000000036E-2</v>
      </c>
      <c r="BI120" s="6">
        <f>matches_win!AT120-AT120</f>
        <v>-0.39999999999999997</v>
      </c>
      <c r="BJ120" s="6">
        <f>matches_win!AU120-AU120</f>
        <v>-0.21739130434782611</v>
      </c>
    </row>
    <row r="121" spans="1:62" x14ac:dyDescent="0.35">
      <c r="A121" t="s">
        <v>145</v>
      </c>
      <c r="B121" s="32">
        <v>118</v>
      </c>
      <c r="C121">
        <v>9</v>
      </c>
      <c r="D121">
        <v>7</v>
      </c>
      <c r="E121">
        <v>9</v>
      </c>
      <c r="F121">
        <f t="shared" si="19"/>
        <v>7</v>
      </c>
      <c r="G121">
        <f t="shared" si="20"/>
        <v>2</v>
      </c>
      <c r="H121">
        <f t="shared" si="21"/>
        <v>0</v>
      </c>
      <c r="I121" s="5">
        <f>VLOOKUP(F121,naive_stat!$A$4:$E$13,5,0)</f>
        <v>0.44827586206896552</v>
      </c>
      <c r="J121" s="35">
        <f>11-VLOOKUP(F121,naive_stat!$A$4:$F$13,6,0)</f>
        <v>4</v>
      </c>
      <c r="K121" s="36">
        <f>matches_win!K121-matches_lost!K121</f>
        <v>-7.6923076923076872E-2</v>
      </c>
      <c r="L121" s="47">
        <f>IF(VLOOKUP(C121,dynamic!$A$50:$G$59,7,0)&gt;VLOOKUP(D121,dynamic!$A$35:$G$44,7,0),C121,D121)</f>
        <v>7</v>
      </c>
      <c r="M121" s="47">
        <f t="shared" si="29"/>
        <v>0</v>
      </c>
      <c r="N121" s="46">
        <f>IF(VLOOKUP(C121,dynamic!$A$50:$F$59,2,0)&gt;VLOOKUP(D121,dynamic!$A$50:$F$59,2,0),C121,D121)</f>
        <v>7</v>
      </c>
      <c r="O121" s="46">
        <f t="shared" si="27"/>
        <v>0</v>
      </c>
      <c r="P121" s="46">
        <f>IF(VLOOKUP(C121,dynamic!$A$50:$F$59,4,0)&gt;VLOOKUP(D121,dynamic!$A$50:$F$59,4,0),C121,D121)</f>
        <v>7</v>
      </c>
      <c r="Q121" s="46">
        <f t="shared" si="28"/>
        <v>0</v>
      </c>
      <c r="R121" s="27">
        <f>COUNTIF($F$4:$F121,R$3)</f>
        <v>12</v>
      </c>
      <c r="S121" s="27">
        <f>COUNTIF($F$4:$F121,S$3)</f>
        <v>8</v>
      </c>
      <c r="T121" s="27">
        <f>COUNTIF($F$4:$F121,T$3)</f>
        <v>14</v>
      </c>
      <c r="U121" s="27">
        <f>COUNTIF($F$4:$F121,U$3)</f>
        <v>11</v>
      </c>
      <c r="V121" s="27">
        <f>COUNTIF($F$4:$F121,V$3)</f>
        <v>14</v>
      </c>
      <c r="W121" s="27">
        <f>COUNTIF($F$4:$F121,W$3)</f>
        <v>11</v>
      </c>
      <c r="X121" s="27">
        <f>COUNTIF($F$4:$F121,X$3)</f>
        <v>6</v>
      </c>
      <c r="Y121" s="27">
        <f>COUNTIF($F$4:$F121,Y$3)</f>
        <v>14</v>
      </c>
      <c r="Z121" s="27">
        <f>COUNTIF($F$4:$F121,Z$3)</f>
        <v>14</v>
      </c>
      <c r="AA121" s="27">
        <f>COUNTIF($F$4:$F121,AA$3)</f>
        <v>14</v>
      </c>
      <c r="AB121" s="39">
        <f>COUNTIF($E$4:$F121,R$3)</f>
        <v>25</v>
      </c>
      <c r="AC121" s="41">
        <f>COUNTIF($E$4:$F121,S$3)</f>
        <v>31</v>
      </c>
      <c r="AD121" s="41">
        <f>COUNTIF($E$4:$F121,T$3)</f>
        <v>26</v>
      </c>
      <c r="AE121" s="41">
        <f>COUNTIF($E$4:$F121,U$3)</f>
        <v>23</v>
      </c>
      <c r="AF121" s="41">
        <f>COUNTIF($E$4:$F121,V$3)</f>
        <v>28</v>
      </c>
      <c r="AG121" s="41">
        <f>COUNTIF($E$4:$F121,W$3)</f>
        <v>20</v>
      </c>
      <c r="AH121" s="41">
        <f>COUNTIF($E$4:$F121,X$3)</f>
        <v>13</v>
      </c>
      <c r="AI121" s="41">
        <f>COUNTIF($E$4:$F121,Y$3)</f>
        <v>26</v>
      </c>
      <c r="AJ121" s="41">
        <f>COUNTIF($E$4:$F121,Z$3)</f>
        <v>20</v>
      </c>
      <c r="AK121" s="41">
        <f>COUNTIF($E$4:$F121,AA$3)</f>
        <v>24</v>
      </c>
      <c r="AL121" s="4">
        <f t="shared" ref="AL121:AP143" si="31">IFERROR(R121/AB121,0)</f>
        <v>0.48</v>
      </c>
      <c r="AM121" s="4">
        <f t="shared" si="31"/>
        <v>0.25806451612903225</v>
      </c>
      <c r="AN121" s="4">
        <f t="shared" si="31"/>
        <v>0.53846153846153844</v>
      </c>
      <c r="AO121" s="4">
        <f t="shared" si="31"/>
        <v>0.47826086956521741</v>
      </c>
      <c r="AP121" s="4">
        <f t="shared" si="31"/>
        <v>0.5</v>
      </c>
      <c r="AQ121" s="4">
        <f t="shared" si="30"/>
        <v>0.55000000000000004</v>
      </c>
      <c r="AR121" s="4">
        <f t="shared" si="30"/>
        <v>0.46153846153846156</v>
      </c>
      <c r="AS121" s="4">
        <f t="shared" si="30"/>
        <v>0.53846153846153844</v>
      </c>
      <c r="AT121" s="4">
        <f t="shared" si="30"/>
        <v>0.7</v>
      </c>
      <c r="AU121" s="4">
        <f t="shared" si="30"/>
        <v>0.58333333333333337</v>
      </c>
      <c r="AV121">
        <v>119</v>
      </c>
      <c r="AX121">
        <f t="shared" si="23"/>
        <v>9</v>
      </c>
      <c r="AY121">
        <f t="shared" si="24"/>
        <v>7</v>
      </c>
      <c r="AZ121">
        <f t="shared" si="25"/>
        <v>9</v>
      </c>
      <c r="BA121" s="6">
        <f>matches_win!AL121-AL121</f>
        <v>4.0000000000000036E-2</v>
      </c>
      <c r="BB121" s="6">
        <f>matches_win!AM121-AM121</f>
        <v>0.4838709677419355</v>
      </c>
      <c r="BC121" s="6">
        <f>matches_win!AN121-AN121</f>
        <v>-7.6923076923076872E-2</v>
      </c>
      <c r="BD121" s="6">
        <f>matches_win!AO121-AO121</f>
        <v>4.3478260869565188E-2</v>
      </c>
      <c r="BE121" s="6">
        <f>matches_win!AP121-AP121</f>
        <v>0</v>
      </c>
      <c r="BF121" s="6">
        <f>matches_win!AQ121-AQ121</f>
        <v>-0.10000000000000003</v>
      </c>
      <c r="BG121" s="6">
        <f>matches_win!AR121-AR121</f>
        <v>7.6923076923076872E-2</v>
      </c>
      <c r="BH121" s="6">
        <f>matches_win!AS121-AS121</f>
        <v>-7.6923076923076872E-2</v>
      </c>
      <c r="BI121" s="6">
        <f>matches_win!AT121-AT121</f>
        <v>-0.39999999999999997</v>
      </c>
      <c r="BJ121" s="6">
        <f>matches_win!AU121-AU121</f>
        <v>-0.16666666666666669</v>
      </c>
    </row>
    <row r="122" spans="1:62" x14ac:dyDescent="0.35">
      <c r="A122" t="s">
        <v>145</v>
      </c>
      <c r="B122" s="32">
        <v>119</v>
      </c>
      <c r="C122">
        <v>1</v>
      </c>
      <c r="D122">
        <v>8</v>
      </c>
      <c r="E122">
        <v>1</v>
      </c>
      <c r="F122">
        <f t="shared" si="19"/>
        <v>8</v>
      </c>
      <c r="G122">
        <f t="shared" si="20"/>
        <v>-7</v>
      </c>
      <c r="H122">
        <f t="shared" si="21"/>
        <v>0</v>
      </c>
      <c r="I122" s="5">
        <f>VLOOKUP(F122,naive_stat!$A$4:$E$13,5,0)</f>
        <v>0.32</v>
      </c>
      <c r="J122" s="35">
        <f>11-VLOOKUP(F122,naive_stat!$A$4:$F$13,6,0)</f>
        <v>1</v>
      </c>
      <c r="K122" s="36">
        <f>matches_win!K122-matches_lost!K122</f>
        <v>-0.4285714285714286</v>
      </c>
      <c r="L122" s="47">
        <f>IF(VLOOKUP(C122,dynamic!$A$50:$G$59,7,0)&gt;VLOOKUP(D122,dynamic!$A$35:$G$44,7,0),C122,D122)</f>
        <v>1</v>
      </c>
      <c r="M122" s="47">
        <f t="shared" si="29"/>
        <v>1</v>
      </c>
      <c r="N122" s="46">
        <f>IF(VLOOKUP(C122,dynamic!$A$50:$F$59,2,0)&gt;VLOOKUP(D122,dynamic!$A$50:$F$59,2,0),C122,D122)</f>
        <v>1</v>
      </c>
      <c r="O122" s="46">
        <f t="shared" si="27"/>
        <v>1</v>
      </c>
      <c r="P122" s="46">
        <f>IF(VLOOKUP(C122,dynamic!$A$50:$F$59,4,0)&gt;VLOOKUP(D122,dynamic!$A$50:$F$59,4,0),C122,D122)</f>
        <v>1</v>
      </c>
      <c r="Q122" s="46">
        <f t="shared" si="28"/>
        <v>1</v>
      </c>
      <c r="R122" s="27">
        <f>COUNTIF($F$4:$F122,R$3)</f>
        <v>12</v>
      </c>
      <c r="S122" s="27">
        <f>COUNTIF($F$4:$F122,S$3)</f>
        <v>8</v>
      </c>
      <c r="T122" s="27">
        <f>COUNTIF($F$4:$F122,T$3)</f>
        <v>14</v>
      </c>
      <c r="U122" s="27">
        <f>COUNTIF($F$4:$F122,U$3)</f>
        <v>11</v>
      </c>
      <c r="V122" s="27">
        <f>COUNTIF($F$4:$F122,V$3)</f>
        <v>14</v>
      </c>
      <c r="W122" s="27">
        <f>COUNTIF($F$4:$F122,W$3)</f>
        <v>11</v>
      </c>
      <c r="X122" s="27">
        <f>COUNTIF($F$4:$F122,X$3)</f>
        <v>6</v>
      </c>
      <c r="Y122" s="27">
        <f>COUNTIF($F$4:$F122,Y$3)</f>
        <v>14</v>
      </c>
      <c r="Z122" s="27">
        <f>COUNTIF($F$4:$F122,Z$3)</f>
        <v>15</v>
      </c>
      <c r="AA122" s="27">
        <f>COUNTIF($F$4:$F122,AA$3)</f>
        <v>14</v>
      </c>
      <c r="AB122" s="39">
        <f>COUNTIF($E$4:$F122,R$3)</f>
        <v>25</v>
      </c>
      <c r="AC122" s="41">
        <f>COUNTIF($E$4:$F122,S$3)</f>
        <v>32</v>
      </c>
      <c r="AD122" s="41">
        <f>COUNTIF($E$4:$F122,T$3)</f>
        <v>26</v>
      </c>
      <c r="AE122" s="41">
        <f>COUNTIF($E$4:$F122,U$3)</f>
        <v>23</v>
      </c>
      <c r="AF122" s="41">
        <f>COUNTIF($E$4:$F122,V$3)</f>
        <v>28</v>
      </c>
      <c r="AG122" s="41">
        <f>COUNTIF($E$4:$F122,W$3)</f>
        <v>20</v>
      </c>
      <c r="AH122" s="41">
        <f>COUNTIF($E$4:$F122,X$3)</f>
        <v>13</v>
      </c>
      <c r="AI122" s="41">
        <f>COUNTIF($E$4:$F122,Y$3)</f>
        <v>26</v>
      </c>
      <c r="AJ122" s="41">
        <f>COUNTIF($E$4:$F122,Z$3)</f>
        <v>21</v>
      </c>
      <c r="AK122" s="41">
        <f>COUNTIF($E$4:$F122,AA$3)</f>
        <v>24</v>
      </c>
      <c r="AL122" s="4">
        <f t="shared" si="31"/>
        <v>0.48</v>
      </c>
      <c r="AM122" s="4">
        <f t="shared" si="31"/>
        <v>0.25</v>
      </c>
      <c r="AN122" s="4">
        <f t="shared" si="31"/>
        <v>0.53846153846153844</v>
      </c>
      <c r="AO122" s="4">
        <f t="shared" si="31"/>
        <v>0.47826086956521741</v>
      </c>
      <c r="AP122" s="4">
        <f t="shared" si="31"/>
        <v>0.5</v>
      </c>
      <c r="AQ122" s="4">
        <f t="shared" si="30"/>
        <v>0.55000000000000004</v>
      </c>
      <c r="AR122" s="4">
        <f t="shared" si="30"/>
        <v>0.46153846153846156</v>
      </c>
      <c r="AS122" s="4">
        <f t="shared" si="30"/>
        <v>0.53846153846153844</v>
      </c>
      <c r="AT122" s="4">
        <f t="shared" si="30"/>
        <v>0.7142857142857143</v>
      </c>
      <c r="AU122" s="4">
        <f t="shared" si="30"/>
        <v>0.58333333333333337</v>
      </c>
      <c r="AV122">
        <v>120</v>
      </c>
      <c r="AX122">
        <f t="shared" si="23"/>
        <v>1</v>
      </c>
      <c r="AY122">
        <f t="shared" si="24"/>
        <v>8</v>
      </c>
      <c r="AZ122">
        <f t="shared" si="25"/>
        <v>1</v>
      </c>
      <c r="BA122" s="6">
        <f>matches_win!AL122-AL122</f>
        <v>4.0000000000000036E-2</v>
      </c>
      <c r="BB122" s="6">
        <f>matches_win!AM122-AM122</f>
        <v>0.5</v>
      </c>
      <c r="BC122" s="6">
        <f>matches_win!AN122-AN122</f>
        <v>-7.6923076923076872E-2</v>
      </c>
      <c r="BD122" s="6">
        <f>matches_win!AO122-AO122</f>
        <v>4.3478260869565188E-2</v>
      </c>
      <c r="BE122" s="6">
        <f>matches_win!AP122-AP122</f>
        <v>0</v>
      </c>
      <c r="BF122" s="6">
        <f>matches_win!AQ122-AQ122</f>
        <v>-0.10000000000000003</v>
      </c>
      <c r="BG122" s="6">
        <f>matches_win!AR122-AR122</f>
        <v>7.6923076923076872E-2</v>
      </c>
      <c r="BH122" s="6">
        <f>matches_win!AS122-AS122</f>
        <v>-7.6923076923076872E-2</v>
      </c>
      <c r="BI122" s="6">
        <f>matches_win!AT122-AT122</f>
        <v>-0.4285714285714286</v>
      </c>
      <c r="BJ122" s="6">
        <f>matches_win!AU122-AU122</f>
        <v>-0.16666666666666669</v>
      </c>
    </row>
    <row r="123" spans="1:62" x14ac:dyDescent="0.35">
      <c r="A123" t="s">
        <v>145</v>
      </c>
      <c r="B123" s="32">
        <v>120</v>
      </c>
      <c r="C123">
        <v>2</v>
      </c>
      <c r="D123">
        <v>5</v>
      </c>
      <c r="E123">
        <v>2</v>
      </c>
      <c r="F123">
        <f t="shared" si="19"/>
        <v>5</v>
      </c>
      <c r="G123">
        <f t="shared" si="20"/>
        <v>-3</v>
      </c>
      <c r="H123">
        <f t="shared" si="21"/>
        <v>0</v>
      </c>
      <c r="I123" s="5">
        <f>VLOOKUP(F123,naive_stat!$A$4:$E$13,5,0)</f>
        <v>0.42307692307692307</v>
      </c>
      <c r="J123" s="35">
        <f>11-VLOOKUP(F123,naive_stat!$A$4:$F$13,6,0)</f>
        <v>3</v>
      </c>
      <c r="K123" s="36">
        <f>matches_win!K123-matches_lost!K123</f>
        <v>-0.14285714285714285</v>
      </c>
      <c r="L123" s="47">
        <f>IF(VLOOKUP(C123,dynamic!$A$50:$G$59,7,0)&gt;VLOOKUP(D123,dynamic!$A$35:$G$44,7,0),C123,D123)</f>
        <v>2</v>
      </c>
      <c r="M123" s="47">
        <f t="shared" si="29"/>
        <v>1</v>
      </c>
      <c r="N123" s="46">
        <f>IF(VLOOKUP(C123,dynamic!$A$50:$F$59,2,0)&gt;VLOOKUP(D123,dynamic!$A$50:$F$59,2,0),C123,D123)</f>
        <v>2</v>
      </c>
      <c r="O123" s="46">
        <f t="shared" si="27"/>
        <v>1</v>
      </c>
      <c r="P123" s="46">
        <f>IF(VLOOKUP(C123,dynamic!$A$50:$F$59,4,0)&gt;VLOOKUP(D123,dynamic!$A$50:$F$59,4,0),C123,D123)</f>
        <v>2</v>
      </c>
      <c r="Q123" s="46">
        <f t="shared" si="28"/>
        <v>1</v>
      </c>
      <c r="R123" s="27">
        <f>COUNTIF($F$4:$F123,R$3)</f>
        <v>12</v>
      </c>
      <c r="S123" s="27">
        <f>COUNTIF($F$4:$F123,S$3)</f>
        <v>8</v>
      </c>
      <c r="T123" s="27">
        <f>COUNTIF($F$4:$F123,T$3)</f>
        <v>14</v>
      </c>
      <c r="U123" s="27">
        <f>COUNTIF($F$4:$F123,U$3)</f>
        <v>11</v>
      </c>
      <c r="V123" s="27">
        <f>COUNTIF($F$4:$F123,V$3)</f>
        <v>14</v>
      </c>
      <c r="W123" s="27">
        <f>COUNTIF($F$4:$F123,W$3)</f>
        <v>12</v>
      </c>
      <c r="X123" s="27">
        <f>COUNTIF($F$4:$F123,X$3)</f>
        <v>6</v>
      </c>
      <c r="Y123" s="27">
        <f>COUNTIF($F$4:$F123,Y$3)</f>
        <v>14</v>
      </c>
      <c r="Z123" s="27">
        <f>COUNTIF($F$4:$F123,Z$3)</f>
        <v>15</v>
      </c>
      <c r="AA123" s="27">
        <f>COUNTIF($F$4:$F123,AA$3)</f>
        <v>14</v>
      </c>
      <c r="AB123" s="39">
        <f>COUNTIF($E$4:$F123,R$3)</f>
        <v>25</v>
      </c>
      <c r="AC123" s="41">
        <f>COUNTIF($E$4:$F123,S$3)</f>
        <v>32</v>
      </c>
      <c r="AD123" s="41">
        <f>COUNTIF($E$4:$F123,T$3)</f>
        <v>27</v>
      </c>
      <c r="AE123" s="41">
        <f>COUNTIF($E$4:$F123,U$3)</f>
        <v>23</v>
      </c>
      <c r="AF123" s="41">
        <f>COUNTIF($E$4:$F123,V$3)</f>
        <v>28</v>
      </c>
      <c r="AG123" s="41">
        <f>COUNTIF($E$4:$F123,W$3)</f>
        <v>21</v>
      </c>
      <c r="AH123" s="41">
        <f>COUNTIF($E$4:$F123,X$3)</f>
        <v>13</v>
      </c>
      <c r="AI123" s="41">
        <f>COUNTIF($E$4:$F123,Y$3)</f>
        <v>26</v>
      </c>
      <c r="AJ123" s="41">
        <f>COUNTIF($E$4:$F123,Z$3)</f>
        <v>21</v>
      </c>
      <c r="AK123" s="41">
        <f>COUNTIF($E$4:$F123,AA$3)</f>
        <v>24</v>
      </c>
      <c r="AL123" s="4">
        <f t="shared" si="31"/>
        <v>0.48</v>
      </c>
      <c r="AM123" s="4">
        <f t="shared" si="31"/>
        <v>0.25</v>
      </c>
      <c r="AN123" s="4">
        <f t="shared" si="31"/>
        <v>0.51851851851851849</v>
      </c>
      <c r="AO123" s="4">
        <f t="shared" si="31"/>
        <v>0.47826086956521741</v>
      </c>
      <c r="AP123" s="4">
        <f t="shared" si="31"/>
        <v>0.5</v>
      </c>
      <c r="AQ123" s="4">
        <f t="shared" si="30"/>
        <v>0.5714285714285714</v>
      </c>
      <c r="AR123" s="4">
        <f t="shared" si="30"/>
        <v>0.46153846153846156</v>
      </c>
      <c r="AS123" s="4">
        <f t="shared" si="30"/>
        <v>0.53846153846153844</v>
      </c>
      <c r="AT123" s="4">
        <f t="shared" si="30"/>
        <v>0.7142857142857143</v>
      </c>
      <c r="AU123" s="4">
        <f t="shared" si="30"/>
        <v>0.58333333333333337</v>
      </c>
      <c r="AV123">
        <v>121</v>
      </c>
      <c r="AX123">
        <f t="shared" si="23"/>
        <v>2</v>
      </c>
      <c r="AY123">
        <f t="shared" si="24"/>
        <v>5</v>
      </c>
      <c r="AZ123">
        <f t="shared" si="25"/>
        <v>2</v>
      </c>
      <c r="BA123" s="6">
        <f>matches_win!AL123-AL123</f>
        <v>4.0000000000000036E-2</v>
      </c>
      <c r="BB123" s="6">
        <f>matches_win!AM123-AM123</f>
        <v>0.5</v>
      </c>
      <c r="BC123" s="6">
        <f>matches_win!AN123-AN123</f>
        <v>-3.7037037037037035E-2</v>
      </c>
      <c r="BD123" s="6">
        <f>matches_win!AO123-AO123</f>
        <v>4.3478260869565188E-2</v>
      </c>
      <c r="BE123" s="6">
        <f>matches_win!AP123-AP123</f>
        <v>0</v>
      </c>
      <c r="BF123" s="6">
        <f>matches_win!AQ123-AQ123</f>
        <v>-0.14285714285714285</v>
      </c>
      <c r="BG123" s="6">
        <f>matches_win!AR123-AR123</f>
        <v>7.6923076923076872E-2</v>
      </c>
      <c r="BH123" s="6">
        <f>matches_win!AS123-AS123</f>
        <v>-7.6923076923076872E-2</v>
      </c>
      <c r="BI123" s="6">
        <f>matches_win!AT123-AT123</f>
        <v>-0.4285714285714286</v>
      </c>
      <c r="BJ123" s="6">
        <f>matches_win!AU123-AU123</f>
        <v>-0.16666666666666669</v>
      </c>
    </row>
    <row r="124" spans="1:62" x14ac:dyDescent="0.35">
      <c r="A124" t="s">
        <v>145</v>
      </c>
      <c r="B124" s="32">
        <v>121</v>
      </c>
      <c r="C124">
        <v>1</v>
      </c>
      <c r="D124">
        <v>5</v>
      </c>
      <c r="E124">
        <v>1</v>
      </c>
      <c r="F124">
        <f t="shared" si="19"/>
        <v>5</v>
      </c>
      <c r="G124">
        <f t="shared" si="20"/>
        <v>-4</v>
      </c>
      <c r="H124">
        <f t="shared" si="21"/>
        <v>0</v>
      </c>
      <c r="I124" s="5">
        <f>VLOOKUP(F124,naive_stat!$A$4:$E$13,5,0)</f>
        <v>0.42307692307692307</v>
      </c>
      <c r="J124" s="35">
        <f>11-VLOOKUP(F124,naive_stat!$A$4:$F$13,6,0)</f>
        <v>3</v>
      </c>
      <c r="K124" s="36">
        <f>matches_win!K124-matches_lost!K124</f>
        <v>-0.18181818181818182</v>
      </c>
      <c r="L124" s="47">
        <f>IF(VLOOKUP(C124,dynamic!$A$50:$G$59,7,0)&gt;VLOOKUP(D124,dynamic!$A$35:$G$44,7,0),C124,D124)</f>
        <v>1</v>
      </c>
      <c r="M124" s="47">
        <f t="shared" si="29"/>
        <v>1</v>
      </c>
      <c r="N124" s="46">
        <f>IF(VLOOKUP(C124,dynamic!$A$50:$F$59,2,0)&gt;VLOOKUP(D124,dynamic!$A$50:$F$59,2,0),C124,D124)</f>
        <v>1</v>
      </c>
      <c r="O124" s="46">
        <f t="shared" si="27"/>
        <v>1</v>
      </c>
      <c r="P124" s="46">
        <f>IF(VLOOKUP(C124,dynamic!$A$50:$F$59,4,0)&gt;VLOOKUP(D124,dynamic!$A$50:$F$59,4,0),C124,D124)</f>
        <v>1</v>
      </c>
      <c r="Q124" s="46">
        <f t="shared" si="28"/>
        <v>1</v>
      </c>
      <c r="R124" s="27">
        <f>COUNTIF($F$4:$F124,R$3)</f>
        <v>12</v>
      </c>
      <c r="S124" s="27">
        <f>COUNTIF($F$4:$F124,S$3)</f>
        <v>8</v>
      </c>
      <c r="T124" s="27">
        <f>COUNTIF($F$4:$F124,T$3)</f>
        <v>14</v>
      </c>
      <c r="U124" s="27">
        <f>COUNTIF($F$4:$F124,U$3)</f>
        <v>11</v>
      </c>
      <c r="V124" s="27">
        <f>COUNTIF($F$4:$F124,V$3)</f>
        <v>14</v>
      </c>
      <c r="W124" s="27">
        <f>COUNTIF($F$4:$F124,W$3)</f>
        <v>13</v>
      </c>
      <c r="X124" s="27">
        <f>COUNTIF($F$4:$F124,X$3)</f>
        <v>6</v>
      </c>
      <c r="Y124" s="27">
        <f>COUNTIF($F$4:$F124,Y$3)</f>
        <v>14</v>
      </c>
      <c r="Z124" s="27">
        <f>COUNTIF($F$4:$F124,Z$3)</f>
        <v>15</v>
      </c>
      <c r="AA124" s="27">
        <f>COUNTIF($F$4:$F124,AA$3)</f>
        <v>14</v>
      </c>
      <c r="AB124" s="39">
        <f>COUNTIF($E$4:$F124,R$3)</f>
        <v>25</v>
      </c>
      <c r="AC124" s="41">
        <f>COUNTIF($E$4:$F124,S$3)</f>
        <v>33</v>
      </c>
      <c r="AD124" s="41">
        <f>COUNTIF($E$4:$F124,T$3)</f>
        <v>27</v>
      </c>
      <c r="AE124" s="41">
        <f>COUNTIF($E$4:$F124,U$3)</f>
        <v>23</v>
      </c>
      <c r="AF124" s="41">
        <f>COUNTIF($E$4:$F124,V$3)</f>
        <v>28</v>
      </c>
      <c r="AG124" s="41">
        <f>COUNTIF($E$4:$F124,W$3)</f>
        <v>22</v>
      </c>
      <c r="AH124" s="41">
        <f>COUNTIF($E$4:$F124,X$3)</f>
        <v>13</v>
      </c>
      <c r="AI124" s="41">
        <f>COUNTIF($E$4:$F124,Y$3)</f>
        <v>26</v>
      </c>
      <c r="AJ124" s="41">
        <f>COUNTIF($E$4:$F124,Z$3)</f>
        <v>21</v>
      </c>
      <c r="AK124" s="41">
        <f>COUNTIF($E$4:$F124,AA$3)</f>
        <v>24</v>
      </c>
      <c r="AL124" s="4">
        <f t="shared" si="31"/>
        <v>0.48</v>
      </c>
      <c r="AM124" s="4">
        <f t="shared" si="31"/>
        <v>0.24242424242424243</v>
      </c>
      <c r="AN124" s="4">
        <f t="shared" si="31"/>
        <v>0.51851851851851849</v>
      </c>
      <c r="AO124" s="4">
        <f t="shared" si="31"/>
        <v>0.47826086956521741</v>
      </c>
      <c r="AP124" s="4">
        <f t="shared" si="31"/>
        <v>0.5</v>
      </c>
      <c r="AQ124" s="4">
        <f t="shared" si="30"/>
        <v>0.59090909090909094</v>
      </c>
      <c r="AR124" s="4">
        <f t="shared" si="30"/>
        <v>0.46153846153846156</v>
      </c>
      <c r="AS124" s="4">
        <f t="shared" si="30"/>
        <v>0.53846153846153844</v>
      </c>
      <c r="AT124" s="4">
        <f t="shared" si="30"/>
        <v>0.7142857142857143</v>
      </c>
      <c r="AU124" s="4">
        <f t="shared" si="30"/>
        <v>0.58333333333333337</v>
      </c>
      <c r="AV124">
        <v>122</v>
      </c>
      <c r="AX124">
        <f t="shared" si="23"/>
        <v>1</v>
      </c>
      <c r="AY124">
        <f t="shared" si="24"/>
        <v>5</v>
      </c>
      <c r="AZ124">
        <f t="shared" si="25"/>
        <v>1</v>
      </c>
      <c r="BA124" s="6">
        <f>matches_win!AL124-AL124</f>
        <v>4.0000000000000036E-2</v>
      </c>
      <c r="BB124" s="6">
        <f>matches_win!AM124-AM124</f>
        <v>0.51515151515151514</v>
      </c>
      <c r="BC124" s="6">
        <f>matches_win!AN124-AN124</f>
        <v>-3.7037037037037035E-2</v>
      </c>
      <c r="BD124" s="6">
        <f>matches_win!AO124-AO124</f>
        <v>4.3478260869565188E-2</v>
      </c>
      <c r="BE124" s="6">
        <f>matches_win!AP124-AP124</f>
        <v>0</v>
      </c>
      <c r="BF124" s="6">
        <f>matches_win!AQ124-AQ124</f>
        <v>-0.18181818181818182</v>
      </c>
      <c r="BG124" s="6">
        <f>matches_win!AR124-AR124</f>
        <v>7.6923076923076872E-2</v>
      </c>
      <c r="BH124" s="6">
        <f>matches_win!AS124-AS124</f>
        <v>-7.6923076923076872E-2</v>
      </c>
      <c r="BI124" s="6">
        <f>matches_win!AT124-AT124</f>
        <v>-0.4285714285714286</v>
      </c>
      <c r="BJ124" s="6">
        <f>matches_win!AU124-AU124</f>
        <v>-0.16666666666666669</v>
      </c>
    </row>
    <row r="125" spans="1:62" x14ac:dyDescent="0.35">
      <c r="A125" t="s">
        <v>145</v>
      </c>
      <c r="B125" s="32">
        <v>122</v>
      </c>
      <c r="C125">
        <v>3</v>
      </c>
      <c r="D125">
        <v>5</v>
      </c>
      <c r="E125">
        <v>5</v>
      </c>
      <c r="F125">
        <f t="shared" si="19"/>
        <v>3</v>
      </c>
      <c r="G125">
        <f t="shared" si="20"/>
        <v>-2</v>
      </c>
      <c r="H125">
        <f t="shared" si="21"/>
        <v>0</v>
      </c>
      <c r="I125" s="5">
        <f>VLOOKUP(F125,naive_stat!$A$4:$E$13,5,0)</f>
        <v>0.48148148148148145</v>
      </c>
      <c r="J125" s="35">
        <f>11-VLOOKUP(F125,naive_stat!$A$4:$F$13,6,0)</f>
        <v>5</v>
      </c>
      <c r="K125" s="36">
        <f>matches_win!K125-matches_lost!K125</f>
        <v>0</v>
      </c>
      <c r="L125" s="47">
        <f>IF(VLOOKUP(C125,dynamic!$A$50:$G$59,7,0)&gt;VLOOKUP(D125,dynamic!$A$35:$G$44,7,0),C125,D125)</f>
        <v>3</v>
      </c>
      <c r="M125" s="47">
        <f t="shared" si="29"/>
        <v>0</v>
      </c>
      <c r="N125" s="46">
        <f>IF(VLOOKUP(C125,dynamic!$A$50:$F$59,2,0)&gt;VLOOKUP(D125,dynamic!$A$50:$F$59,2,0),C125,D125)</f>
        <v>3</v>
      </c>
      <c r="O125" s="46">
        <f t="shared" si="27"/>
        <v>0</v>
      </c>
      <c r="P125" s="46">
        <f>IF(VLOOKUP(C125,dynamic!$A$50:$F$59,4,0)&gt;VLOOKUP(D125,dynamic!$A$50:$F$59,4,0),C125,D125)</f>
        <v>3</v>
      </c>
      <c r="Q125" s="46">
        <f t="shared" si="28"/>
        <v>0</v>
      </c>
      <c r="R125" s="27">
        <f>COUNTIF($F$4:$F125,R$3)</f>
        <v>12</v>
      </c>
      <c r="S125" s="27">
        <f>COUNTIF($F$4:$F125,S$3)</f>
        <v>8</v>
      </c>
      <c r="T125" s="27">
        <f>COUNTIF($F$4:$F125,T$3)</f>
        <v>14</v>
      </c>
      <c r="U125" s="27">
        <f>COUNTIF($F$4:$F125,U$3)</f>
        <v>12</v>
      </c>
      <c r="V125" s="27">
        <f>COUNTIF($F$4:$F125,V$3)</f>
        <v>14</v>
      </c>
      <c r="W125" s="27">
        <f>COUNTIF($F$4:$F125,W$3)</f>
        <v>13</v>
      </c>
      <c r="X125" s="27">
        <f>COUNTIF($F$4:$F125,X$3)</f>
        <v>6</v>
      </c>
      <c r="Y125" s="27">
        <f>COUNTIF($F$4:$F125,Y$3)</f>
        <v>14</v>
      </c>
      <c r="Z125" s="27">
        <f>COUNTIF($F$4:$F125,Z$3)</f>
        <v>15</v>
      </c>
      <c r="AA125" s="27">
        <f>COUNTIF($F$4:$F125,AA$3)</f>
        <v>14</v>
      </c>
      <c r="AB125" s="39">
        <f>COUNTIF($E$4:$F125,R$3)</f>
        <v>25</v>
      </c>
      <c r="AC125" s="41">
        <f>COUNTIF($E$4:$F125,S$3)</f>
        <v>33</v>
      </c>
      <c r="AD125" s="41">
        <f>COUNTIF($E$4:$F125,T$3)</f>
        <v>27</v>
      </c>
      <c r="AE125" s="41">
        <f>COUNTIF($E$4:$F125,U$3)</f>
        <v>24</v>
      </c>
      <c r="AF125" s="41">
        <f>COUNTIF($E$4:$F125,V$3)</f>
        <v>28</v>
      </c>
      <c r="AG125" s="41">
        <f>COUNTIF($E$4:$F125,W$3)</f>
        <v>23</v>
      </c>
      <c r="AH125" s="41">
        <f>COUNTIF($E$4:$F125,X$3)</f>
        <v>13</v>
      </c>
      <c r="AI125" s="41">
        <f>COUNTIF($E$4:$F125,Y$3)</f>
        <v>26</v>
      </c>
      <c r="AJ125" s="41">
        <f>COUNTIF($E$4:$F125,Z$3)</f>
        <v>21</v>
      </c>
      <c r="AK125" s="41">
        <f>COUNTIF($E$4:$F125,AA$3)</f>
        <v>24</v>
      </c>
      <c r="AL125" s="4">
        <f t="shared" si="31"/>
        <v>0.48</v>
      </c>
      <c r="AM125" s="4">
        <f t="shared" si="31"/>
        <v>0.24242424242424243</v>
      </c>
      <c r="AN125" s="4">
        <f t="shared" si="31"/>
        <v>0.51851851851851849</v>
      </c>
      <c r="AO125" s="4">
        <f t="shared" si="31"/>
        <v>0.5</v>
      </c>
      <c r="AP125" s="4">
        <f t="shared" si="31"/>
        <v>0.5</v>
      </c>
      <c r="AQ125" s="4">
        <f t="shared" si="30"/>
        <v>0.56521739130434778</v>
      </c>
      <c r="AR125" s="4">
        <f t="shared" si="30"/>
        <v>0.46153846153846156</v>
      </c>
      <c r="AS125" s="4">
        <f t="shared" si="30"/>
        <v>0.53846153846153844</v>
      </c>
      <c r="AT125" s="4">
        <f t="shared" si="30"/>
        <v>0.7142857142857143</v>
      </c>
      <c r="AU125" s="4">
        <f t="shared" si="30"/>
        <v>0.58333333333333337</v>
      </c>
      <c r="AV125">
        <v>123</v>
      </c>
      <c r="AX125">
        <f t="shared" si="23"/>
        <v>3</v>
      </c>
      <c r="AY125">
        <f t="shared" si="24"/>
        <v>5</v>
      </c>
      <c r="AZ125">
        <f t="shared" si="25"/>
        <v>5</v>
      </c>
      <c r="BA125" s="6">
        <f>matches_win!AL125-AL125</f>
        <v>4.0000000000000036E-2</v>
      </c>
      <c r="BB125" s="6">
        <f>matches_win!AM125-AM125</f>
        <v>0.51515151515151514</v>
      </c>
      <c r="BC125" s="6">
        <f>matches_win!AN125-AN125</f>
        <v>-3.7037037037037035E-2</v>
      </c>
      <c r="BD125" s="6">
        <f>matches_win!AO125-AO125</f>
        <v>0</v>
      </c>
      <c r="BE125" s="6">
        <f>matches_win!AP125-AP125</f>
        <v>0</v>
      </c>
      <c r="BF125" s="6">
        <f>matches_win!AQ125-AQ125</f>
        <v>-0.13043478260869562</v>
      </c>
      <c r="BG125" s="6">
        <f>matches_win!AR125-AR125</f>
        <v>7.6923076923076872E-2</v>
      </c>
      <c r="BH125" s="6">
        <f>matches_win!AS125-AS125</f>
        <v>-7.6923076923076872E-2</v>
      </c>
      <c r="BI125" s="6">
        <f>matches_win!AT125-AT125</f>
        <v>-0.4285714285714286</v>
      </c>
      <c r="BJ125" s="6">
        <f>matches_win!AU125-AU125</f>
        <v>-0.16666666666666669</v>
      </c>
    </row>
    <row r="126" spans="1:62" x14ac:dyDescent="0.35">
      <c r="A126" t="s">
        <v>145</v>
      </c>
      <c r="B126" s="32">
        <v>123</v>
      </c>
      <c r="C126">
        <v>3</v>
      </c>
      <c r="D126">
        <v>4</v>
      </c>
      <c r="E126">
        <v>4</v>
      </c>
      <c r="F126">
        <f t="shared" si="19"/>
        <v>3</v>
      </c>
      <c r="G126">
        <f t="shared" si="20"/>
        <v>-1</v>
      </c>
      <c r="H126">
        <f t="shared" si="21"/>
        <v>0</v>
      </c>
      <c r="I126" s="5">
        <f>VLOOKUP(F126,naive_stat!$A$4:$E$13,5,0)</f>
        <v>0.48148148148148145</v>
      </c>
      <c r="J126" s="35">
        <f>11-VLOOKUP(F126,naive_stat!$A$4:$F$13,6,0)</f>
        <v>5</v>
      </c>
      <c r="K126" s="36">
        <f>matches_win!K126-matches_lost!K126</f>
        <v>-4.0000000000000036E-2</v>
      </c>
      <c r="L126" s="47">
        <f>IF(VLOOKUP(C126,dynamic!$A$50:$G$59,7,0)&gt;VLOOKUP(D126,dynamic!$A$35:$G$44,7,0),C126,D126)</f>
        <v>3</v>
      </c>
      <c r="M126" s="47">
        <f t="shared" si="29"/>
        <v>0</v>
      </c>
      <c r="N126" s="46">
        <f>IF(VLOOKUP(C126,dynamic!$A$50:$F$59,2,0)&gt;VLOOKUP(D126,dynamic!$A$50:$F$59,2,0),C126,D126)</f>
        <v>3</v>
      </c>
      <c r="O126" s="46">
        <f t="shared" si="27"/>
        <v>0</v>
      </c>
      <c r="P126" s="46">
        <f>IF(VLOOKUP(C126,dynamic!$A$50:$F$59,4,0)&gt;VLOOKUP(D126,dynamic!$A$50:$F$59,4,0),C126,D126)</f>
        <v>3</v>
      </c>
      <c r="Q126" s="46">
        <f t="shared" si="28"/>
        <v>0</v>
      </c>
      <c r="R126" s="27">
        <f>COUNTIF($F$4:$F126,R$3)</f>
        <v>12</v>
      </c>
      <c r="S126" s="27">
        <f>COUNTIF($F$4:$F126,S$3)</f>
        <v>8</v>
      </c>
      <c r="T126" s="27">
        <f>COUNTIF($F$4:$F126,T$3)</f>
        <v>14</v>
      </c>
      <c r="U126" s="27">
        <f>COUNTIF($F$4:$F126,U$3)</f>
        <v>13</v>
      </c>
      <c r="V126" s="27">
        <f>COUNTIF($F$4:$F126,V$3)</f>
        <v>14</v>
      </c>
      <c r="W126" s="27">
        <f>COUNTIF($F$4:$F126,W$3)</f>
        <v>13</v>
      </c>
      <c r="X126" s="27">
        <f>COUNTIF($F$4:$F126,X$3)</f>
        <v>6</v>
      </c>
      <c r="Y126" s="27">
        <f>COUNTIF($F$4:$F126,Y$3)</f>
        <v>14</v>
      </c>
      <c r="Z126" s="27">
        <f>COUNTIF($F$4:$F126,Z$3)</f>
        <v>15</v>
      </c>
      <c r="AA126" s="27">
        <f>COUNTIF($F$4:$F126,AA$3)</f>
        <v>14</v>
      </c>
      <c r="AB126" s="39">
        <f>COUNTIF($E$4:$F126,R$3)</f>
        <v>25</v>
      </c>
      <c r="AC126" s="41">
        <f>COUNTIF($E$4:$F126,S$3)</f>
        <v>33</v>
      </c>
      <c r="AD126" s="41">
        <f>COUNTIF($E$4:$F126,T$3)</f>
        <v>27</v>
      </c>
      <c r="AE126" s="41">
        <f>COUNTIF($E$4:$F126,U$3)</f>
        <v>25</v>
      </c>
      <c r="AF126" s="41">
        <f>COUNTIF($E$4:$F126,V$3)</f>
        <v>29</v>
      </c>
      <c r="AG126" s="41">
        <f>COUNTIF($E$4:$F126,W$3)</f>
        <v>23</v>
      </c>
      <c r="AH126" s="41">
        <f>COUNTIF($E$4:$F126,X$3)</f>
        <v>13</v>
      </c>
      <c r="AI126" s="41">
        <f>COUNTIF($E$4:$F126,Y$3)</f>
        <v>26</v>
      </c>
      <c r="AJ126" s="41">
        <f>COUNTIF($E$4:$F126,Z$3)</f>
        <v>21</v>
      </c>
      <c r="AK126" s="41">
        <f>COUNTIF($E$4:$F126,AA$3)</f>
        <v>24</v>
      </c>
      <c r="AL126" s="4">
        <f t="shared" si="31"/>
        <v>0.48</v>
      </c>
      <c r="AM126" s="4">
        <f t="shared" si="31"/>
        <v>0.24242424242424243</v>
      </c>
      <c r="AN126" s="4">
        <f t="shared" si="31"/>
        <v>0.51851851851851849</v>
      </c>
      <c r="AO126" s="4">
        <f t="shared" si="31"/>
        <v>0.52</v>
      </c>
      <c r="AP126" s="4">
        <f t="shared" si="31"/>
        <v>0.48275862068965519</v>
      </c>
      <c r="AQ126" s="4">
        <f t="shared" si="30"/>
        <v>0.56521739130434778</v>
      </c>
      <c r="AR126" s="4">
        <f t="shared" si="30"/>
        <v>0.46153846153846156</v>
      </c>
      <c r="AS126" s="4">
        <f t="shared" si="30"/>
        <v>0.53846153846153844</v>
      </c>
      <c r="AT126" s="4">
        <f t="shared" si="30"/>
        <v>0.7142857142857143</v>
      </c>
      <c r="AU126" s="4">
        <f t="shared" si="30"/>
        <v>0.58333333333333337</v>
      </c>
      <c r="AV126">
        <v>124</v>
      </c>
      <c r="AX126">
        <f t="shared" si="23"/>
        <v>3</v>
      </c>
      <c r="AY126">
        <f t="shared" si="24"/>
        <v>4</v>
      </c>
      <c r="AZ126">
        <f t="shared" si="25"/>
        <v>4</v>
      </c>
      <c r="BA126" s="6">
        <f>matches_win!AL126-AL126</f>
        <v>4.0000000000000036E-2</v>
      </c>
      <c r="BB126" s="6">
        <f>matches_win!AM126-AM126</f>
        <v>0.51515151515151514</v>
      </c>
      <c r="BC126" s="6">
        <f>matches_win!AN126-AN126</f>
        <v>-3.7037037037037035E-2</v>
      </c>
      <c r="BD126" s="6">
        <f>matches_win!AO126-AO126</f>
        <v>-4.0000000000000036E-2</v>
      </c>
      <c r="BE126" s="6">
        <f>matches_win!AP126-AP126</f>
        <v>3.4482758620689669E-2</v>
      </c>
      <c r="BF126" s="6">
        <f>matches_win!AQ126-AQ126</f>
        <v>-0.13043478260869562</v>
      </c>
      <c r="BG126" s="6">
        <f>matches_win!AR126-AR126</f>
        <v>7.6923076923076872E-2</v>
      </c>
      <c r="BH126" s="6">
        <f>matches_win!AS126-AS126</f>
        <v>-7.6923076923076872E-2</v>
      </c>
      <c r="BI126" s="6">
        <f>matches_win!AT126-AT126</f>
        <v>-0.4285714285714286</v>
      </c>
      <c r="BJ126" s="6">
        <f>matches_win!AU126-AU126</f>
        <v>-0.16666666666666669</v>
      </c>
    </row>
    <row r="127" spans="1:62" x14ac:dyDescent="0.35">
      <c r="A127" t="s">
        <v>145</v>
      </c>
      <c r="B127" s="32">
        <v>124</v>
      </c>
      <c r="C127">
        <v>7</v>
      </c>
      <c r="D127">
        <v>8</v>
      </c>
      <c r="E127">
        <v>7</v>
      </c>
      <c r="F127">
        <f t="shared" si="19"/>
        <v>8</v>
      </c>
      <c r="G127">
        <f t="shared" si="20"/>
        <v>-1</v>
      </c>
      <c r="H127">
        <f t="shared" si="21"/>
        <v>0</v>
      </c>
      <c r="I127" s="5">
        <f>VLOOKUP(F127,naive_stat!$A$4:$E$13,5,0)</f>
        <v>0.32</v>
      </c>
      <c r="J127" s="35">
        <f>11-VLOOKUP(F127,naive_stat!$A$4:$F$13,6,0)</f>
        <v>1</v>
      </c>
      <c r="K127" s="36">
        <f>matches_win!K127-matches_lost!K127</f>
        <v>-0.45454545454545459</v>
      </c>
      <c r="L127" s="47">
        <f>IF(VLOOKUP(C127,dynamic!$A$50:$G$59,7,0)&gt;VLOOKUP(D127,dynamic!$A$35:$G$44,7,0),C127,D127)</f>
        <v>7</v>
      </c>
      <c r="M127" s="47">
        <f t="shared" si="29"/>
        <v>1</v>
      </c>
      <c r="N127" s="46">
        <f>IF(VLOOKUP(C127,dynamic!$A$50:$F$59,2,0)&gt;VLOOKUP(D127,dynamic!$A$50:$F$59,2,0),C127,D127)</f>
        <v>7</v>
      </c>
      <c r="O127" s="46">
        <f t="shared" si="27"/>
        <v>1</v>
      </c>
      <c r="P127" s="46">
        <f>IF(VLOOKUP(C127,dynamic!$A$50:$F$59,4,0)&gt;VLOOKUP(D127,dynamic!$A$50:$F$59,4,0),C127,D127)</f>
        <v>7</v>
      </c>
      <c r="Q127" s="46">
        <f t="shared" si="28"/>
        <v>1</v>
      </c>
      <c r="R127" s="27">
        <f>COUNTIF($F$4:$F127,R$3)</f>
        <v>12</v>
      </c>
      <c r="S127" s="27">
        <f>COUNTIF($F$4:$F127,S$3)</f>
        <v>8</v>
      </c>
      <c r="T127" s="27">
        <f>COUNTIF($F$4:$F127,T$3)</f>
        <v>14</v>
      </c>
      <c r="U127" s="27">
        <f>COUNTIF($F$4:$F127,U$3)</f>
        <v>13</v>
      </c>
      <c r="V127" s="27">
        <f>COUNTIF($F$4:$F127,V$3)</f>
        <v>14</v>
      </c>
      <c r="W127" s="27">
        <f>COUNTIF($F$4:$F127,W$3)</f>
        <v>13</v>
      </c>
      <c r="X127" s="27">
        <f>COUNTIF($F$4:$F127,X$3)</f>
        <v>6</v>
      </c>
      <c r="Y127" s="27">
        <f>COUNTIF($F$4:$F127,Y$3)</f>
        <v>14</v>
      </c>
      <c r="Z127" s="27">
        <f>COUNTIF($F$4:$F127,Z$3)</f>
        <v>16</v>
      </c>
      <c r="AA127" s="27">
        <f>COUNTIF($F$4:$F127,AA$3)</f>
        <v>14</v>
      </c>
      <c r="AB127" s="39">
        <f>COUNTIF($E$4:$F127,R$3)</f>
        <v>25</v>
      </c>
      <c r="AC127" s="41">
        <f>COUNTIF($E$4:$F127,S$3)</f>
        <v>33</v>
      </c>
      <c r="AD127" s="41">
        <f>COUNTIF($E$4:$F127,T$3)</f>
        <v>27</v>
      </c>
      <c r="AE127" s="41">
        <f>COUNTIF($E$4:$F127,U$3)</f>
        <v>25</v>
      </c>
      <c r="AF127" s="41">
        <f>COUNTIF($E$4:$F127,V$3)</f>
        <v>29</v>
      </c>
      <c r="AG127" s="41">
        <f>COUNTIF($E$4:$F127,W$3)</f>
        <v>23</v>
      </c>
      <c r="AH127" s="41">
        <f>COUNTIF($E$4:$F127,X$3)</f>
        <v>13</v>
      </c>
      <c r="AI127" s="41">
        <f>COUNTIF($E$4:$F127,Y$3)</f>
        <v>27</v>
      </c>
      <c r="AJ127" s="41">
        <f>COUNTIF($E$4:$F127,Z$3)</f>
        <v>22</v>
      </c>
      <c r="AK127" s="41">
        <f>COUNTIF($E$4:$F127,AA$3)</f>
        <v>24</v>
      </c>
      <c r="AL127" s="4">
        <f t="shared" si="31"/>
        <v>0.48</v>
      </c>
      <c r="AM127" s="4">
        <f t="shared" si="31"/>
        <v>0.24242424242424243</v>
      </c>
      <c r="AN127" s="4">
        <f t="shared" si="31"/>
        <v>0.51851851851851849</v>
      </c>
      <c r="AO127" s="4">
        <f t="shared" si="31"/>
        <v>0.52</v>
      </c>
      <c r="AP127" s="4">
        <f t="shared" si="31"/>
        <v>0.48275862068965519</v>
      </c>
      <c r="AQ127" s="4">
        <f t="shared" si="30"/>
        <v>0.56521739130434778</v>
      </c>
      <c r="AR127" s="4">
        <f t="shared" si="30"/>
        <v>0.46153846153846156</v>
      </c>
      <c r="AS127" s="4">
        <f t="shared" si="30"/>
        <v>0.51851851851851849</v>
      </c>
      <c r="AT127" s="4">
        <f t="shared" si="30"/>
        <v>0.72727272727272729</v>
      </c>
      <c r="AU127" s="4">
        <f t="shared" si="30"/>
        <v>0.58333333333333337</v>
      </c>
      <c r="AV127">
        <v>125</v>
      </c>
      <c r="AX127">
        <f t="shared" si="23"/>
        <v>7</v>
      </c>
      <c r="AY127">
        <f t="shared" si="24"/>
        <v>8</v>
      </c>
      <c r="AZ127">
        <f t="shared" si="25"/>
        <v>7</v>
      </c>
      <c r="BA127" s="6">
        <f>matches_win!AL127-AL127</f>
        <v>4.0000000000000036E-2</v>
      </c>
      <c r="BB127" s="6">
        <f>matches_win!AM127-AM127</f>
        <v>0.51515151515151514</v>
      </c>
      <c r="BC127" s="6">
        <f>matches_win!AN127-AN127</f>
        <v>-3.7037037037037035E-2</v>
      </c>
      <c r="BD127" s="6">
        <f>matches_win!AO127-AO127</f>
        <v>-4.0000000000000036E-2</v>
      </c>
      <c r="BE127" s="6">
        <f>matches_win!AP127-AP127</f>
        <v>3.4482758620689669E-2</v>
      </c>
      <c r="BF127" s="6">
        <f>matches_win!AQ127-AQ127</f>
        <v>-0.13043478260869562</v>
      </c>
      <c r="BG127" s="6">
        <f>matches_win!AR127-AR127</f>
        <v>7.6923076923076872E-2</v>
      </c>
      <c r="BH127" s="6">
        <f>matches_win!AS127-AS127</f>
        <v>-3.7037037037037035E-2</v>
      </c>
      <c r="BI127" s="6">
        <f>matches_win!AT127-AT127</f>
        <v>-0.45454545454545459</v>
      </c>
      <c r="BJ127" s="6">
        <f>matches_win!AU127-AU127</f>
        <v>-0.16666666666666669</v>
      </c>
    </row>
    <row r="128" spans="1:62" x14ac:dyDescent="0.35">
      <c r="A128" t="s">
        <v>145</v>
      </c>
      <c r="B128" s="32">
        <v>125</v>
      </c>
      <c r="C128">
        <v>5</v>
      </c>
      <c r="D128">
        <v>1</v>
      </c>
      <c r="E128">
        <v>1</v>
      </c>
      <c r="F128">
        <f t="shared" si="19"/>
        <v>5</v>
      </c>
      <c r="G128">
        <f t="shared" si="20"/>
        <v>4</v>
      </c>
      <c r="H128">
        <f t="shared" si="21"/>
        <v>0</v>
      </c>
      <c r="I128" s="5">
        <f>VLOOKUP(F128,naive_stat!$A$4:$E$13,5,0)</f>
        <v>0.42307692307692307</v>
      </c>
      <c r="J128" s="35">
        <f>11-VLOOKUP(F128,naive_stat!$A$4:$F$13,6,0)</f>
        <v>3</v>
      </c>
      <c r="K128" s="36">
        <f>matches_win!K128-matches_lost!K128</f>
        <v>-0.16666666666666669</v>
      </c>
      <c r="L128" s="47">
        <f>IF(VLOOKUP(C128,dynamic!$A$50:$G$59,7,0)&gt;VLOOKUP(D128,dynamic!$A$35:$G$44,7,0),C128,D128)</f>
        <v>1</v>
      </c>
      <c r="M128" s="47">
        <f t="shared" si="29"/>
        <v>1</v>
      </c>
      <c r="N128" s="46">
        <f>IF(VLOOKUP(C128,dynamic!$A$50:$F$59,2,0)&gt;VLOOKUP(D128,dynamic!$A$50:$F$59,2,0),C128,D128)</f>
        <v>1</v>
      </c>
      <c r="O128" s="46">
        <f t="shared" si="27"/>
        <v>1</v>
      </c>
      <c r="P128" s="46">
        <f>IF(VLOOKUP(C128,dynamic!$A$50:$F$59,4,0)&gt;VLOOKUP(D128,dynamic!$A$50:$F$59,4,0),C128,D128)</f>
        <v>1</v>
      </c>
      <c r="Q128" s="46">
        <f t="shared" si="28"/>
        <v>1</v>
      </c>
      <c r="R128" s="27">
        <f>COUNTIF($F$4:$F128,R$3)</f>
        <v>12</v>
      </c>
      <c r="S128" s="27">
        <f>COUNTIF($F$4:$F128,S$3)</f>
        <v>8</v>
      </c>
      <c r="T128" s="27">
        <f>COUNTIF($F$4:$F128,T$3)</f>
        <v>14</v>
      </c>
      <c r="U128" s="27">
        <f>COUNTIF($F$4:$F128,U$3)</f>
        <v>13</v>
      </c>
      <c r="V128" s="27">
        <f>COUNTIF($F$4:$F128,V$3)</f>
        <v>14</v>
      </c>
      <c r="W128" s="27">
        <f>COUNTIF($F$4:$F128,W$3)</f>
        <v>14</v>
      </c>
      <c r="X128" s="27">
        <f>COUNTIF($F$4:$F128,X$3)</f>
        <v>6</v>
      </c>
      <c r="Y128" s="27">
        <f>COUNTIF($F$4:$F128,Y$3)</f>
        <v>14</v>
      </c>
      <c r="Z128" s="27">
        <f>COUNTIF($F$4:$F128,Z$3)</f>
        <v>16</v>
      </c>
      <c r="AA128" s="27">
        <f>COUNTIF($F$4:$F128,AA$3)</f>
        <v>14</v>
      </c>
      <c r="AB128" s="39">
        <f>COUNTIF($E$4:$F128,R$3)</f>
        <v>25</v>
      </c>
      <c r="AC128" s="41">
        <f>COUNTIF($E$4:$F128,S$3)</f>
        <v>34</v>
      </c>
      <c r="AD128" s="41">
        <f>COUNTIF($E$4:$F128,T$3)</f>
        <v>27</v>
      </c>
      <c r="AE128" s="41">
        <f>COUNTIF($E$4:$F128,U$3)</f>
        <v>25</v>
      </c>
      <c r="AF128" s="41">
        <f>COUNTIF($E$4:$F128,V$3)</f>
        <v>29</v>
      </c>
      <c r="AG128" s="41">
        <f>COUNTIF($E$4:$F128,W$3)</f>
        <v>24</v>
      </c>
      <c r="AH128" s="41">
        <f>COUNTIF($E$4:$F128,X$3)</f>
        <v>13</v>
      </c>
      <c r="AI128" s="41">
        <f>COUNTIF($E$4:$F128,Y$3)</f>
        <v>27</v>
      </c>
      <c r="AJ128" s="41">
        <f>COUNTIF($E$4:$F128,Z$3)</f>
        <v>22</v>
      </c>
      <c r="AK128" s="41">
        <f>COUNTIF($E$4:$F128,AA$3)</f>
        <v>24</v>
      </c>
      <c r="AL128" s="4">
        <f t="shared" si="31"/>
        <v>0.48</v>
      </c>
      <c r="AM128" s="4">
        <f t="shared" si="31"/>
        <v>0.23529411764705882</v>
      </c>
      <c r="AN128" s="4">
        <f t="shared" si="31"/>
        <v>0.51851851851851849</v>
      </c>
      <c r="AO128" s="4">
        <f t="shared" si="31"/>
        <v>0.52</v>
      </c>
      <c r="AP128" s="4">
        <f t="shared" si="31"/>
        <v>0.48275862068965519</v>
      </c>
      <c r="AQ128" s="4">
        <f t="shared" si="30"/>
        <v>0.58333333333333337</v>
      </c>
      <c r="AR128" s="4">
        <f t="shared" si="30"/>
        <v>0.46153846153846156</v>
      </c>
      <c r="AS128" s="4">
        <f t="shared" si="30"/>
        <v>0.51851851851851849</v>
      </c>
      <c r="AT128" s="4">
        <f t="shared" si="30"/>
        <v>0.72727272727272729</v>
      </c>
      <c r="AU128" s="4">
        <f t="shared" si="30"/>
        <v>0.58333333333333337</v>
      </c>
      <c r="AV128">
        <v>126</v>
      </c>
      <c r="AX128">
        <f t="shared" si="23"/>
        <v>5</v>
      </c>
      <c r="AY128">
        <f t="shared" si="24"/>
        <v>1</v>
      </c>
      <c r="AZ128">
        <f t="shared" si="25"/>
        <v>1</v>
      </c>
      <c r="BA128" s="6">
        <f>matches_win!AL128-AL128</f>
        <v>4.0000000000000036E-2</v>
      </c>
      <c r="BB128" s="6">
        <f>matches_win!AM128-AM128</f>
        <v>0.52941176470588225</v>
      </c>
      <c r="BC128" s="6">
        <f>matches_win!AN128-AN128</f>
        <v>-3.7037037037037035E-2</v>
      </c>
      <c r="BD128" s="6">
        <f>matches_win!AO128-AO128</f>
        <v>-4.0000000000000036E-2</v>
      </c>
      <c r="BE128" s="6">
        <f>matches_win!AP128-AP128</f>
        <v>3.4482758620689669E-2</v>
      </c>
      <c r="BF128" s="6">
        <f>matches_win!AQ128-AQ128</f>
        <v>-0.16666666666666669</v>
      </c>
      <c r="BG128" s="6">
        <f>matches_win!AR128-AR128</f>
        <v>7.6923076923076872E-2</v>
      </c>
      <c r="BH128" s="6">
        <f>matches_win!AS128-AS128</f>
        <v>-3.7037037037037035E-2</v>
      </c>
      <c r="BI128" s="6">
        <f>matches_win!AT128-AT128</f>
        <v>-0.45454545454545459</v>
      </c>
      <c r="BJ128" s="6">
        <f>matches_win!AU128-AU128</f>
        <v>-0.16666666666666669</v>
      </c>
    </row>
    <row r="129" spans="1:62" x14ac:dyDescent="0.35">
      <c r="A129" t="s">
        <v>145</v>
      </c>
      <c r="B129" s="32">
        <v>126</v>
      </c>
      <c r="C129">
        <v>5</v>
      </c>
      <c r="D129">
        <v>8</v>
      </c>
      <c r="E129">
        <v>8</v>
      </c>
      <c r="F129">
        <f t="shared" si="19"/>
        <v>5</v>
      </c>
      <c r="G129">
        <f t="shared" si="20"/>
        <v>-3</v>
      </c>
      <c r="H129">
        <f t="shared" si="21"/>
        <v>0</v>
      </c>
      <c r="I129" s="5">
        <f>VLOOKUP(F129,naive_stat!$A$4:$E$13,5,0)</f>
        <v>0.42307692307692307</v>
      </c>
      <c r="J129" s="35">
        <f>11-VLOOKUP(F129,naive_stat!$A$4:$F$13,6,0)</f>
        <v>3</v>
      </c>
      <c r="K129" s="36">
        <f>matches_win!K129-matches_lost!K129</f>
        <v>-0.19999999999999996</v>
      </c>
      <c r="L129" s="47">
        <f>IF(VLOOKUP(C129,dynamic!$A$50:$G$59,7,0)&gt;VLOOKUP(D129,dynamic!$A$35:$G$44,7,0),C129,D129)</f>
        <v>8</v>
      </c>
      <c r="M129" s="47">
        <f t="shared" si="29"/>
        <v>1</v>
      </c>
      <c r="N129" s="46">
        <f>IF(VLOOKUP(C129,dynamic!$A$50:$F$59,2,0)&gt;VLOOKUP(D129,dynamic!$A$50:$F$59,2,0),C129,D129)</f>
        <v>5</v>
      </c>
      <c r="O129" s="46">
        <f t="shared" si="27"/>
        <v>0</v>
      </c>
      <c r="P129" s="46">
        <f>IF(VLOOKUP(C129,dynamic!$A$50:$F$59,4,0)&gt;VLOOKUP(D129,dynamic!$A$50:$F$59,4,0),C129,D129)</f>
        <v>5</v>
      </c>
      <c r="Q129" s="46">
        <f t="shared" si="28"/>
        <v>0</v>
      </c>
      <c r="R129" s="27">
        <f>COUNTIF($F$4:$F129,R$3)</f>
        <v>12</v>
      </c>
      <c r="S129" s="27">
        <f>COUNTIF($F$4:$F129,S$3)</f>
        <v>8</v>
      </c>
      <c r="T129" s="27">
        <f>COUNTIF($F$4:$F129,T$3)</f>
        <v>14</v>
      </c>
      <c r="U129" s="27">
        <f>COUNTIF($F$4:$F129,U$3)</f>
        <v>13</v>
      </c>
      <c r="V129" s="27">
        <f>COUNTIF($F$4:$F129,V$3)</f>
        <v>14</v>
      </c>
      <c r="W129" s="27">
        <f>COUNTIF($F$4:$F129,W$3)</f>
        <v>15</v>
      </c>
      <c r="X129" s="27">
        <f>COUNTIF($F$4:$F129,X$3)</f>
        <v>6</v>
      </c>
      <c r="Y129" s="27">
        <f>COUNTIF($F$4:$F129,Y$3)</f>
        <v>14</v>
      </c>
      <c r="Z129" s="27">
        <f>COUNTIF($F$4:$F129,Z$3)</f>
        <v>16</v>
      </c>
      <c r="AA129" s="27">
        <f>COUNTIF($F$4:$F129,AA$3)</f>
        <v>14</v>
      </c>
      <c r="AB129" s="39">
        <f>COUNTIF($E$4:$F129,R$3)</f>
        <v>25</v>
      </c>
      <c r="AC129" s="41">
        <f>COUNTIF($E$4:$F129,S$3)</f>
        <v>34</v>
      </c>
      <c r="AD129" s="41">
        <f>COUNTIF($E$4:$F129,T$3)</f>
        <v>27</v>
      </c>
      <c r="AE129" s="41">
        <f>COUNTIF($E$4:$F129,U$3)</f>
        <v>25</v>
      </c>
      <c r="AF129" s="41">
        <f>COUNTIF($E$4:$F129,V$3)</f>
        <v>29</v>
      </c>
      <c r="AG129" s="41">
        <f>COUNTIF($E$4:$F129,W$3)</f>
        <v>25</v>
      </c>
      <c r="AH129" s="41">
        <f>COUNTIF($E$4:$F129,X$3)</f>
        <v>13</v>
      </c>
      <c r="AI129" s="41">
        <f>COUNTIF($E$4:$F129,Y$3)</f>
        <v>27</v>
      </c>
      <c r="AJ129" s="41">
        <f>COUNTIF($E$4:$F129,Z$3)</f>
        <v>23</v>
      </c>
      <c r="AK129" s="41">
        <f>COUNTIF($E$4:$F129,AA$3)</f>
        <v>24</v>
      </c>
      <c r="AL129" s="4">
        <f t="shared" si="31"/>
        <v>0.48</v>
      </c>
      <c r="AM129" s="4">
        <f t="shared" si="31"/>
        <v>0.23529411764705882</v>
      </c>
      <c r="AN129" s="4">
        <f t="shared" si="31"/>
        <v>0.51851851851851849</v>
      </c>
      <c r="AO129" s="4">
        <f t="shared" si="31"/>
        <v>0.52</v>
      </c>
      <c r="AP129" s="4">
        <f t="shared" si="31"/>
        <v>0.48275862068965519</v>
      </c>
      <c r="AQ129" s="4">
        <f t="shared" si="30"/>
        <v>0.6</v>
      </c>
      <c r="AR129" s="4">
        <f t="shared" si="30"/>
        <v>0.46153846153846156</v>
      </c>
      <c r="AS129" s="4">
        <f t="shared" si="30"/>
        <v>0.51851851851851849</v>
      </c>
      <c r="AT129" s="4">
        <f t="shared" si="30"/>
        <v>0.69565217391304346</v>
      </c>
      <c r="AU129" s="4">
        <f t="shared" si="30"/>
        <v>0.58333333333333337</v>
      </c>
      <c r="AV129">
        <v>127</v>
      </c>
      <c r="AX129">
        <f t="shared" si="23"/>
        <v>5</v>
      </c>
      <c r="AY129">
        <f t="shared" si="24"/>
        <v>8</v>
      </c>
      <c r="AZ129">
        <f t="shared" si="25"/>
        <v>8</v>
      </c>
      <c r="BA129" s="6">
        <f>matches_win!AL129-AL129</f>
        <v>4.0000000000000036E-2</v>
      </c>
      <c r="BB129" s="6">
        <f>matches_win!AM129-AM129</f>
        <v>0.52941176470588225</v>
      </c>
      <c r="BC129" s="6">
        <f>matches_win!AN129-AN129</f>
        <v>-3.7037037037037035E-2</v>
      </c>
      <c r="BD129" s="6">
        <f>matches_win!AO129-AO129</f>
        <v>-4.0000000000000036E-2</v>
      </c>
      <c r="BE129" s="6">
        <f>matches_win!AP129-AP129</f>
        <v>3.4482758620689669E-2</v>
      </c>
      <c r="BF129" s="6">
        <f>matches_win!AQ129-AQ129</f>
        <v>-0.19999999999999996</v>
      </c>
      <c r="BG129" s="6">
        <f>matches_win!AR129-AR129</f>
        <v>7.6923076923076872E-2</v>
      </c>
      <c r="BH129" s="6">
        <f>matches_win!AS129-AS129</f>
        <v>-3.7037037037037035E-2</v>
      </c>
      <c r="BI129" s="6">
        <f>matches_win!AT129-AT129</f>
        <v>-0.39130434782608692</v>
      </c>
      <c r="BJ129" s="6">
        <f>matches_win!AU129-AU129</f>
        <v>-0.16666666666666669</v>
      </c>
    </row>
    <row r="130" spans="1:62" x14ac:dyDescent="0.35">
      <c r="A130" t="s">
        <v>145</v>
      </c>
      <c r="B130" s="32">
        <v>127</v>
      </c>
      <c r="C130">
        <v>9</v>
      </c>
      <c r="D130">
        <v>0</v>
      </c>
      <c r="E130">
        <v>0</v>
      </c>
      <c r="F130">
        <f t="shared" si="19"/>
        <v>9</v>
      </c>
      <c r="G130">
        <f t="shared" si="20"/>
        <v>9</v>
      </c>
      <c r="H130">
        <f t="shared" si="21"/>
        <v>0</v>
      </c>
      <c r="I130" s="5">
        <f>VLOOKUP(F130,naive_stat!$A$4:$E$13,5,0)</f>
        <v>0.4</v>
      </c>
      <c r="J130" s="35">
        <f>11-VLOOKUP(F130,naive_stat!$A$4:$F$13,6,0)</f>
        <v>2</v>
      </c>
      <c r="K130" s="36">
        <f>matches_win!K130-matches_lost!K130</f>
        <v>-0.19999999999999996</v>
      </c>
      <c r="L130" s="47">
        <f>IF(VLOOKUP(C130,dynamic!$A$50:$G$59,7,0)&gt;VLOOKUP(D130,dynamic!$A$35:$G$44,7,0),C130,D130)</f>
        <v>0</v>
      </c>
      <c r="M130" s="47">
        <f t="shared" si="29"/>
        <v>1</v>
      </c>
      <c r="N130" s="46">
        <f>IF(VLOOKUP(C130,dynamic!$A$50:$F$59,2,0)&gt;VLOOKUP(D130,dynamic!$A$50:$F$59,2,0),C130,D130)</f>
        <v>0</v>
      </c>
      <c r="O130" s="46">
        <f t="shared" si="27"/>
        <v>1</v>
      </c>
      <c r="P130" s="46">
        <f>IF(VLOOKUP(C130,dynamic!$A$50:$F$59,4,0)&gt;VLOOKUP(D130,dynamic!$A$50:$F$59,4,0),C130,D130)</f>
        <v>0</v>
      </c>
      <c r="Q130" s="46">
        <f t="shared" si="28"/>
        <v>1</v>
      </c>
      <c r="R130" s="27">
        <f>COUNTIF($F$4:$F130,R$3)</f>
        <v>12</v>
      </c>
      <c r="S130" s="27">
        <f>COUNTIF($F$4:$F130,S$3)</f>
        <v>8</v>
      </c>
      <c r="T130" s="27">
        <f>COUNTIF($F$4:$F130,T$3)</f>
        <v>14</v>
      </c>
      <c r="U130" s="27">
        <f>COUNTIF($F$4:$F130,U$3)</f>
        <v>13</v>
      </c>
      <c r="V130" s="27">
        <f>COUNTIF($F$4:$F130,V$3)</f>
        <v>14</v>
      </c>
      <c r="W130" s="27">
        <f>COUNTIF($F$4:$F130,W$3)</f>
        <v>15</v>
      </c>
      <c r="X130" s="27">
        <f>COUNTIF($F$4:$F130,X$3)</f>
        <v>6</v>
      </c>
      <c r="Y130" s="27">
        <f>COUNTIF($F$4:$F130,Y$3)</f>
        <v>14</v>
      </c>
      <c r="Z130" s="27">
        <f>COUNTIF($F$4:$F130,Z$3)</f>
        <v>16</v>
      </c>
      <c r="AA130" s="27">
        <f>COUNTIF($F$4:$F130,AA$3)</f>
        <v>15</v>
      </c>
      <c r="AB130" s="39">
        <f>COUNTIF($E$4:$F130,R$3)</f>
        <v>26</v>
      </c>
      <c r="AC130" s="41">
        <f>COUNTIF($E$4:$F130,S$3)</f>
        <v>34</v>
      </c>
      <c r="AD130" s="41">
        <f>COUNTIF($E$4:$F130,T$3)</f>
        <v>27</v>
      </c>
      <c r="AE130" s="41">
        <f>COUNTIF($E$4:$F130,U$3)</f>
        <v>25</v>
      </c>
      <c r="AF130" s="41">
        <f>COUNTIF($E$4:$F130,V$3)</f>
        <v>29</v>
      </c>
      <c r="AG130" s="41">
        <f>COUNTIF($E$4:$F130,W$3)</f>
        <v>25</v>
      </c>
      <c r="AH130" s="41">
        <f>COUNTIF($E$4:$F130,X$3)</f>
        <v>13</v>
      </c>
      <c r="AI130" s="41">
        <f>COUNTIF($E$4:$F130,Y$3)</f>
        <v>27</v>
      </c>
      <c r="AJ130" s="41">
        <f>COUNTIF($E$4:$F130,Z$3)</f>
        <v>23</v>
      </c>
      <c r="AK130" s="41">
        <f>COUNTIF($E$4:$F130,AA$3)</f>
        <v>25</v>
      </c>
      <c r="AL130" s="4">
        <f t="shared" si="31"/>
        <v>0.46153846153846156</v>
      </c>
      <c r="AM130" s="4">
        <f t="shared" si="31"/>
        <v>0.23529411764705882</v>
      </c>
      <c r="AN130" s="4">
        <f t="shared" si="31"/>
        <v>0.51851851851851849</v>
      </c>
      <c r="AO130" s="4">
        <f t="shared" si="31"/>
        <v>0.52</v>
      </c>
      <c r="AP130" s="4">
        <f t="shared" si="31"/>
        <v>0.48275862068965519</v>
      </c>
      <c r="AQ130" s="4">
        <f t="shared" si="30"/>
        <v>0.6</v>
      </c>
      <c r="AR130" s="4">
        <f t="shared" si="30"/>
        <v>0.46153846153846156</v>
      </c>
      <c r="AS130" s="4">
        <f t="shared" si="30"/>
        <v>0.51851851851851849</v>
      </c>
      <c r="AT130" s="4">
        <f t="shared" si="30"/>
        <v>0.69565217391304346</v>
      </c>
      <c r="AU130" s="4">
        <f t="shared" si="30"/>
        <v>0.6</v>
      </c>
      <c r="AV130">
        <v>128</v>
      </c>
      <c r="AX130">
        <f t="shared" si="23"/>
        <v>9</v>
      </c>
      <c r="AY130">
        <f t="shared" si="24"/>
        <v>0</v>
      </c>
      <c r="AZ130">
        <f t="shared" si="25"/>
        <v>0</v>
      </c>
      <c r="BA130" s="6">
        <f>matches_win!AL130-AL130</f>
        <v>7.6923076923076872E-2</v>
      </c>
      <c r="BB130" s="6">
        <f>matches_win!AM130-AM130</f>
        <v>0.52941176470588225</v>
      </c>
      <c r="BC130" s="6">
        <f>matches_win!AN130-AN130</f>
        <v>-3.7037037037037035E-2</v>
      </c>
      <c r="BD130" s="6">
        <f>matches_win!AO130-AO130</f>
        <v>-4.0000000000000036E-2</v>
      </c>
      <c r="BE130" s="6">
        <f>matches_win!AP130-AP130</f>
        <v>3.4482758620689669E-2</v>
      </c>
      <c r="BF130" s="6">
        <f>matches_win!AQ130-AQ130</f>
        <v>-0.19999999999999996</v>
      </c>
      <c r="BG130" s="6">
        <f>matches_win!AR130-AR130</f>
        <v>7.6923076923076872E-2</v>
      </c>
      <c r="BH130" s="6">
        <f>matches_win!AS130-AS130</f>
        <v>-3.7037037037037035E-2</v>
      </c>
      <c r="BI130" s="6">
        <f>matches_win!AT130-AT130</f>
        <v>-0.39130434782608692</v>
      </c>
      <c r="BJ130" s="6">
        <f>matches_win!AU130-AU130</f>
        <v>-0.19999999999999996</v>
      </c>
    </row>
    <row r="131" spans="1:62" x14ac:dyDescent="0.35">
      <c r="A131" t="s">
        <v>145</v>
      </c>
      <c r="B131" s="32">
        <v>128</v>
      </c>
      <c r="C131">
        <v>0</v>
      </c>
      <c r="D131">
        <v>1</v>
      </c>
      <c r="E131">
        <v>1</v>
      </c>
      <c r="F131">
        <f t="shared" si="19"/>
        <v>0</v>
      </c>
      <c r="G131">
        <f t="shared" si="20"/>
        <v>-1</v>
      </c>
      <c r="H131">
        <f t="shared" si="21"/>
        <v>0</v>
      </c>
      <c r="I131" s="5">
        <f>VLOOKUP(F131,naive_stat!$A$4:$E$13,5,0)</f>
        <v>0.5161290322580645</v>
      </c>
      <c r="J131" s="35">
        <f>11-VLOOKUP(F131,naive_stat!$A$4:$F$13,6,0)</f>
        <v>8</v>
      </c>
      <c r="K131" s="36">
        <f>matches_win!K131-matches_lost!K131</f>
        <v>3.7037037037037035E-2</v>
      </c>
      <c r="L131" s="47">
        <f>IF(VLOOKUP(C131,dynamic!$A$50:$G$59,7,0)&gt;VLOOKUP(D131,dynamic!$A$35:$G$44,7,0),C131,D131)</f>
        <v>1</v>
      </c>
      <c r="M131" s="47">
        <f t="shared" si="29"/>
        <v>1</v>
      </c>
      <c r="N131" s="46">
        <f>IF(VLOOKUP(C131,dynamic!$A$50:$F$59,2,0)&gt;VLOOKUP(D131,dynamic!$A$50:$F$59,2,0),C131,D131)</f>
        <v>1</v>
      </c>
      <c r="O131" s="46">
        <f t="shared" si="27"/>
        <v>1</v>
      </c>
      <c r="P131" s="46">
        <f>IF(VLOOKUP(C131,dynamic!$A$50:$F$59,4,0)&gt;VLOOKUP(D131,dynamic!$A$50:$F$59,4,0),C131,D131)</f>
        <v>1</v>
      </c>
      <c r="Q131" s="46">
        <f t="shared" si="28"/>
        <v>1</v>
      </c>
      <c r="R131" s="27">
        <f>COUNTIF($F$4:$F131,R$3)</f>
        <v>13</v>
      </c>
      <c r="S131" s="27">
        <f>COUNTIF($F$4:$F131,S$3)</f>
        <v>8</v>
      </c>
      <c r="T131" s="27">
        <f>COUNTIF($F$4:$F131,T$3)</f>
        <v>14</v>
      </c>
      <c r="U131" s="27">
        <f>COUNTIF($F$4:$F131,U$3)</f>
        <v>13</v>
      </c>
      <c r="V131" s="27">
        <f>COUNTIF($F$4:$F131,V$3)</f>
        <v>14</v>
      </c>
      <c r="W131" s="27">
        <f>COUNTIF($F$4:$F131,W$3)</f>
        <v>15</v>
      </c>
      <c r="X131" s="27">
        <f>COUNTIF($F$4:$F131,X$3)</f>
        <v>6</v>
      </c>
      <c r="Y131" s="27">
        <f>COUNTIF($F$4:$F131,Y$3)</f>
        <v>14</v>
      </c>
      <c r="Z131" s="27">
        <f>COUNTIF($F$4:$F131,Z$3)</f>
        <v>16</v>
      </c>
      <c r="AA131" s="27">
        <f>COUNTIF($F$4:$F131,AA$3)</f>
        <v>15</v>
      </c>
      <c r="AB131" s="39">
        <f>COUNTIF($E$4:$F131,R$3)</f>
        <v>27</v>
      </c>
      <c r="AC131" s="41">
        <f>COUNTIF($E$4:$F131,S$3)</f>
        <v>35</v>
      </c>
      <c r="AD131" s="41">
        <f>COUNTIF($E$4:$F131,T$3)</f>
        <v>27</v>
      </c>
      <c r="AE131" s="41">
        <f>COUNTIF($E$4:$F131,U$3)</f>
        <v>25</v>
      </c>
      <c r="AF131" s="41">
        <f>COUNTIF($E$4:$F131,V$3)</f>
        <v>29</v>
      </c>
      <c r="AG131" s="41">
        <f>COUNTIF($E$4:$F131,W$3)</f>
        <v>25</v>
      </c>
      <c r="AH131" s="41">
        <f>COUNTIF($E$4:$F131,X$3)</f>
        <v>13</v>
      </c>
      <c r="AI131" s="41">
        <f>COUNTIF($E$4:$F131,Y$3)</f>
        <v>27</v>
      </c>
      <c r="AJ131" s="41">
        <f>COUNTIF($E$4:$F131,Z$3)</f>
        <v>23</v>
      </c>
      <c r="AK131" s="41">
        <f>COUNTIF($E$4:$F131,AA$3)</f>
        <v>25</v>
      </c>
      <c r="AL131" s="4">
        <f t="shared" si="31"/>
        <v>0.48148148148148145</v>
      </c>
      <c r="AM131" s="4">
        <f t="shared" si="31"/>
        <v>0.22857142857142856</v>
      </c>
      <c r="AN131" s="4">
        <f t="shared" si="31"/>
        <v>0.51851851851851849</v>
      </c>
      <c r="AO131" s="4">
        <f t="shared" si="31"/>
        <v>0.52</v>
      </c>
      <c r="AP131" s="4">
        <f t="shared" si="31"/>
        <v>0.48275862068965519</v>
      </c>
      <c r="AQ131" s="4">
        <f t="shared" si="30"/>
        <v>0.6</v>
      </c>
      <c r="AR131" s="4">
        <f t="shared" si="30"/>
        <v>0.46153846153846156</v>
      </c>
      <c r="AS131" s="4">
        <f t="shared" si="30"/>
        <v>0.51851851851851849</v>
      </c>
      <c r="AT131" s="4">
        <f t="shared" si="30"/>
        <v>0.69565217391304346</v>
      </c>
      <c r="AU131" s="4">
        <f t="shared" si="30"/>
        <v>0.6</v>
      </c>
      <c r="AV131">
        <v>129</v>
      </c>
      <c r="AX131">
        <f t="shared" si="23"/>
        <v>0</v>
      </c>
      <c r="AY131">
        <f t="shared" si="24"/>
        <v>1</v>
      </c>
      <c r="AZ131">
        <f t="shared" si="25"/>
        <v>1</v>
      </c>
      <c r="BA131" s="6">
        <f>matches_win!AL131-AL131</f>
        <v>3.7037037037037035E-2</v>
      </c>
      <c r="BB131" s="6">
        <f>matches_win!AM131-AM131</f>
        <v>0.54285714285714293</v>
      </c>
      <c r="BC131" s="6">
        <f>matches_win!AN131-AN131</f>
        <v>-3.7037037037037035E-2</v>
      </c>
      <c r="BD131" s="6">
        <f>matches_win!AO131-AO131</f>
        <v>-4.0000000000000036E-2</v>
      </c>
      <c r="BE131" s="6">
        <f>matches_win!AP131-AP131</f>
        <v>3.4482758620689669E-2</v>
      </c>
      <c r="BF131" s="6">
        <f>matches_win!AQ131-AQ131</f>
        <v>-0.19999999999999996</v>
      </c>
      <c r="BG131" s="6">
        <f>matches_win!AR131-AR131</f>
        <v>7.6923076923076872E-2</v>
      </c>
      <c r="BH131" s="6">
        <f>matches_win!AS131-AS131</f>
        <v>-3.7037037037037035E-2</v>
      </c>
      <c r="BI131" s="6">
        <f>matches_win!AT131-AT131</f>
        <v>-0.39130434782608692</v>
      </c>
      <c r="BJ131" s="6">
        <f>matches_win!AU131-AU131</f>
        <v>-0.19999999999999996</v>
      </c>
    </row>
    <row r="132" spans="1:62" x14ac:dyDescent="0.35">
      <c r="A132" t="s">
        <v>145</v>
      </c>
      <c r="B132" s="32">
        <v>129</v>
      </c>
      <c r="C132">
        <v>5</v>
      </c>
      <c r="D132">
        <v>1</v>
      </c>
      <c r="E132">
        <v>5</v>
      </c>
      <c r="F132">
        <f t="shared" si="19"/>
        <v>1</v>
      </c>
      <c r="G132">
        <f t="shared" si="20"/>
        <v>4</v>
      </c>
      <c r="H132">
        <f t="shared" si="21"/>
        <v>0</v>
      </c>
      <c r="I132" s="5">
        <f>VLOOKUP(F132,naive_stat!$A$4:$E$13,5,0)</f>
        <v>0.7567567567567568</v>
      </c>
      <c r="J132" s="35">
        <f>11-VLOOKUP(F132,naive_stat!$A$4:$F$13,6,0)</f>
        <v>10</v>
      </c>
      <c r="K132" s="36">
        <f>matches_win!K132-matches_lost!K132</f>
        <v>0.5</v>
      </c>
      <c r="L132" s="47">
        <f>IF(VLOOKUP(C132,dynamic!$A$50:$G$59,7,0)&gt;VLOOKUP(D132,dynamic!$A$35:$G$44,7,0),C132,D132)</f>
        <v>1</v>
      </c>
      <c r="M132" s="47">
        <f t="shared" si="29"/>
        <v>0</v>
      </c>
      <c r="N132" s="46">
        <f>IF(VLOOKUP(C132,dynamic!$A$50:$F$59,2,0)&gt;VLOOKUP(D132,dynamic!$A$50:$F$59,2,0),C132,D132)</f>
        <v>1</v>
      </c>
      <c r="O132" s="46">
        <f t="shared" si="27"/>
        <v>0</v>
      </c>
      <c r="P132" s="46">
        <f>IF(VLOOKUP(C132,dynamic!$A$50:$F$59,4,0)&gt;VLOOKUP(D132,dynamic!$A$50:$F$59,4,0),C132,D132)</f>
        <v>1</v>
      </c>
      <c r="Q132" s="46">
        <f t="shared" si="28"/>
        <v>0</v>
      </c>
      <c r="R132" s="27">
        <f>COUNTIF($F$4:$F132,R$3)</f>
        <v>13</v>
      </c>
      <c r="S132" s="27">
        <f>COUNTIF($F$4:$F132,S$3)</f>
        <v>9</v>
      </c>
      <c r="T132" s="27">
        <f>COUNTIF($F$4:$F132,T$3)</f>
        <v>14</v>
      </c>
      <c r="U132" s="27">
        <f>COUNTIF($F$4:$F132,U$3)</f>
        <v>13</v>
      </c>
      <c r="V132" s="27">
        <f>COUNTIF($F$4:$F132,V$3)</f>
        <v>14</v>
      </c>
      <c r="W132" s="27">
        <f>COUNTIF($F$4:$F132,W$3)</f>
        <v>15</v>
      </c>
      <c r="X132" s="27">
        <f>COUNTIF($F$4:$F132,X$3)</f>
        <v>6</v>
      </c>
      <c r="Y132" s="27">
        <f>COUNTIF($F$4:$F132,Y$3)</f>
        <v>14</v>
      </c>
      <c r="Z132" s="27">
        <f>COUNTIF($F$4:$F132,Z$3)</f>
        <v>16</v>
      </c>
      <c r="AA132" s="27">
        <f>COUNTIF($F$4:$F132,AA$3)</f>
        <v>15</v>
      </c>
      <c r="AB132" s="39">
        <f>COUNTIF($E$4:$F132,R$3)</f>
        <v>27</v>
      </c>
      <c r="AC132" s="41">
        <f>COUNTIF($E$4:$F132,S$3)</f>
        <v>36</v>
      </c>
      <c r="AD132" s="41">
        <f>COUNTIF($E$4:$F132,T$3)</f>
        <v>27</v>
      </c>
      <c r="AE132" s="41">
        <f>COUNTIF($E$4:$F132,U$3)</f>
        <v>25</v>
      </c>
      <c r="AF132" s="41">
        <f>COUNTIF($E$4:$F132,V$3)</f>
        <v>29</v>
      </c>
      <c r="AG132" s="41">
        <f>COUNTIF($E$4:$F132,W$3)</f>
        <v>26</v>
      </c>
      <c r="AH132" s="41">
        <f>COUNTIF($E$4:$F132,X$3)</f>
        <v>13</v>
      </c>
      <c r="AI132" s="41">
        <f>COUNTIF($E$4:$F132,Y$3)</f>
        <v>27</v>
      </c>
      <c r="AJ132" s="41">
        <f>COUNTIF($E$4:$F132,Z$3)</f>
        <v>23</v>
      </c>
      <c r="AK132" s="41">
        <f>COUNTIF($E$4:$F132,AA$3)</f>
        <v>25</v>
      </c>
      <c r="AL132" s="4">
        <f t="shared" si="31"/>
        <v>0.48148148148148145</v>
      </c>
      <c r="AM132" s="4">
        <f t="shared" si="31"/>
        <v>0.25</v>
      </c>
      <c r="AN132" s="4">
        <f t="shared" si="31"/>
        <v>0.51851851851851849</v>
      </c>
      <c r="AO132" s="4">
        <f t="shared" si="31"/>
        <v>0.52</v>
      </c>
      <c r="AP132" s="4">
        <f t="shared" si="31"/>
        <v>0.48275862068965519</v>
      </c>
      <c r="AQ132" s="4">
        <f t="shared" si="30"/>
        <v>0.57692307692307687</v>
      </c>
      <c r="AR132" s="4">
        <f t="shared" si="30"/>
        <v>0.46153846153846156</v>
      </c>
      <c r="AS132" s="4">
        <f t="shared" si="30"/>
        <v>0.51851851851851849</v>
      </c>
      <c r="AT132" s="4">
        <f t="shared" si="30"/>
        <v>0.69565217391304346</v>
      </c>
      <c r="AU132" s="4">
        <f t="shared" si="30"/>
        <v>0.6</v>
      </c>
      <c r="AV132">
        <v>130</v>
      </c>
      <c r="AX132">
        <f t="shared" si="23"/>
        <v>5</v>
      </c>
      <c r="AY132">
        <f t="shared" si="24"/>
        <v>1</v>
      </c>
      <c r="AZ132">
        <f t="shared" si="25"/>
        <v>5</v>
      </c>
      <c r="BA132" s="6">
        <f>matches_win!AL132-AL132</f>
        <v>3.7037037037037035E-2</v>
      </c>
      <c r="BB132" s="6">
        <f>matches_win!AM132-AM132</f>
        <v>0.5</v>
      </c>
      <c r="BC132" s="6">
        <f>matches_win!AN132-AN132</f>
        <v>-3.7037037037037035E-2</v>
      </c>
      <c r="BD132" s="6">
        <f>matches_win!AO132-AO132</f>
        <v>-4.0000000000000036E-2</v>
      </c>
      <c r="BE132" s="6">
        <f>matches_win!AP132-AP132</f>
        <v>3.4482758620689669E-2</v>
      </c>
      <c r="BF132" s="6">
        <f>matches_win!AQ132-AQ132</f>
        <v>-0.1538461538461538</v>
      </c>
      <c r="BG132" s="6">
        <f>matches_win!AR132-AR132</f>
        <v>7.6923076923076872E-2</v>
      </c>
      <c r="BH132" s="6">
        <f>matches_win!AS132-AS132</f>
        <v>-3.7037037037037035E-2</v>
      </c>
      <c r="BI132" s="6">
        <f>matches_win!AT132-AT132</f>
        <v>-0.39130434782608692</v>
      </c>
      <c r="BJ132" s="6">
        <f>matches_win!AU132-AU132</f>
        <v>-0.19999999999999996</v>
      </c>
    </row>
    <row r="133" spans="1:62" x14ac:dyDescent="0.35">
      <c r="A133" t="s">
        <v>145</v>
      </c>
      <c r="B133" s="32">
        <v>130</v>
      </c>
      <c r="C133">
        <v>2</v>
      </c>
      <c r="D133">
        <v>4</v>
      </c>
      <c r="E133">
        <v>4</v>
      </c>
      <c r="F133">
        <f t="shared" ref="F133:F143" si="32">IF(E133=D133,C133,D133)</f>
        <v>2</v>
      </c>
      <c r="G133">
        <f t="shared" ref="G133:G143" si="33">C133-D133</f>
        <v>-2</v>
      </c>
      <c r="H133">
        <f t="shared" ref="H133:H143" si="34">F133+E133-D133-C133</f>
        <v>0</v>
      </c>
      <c r="I133" s="5">
        <f>VLOOKUP(F133,naive_stat!$A$4:$E$13,5,0)</f>
        <v>0.4838709677419355</v>
      </c>
      <c r="J133" s="35">
        <f>11-VLOOKUP(F133,naive_stat!$A$4:$F$13,6,0)</f>
        <v>6</v>
      </c>
      <c r="K133" s="36">
        <f>matches_win!K133-matches_lost!K133</f>
        <v>-7.1428571428571397E-2</v>
      </c>
      <c r="L133" s="47">
        <f>IF(VLOOKUP(C133,dynamic!$A$50:$G$59,7,0)&gt;VLOOKUP(D133,dynamic!$A$35:$G$44,7,0),C133,D133)</f>
        <v>2</v>
      </c>
      <c r="M133" s="47">
        <f t="shared" si="29"/>
        <v>0</v>
      </c>
      <c r="N133" s="46">
        <f>IF(VLOOKUP(C133,dynamic!$A$50:$F$59,2,0)&gt;VLOOKUP(D133,dynamic!$A$50:$F$59,2,0),C133,D133)</f>
        <v>2</v>
      </c>
      <c r="O133" s="46">
        <f t="shared" ref="O133:O143" si="35">IF(N133=$E133,1,0)</f>
        <v>0</v>
      </c>
      <c r="P133" s="46">
        <f>IF(VLOOKUP(C133,dynamic!$A$50:$F$59,4,0)&gt;VLOOKUP(D133,dynamic!$A$50:$F$59,4,0),C133,D133)</f>
        <v>2</v>
      </c>
      <c r="Q133" s="46">
        <f t="shared" ref="Q133:Q143" si="36">IF(P133=$E133,1,0)</f>
        <v>0</v>
      </c>
      <c r="R133" s="27">
        <f>COUNTIF($F$4:$F133,R$3)</f>
        <v>13</v>
      </c>
      <c r="S133" s="27">
        <f>COUNTIF($F$4:$F133,S$3)</f>
        <v>9</v>
      </c>
      <c r="T133" s="27">
        <f>COUNTIF($F$4:$F133,T$3)</f>
        <v>15</v>
      </c>
      <c r="U133" s="27">
        <f>COUNTIF($F$4:$F133,U$3)</f>
        <v>13</v>
      </c>
      <c r="V133" s="27">
        <f>COUNTIF($F$4:$F133,V$3)</f>
        <v>14</v>
      </c>
      <c r="W133" s="27">
        <f>COUNTIF($F$4:$F133,W$3)</f>
        <v>15</v>
      </c>
      <c r="X133" s="27">
        <f>COUNTIF($F$4:$F133,X$3)</f>
        <v>6</v>
      </c>
      <c r="Y133" s="27">
        <f>COUNTIF($F$4:$F133,Y$3)</f>
        <v>14</v>
      </c>
      <c r="Z133" s="27">
        <f>COUNTIF($F$4:$F133,Z$3)</f>
        <v>16</v>
      </c>
      <c r="AA133" s="27">
        <f>COUNTIF($F$4:$F133,AA$3)</f>
        <v>15</v>
      </c>
      <c r="AB133" s="39">
        <f>COUNTIF($E$4:$F133,R$3)</f>
        <v>27</v>
      </c>
      <c r="AC133" s="41">
        <f>COUNTIF($E$4:$F133,S$3)</f>
        <v>36</v>
      </c>
      <c r="AD133" s="41">
        <f>COUNTIF($E$4:$F133,T$3)</f>
        <v>28</v>
      </c>
      <c r="AE133" s="41">
        <f>COUNTIF($E$4:$F133,U$3)</f>
        <v>25</v>
      </c>
      <c r="AF133" s="41">
        <f>COUNTIF($E$4:$F133,V$3)</f>
        <v>30</v>
      </c>
      <c r="AG133" s="41">
        <f>COUNTIF($E$4:$F133,W$3)</f>
        <v>26</v>
      </c>
      <c r="AH133" s="41">
        <f>COUNTIF($E$4:$F133,X$3)</f>
        <v>13</v>
      </c>
      <c r="AI133" s="41">
        <f>COUNTIF($E$4:$F133,Y$3)</f>
        <v>27</v>
      </c>
      <c r="AJ133" s="41">
        <f>COUNTIF($E$4:$F133,Z$3)</f>
        <v>23</v>
      </c>
      <c r="AK133" s="41">
        <f>COUNTIF($E$4:$F133,AA$3)</f>
        <v>25</v>
      </c>
      <c r="AL133" s="4">
        <f t="shared" si="31"/>
        <v>0.48148148148148145</v>
      </c>
      <c r="AM133" s="4">
        <f t="shared" si="31"/>
        <v>0.25</v>
      </c>
      <c r="AN133" s="4">
        <f t="shared" si="31"/>
        <v>0.5357142857142857</v>
      </c>
      <c r="AO133" s="4">
        <f t="shared" si="31"/>
        <v>0.52</v>
      </c>
      <c r="AP133" s="4">
        <f t="shared" si="31"/>
        <v>0.46666666666666667</v>
      </c>
      <c r="AQ133" s="4">
        <f t="shared" si="30"/>
        <v>0.57692307692307687</v>
      </c>
      <c r="AR133" s="4">
        <f t="shared" si="30"/>
        <v>0.46153846153846156</v>
      </c>
      <c r="AS133" s="4">
        <f t="shared" si="30"/>
        <v>0.51851851851851849</v>
      </c>
      <c r="AT133" s="4">
        <f t="shared" si="30"/>
        <v>0.69565217391304346</v>
      </c>
      <c r="AU133" s="4">
        <f t="shared" si="30"/>
        <v>0.6</v>
      </c>
      <c r="AV133">
        <v>131</v>
      </c>
      <c r="AX133">
        <f t="shared" ref="AX133:AX143" si="37">C133</f>
        <v>2</v>
      </c>
      <c r="AY133">
        <f t="shared" ref="AY133:AY143" si="38">D133</f>
        <v>4</v>
      </c>
      <c r="AZ133">
        <f t="shared" ref="AZ133:AZ143" si="39">E133</f>
        <v>4</v>
      </c>
      <c r="BA133" s="6">
        <f>matches_win!AL133-AL133</f>
        <v>3.7037037037037035E-2</v>
      </c>
      <c r="BB133" s="6">
        <f>matches_win!AM133-AM133</f>
        <v>0.5</v>
      </c>
      <c r="BC133" s="6">
        <f>matches_win!AN133-AN133</f>
        <v>-7.1428571428571397E-2</v>
      </c>
      <c r="BD133" s="6">
        <f>matches_win!AO133-AO133</f>
        <v>-4.0000000000000036E-2</v>
      </c>
      <c r="BE133" s="6">
        <f>matches_win!AP133-AP133</f>
        <v>6.6666666666666652E-2</v>
      </c>
      <c r="BF133" s="6">
        <f>matches_win!AQ133-AQ133</f>
        <v>-0.1538461538461538</v>
      </c>
      <c r="BG133" s="6">
        <f>matches_win!AR133-AR133</f>
        <v>7.6923076923076872E-2</v>
      </c>
      <c r="BH133" s="6">
        <f>matches_win!AS133-AS133</f>
        <v>-3.7037037037037035E-2</v>
      </c>
      <c r="BI133" s="6">
        <f>matches_win!AT133-AT133</f>
        <v>-0.39130434782608692</v>
      </c>
      <c r="BJ133" s="6">
        <f>matches_win!AU133-AU133</f>
        <v>-0.19999999999999996</v>
      </c>
    </row>
    <row r="134" spans="1:62" x14ac:dyDescent="0.35">
      <c r="A134" t="s">
        <v>145</v>
      </c>
      <c r="B134" s="32">
        <v>131</v>
      </c>
      <c r="C134">
        <v>0</v>
      </c>
      <c r="D134">
        <v>2</v>
      </c>
      <c r="E134">
        <v>2</v>
      </c>
      <c r="F134">
        <f t="shared" si="32"/>
        <v>0</v>
      </c>
      <c r="G134">
        <f t="shared" si="33"/>
        <v>-2</v>
      </c>
      <c r="H134">
        <f t="shared" si="34"/>
        <v>0</v>
      </c>
      <c r="I134" s="5">
        <f>VLOOKUP(F134,naive_stat!$A$4:$E$13,5,0)</f>
        <v>0.5161290322580645</v>
      </c>
      <c r="J134" s="35">
        <f>11-VLOOKUP(F134,naive_stat!$A$4:$F$13,6,0)</f>
        <v>8</v>
      </c>
      <c r="K134" s="36">
        <f>matches_win!K134-matches_lost!K134</f>
        <v>0</v>
      </c>
      <c r="L134" s="47">
        <f>IF(VLOOKUP(C134,dynamic!$A$50:$G$59,7,0)&gt;VLOOKUP(D134,dynamic!$A$35:$G$44,7,0),C134,D134)</f>
        <v>2</v>
      </c>
      <c r="M134" s="47">
        <f t="shared" si="29"/>
        <v>1</v>
      </c>
      <c r="N134" s="46">
        <f>IF(VLOOKUP(C134,dynamic!$A$50:$F$59,2,0)&gt;VLOOKUP(D134,dynamic!$A$50:$F$59,2,0),C134,D134)</f>
        <v>2</v>
      </c>
      <c r="O134" s="46">
        <f t="shared" si="35"/>
        <v>1</v>
      </c>
      <c r="P134" s="46">
        <f>IF(VLOOKUP(C134,dynamic!$A$50:$F$59,4,0)&gt;VLOOKUP(D134,dynamic!$A$50:$F$59,4,0),C134,D134)</f>
        <v>2</v>
      </c>
      <c r="Q134" s="46">
        <f t="shared" si="36"/>
        <v>1</v>
      </c>
      <c r="R134" s="27">
        <f>COUNTIF($F$4:$F134,R$3)</f>
        <v>14</v>
      </c>
      <c r="S134" s="27">
        <f>COUNTIF($F$4:$F134,S$3)</f>
        <v>9</v>
      </c>
      <c r="T134" s="27">
        <f>COUNTIF($F$4:$F134,T$3)</f>
        <v>15</v>
      </c>
      <c r="U134" s="27">
        <f>COUNTIF($F$4:$F134,U$3)</f>
        <v>13</v>
      </c>
      <c r="V134" s="27">
        <f>COUNTIF($F$4:$F134,V$3)</f>
        <v>14</v>
      </c>
      <c r="W134" s="27">
        <f>COUNTIF($F$4:$F134,W$3)</f>
        <v>15</v>
      </c>
      <c r="X134" s="27">
        <f>COUNTIF($F$4:$F134,X$3)</f>
        <v>6</v>
      </c>
      <c r="Y134" s="27">
        <f>COUNTIF($F$4:$F134,Y$3)</f>
        <v>14</v>
      </c>
      <c r="Z134" s="27">
        <f>COUNTIF($F$4:$F134,Z$3)</f>
        <v>16</v>
      </c>
      <c r="AA134" s="27">
        <f>COUNTIF($F$4:$F134,AA$3)</f>
        <v>15</v>
      </c>
      <c r="AB134" s="39">
        <f>COUNTIF($E$4:$F134,R$3)</f>
        <v>28</v>
      </c>
      <c r="AC134" s="41">
        <f>COUNTIF($E$4:$F134,S$3)</f>
        <v>36</v>
      </c>
      <c r="AD134" s="41">
        <f>COUNTIF($E$4:$F134,T$3)</f>
        <v>29</v>
      </c>
      <c r="AE134" s="41">
        <f>COUNTIF($E$4:$F134,U$3)</f>
        <v>25</v>
      </c>
      <c r="AF134" s="41">
        <f>COUNTIF($E$4:$F134,V$3)</f>
        <v>30</v>
      </c>
      <c r="AG134" s="41">
        <f>COUNTIF($E$4:$F134,W$3)</f>
        <v>26</v>
      </c>
      <c r="AH134" s="41">
        <f>COUNTIF($E$4:$F134,X$3)</f>
        <v>13</v>
      </c>
      <c r="AI134" s="41">
        <f>COUNTIF($E$4:$F134,Y$3)</f>
        <v>27</v>
      </c>
      <c r="AJ134" s="41">
        <f>COUNTIF($E$4:$F134,Z$3)</f>
        <v>23</v>
      </c>
      <c r="AK134" s="41">
        <f>COUNTIF($E$4:$F134,AA$3)</f>
        <v>25</v>
      </c>
      <c r="AL134" s="4">
        <f t="shared" si="31"/>
        <v>0.5</v>
      </c>
      <c r="AM134" s="4">
        <f t="shared" si="31"/>
        <v>0.25</v>
      </c>
      <c r="AN134" s="4">
        <f t="shared" si="31"/>
        <v>0.51724137931034486</v>
      </c>
      <c r="AO134" s="4">
        <f t="shared" si="31"/>
        <v>0.52</v>
      </c>
      <c r="AP134" s="4">
        <f t="shared" si="31"/>
        <v>0.46666666666666667</v>
      </c>
      <c r="AQ134" s="4">
        <f t="shared" si="30"/>
        <v>0.57692307692307687</v>
      </c>
      <c r="AR134" s="4">
        <f t="shared" si="30"/>
        <v>0.46153846153846156</v>
      </c>
      <c r="AS134" s="4">
        <f t="shared" si="30"/>
        <v>0.51851851851851849</v>
      </c>
      <c r="AT134" s="4">
        <f t="shared" si="30"/>
        <v>0.69565217391304346</v>
      </c>
      <c r="AU134" s="4">
        <f t="shared" si="30"/>
        <v>0.6</v>
      </c>
      <c r="AV134">
        <v>132</v>
      </c>
      <c r="AX134">
        <f t="shared" si="37"/>
        <v>0</v>
      </c>
      <c r="AY134">
        <f t="shared" si="38"/>
        <v>2</v>
      </c>
      <c r="AZ134">
        <f t="shared" si="39"/>
        <v>2</v>
      </c>
      <c r="BA134" s="6">
        <f>matches_win!AL134-AL134</f>
        <v>0</v>
      </c>
      <c r="BB134" s="6">
        <f>matches_win!AM134-AM134</f>
        <v>0.5</v>
      </c>
      <c r="BC134" s="6">
        <f>matches_win!AN134-AN134</f>
        <v>-3.4482758620689669E-2</v>
      </c>
      <c r="BD134" s="6">
        <f>matches_win!AO134-AO134</f>
        <v>-4.0000000000000036E-2</v>
      </c>
      <c r="BE134" s="6">
        <f>matches_win!AP134-AP134</f>
        <v>6.6666666666666652E-2</v>
      </c>
      <c r="BF134" s="6">
        <f>matches_win!AQ134-AQ134</f>
        <v>-0.1538461538461538</v>
      </c>
      <c r="BG134" s="6">
        <f>matches_win!AR134-AR134</f>
        <v>7.6923076923076872E-2</v>
      </c>
      <c r="BH134" s="6">
        <f>matches_win!AS134-AS134</f>
        <v>-3.7037037037037035E-2</v>
      </c>
      <c r="BI134" s="6">
        <f>matches_win!AT134-AT134</f>
        <v>-0.39130434782608692</v>
      </c>
      <c r="BJ134" s="6">
        <f>matches_win!AU134-AU134</f>
        <v>-0.19999999999999996</v>
      </c>
    </row>
    <row r="135" spans="1:62" x14ac:dyDescent="0.35">
      <c r="A135" t="s">
        <v>145</v>
      </c>
      <c r="B135" s="32">
        <v>132</v>
      </c>
      <c r="C135">
        <v>4</v>
      </c>
      <c r="D135">
        <v>0</v>
      </c>
      <c r="E135">
        <v>0</v>
      </c>
      <c r="F135">
        <f t="shared" si="32"/>
        <v>4</v>
      </c>
      <c r="G135">
        <f t="shared" si="33"/>
        <v>4</v>
      </c>
      <c r="H135">
        <f t="shared" si="34"/>
        <v>0</v>
      </c>
      <c r="I135" s="5">
        <f>VLOOKUP(F135,naive_stat!$A$4:$E$13,5,0)</f>
        <v>0.5161290322580645</v>
      </c>
      <c r="J135" s="35">
        <f>11-VLOOKUP(F135,naive_stat!$A$4:$F$13,6,0)</f>
        <v>8</v>
      </c>
      <c r="K135" s="36">
        <f>matches_win!K135-matches_lost!K135</f>
        <v>3.2258064516129004E-2</v>
      </c>
      <c r="L135" s="47">
        <f>IF(VLOOKUP(C135,dynamic!$A$50:$G$59,7,0)&gt;VLOOKUP(D135,dynamic!$A$35:$G$44,7,0),C135,D135)</f>
        <v>0</v>
      </c>
      <c r="M135" s="47">
        <f t="shared" si="29"/>
        <v>1</v>
      </c>
      <c r="N135" s="46">
        <f>IF(VLOOKUP(C135,dynamic!$A$50:$F$59,2,0)&gt;VLOOKUP(D135,dynamic!$A$50:$F$59,2,0),C135,D135)</f>
        <v>0</v>
      </c>
      <c r="O135" s="46">
        <f t="shared" si="35"/>
        <v>1</v>
      </c>
      <c r="P135" s="46">
        <f>IF(VLOOKUP(C135,dynamic!$A$50:$F$59,4,0)&gt;VLOOKUP(D135,dynamic!$A$50:$F$59,4,0),C135,D135)</f>
        <v>0</v>
      </c>
      <c r="Q135" s="46">
        <f t="shared" si="36"/>
        <v>1</v>
      </c>
      <c r="R135" s="27">
        <f>COUNTIF($F$4:$F135,R$3)</f>
        <v>14</v>
      </c>
      <c r="S135" s="27">
        <f>COUNTIF($F$4:$F135,S$3)</f>
        <v>9</v>
      </c>
      <c r="T135" s="27">
        <f>COUNTIF($F$4:$F135,T$3)</f>
        <v>15</v>
      </c>
      <c r="U135" s="27">
        <f>COUNTIF($F$4:$F135,U$3)</f>
        <v>13</v>
      </c>
      <c r="V135" s="27">
        <f>COUNTIF($F$4:$F135,V$3)</f>
        <v>15</v>
      </c>
      <c r="W135" s="27">
        <f>COUNTIF($F$4:$F135,W$3)</f>
        <v>15</v>
      </c>
      <c r="X135" s="27">
        <f>COUNTIF($F$4:$F135,X$3)</f>
        <v>6</v>
      </c>
      <c r="Y135" s="27">
        <f>COUNTIF($F$4:$F135,Y$3)</f>
        <v>14</v>
      </c>
      <c r="Z135" s="27">
        <f>COUNTIF($F$4:$F135,Z$3)</f>
        <v>16</v>
      </c>
      <c r="AA135" s="27">
        <f>COUNTIF($F$4:$F135,AA$3)</f>
        <v>15</v>
      </c>
      <c r="AB135" s="39">
        <f>COUNTIF($E$4:$F135,R$3)</f>
        <v>29</v>
      </c>
      <c r="AC135" s="41">
        <f>COUNTIF($E$4:$F135,S$3)</f>
        <v>36</v>
      </c>
      <c r="AD135" s="41">
        <f>COUNTIF($E$4:$F135,T$3)</f>
        <v>29</v>
      </c>
      <c r="AE135" s="41">
        <f>COUNTIF($E$4:$F135,U$3)</f>
        <v>25</v>
      </c>
      <c r="AF135" s="41">
        <f>COUNTIF($E$4:$F135,V$3)</f>
        <v>31</v>
      </c>
      <c r="AG135" s="41">
        <f>COUNTIF($E$4:$F135,W$3)</f>
        <v>26</v>
      </c>
      <c r="AH135" s="41">
        <f>COUNTIF($E$4:$F135,X$3)</f>
        <v>13</v>
      </c>
      <c r="AI135" s="41">
        <f>COUNTIF($E$4:$F135,Y$3)</f>
        <v>27</v>
      </c>
      <c r="AJ135" s="41">
        <f>COUNTIF($E$4:$F135,Z$3)</f>
        <v>23</v>
      </c>
      <c r="AK135" s="41">
        <f>COUNTIF($E$4:$F135,AA$3)</f>
        <v>25</v>
      </c>
      <c r="AL135" s="4">
        <f t="shared" si="31"/>
        <v>0.48275862068965519</v>
      </c>
      <c r="AM135" s="4">
        <f t="shared" si="31"/>
        <v>0.25</v>
      </c>
      <c r="AN135" s="4">
        <f t="shared" si="31"/>
        <v>0.51724137931034486</v>
      </c>
      <c r="AO135" s="4">
        <f t="shared" si="31"/>
        <v>0.52</v>
      </c>
      <c r="AP135" s="4">
        <f t="shared" si="31"/>
        <v>0.4838709677419355</v>
      </c>
      <c r="AQ135" s="4">
        <f t="shared" si="30"/>
        <v>0.57692307692307687</v>
      </c>
      <c r="AR135" s="4">
        <f t="shared" si="30"/>
        <v>0.46153846153846156</v>
      </c>
      <c r="AS135" s="4">
        <f t="shared" si="30"/>
        <v>0.51851851851851849</v>
      </c>
      <c r="AT135" s="4">
        <f t="shared" si="30"/>
        <v>0.69565217391304346</v>
      </c>
      <c r="AU135" s="4">
        <f t="shared" si="30"/>
        <v>0.6</v>
      </c>
      <c r="AV135">
        <v>133</v>
      </c>
      <c r="AX135">
        <f t="shared" si="37"/>
        <v>4</v>
      </c>
      <c r="AY135">
        <f t="shared" si="38"/>
        <v>0</v>
      </c>
      <c r="AZ135">
        <f t="shared" si="39"/>
        <v>0</v>
      </c>
      <c r="BA135" s="6">
        <f>matches_win!AL135-AL135</f>
        <v>3.4482758620689669E-2</v>
      </c>
      <c r="BB135" s="6">
        <f>matches_win!AM135-AM135</f>
        <v>0.5</v>
      </c>
      <c r="BC135" s="6">
        <f>matches_win!AN135-AN135</f>
        <v>-3.4482758620689669E-2</v>
      </c>
      <c r="BD135" s="6">
        <f>matches_win!AO135-AO135</f>
        <v>-4.0000000000000036E-2</v>
      </c>
      <c r="BE135" s="6">
        <f>matches_win!AP135-AP135</f>
        <v>3.2258064516129004E-2</v>
      </c>
      <c r="BF135" s="6">
        <f>matches_win!AQ135-AQ135</f>
        <v>-0.1538461538461538</v>
      </c>
      <c r="BG135" s="6">
        <f>matches_win!AR135-AR135</f>
        <v>7.6923076923076872E-2</v>
      </c>
      <c r="BH135" s="6">
        <f>matches_win!AS135-AS135</f>
        <v>-3.7037037037037035E-2</v>
      </c>
      <c r="BI135" s="6">
        <f>matches_win!AT135-AT135</f>
        <v>-0.39130434782608692</v>
      </c>
      <c r="BJ135" s="6">
        <f>matches_win!AU135-AU135</f>
        <v>-0.19999999999999996</v>
      </c>
    </row>
    <row r="136" spans="1:62" x14ac:dyDescent="0.35">
      <c r="A136" t="s">
        <v>145</v>
      </c>
      <c r="B136" s="32">
        <v>133</v>
      </c>
      <c r="C136">
        <v>6</v>
      </c>
      <c r="D136">
        <v>8</v>
      </c>
      <c r="E136">
        <v>8</v>
      </c>
      <c r="F136">
        <f t="shared" si="32"/>
        <v>6</v>
      </c>
      <c r="G136">
        <f t="shared" si="33"/>
        <v>-2</v>
      </c>
      <c r="H136">
        <f t="shared" si="34"/>
        <v>0</v>
      </c>
      <c r="I136" s="5">
        <f>VLOOKUP(F136,naive_stat!$A$4:$E$13,5,0)</f>
        <v>0.55555555555555558</v>
      </c>
      <c r="J136" s="35">
        <f>11-VLOOKUP(F136,naive_stat!$A$4:$F$13,6,0)</f>
        <v>9</v>
      </c>
      <c r="K136" s="36">
        <f>matches_win!K136-matches_lost!K136</f>
        <v>0</v>
      </c>
      <c r="L136" s="47">
        <f>IF(VLOOKUP(C136,dynamic!$A$50:$G$59,7,0)&gt;VLOOKUP(D136,dynamic!$A$35:$G$44,7,0),C136,D136)</f>
        <v>6</v>
      </c>
      <c r="M136" s="47">
        <f t="shared" si="29"/>
        <v>0</v>
      </c>
      <c r="N136" s="46">
        <f>IF(VLOOKUP(C136,dynamic!$A$50:$F$59,2,0)&gt;VLOOKUP(D136,dynamic!$A$50:$F$59,2,0),C136,D136)</f>
        <v>6</v>
      </c>
      <c r="O136" s="46">
        <f t="shared" si="35"/>
        <v>0</v>
      </c>
      <c r="P136" s="46">
        <f>IF(VLOOKUP(C136,dynamic!$A$50:$F$59,4,0)&gt;VLOOKUP(D136,dynamic!$A$50:$F$59,4,0),C136,D136)</f>
        <v>6</v>
      </c>
      <c r="Q136" s="46">
        <f t="shared" si="36"/>
        <v>0</v>
      </c>
      <c r="R136" s="27">
        <f>COUNTIF($F$4:$F136,R$3)</f>
        <v>14</v>
      </c>
      <c r="S136" s="27">
        <f>COUNTIF($F$4:$F136,S$3)</f>
        <v>9</v>
      </c>
      <c r="T136" s="27">
        <f>COUNTIF($F$4:$F136,T$3)</f>
        <v>15</v>
      </c>
      <c r="U136" s="27">
        <f>COUNTIF($F$4:$F136,U$3)</f>
        <v>13</v>
      </c>
      <c r="V136" s="27">
        <f>COUNTIF($F$4:$F136,V$3)</f>
        <v>15</v>
      </c>
      <c r="W136" s="27">
        <f>COUNTIF($F$4:$F136,W$3)</f>
        <v>15</v>
      </c>
      <c r="X136" s="27">
        <f>COUNTIF($F$4:$F136,X$3)</f>
        <v>7</v>
      </c>
      <c r="Y136" s="27">
        <f>COUNTIF($F$4:$F136,Y$3)</f>
        <v>14</v>
      </c>
      <c r="Z136" s="27">
        <f>COUNTIF($F$4:$F136,Z$3)</f>
        <v>16</v>
      </c>
      <c r="AA136" s="27">
        <f>COUNTIF($F$4:$F136,AA$3)</f>
        <v>15</v>
      </c>
      <c r="AB136" s="39">
        <f>COUNTIF($E$4:$F136,R$3)</f>
        <v>29</v>
      </c>
      <c r="AC136" s="41">
        <f>COUNTIF($E$4:$F136,S$3)</f>
        <v>36</v>
      </c>
      <c r="AD136" s="41">
        <f>COUNTIF($E$4:$F136,T$3)</f>
        <v>29</v>
      </c>
      <c r="AE136" s="41">
        <f>COUNTIF($E$4:$F136,U$3)</f>
        <v>25</v>
      </c>
      <c r="AF136" s="41">
        <f>COUNTIF($E$4:$F136,V$3)</f>
        <v>31</v>
      </c>
      <c r="AG136" s="41">
        <f>COUNTIF($E$4:$F136,W$3)</f>
        <v>26</v>
      </c>
      <c r="AH136" s="41">
        <f>COUNTIF($E$4:$F136,X$3)</f>
        <v>14</v>
      </c>
      <c r="AI136" s="41">
        <f>COUNTIF($E$4:$F136,Y$3)</f>
        <v>27</v>
      </c>
      <c r="AJ136" s="41">
        <f>COUNTIF($E$4:$F136,Z$3)</f>
        <v>24</v>
      </c>
      <c r="AK136" s="41">
        <f>COUNTIF($E$4:$F136,AA$3)</f>
        <v>25</v>
      </c>
      <c r="AL136" s="4">
        <f t="shared" si="31"/>
        <v>0.48275862068965519</v>
      </c>
      <c r="AM136" s="4">
        <f t="shared" si="31"/>
        <v>0.25</v>
      </c>
      <c r="AN136" s="4">
        <f t="shared" si="31"/>
        <v>0.51724137931034486</v>
      </c>
      <c r="AO136" s="4">
        <f t="shared" si="31"/>
        <v>0.52</v>
      </c>
      <c r="AP136" s="4">
        <f t="shared" si="31"/>
        <v>0.4838709677419355</v>
      </c>
      <c r="AQ136" s="4">
        <f t="shared" si="30"/>
        <v>0.57692307692307687</v>
      </c>
      <c r="AR136" s="4">
        <f t="shared" si="30"/>
        <v>0.5</v>
      </c>
      <c r="AS136" s="4">
        <f t="shared" si="30"/>
        <v>0.51851851851851849</v>
      </c>
      <c r="AT136" s="4">
        <f t="shared" si="30"/>
        <v>0.66666666666666663</v>
      </c>
      <c r="AU136" s="4">
        <f t="shared" si="30"/>
        <v>0.6</v>
      </c>
      <c r="AV136">
        <v>134</v>
      </c>
      <c r="AX136">
        <f t="shared" si="37"/>
        <v>6</v>
      </c>
      <c r="AY136">
        <f t="shared" si="38"/>
        <v>8</v>
      </c>
      <c r="AZ136">
        <f t="shared" si="39"/>
        <v>8</v>
      </c>
      <c r="BA136" s="6">
        <f>matches_win!AL136-AL136</f>
        <v>3.4482758620689669E-2</v>
      </c>
      <c r="BB136" s="6">
        <f>matches_win!AM136-AM136</f>
        <v>0.5</v>
      </c>
      <c r="BC136" s="6">
        <f>matches_win!AN136-AN136</f>
        <v>-3.4482758620689669E-2</v>
      </c>
      <c r="BD136" s="6">
        <f>matches_win!AO136-AO136</f>
        <v>-4.0000000000000036E-2</v>
      </c>
      <c r="BE136" s="6">
        <f>matches_win!AP136-AP136</f>
        <v>3.2258064516129004E-2</v>
      </c>
      <c r="BF136" s="6">
        <f>matches_win!AQ136-AQ136</f>
        <v>-0.1538461538461538</v>
      </c>
      <c r="BG136" s="6">
        <f>matches_win!AR136-AR136</f>
        <v>0</v>
      </c>
      <c r="BH136" s="6">
        <f>matches_win!AS136-AS136</f>
        <v>-3.7037037037037035E-2</v>
      </c>
      <c r="BI136" s="6">
        <f>matches_win!AT136-AT136</f>
        <v>-0.33333333333333331</v>
      </c>
      <c r="BJ136" s="6">
        <f>matches_win!AU136-AU136</f>
        <v>-0.19999999999999996</v>
      </c>
    </row>
    <row r="137" spans="1:62" x14ac:dyDescent="0.35">
      <c r="A137" t="s">
        <v>145</v>
      </c>
      <c r="B137" s="32">
        <v>134</v>
      </c>
      <c r="C137">
        <v>6</v>
      </c>
      <c r="D137">
        <v>2</v>
      </c>
      <c r="E137">
        <v>6</v>
      </c>
      <c r="F137">
        <f t="shared" si="32"/>
        <v>2</v>
      </c>
      <c r="G137">
        <f t="shared" si="33"/>
        <v>4</v>
      </c>
      <c r="H137">
        <f t="shared" si="34"/>
        <v>0</v>
      </c>
      <c r="I137" s="5">
        <f>VLOOKUP(F137,naive_stat!$A$4:$E$13,5,0)</f>
        <v>0.4838709677419355</v>
      </c>
      <c r="J137" s="35">
        <f>11-VLOOKUP(F137,naive_stat!$A$4:$F$13,6,0)</f>
        <v>6</v>
      </c>
      <c r="K137" s="36">
        <f>matches_win!K137-matches_lost!K137</f>
        <v>-6.6666666666666652E-2</v>
      </c>
      <c r="L137" s="47">
        <f>IF(VLOOKUP(C137,dynamic!$A$50:$G$59,7,0)&gt;VLOOKUP(D137,dynamic!$A$35:$G$44,7,0),C137,D137)</f>
        <v>2</v>
      </c>
      <c r="M137" s="47">
        <f t="shared" si="29"/>
        <v>0</v>
      </c>
      <c r="N137" s="46">
        <f>IF(VLOOKUP(C137,dynamic!$A$50:$F$59,2,0)&gt;VLOOKUP(D137,dynamic!$A$50:$F$59,2,0),C137,D137)</f>
        <v>2</v>
      </c>
      <c r="O137" s="46">
        <f t="shared" si="35"/>
        <v>0</v>
      </c>
      <c r="P137" s="46">
        <f>IF(VLOOKUP(C137,dynamic!$A$50:$F$59,4,0)&gt;VLOOKUP(D137,dynamic!$A$50:$F$59,4,0),C137,D137)</f>
        <v>2</v>
      </c>
      <c r="Q137" s="46">
        <f t="shared" si="36"/>
        <v>0</v>
      </c>
      <c r="R137" s="27">
        <f>COUNTIF($F$4:$F137,R$3)</f>
        <v>14</v>
      </c>
      <c r="S137" s="27">
        <f>COUNTIF($F$4:$F137,S$3)</f>
        <v>9</v>
      </c>
      <c r="T137" s="27">
        <f>COUNTIF($F$4:$F137,T$3)</f>
        <v>16</v>
      </c>
      <c r="U137" s="27">
        <f>COUNTIF($F$4:$F137,U$3)</f>
        <v>13</v>
      </c>
      <c r="V137" s="27">
        <f>COUNTIF($F$4:$F137,V$3)</f>
        <v>15</v>
      </c>
      <c r="W137" s="27">
        <f>COUNTIF($F$4:$F137,W$3)</f>
        <v>15</v>
      </c>
      <c r="X137" s="27">
        <f>COUNTIF($F$4:$F137,X$3)</f>
        <v>7</v>
      </c>
      <c r="Y137" s="27">
        <f>COUNTIF($F$4:$F137,Y$3)</f>
        <v>14</v>
      </c>
      <c r="Z137" s="27">
        <f>COUNTIF($F$4:$F137,Z$3)</f>
        <v>16</v>
      </c>
      <c r="AA137" s="27">
        <f>COUNTIF($F$4:$F137,AA$3)</f>
        <v>15</v>
      </c>
      <c r="AB137" s="39">
        <f>COUNTIF($E$4:$F137,R$3)</f>
        <v>29</v>
      </c>
      <c r="AC137" s="41">
        <f>COUNTIF($E$4:$F137,S$3)</f>
        <v>36</v>
      </c>
      <c r="AD137" s="41">
        <f>COUNTIF($E$4:$F137,T$3)</f>
        <v>30</v>
      </c>
      <c r="AE137" s="41">
        <f>COUNTIF($E$4:$F137,U$3)</f>
        <v>25</v>
      </c>
      <c r="AF137" s="41">
        <f>COUNTIF($E$4:$F137,V$3)</f>
        <v>31</v>
      </c>
      <c r="AG137" s="41">
        <f>COUNTIF($E$4:$F137,W$3)</f>
        <v>26</v>
      </c>
      <c r="AH137" s="41">
        <f>COUNTIF($E$4:$F137,X$3)</f>
        <v>15</v>
      </c>
      <c r="AI137" s="41">
        <f>COUNTIF($E$4:$F137,Y$3)</f>
        <v>27</v>
      </c>
      <c r="AJ137" s="41">
        <f>COUNTIF($E$4:$F137,Z$3)</f>
        <v>24</v>
      </c>
      <c r="AK137" s="41">
        <f>COUNTIF($E$4:$F137,AA$3)</f>
        <v>25</v>
      </c>
      <c r="AL137" s="4">
        <f t="shared" si="31"/>
        <v>0.48275862068965519</v>
      </c>
      <c r="AM137" s="4">
        <f t="shared" si="31"/>
        <v>0.25</v>
      </c>
      <c r="AN137" s="4">
        <f t="shared" si="31"/>
        <v>0.53333333333333333</v>
      </c>
      <c r="AO137" s="4">
        <f t="shared" si="31"/>
        <v>0.52</v>
      </c>
      <c r="AP137" s="4">
        <f t="shared" si="31"/>
        <v>0.4838709677419355</v>
      </c>
      <c r="AQ137" s="4">
        <f t="shared" si="30"/>
        <v>0.57692307692307687</v>
      </c>
      <c r="AR137" s="4">
        <f t="shared" si="30"/>
        <v>0.46666666666666667</v>
      </c>
      <c r="AS137" s="4">
        <f t="shared" si="30"/>
        <v>0.51851851851851849</v>
      </c>
      <c r="AT137" s="4">
        <f t="shared" si="30"/>
        <v>0.66666666666666663</v>
      </c>
      <c r="AU137" s="4">
        <f t="shared" si="30"/>
        <v>0.6</v>
      </c>
      <c r="AV137">
        <v>135</v>
      </c>
      <c r="AX137">
        <f t="shared" si="37"/>
        <v>6</v>
      </c>
      <c r="AY137">
        <f t="shared" si="38"/>
        <v>2</v>
      </c>
      <c r="AZ137">
        <f t="shared" si="39"/>
        <v>6</v>
      </c>
      <c r="BA137" s="6">
        <f>matches_win!AL137-AL137</f>
        <v>3.4482758620689669E-2</v>
      </c>
      <c r="BB137" s="6">
        <f>matches_win!AM137-AM137</f>
        <v>0.5</v>
      </c>
      <c r="BC137" s="6">
        <f>matches_win!AN137-AN137</f>
        <v>-6.6666666666666652E-2</v>
      </c>
      <c r="BD137" s="6">
        <f>matches_win!AO137-AO137</f>
        <v>-4.0000000000000036E-2</v>
      </c>
      <c r="BE137" s="6">
        <f>matches_win!AP137-AP137</f>
        <v>3.2258064516129004E-2</v>
      </c>
      <c r="BF137" s="6">
        <f>matches_win!AQ137-AQ137</f>
        <v>-0.1538461538461538</v>
      </c>
      <c r="BG137" s="6">
        <f>matches_win!AR137-AR137</f>
        <v>6.6666666666666652E-2</v>
      </c>
      <c r="BH137" s="6">
        <f>matches_win!AS137-AS137</f>
        <v>-3.7037037037037035E-2</v>
      </c>
      <c r="BI137" s="6">
        <f>matches_win!AT137-AT137</f>
        <v>-0.33333333333333331</v>
      </c>
      <c r="BJ137" s="6">
        <f>matches_win!AU137-AU137</f>
        <v>-0.19999999999999996</v>
      </c>
    </row>
    <row r="138" spans="1:62" x14ac:dyDescent="0.35">
      <c r="A138" t="s">
        <v>145</v>
      </c>
      <c r="B138" s="32">
        <v>135</v>
      </c>
      <c r="C138">
        <v>6</v>
      </c>
      <c r="D138">
        <v>3</v>
      </c>
      <c r="E138">
        <v>6</v>
      </c>
      <c r="F138">
        <f t="shared" si="32"/>
        <v>3</v>
      </c>
      <c r="G138">
        <f t="shared" si="33"/>
        <v>3</v>
      </c>
      <c r="H138">
        <f t="shared" si="34"/>
        <v>0</v>
      </c>
      <c r="I138" s="5">
        <f>VLOOKUP(F138,naive_stat!$A$4:$E$13,5,0)</f>
        <v>0.48148148148148145</v>
      </c>
      <c r="J138" s="35">
        <f>11-VLOOKUP(F138,naive_stat!$A$4:$F$13,6,0)</f>
        <v>5</v>
      </c>
      <c r="K138" s="36">
        <f>matches_win!K138-matches_lost!K138</f>
        <v>-7.6923076923076872E-2</v>
      </c>
      <c r="L138" s="47">
        <f>IF(VLOOKUP(C138,dynamic!$A$50:$G$59,7,0)&gt;VLOOKUP(D138,dynamic!$A$35:$G$44,7,0),C138,D138)</f>
        <v>3</v>
      </c>
      <c r="M138" s="47">
        <f t="shared" si="29"/>
        <v>0</v>
      </c>
      <c r="N138" s="46">
        <f>IF(VLOOKUP(C138,dynamic!$A$50:$F$59,2,0)&gt;VLOOKUP(D138,dynamic!$A$50:$F$59,2,0),C138,D138)</f>
        <v>3</v>
      </c>
      <c r="O138" s="46">
        <f t="shared" si="35"/>
        <v>0</v>
      </c>
      <c r="P138" s="46">
        <f>IF(VLOOKUP(C138,dynamic!$A$50:$F$59,4,0)&gt;VLOOKUP(D138,dynamic!$A$50:$F$59,4,0),C138,D138)</f>
        <v>3</v>
      </c>
      <c r="Q138" s="46">
        <f t="shared" si="36"/>
        <v>0</v>
      </c>
      <c r="R138" s="27">
        <f>COUNTIF($F$4:$F138,R$3)</f>
        <v>14</v>
      </c>
      <c r="S138" s="27">
        <f>COUNTIF($F$4:$F138,S$3)</f>
        <v>9</v>
      </c>
      <c r="T138" s="27">
        <f>COUNTIF($F$4:$F138,T$3)</f>
        <v>16</v>
      </c>
      <c r="U138" s="27">
        <f>COUNTIF($F$4:$F138,U$3)</f>
        <v>14</v>
      </c>
      <c r="V138" s="27">
        <f>COUNTIF($F$4:$F138,V$3)</f>
        <v>15</v>
      </c>
      <c r="W138" s="27">
        <f>COUNTIF($F$4:$F138,W$3)</f>
        <v>15</v>
      </c>
      <c r="X138" s="27">
        <f>COUNTIF($F$4:$F138,X$3)</f>
        <v>7</v>
      </c>
      <c r="Y138" s="27">
        <f>COUNTIF($F$4:$F138,Y$3)</f>
        <v>14</v>
      </c>
      <c r="Z138" s="27">
        <f>COUNTIF($F$4:$F138,Z$3)</f>
        <v>16</v>
      </c>
      <c r="AA138" s="27">
        <f>COUNTIF($F$4:$F138,AA$3)</f>
        <v>15</v>
      </c>
      <c r="AB138" s="39">
        <f>COUNTIF($E$4:$F138,R$3)</f>
        <v>29</v>
      </c>
      <c r="AC138" s="41">
        <f>COUNTIF($E$4:$F138,S$3)</f>
        <v>36</v>
      </c>
      <c r="AD138" s="41">
        <f>COUNTIF($E$4:$F138,T$3)</f>
        <v>30</v>
      </c>
      <c r="AE138" s="41">
        <f>COUNTIF($E$4:$F138,U$3)</f>
        <v>26</v>
      </c>
      <c r="AF138" s="41">
        <f>COUNTIF($E$4:$F138,V$3)</f>
        <v>31</v>
      </c>
      <c r="AG138" s="41">
        <f>COUNTIF($E$4:$F138,W$3)</f>
        <v>26</v>
      </c>
      <c r="AH138" s="41">
        <f>COUNTIF($E$4:$F138,X$3)</f>
        <v>16</v>
      </c>
      <c r="AI138" s="41">
        <f>COUNTIF($E$4:$F138,Y$3)</f>
        <v>27</v>
      </c>
      <c r="AJ138" s="41">
        <f>COUNTIF($E$4:$F138,Z$3)</f>
        <v>24</v>
      </c>
      <c r="AK138" s="41">
        <f>COUNTIF($E$4:$F138,AA$3)</f>
        <v>25</v>
      </c>
      <c r="AL138" s="4">
        <f t="shared" si="31"/>
        <v>0.48275862068965519</v>
      </c>
      <c r="AM138" s="4">
        <f t="shared" si="31"/>
        <v>0.25</v>
      </c>
      <c r="AN138" s="4">
        <f t="shared" si="31"/>
        <v>0.53333333333333333</v>
      </c>
      <c r="AO138" s="4">
        <f t="shared" si="31"/>
        <v>0.53846153846153844</v>
      </c>
      <c r="AP138" s="4">
        <f t="shared" si="31"/>
        <v>0.4838709677419355</v>
      </c>
      <c r="AQ138" s="4">
        <f t="shared" si="30"/>
        <v>0.57692307692307687</v>
      </c>
      <c r="AR138" s="4">
        <f t="shared" si="30"/>
        <v>0.4375</v>
      </c>
      <c r="AS138" s="4">
        <f t="shared" si="30"/>
        <v>0.51851851851851849</v>
      </c>
      <c r="AT138" s="4">
        <f t="shared" si="30"/>
        <v>0.66666666666666663</v>
      </c>
      <c r="AU138" s="4">
        <f t="shared" si="30"/>
        <v>0.6</v>
      </c>
      <c r="AV138">
        <v>136</v>
      </c>
      <c r="AX138">
        <f t="shared" si="37"/>
        <v>6</v>
      </c>
      <c r="AY138">
        <f t="shared" si="38"/>
        <v>3</v>
      </c>
      <c r="AZ138">
        <f t="shared" si="39"/>
        <v>6</v>
      </c>
      <c r="BA138" s="6">
        <f>matches_win!AL138-AL138</f>
        <v>3.4482758620689669E-2</v>
      </c>
      <c r="BB138" s="6">
        <f>matches_win!AM138-AM138</f>
        <v>0.5</v>
      </c>
      <c r="BC138" s="6">
        <f>matches_win!AN138-AN138</f>
        <v>-6.6666666666666652E-2</v>
      </c>
      <c r="BD138" s="6">
        <f>matches_win!AO138-AO138</f>
        <v>-7.6923076923076872E-2</v>
      </c>
      <c r="BE138" s="6">
        <f>matches_win!AP138-AP138</f>
        <v>3.2258064516129004E-2</v>
      </c>
      <c r="BF138" s="6">
        <f>matches_win!AQ138-AQ138</f>
        <v>-0.1538461538461538</v>
      </c>
      <c r="BG138" s="6">
        <f>matches_win!AR138-AR138</f>
        <v>0.125</v>
      </c>
      <c r="BH138" s="6">
        <f>matches_win!AS138-AS138</f>
        <v>-3.7037037037037035E-2</v>
      </c>
      <c r="BI138" s="6">
        <f>matches_win!AT138-AT138</f>
        <v>-0.33333333333333331</v>
      </c>
      <c r="BJ138" s="6">
        <f>matches_win!AU138-AU138</f>
        <v>-0.19999999999999996</v>
      </c>
    </row>
    <row r="139" spans="1:62" x14ac:dyDescent="0.35">
      <c r="A139" t="s">
        <v>145</v>
      </c>
      <c r="B139" s="32">
        <v>136</v>
      </c>
      <c r="C139">
        <v>2</v>
      </c>
      <c r="D139">
        <v>7</v>
      </c>
      <c r="E139">
        <v>2</v>
      </c>
      <c r="F139">
        <f t="shared" si="32"/>
        <v>7</v>
      </c>
      <c r="G139">
        <f t="shared" si="33"/>
        <v>-5</v>
      </c>
      <c r="H139">
        <f t="shared" si="34"/>
        <v>0</v>
      </c>
      <c r="I139" s="5">
        <f>VLOOKUP(F139,naive_stat!$A$4:$E$13,5,0)</f>
        <v>0.44827586206896552</v>
      </c>
      <c r="J139" s="35">
        <f>11-VLOOKUP(F139,naive_stat!$A$4:$F$13,6,0)</f>
        <v>4</v>
      </c>
      <c r="K139" s="36">
        <f>matches_win!K139-matches_lost!K139</f>
        <v>-7.1428571428571397E-2</v>
      </c>
      <c r="L139" s="47">
        <f>IF(VLOOKUP(C139,dynamic!$A$50:$G$59,7,0)&gt;VLOOKUP(D139,dynamic!$A$35:$G$44,7,0),C139,D139)</f>
        <v>2</v>
      </c>
      <c r="M139" s="47">
        <f t="shared" si="29"/>
        <v>1</v>
      </c>
      <c r="N139" s="46">
        <f>IF(VLOOKUP(C139,dynamic!$A$50:$F$59,2,0)&gt;VLOOKUP(D139,dynamic!$A$50:$F$59,2,0),C139,D139)</f>
        <v>2</v>
      </c>
      <c r="O139" s="46">
        <f t="shared" si="35"/>
        <v>1</v>
      </c>
      <c r="P139" s="46">
        <f>IF(VLOOKUP(C139,dynamic!$A$50:$F$59,4,0)&gt;VLOOKUP(D139,dynamic!$A$50:$F$59,4,0),C139,D139)</f>
        <v>2</v>
      </c>
      <c r="Q139" s="46">
        <f t="shared" si="36"/>
        <v>1</v>
      </c>
      <c r="R139" s="27">
        <f>COUNTIF($F$4:$F139,R$3)</f>
        <v>14</v>
      </c>
      <c r="S139" s="27">
        <f>COUNTIF($F$4:$F139,S$3)</f>
        <v>9</v>
      </c>
      <c r="T139" s="27">
        <f>COUNTIF($F$4:$F139,T$3)</f>
        <v>16</v>
      </c>
      <c r="U139" s="27">
        <f>COUNTIF($F$4:$F139,U$3)</f>
        <v>14</v>
      </c>
      <c r="V139" s="27">
        <f>COUNTIF($F$4:$F139,V$3)</f>
        <v>15</v>
      </c>
      <c r="W139" s="27">
        <f>COUNTIF($F$4:$F139,W$3)</f>
        <v>15</v>
      </c>
      <c r="X139" s="27">
        <f>COUNTIF($F$4:$F139,X$3)</f>
        <v>7</v>
      </c>
      <c r="Y139" s="27">
        <f>COUNTIF($F$4:$F139,Y$3)</f>
        <v>15</v>
      </c>
      <c r="Z139" s="27">
        <f>COUNTIF($F$4:$F139,Z$3)</f>
        <v>16</v>
      </c>
      <c r="AA139" s="27">
        <f>COUNTIF($F$4:$F139,AA$3)</f>
        <v>15</v>
      </c>
      <c r="AB139" s="39">
        <f>COUNTIF($E$4:$F139,R$3)</f>
        <v>29</v>
      </c>
      <c r="AC139" s="41">
        <f>COUNTIF($E$4:$F139,S$3)</f>
        <v>36</v>
      </c>
      <c r="AD139" s="41">
        <f>COUNTIF($E$4:$F139,T$3)</f>
        <v>31</v>
      </c>
      <c r="AE139" s="41">
        <f>COUNTIF($E$4:$F139,U$3)</f>
        <v>26</v>
      </c>
      <c r="AF139" s="41">
        <f>COUNTIF($E$4:$F139,V$3)</f>
        <v>31</v>
      </c>
      <c r="AG139" s="41">
        <f>COUNTIF($E$4:$F139,W$3)</f>
        <v>26</v>
      </c>
      <c r="AH139" s="41">
        <f>COUNTIF($E$4:$F139,X$3)</f>
        <v>16</v>
      </c>
      <c r="AI139" s="41">
        <f>COUNTIF($E$4:$F139,Y$3)</f>
        <v>28</v>
      </c>
      <c r="AJ139" s="41">
        <f>COUNTIF($E$4:$F139,Z$3)</f>
        <v>24</v>
      </c>
      <c r="AK139" s="41">
        <f>COUNTIF($E$4:$F139,AA$3)</f>
        <v>25</v>
      </c>
      <c r="AL139" s="4">
        <f t="shared" si="31"/>
        <v>0.48275862068965519</v>
      </c>
      <c r="AM139" s="4">
        <f t="shared" si="31"/>
        <v>0.25</v>
      </c>
      <c r="AN139" s="4">
        <f t="shared" si="31"/>
        <v>0.5161290322580645</v>
      </c>
      <c r="AO139" s="4">
        <f t="shared" si="31"/>
        <v>0.53846153846153844</v>
      </c>
      <c r="AP139" s="4">
        <f t="shared" si="31"/>
        <v>0.4838709677419355</v>
      </c>
      <c r="AQ139" s="4">
        <f t="shared" si="30"/>
        <v>0.57692307692307687</v>
      </c>
      <c r="AR139" s="4">
        <f t="shared" si="30"/>
        <v>0.4375</v>
      </c>
      <c r="AS139" s="4">
        <f t="shared" si="30"/>
        <v>0.5357142857142857</v>
      </c>
      <c r="AT139" s="4">
        <f t="shared" si="30"/>
        <v>0.66666666666666663</v>
      </c>
      <c r="AU139" s="4">
        <f t="shared" si="30"/>
        <v>0.6</v>
      </c>
      <c r="AV139">
        <v>137</v>
      </c>
      <c r="AX139">
        <f t="shared" si="37"/>
        <v>2</v>
      </c>
      <c r="AY139">
        <f t="shared" si="38"/>
        <v>7</v>
      </c>
      <c r="AZ139">
        <f t="shared" si="39"/>
        <v>2</v>
      </c>
      <c r="BA139" s="6">
        <f>matches_win!AL139-AL139</f>
        <v>3.4482758620689669E-2</v>
      </c>
      <c r="BB139" s="6">
        <f>matches_win!AM139-AM139</f>
        <v>0.5</v>
      </c>
      <c r="BC139" s="6">
        <f>matches_win!AN139-AN139</f>
        <v>-3.2258064516129004E-2</v>
      </c>
      <c r="BD139" s="6">
        <f>matches_win!AO139-AO139</f>
        <v>-7.6923076923076872E-2</v>
      </c>
      <c r="BE139" s="6">
        <f>matches_win!AP139-AP139</f>
        <v>3.2258064516129004E-2</v>
      </c>
      <c r="BF139" s="6">
        <f>matches_win!AQ139-AQ139</f>
        <v>-0.1538461538461538</v>
      </c>
      <c r="BG139" s="6">
        <f>matches_win!AR139-AR139</f>
        <v>0.125</v>
      </c>
      <c r="BH139" s="6">
        <f>matches_win!AS139-AS139</f>
        <v>-7.1428571428571397E-2</v>
      </c>
      <c r="BI139" s="6">
        <f>matches_win!AT139-AT139</f>
        <v>-0.33333333333333331</v>
      </c>
      <c r="BJ139" s="6">
        <f>matches_win!AU139-AU139</f>
        <v>-0.19999999999999996</v>
      </c>
    </row>
    <row r="140" spans="1:62" x14ac:dyDescent="0.35">
      <c r="A140" t="s">
        <v>145</v>
      </c>
      <c r="B140" s="32">
        <v>137</v>
      </c>
      <c r="C140">
        <v>0</v>
      </c>
      <c r="D140">
        <v>3</v>
      </c>
      <c r="E140">
        <v>3</v>
      </c>
      <c r="F140">
        <f t="shared" si="32"/>
        <v>0</v>
      </c>
      <c r="G140">
        <f t="shared" si="33"/>
        <v>-3</v>
      </c>
      <c r="H140">
        <f t="shared" si="34"/>
        <v>0</v>
      </c>
      <c r="I140" s="5">
        <f>VLOOKUP(F140,naive_stat!$A$4:$E$13,5,0)</f>
        <v>0.5161290322580645</v>
      </c>
      <c r="J140" s="35">
        <f>11-VLOOKUP(F140,naive_stat!$A$4:$F$13,6,0)</f>
        <v>8</v>
      </c>
      <c r="K140" s="36">
        <f>matches_win!K140-matches_lost!K140</f>
        <v>0</v>
      </c>
      <c r="L140" s="47">
        <f>IF(VLOOKUP(C140,dynamic!$A$50:$G$59,7,0)&gt;VLOOKUP(D140,dynamic!$A$35:$G$44,7,0),C140,D140)</f>
        <v>3</v>
      </c>
      <c r="M140" s="47">
        <f t="shared" si="29"/>
        <v>1</v>
      </c>
      <c r="N140" s="46">
        <f>IF(VLOOKUP(C140,dynamic!$A$50:$F$59,2,0)&gt;VLOOKUP(D140,dynamic!$A$50:$F$59,2,0),C140,D140)</f>
        <v>3</v>
      </c>
      <c r="O140" s="46">
        <f t="shared" si="35"/>
        <v>1</v>
      </c>
      <c r="P140" s="46">
        <f>IF(VLOOKUP(C140,dynamic!$A$50:$F$59,4,0)&gt;VLOOKUP(D140,dynamic!$A$50:$F$59,4,0),C140,D140)</f>
        <v>3</v>
      </c>
      <c r="Q140" s="46">
        <f t="shared" si="36"/>
        <v>1</v>
      </c>
      <c r="R140" s="27">
        <f>COUNTIF($F$4:$F140,R$3)</f>
        <v>15</v>
      </c>
      <c r="S140" s="27">
        <f>COUNTIF($F$4:$F140,S$3)</f>
        <v>9</v>
      </c>
      <c r="T140" s="27">
        <f>COUNTIF($F$4:$F140,T$3)</f>
        <v>16</v>
      </c>
      <c r="U140" s="27">
        <f>COUNTIF($F$4:$F140,U$3)</f>
        <v>14</v>
      </c>
      <c r="V140" s="27">
        <f>COUNTIF($F$4:$F140,V$3)</f>
        <v>15</v>
      </c>
      <c r="W140" s="27">
        <f>COUNTIF($F$4:$F140,W$3)</f>
        <v>15</v>
      </c>
      <c r="X140" s="27">
        <f>COUNTIF($F$4:$F140,X$3)</f>
        <v>7</v>
      </c>
      <c r="Y140" s="27">
        <f>COUNTIF($F$4:$F140,Y$3)</f>
        <v>15</v>
      </c>
      <c r="Z140" s="27">
        <f>COUNTIF($F$4:$F140,Z$3)</f>
        <v>16</v>
      </c>
      <c r="AA140" s="27">
        <f>COUNTIF($F$4:$F140,AA$3)</f>
        <v>15</v>
      </c>
      <c r="AB140" s="39">
        <f>COUNTIF($E$4:$F140,R$3)</f>
        <v>30</v>
      </c>
      <c r="AC140" s="41">
        <f>COUNTIF($E$4:$F140,S$3)</f>
        <v>36</v>
      </c>
      <c r="AD140" s="41">
        <f>COUNTIF($E$4:$F140,T$3)</f>
        <v>31</v>
      </c>
      <c r="AE140" s="41">
        <f>COUNTIF($E$4:$F140,U$3)</f>
        <v>27</v>
      </c>
      <c r="AF140" s="41">
        <f>COUNTIF($E$4:$F140,V$3)</f>
        <v>31</v>
      </c>
      <c r="AG140" s="41">
        <f>COUNTIF($E$4:$F140,W$3)</f>
        <v>26</v>
      </c>
      <c r="AH140" s="41">
        <f>COUNTIF($E$4:$F140,X$3)</f>
        <v>16</v>
      </c>
      <c r="AI140" s="41">
        <f>COUNTIF($E$4:$F140,Y$3)</f>
        <v>28</v>
      </c>
      <c r="AJ140" s="41">
        <f>COUNTIF($E$4:$F140,Z$3)</f>
        <v>24</v>
      </c>
      <c r="AK140" s="41">
        <f>COUNTIF($E$4:$F140,AA$3)</f>
        <v>25</v>
      </c>
      <c r="AL140" s="4">
        <f t="shared" si="31"/>
        <v>0.5</v>
      </c>
      <c r="AM140" s="4">
        <f t="shared" si="31"/>
        <v>0.25</v>
      </c>
      <c r="AN140" s="4">
        <f t="shared" si="31"/>
        <v>0.5161290322580645</v>
      </c>
      <c r="AO140" s="4">
        <f t="shared" si="31"/>
        <v>0.51851851851851849</v>
      </c>
      <c r="AP140" s="4">
        <f t="shared" si="31"/>
        <v>0.4838709677419355</v>
      </c>
      <c r="AQ140" s="4">
        <f t="shared" si="30"/>
        <v>0.57692307692307687</v>
      </c>
      <c r="AR140" s="4">
        <f t="shared" si="30"/>
        <v>0.4375</v>
      </c>
      <c r="AS140" s="4">
        <f t="shared" si="30"/>
        <v>0.5357142857142857</v>
      </c>
      <c r="AT140" s="4">
        <f t="shared" si="30"/>
        <v>0.66666666666666663</v>
      </c>
      <c r="AU140" s="4">
        <f t="shared" si="30"/>
        <v>0.6</v>
      </c>
      <c r="AV140">
        <v>138</v>
      </c>
      <c r="AX140">
        <f t="shared" si="37"/>
        <v>0</v>
      </c>
      <c r="AY140">
        <f t="shared" si="38"/>
        <v>3</v>
      </c>
      <c r="AZ140">
        <f t="shared" si="39"/>
        <v>3</v>
      </c>
      <c r="BA140" s="6">
        <f>matches_win!AL140-AL140</f>
        <v>0</v>
      </c>
      <c r="BB140" s="6">
        <f>matches_win!AM140-AM140</f>
        <v>0.5</v>
      </c>
      <c r="BC140" s="6">
        <f>matches_win!AN140-AN140</f>
        <v>-3.2258064516129004E-2</v>
      </c>
      <c r="BD140" s="6">
        <f>matches_win!AO140-AO140</f>
        <v>-3.7037037037037035E-2</v>
      </c>
      <c r="BE140" s="6">
        <f>matches_win!AP140-AP140</f>
        <v>3.2258064516129004E-2</v>
      </c>
      <c r="BF140" s="6">
        <f>matches_win!AQ140-AQ140</f>
        <v>-0.1538461538461538</v>
      </c>
      <c r="BG140" s="6">
        <f>matches_win!AR140-AR140</f>
        <v>0.125</v>
      </c>
      <c r="BH140" s="6">
        <f>matches_win!AS140-AS140</f>
        <v>-7.1428571428571397E-2</v>
      </c>
      <c r="BI140" s="6">
        <f>matches_win!AT140-AT140</f>
        <v>-0.33333333333333331</v>
      </c>
      <c r="BJ140" s="6">
        <f>matches_win!AU140-AU140</f>
        <v>-0.19999999999999996</v>
      </c>
    </row>
    <row r="141" spans="1:62" x14ac:dyDescent="0.35">
      <c r="A141" t="s">
        <v>145</v>
      </c>
      <c r="B141" s="32">
        <v>138</v>
      </c>
      <c r="C141">
        <v>6</v>
      </c>
      <c r="D141">
        <v>8</v>
      </c>
      <c r="E141">
        <v>6</v>
      </c>
      <c r="F141">
        <f t="shared" si="32"/>
        <v>8</v>
      </c>
      <c r="G141">
        <f t="shared" si="33"/>
        <v>-2</v>
      </c>
      <c r="H141">
        <f t="shared" si="34"/>
        <v>0</v>
      </c>
      <c r="I141" s="5">
        <f>VLOOKUP(F141,naive_stat!$A$4:$E$13,5,0)</f>
        <v>0.32</v>
      </c>
      <c r="J141" s="35">
        <f>11-VLOOKUP(F141,naive_stat!$A$4:$F$13,6,0)</f>
        <v>1</v>
      </c>
      <c r="K141" s="36">
        <f>matches_win!K141-matches_lost!K141</f>
        <v>-0.36000000000000004</v>
      </c>
      <c r="L141" s="47">
        <f>IF(VLOOKUP(C141,dynamic!$A$50:$G$59,7,0)&gt;VLOOKUP(D141,dynamic!$A$35:$G$44,7,0),C141,D141)</f>
        <v>6</v>
      </c>
      <c r="M141" s="47">
        <f t="shared" si="29"/>
        <v>1</v>
      </c>
      <c r="N141" s="46">
        <f>IF(VLOOKUP(C141,dynamic!$A$50:$F$59,2,0)&gt;VLOOKUP(D141,dynamic!$A$50:$F$59,2,0),C141,D141)</f>
        <v>6</v>
      </c>
      <c r="O141" s="46">
        <f t="shared" si="35"/>
        <v>1</v>
      </c>
      <c r="P141" s="46">
        <f>IF(VLOOKUP(C141,dynamic!$A$50:$F$59,4,0)&gt;VLOOKUP(D141,dynamic!$A$50:$F$59,4,0),C141,D141)</f>
        <v>6</v>
      </c>
      <c r="Q141" s="46">
        <f t="shared" si="36"/>
        <v>1</v>
      </c>
      <c r="R141" s="27">
        <f>COUNTIF($F$4:$F141,R$3)</f>
        <v>15</v>
      </c>
      <c r="S141" s="27">
        <f>COUNTIF($F$4:$F141,S$3)</f>
        <v>9</v>
      </c>
      <c r="T141" s="27">
        <f>COUNTIF($F$4:$F141,T$3)</f>
        <v>16</v>
      </c>
      <c r="U141" s="27">
        <f>COUNTIF($F$4:$F141,U$3)</f>
        <v>14</v>
      </c>
      <c r="V141" s="27">
        <f>COUNTIF($F$4:$F141,V$3)</f>
        <v>15</v>
      </c>
      <c r="W141" s="27">
        <f>COUNTIF($F$4:$F141,W$3)</f>
        <v>15</v>
      </c>
      <c r="X141" s="27">
        <f>COUNTIF($F$4:$F141,X$3)</f>
        <v>7</v>
      </c>
      <c r="Y141" s="27">
        <f>COUNTIF($F$4:$F141,Y$3)</f>
        <v>15</v>
      </c>
      <c r="Z141" s="27">
        <f>COUNTIF($F$4:$F141,Z$3)</f>
        <v>17</v>
      </c>
      <c r="AA141" s="27">
        <f>COUNTIF($F$4:$F141,AA$3)</f>
        <v>15</v>
      </c>
      <c r="AB141" s="39">
        <f>COUNTIF($E$4:$F141,R$3)</f>
        <v>30</v>
      </c>
      <c r="AC141" s="41">
        <f>COUNTIF($E$4:$F141,S$3)</f>
        <v>36</v>
      </c>
      <c r="AD141" s="41">
        <f>COUNTIF($E$4:$F141,T$3)</f>
        <v>31</v>
      </c>
      <c r="AE141" s="41">
        <f>COUNTIF($E$4:$F141,U$3)</f>
        <v>27</v>
      </c>
      <c r="AF141" s="41">
        <f>COUNTIF($E$4:$F141,V$3)</f>
        <v>31</v>
      </c>
      <c r="AG141" s="41">
        <f>COUNTIF($E$4:$F141,W$3)</f>
        <v>26</v>
      </c>
      <c r="AH141" s="41">
        <f>COUNTIF($E$4:$F141,X$3)</f>
        <v>17</v>
      </c>
      <c r="AI141" s="41">
        <f>COUNTIF($E$4:$F141,Y$3)</f>
        <v>28</v>
      </c>
      <c r="AJ141" s="41">
        <f>COUNTIF($E$4:$F141,Z$3)</f>
        <v>25</v>
      </c>
      <c r="AK141" s="41">
        <f>COUNTIF($E$4:$F141,AA$3)</f>
        <v>25</v>
      </c>
      <c r="AL141" s="4">
        <f t="shared" si="31"/>
        <v>0.5</v>
      </c>
      <c r="AM141" s="4">
        <f t="shared" si="31"/>
        <v>0.25</v>
      </c>
      <c r="AN141" s="4">
        <f t="shared" si="31"/>
        <v>0.5161290322580645</v>
      </c>
      <c r="AO141" s="4">
        <f t="shared" si="31"/>
        <v>0.51851851851851849</v>
      </c>
      <c r="AP141" s="4">
        <f t="shared" si="31"/>
        <v>0.4838709677419355</v>
      </c>
      <c r="AQ141" s="4">
        <f t="shared" si="30"/>
        <v>0.57692307692307687</v>
      </c>
      <c r="AR141" s="4">
        <f t="shared" si="30"/>
        <v>0.41176470588235292</v>
      </c>
      <c r="AS141" s="4">
        <f t="shared" si="30"/>
        <v>0.5357142857142857</v>
      </c>
      <c r="AT141" s="4">
        <f t="shared" si="30"/>
        <v>0.68</v>
      </c>
      <c r="AU141" s="4">
        <f t="shared" si="30"/>
        <v>0.6</v>
      </c>
      <c r="AV141">
        <v>139</v>
      </c>
      <c r="AX141">
        <f t="shared" si="37"/>
        <v>6</v>
      </c>
      <c r="AY141">
        <f t="shared" si="38"/>
        <v>8</v>
      </c>
      <c r="AZ141">
        <f t="shared" si="39"/>
        <v>6</v>
      </c>
      <c r="BA141" s="6">
        <f>matches_win!AL141-AL141</f>
        <v>0</v>
      </c>
      <c r="BB141" s="6">
        <f>matches_win!AM141-AM141</f>
        <v>0.5</v>
      </c>
      <c r="BC141" s="6">
        <f>matches_win!AN141-AN141</f>
        <v>-3.2258064516129004E-2</v>
      </c>
      <c r="BD141" s="6">
        <f>matches_win!AO141-AO141</f>
        <v>-3.7037037037037035E-2</v>
      </c>
      <c r="BE141" s="6">
        <f>matches_win!AP141-AP141</f>
        <v>3.2258064516129004E-2</v>
      </c>
      <c r="BF141" s="6">
        <f>matches_win!AQ141-AQ141</f>
        <v>-0.1538461538461538</v>
      </c>
      <c r="BG141" s="6">
        <f>matches_win!AR141-AR141</f>
        <v>0.17647058823529416</v>
      </c>
      <c r="BH141" s="6">
        <f>matches_win!AS141-AS141</f>
        <v>-7.1428571428571397E-2</v>
      </c>
      <c r="BI141" s="6">
        <f>matches_win!AT141-AT141</f>
        <v>-0.36000000000000004</v>
      </c>
      <c r="BJ141" s="6">
        <f>matches_win!AU141-AU141</f>
        <v>-0.19999999999999996</v>
      </c>
    </row>
    <row r="142" spans="1:62" x14ac:dyDescent="0.35">
      <c r="A142" t="s">
        <v>145</v>
      </c>
      <c r="B142" s="32">
        <v>139</v>
      </c>
      <c r="C142">
        <v>1</v>
      </c>
      <c r="D142">
        <v>6</v>
      </c>
      <c r="E142">
        <v>1</v>
      </c>
      <c r="F142">
        <f t="shared" si="32"/>
        <v>6</v>
      </c>
      <c r="G142">
        <f t="shared" si="33"/>
        <v>-5</v>
      </c>
      <c r="H142">
        <f t="shared" si="34"/>
        <v>0</v>
      </c>
      <c r="I142" s="5">
        <f>VLOOKUP(F142,naive_stat!$A$4:$E$13,5,0)</f>
        <v>0.55555555555555558</v>
      </c>
      <c r="J142" s="35">
        <f>11-VLOOKUP(F142,naive_stat!$A$4:$F$13,6,0)</f>
        <v>9</v>
      </c>
      <c r="K142" s="36">
        <f>matches_win!K142-matches_lost!K142</f>
        <v>0.11111111111111116</v>
      </c>
      <c r="L142" s="47">
        <f>IF(VLOOKUP(C142,dynamic!$A$50:$G$59,7,0)&gt;VLOOKUP(D142,dynamic!$A$35:$G$44,7,0),C142,D142)</f>
        <v>1</v>
      </c>
      <c r="M142" s="47">
        <f t="shared" si="29"/>
        <v>1</v>
      </c>
      <c r="N142" s="46">
        <f>IF(VLOOKUP(C142,dynamic!$A$50:$F$59,2,0)&gt;VLOOKUP(D142,dynamic!$A$50:$F$59,2,0),C142,D142)</f>
        <v>1</v>
      </c>
      <c r="O142" s="46">
        <f t="shared" si="35"/>
        <v>1</v>
      </c>
      <c r="P142" s="46">
        <f>IF(VLOOKUP(C142,dynamic!$A$50:$F$59,4,0)&gt;VLOOKUP(D142,dynamic!$A$50:$F$59,4,0),C142,D142)</f>
        <v>1</v>
      </c>
      <c r="Q142" s="46">
        <f t="shared" si="36"/>
        <v>1</v>
      </c>
      <c r="R142" s="27">
        <f>COUNTIF($F$4:$F142,R$3)</f>
        <v>15</v>
      </c>
      <c r="S142" s="27">
        <f>COUNTIF($F$4:$F142,S$3)</f>
        <v>9</v>
      </c>
      <c r="T142" s="27">
        <f>COUNTIF($F$4:$F142,T$3)</f>
        <v>16</v>
      </c>
      <c r="U142" s="27">
        <f>COUNTIF($F$4:$F142,U$3)</f>
        <v>14</v>
      </c>
      <c r="V142" s="27">
        <f>COUNTIF($F$4:$F142,V$3)</f>
        <v>15</v>
      </c>
      <c r="W142" s="27">
        <f>COUNTIF($F$4:$F142,W$3)</f>
        <v>15</v>
      </c>
      <c r="X142" s="27">
        <f>COUNTIF($F$4:$F142,X$3)</f>
        <v>8</v>
      </c>
      <c r="Y142" s="27">
        <f>COUNTIF($F$4:$F142,Y$3)</f>
        <v>15</v>
      </c>
      <c r="Z142" s="27">
        <f>COUNTIF($F$4:$F142,Z$3)</f>
        <v>17</v>
      </c>
      <c r="AA142" s="27">
        <f>COUNTIF($F$4:$F142,AA$3)</f>
        <v>15</v>
      </c>
      <c r="AB142" s="39">
        <f>COUNTIF($E$4:$F142,R$3)</f>
        <v>30</v>
      </c>
      <c r="AC142" s="41">
        <f>COUNTIF($E$4:$F142,S$3)</f>
        <v>37</v>
      </c>
      <c r="AD142" s="41">
        <f>COUNTIF($E$4:$F142,T$3)</f>
        <v>31</v>
      </c>
      <c r="AE142" s="41">
        <f>COUNTIF($E$4:$F142,U$3)</f>
        <v>27</v>
      </c>
      <c r="AF142" s="41">
        <f>COUNTIF($E$4:$F142,V$3)</f>
        <v>31</v>
      </c>
      <c r="AG142" s="41">
        <f>COUNTIF($E$4:$F142,W$3)</f>
        <v>26</v>
      </c>
      <c r="AH142" s="41">
        <f>COUNTIF($E$4:$F142,X$3)</f>
        <v>18</v>
      </c>
      <c r="AI142" s="41">
        <f>COUNTIF($E$4:$F142,Y$3)</f>
        <v>28</v>
      </c>
      <c r="AJ142" s="41">
        <f>COUNTIF($E$4:$F142,Z$3)</f>
        <v>25</v>
      </c>
      <c r="AK142" s="41">
        <f>COUNTIF($E$4:$F142,AA$3)</f>
        <v>25</v>
      </c>
      <c r="AL142" s="4">
        <f t="shared" si="31"/>
        <v>0.5</v>
      </c>
      <c r="AM142" s="4">
        <f t="shared" si="31"/>
        <v>0.24324324324324326</v>
      </c>
      <c r="AN142" s="4">
        <f t="shared" si="31"/>
        <v>0.5161290322580645</v>
      </c>
      <c r="AO142" s="4">
        <f t="shared" si="31"/>
        <v>0.51851851851851849</v>
      </c>
      <c r="AP142" s="4">
        <f t="shared" si="31"/>
        <v>0.4838709677419355</v>
      </c>
      <c r="AQ142" s="4">
        <f t="shared" si="30"/>
        <v>0.57692307692307687</v>
      </c>
      <c r="AR142" s="4">
        <f t="shared" si="30"/>
        <v>0.44444444444444442</v>
      </c>
      <c r="AS142" s="4">
        <f t="shared" si="30"/>
        <v>0.5357142857142857</v>
      </c>
      <c r="AT142" s="4">
        <f t="shared" si="30"/>
        <v>0.68</v>
      </c>
      <c r="AU142" s="4">
        <f t="shared" si="30"/>
        <v>0.6</v>
      </c>
      <c r="AV142">
        <v>140</v>
      </c>
      <c r="AX142">
        <f t="shared" si="37"/>
        <v>1</v>
      </c>
      <c r="AY142">
        <f t="shared" si="38"/>
        <v>6</v>
      </c>
      <c r="AZ142">
        <f t="shared" si="39"/>
        <v>1</v>
      </c>
      <c r="BA142" s="6">
        <f>matches_win!AL142-AL142</f>
        <v>0</v>
      </c>
      <c r="BB142" s="6">
        <f>matches_win!AM142-AM142</f>
        <v>0.5135135135135136</v>
      </c>
      <c r="BC142" s="6">
        <f>matches_win!AN142-AN142</f>
        <v>-3.2258064516129004E-2</v>
      </c>
      <c r="BD142" s="6">
        <f>matches_win!AO142-AO142</f>
        <v>-3.7037037037037035E-2</v>
      </c>
      <c r="BE142" s="6">
        <f>matches_win!AP142-AP142</f>
        <v>3.2258064516129004E-2</v>
      </c>
      <c r="BF142" s="6">
        <f>matches_win!AQ142-AQ142</f>
        <v>-0.1538461538461538</v>
      </c>
      <c r="BG142" s="6">
        <f>matches_win!AR142-AR142</f>
        <v>0.11111111111111116</v>
      </c>
      <c r="BH142" s="6">
        <f>matches_win!AS142-AS142</f>
        <v>-7.1428571428571397E-2</v>
      </c>
      <c r="BI142" s="6">
        <f>matches_win!AT142-AT142</f>
        <v>-0.36000000000000004</v>
      </c>
      <c r="BJ142" s="6">
        <f>matches_win!AU142-AU142</f>
        <v>-0.19999999999999996</v>
      </c>
    </row>
    <row r="143" spans="1:62" x14ac:dyDescent="0.35">
      <c r="A143" t="s">
        <v>145</v>
      </c>
      <c r="B143" s="32">
        <v>140</v>
      </c>
      <c r="C143">
        <v>0</v>
      </c>
      <c r="D143">
        <v>7</v>
      </c>
      <c r="E143">
        <v>0</v>
      </c>
      <c r="F143">
        <f t="shared" si="32"/>
        <v>7</v>
      </c>
      <c r="G143">
        <f t="shared" si="33"/>
        <v>-7</v>
      </c>
      <c r="H143">
        <f t="shared" si="34"/>
        <v>0</v>
      </c>
      <c r="I143" s="5">
        <f>VLOOKUP(F143,naive_stat!$A$4:$E$13,5,0)</f>
        <v>0.44827586206896552</v>
      </c>
      <c r="J143" s="35">
        <f>11-VLOOKUP(F143,naive_stat!$A$4:$F$13,6,0)</f>
        <v>4</v>
      </c>
      <c r="K143" s="36">
        <f>matches_win!K143-matches_lost!K143</f>
        <v>-0.10344827586206895</v>
      </c>
      <c r="L143" s="47">
        <f>IF(VLOOKUP(C143,dynamic!$A$50:$G$59,7,0)&gt;VLOOKUP(D143,dynamic!$A$35:$G$44,7,0),C143,D143)</f>
        <v>7</v>
      </c>
      <c r="M143" s="47">
        <f t="shared" si="29"/>
        <v>0</v>
      </c>
      <c r="N143" s="46">
        <f>IF(VLOOKUP(C143,dynamic!$A$50:$F$59,2,0)&gt;VLOOKUP(D143,dynamic!$A$50:$F$59,2,0),C143,D143)</f>
        <v>7</v>
      </c>
      <c r="O143" s="46">
        <f t="shared" si="35"/>
        <v>0</v>
      </c>
      <c r="P143" s="46">
        <f>IF(VLOOKUP(C143,dynamic!$A$50:$F$59,4,0)&gt;VLOOKUP(D143,dynamic!$A$50:$F$59,4,0),C143,D143)</f>
        <v>7</v>
      </c>
      <c r="Q143" s="46">
        <f t="shared" si="36"/>
        <v>0</v>
      </c>
      <c r="R143" s="27">
        <f>COUNTIF($F$4:$F143,R$3)</f>
        <v>15</v>
      </c>
      <c r="S143" s="27">
        <f>COUNTIF($F$4:$F143,S$3)</f>
        <v>9</v>
      </c>
      <c r="T143" s="27">
        <f>COUNTIF($F$4:$F143,T$3)</f>
        <v>16</v>
      </c>
      <c r="U143" s="27">
        <f>COUNTIF($F$4:$F143,U$3)</f>
        <v>14</v>
      </c>
      <c r="V143" s="27">
        <f>COUNTIF($F$4:$F143,V$3)</f>
        <v>15</v>
      </c>
      <c r="W143" s="27">
        <f>COUNTIF($F$4:$F143,W$3)</f>
        <v>15</v>
      </c>
      <c r="X143" s="27">
        <f>COUNTIF($F$4:$F143,X$3)</f>
        <v>8</v>
      </c>
      <c r="Y143" s="27">
        <f>COUNTIF($F$4:$F143,Y$3)</f>
        <v>16</v>
      </c>
      <c r="Z143" s="27">
        <f>COUNTIF($F$4:$F143,Z$3)</f>
        <v>17</v>
      </c>
      <c r="AA143" s="27">
        <f>COUNTIF($F$4:$F143,AA$3)</f>
        <v>15</v>
      </c>
      <c r="AB143" s="39">
        <f>COUNTIF($E$4:$F143,R$3)</f>
        <v>31</v>
      </c>
      <c r="AC143" s="41">
        <f>COUNTIF($E$4:$F143,S$3)</f>
        <v>37</v>
      </c>
      <c r="AD143" s="41">
        <f>COUNTIF($E$4:$F143,T$3)</f>
        <v>31</v>
      </c>
      <c r="AE143" s="41">
        <f>COUNTIF($E$4:$F143,U$3)</f>
        <v>27</v>
      </c>
      <c r="AF143" s="41">
        <f>COUNTIF($E$4:$F143,V$3)</f>
        <v>31</v>
      </c>
      <c r="AG143" s="41">
        <f>COUNTIF($E$4:$F143,W$3)</f>
        <v>26</v>
      </c>
      <c r="AH143" s="41">
        <f>COUNTIF($E$4:$F143,X$3)</f>
        <v>18</v>
      </c>
      <c r="AI143" s="41">
        <f>COUNTIF($E$4:$F143,Y$3)</f>
        <v>29</v>
      </c>
      <c r="AJ143" s="41">
        <f>COUNTIF($E$4:$F143,Z$3)</f>
        <v>25</v>
      </c>
      <c r="AK143" s="41">
        <f>COUNTIF($E$4:$F143,AA$3)</f>
        <v>25</v>
      </c>
      <c r="AL143" s="4">
        <f t="shared" si="31"/>
        <v>0.4838709677419355</v>
      </c>
      <c r="AM143" s="4">
        <f t="shared" si="31"/>
        <v>0.24324324324324326</v>
      </c>
      <c r="AN143" s="4">
        <f t="shared" si="31"/>
        <v>0.5161290322580645</v>
      </c>
      <c r="AO143" s="4">
        <f t="shared" si="31"/>
        <v>0.51851851851851849</v>
      </c>
      <c r="AP143" s="4">
        <f t="shared" si="31"/>
        <v>0.4838709677419355</v>
      </c>
      <c r="AQ143" s="4">
        <f t="shared" si="30"/>
        <v>0.57692307692307687</v>
      </c>
      <c r="AR143" s="4">
        <f t="shared" si="30"/>
        <v>0.44444444444444442</v>
      </c>
      <c r="AS143" s="4">
        <f t="shared" si="30"/>
        <v>0.55172413793103448</v>
      </c>
      <c r="AT143" s="4">
        <f t="shared" si="30"/>
        <v>0.68</v>
      </c>
      <c r="AU143" s="4">
        <f t="shared" si="30"/>
        <v>0.6</v>
      </c>
      <c r="AV143">
        <v>141</v>
      </c>
      <c r="AX143">
        <f t="shared" si="37"/>
        <v>0</v>
      </c>
      <c r="AY143">
        <f t="shared" si="38"/>
        <v>7</v>
      </c>
      <c r="AZ143">
        <f t="shared" si="39"/>
        <v>0</v>
      </c>
      <c r="BA143" s="6">
        <f>matches_win!AL143-AL143</f>
        <v>3.2258064516129004E-2</v>
      </c>
      <c r="BB143" s="6">
        <f>matches_win!AM143-AM143</f>
        <v>0.5135135135135136</v>
      </c>
      <c r="BC143" s="6">
        <f>matches_win!AN143-AN143</f>
        <v>-3.2258064516129004E-2</v>
      </c>
      <c r="BD143" s="6">
        <f>matches_win!AO143-AO143</f>
        <v>-3.7037037037037035E-2</v>
      </c>
      <c r="BE143" s="6">
        <f>matches_win!AP143-AP143</f>
        <v>3.2258064516129004E-2</v>
      </c>
      <c r="BF143" s="6">
        <f>matches_win!AQ143-AQ143</f>
        <v>-0.1538461538461538</v>
      </c>
      <c r="BG143" s="6">
        <f>matches_win!AR143-AR143</f>
        <v>0.11111111111111116</v>
      </c>
      <c r="BH143" s="6">
        <f>matches_win!AS143-AS143</f>
        <v>-0.10344827586206895</v>
      </c>
      <c r="BI143" s="6">
        <f>matches_win!AT143-AT143</f>
        <v>-0.36000000000000004</v>
      </c>
      <c r="BJ143" s="6">
        <f>matches_win!AU143-AU143</f>
        <v>-0.19999999999999996</v>
      </c>
    </row>
    <row r="145" spans="10:47" x14ac:dyDescent="0.35">
      <c r="J145" t="s">
        <v>142</v>
      </c>
      <c r="R145">
        <f>naive_stat!C4</f>
        <v>16</v>
      </c>
      <c r="S145">
        <v>28</v>
      </c>
      <c r="T145">
        <v>15</v>
      </c>
      <c r="U145">
        <v>13</v>
      </c>
      <c r="V145">
        <v>16</v>
      </c>
      <c r="W145">
        <v>11</v>
      </c>
      <c r="X145">
        <v>10</v>
      </c>
      <c r="Y145">
        <v>13</v>
      </c>
      <c r="Z145">
        <v>8</v>
      </c>
      <c r="AA145">
        <v>10</v>
      </c>
      <c r="AB145" s="39">
        <f>naive_stat!D4</f>
        <v>31</v>
      </c>
      <c r="AC145" s="41">
        <v>37</v>
      </c>
      <c r="AD145" s="41">
        <v>31</v>
      </c>
      <c r="AE145" s="41">
        <v>27</v>
      </c>
      <c r="AF145" s="41">
        <v>31</v>
      </c>
      <c r="AG145" s="41">
        <v>26</v>
      </c>
      <c r="AH145" s="41">
        <v>18</v>
      </c>
      <c r="AI145" s="41">
        <v>29</v>
      </c>
      <c r="AJ145" s="41">
        <v>25</v>
      </c>
      <c r="AK145" s="41">
        <v>25</v>
      </c>
      <c r="AL145" s="4">
        <v>0.5161290322580645</v>
      </c>
      <c r="AM145" s="4">
        <v>0.7567567567567568</v>
      </c>
      <c r="AN145" s="4">
        <v>0.4838709677419355</v>
      </c>
      <c r="AO145" s="4">
        <v>0.48148148148148145</v>
      </c>
      <c r="AP145" s="4">
        <v>0.5161290322580645</v>
      </c>
      <c r="AQ145" s="4">
        <v>0.42307692307692307</v>
      </c>
      <c r="AR145" s="4">
        <v>0.55555555555555558</v>
      </c>
      <c r="AS145" s="4">
        <v>0.44827586206896552</v>
      </c>
      <c r="AT145" s="4">
        <v>0.32</v>
      </c>
      <c r="AU145" s="4">
        <v>0.4</v>
      </c>
    </row>
    <row r="146" spans="10:47" x14ac:dyDescent="0.35">
      <c r="M146" t="s">
        <v>408</v>
      </c>
      <c r="O146" t="s">
        <v>409</v>
      </c>
      <c r="Q146" t="s">
        <v>410</v>
      </c>
    </row>
    <row r="147" spans="10:47" x14ac:dyDescent="0.35">
      <c r="J147" t="s">
        <v>10</v>
      </c>
      <c r="K147" t="s">
        <v>145</v>
      </c>
      <c r="L147" t="s">
        <v>155</v>
      </c>
      <c r="M147" s="4">
        <f>SUM(M104:M143)/40</f>
        <v>0.625</v>
      </c>
      <c r="N147" s="45" t="s">
        <v>156</v>
      </c>
      <c r="O147" s="4">
        <f>SUM(O104:O143)/40</f>
        <v>0.55000000000000004</v>
      </c>
      <c r="P147" s="45" t="s">
        <v>156</v>
      </c>
      <c r="Q147" s="4">
        <f>SUM(Q104:Q143)/40</f>
        <v>0.55000000000000004</v>
      </c>
    </row>
    <row r="148" spans="10:47" x14ac:dyDescent="0.35">
      <c r="J148" t="s">
        <v>10</v>
      </c>
      <c r="K148" s="55" t="s">
        <v>144</v>
      </c>
      <c r="L148" t="s">
        <v>155</v>
      </c>
      <c r="M148" s="4">
        <f>SUM(M4:M103)/100</f>
        <v>0.56000000000000005</v>
      </c>
      <c r="N148" s="4"/>
      <c r="O148" s="4">
        <f>SUM(O4:O103)/100</f>
        <v>0.56000000000000005</v>
      </c>
      <c r="P148" s="4"/>
      <c r="Q148" s="4">
        <f>SUM(Q4:Q103)/100</f>
        <v>0.56000000000000005</v>
      </c>
    </row>
    <row r="150" spans="10:47" x14ac:dyDescent="0.35">
      <c r="K150" t="str">
        <f>K147</f>
        <v>test</v>
      </c>
      <c r="L150" t="s">
        <v>173</v>
      </c>
      <c r="M150" s="4">
        <f>SUM(M124:M143)/20</f>
        <v>0.6</v>
      </c>
      <c r="O150" s="4">
        <f>SUM(O124:O143)/20</f>
        <v>0.55000000000000004</v>
      </c>
      <c r="Q150" s="4">
        <f>SUM(Q124:Q143)/20</f>
        <v>0.55000000000000004</v>
      </c>
    </row>
    <row r="151" spans="10:47" x14ac:dyDescent="0.35">
      <c r="K151" t="str">
        <f>K148</f>
        <v>training</v>
      </c>
      <c r="L151" t="str">
        <f>L150</f>
        <v>fix120</v>
      </c>
      <c r="M151" s="4">
        <f>SUM(M4:M123)/120</f>
        <v>0.57499999999999996</v>
      </c>
      <c r="O151" s="4">
        <f>SUM(O4:O123)/120</f>
        <v>0.55833333333333335</v>
      </c>
      <c r="Q151" s="4">
        <f>SUM(Q4:Q123)/120</f>
        <v>0.55833333333333335</v>
      </c>
    </row>
  </sheetData>
  <conditionalFormatting sqref="AL4:AU14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P14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Q1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4:BJ1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AE73-3A73-4064-A6F3-09E2A92C17CB}">
  <dimension ref="A1:BZ151"/>
  <sheetViews>
    <sheetView topLeftCell="A106" zoomScale="48" workbookViewId="0">
      <selection activeCell="N151" sqref="N151"/>
    </sheetView>
  </sheetViews>
  <sheetFormatPr defaultRowHeight="14.5" x14ac:dyDescent="0.35"/>
  <cols>
    <col min="1" max="1" width="8.26953125" bestFit="1" customWidth="1"/>
    <col min="2" max="2" width="4.6328125" style="32" customWidth="1"/>
    <col min="3" max="4" width="8.08984375" bestFit="1" customWidth="1"/>
    <col min="5" max="5" width="6.54296875" bestFit="1" customWidth="1"/>
    <col min="6" max="6" width="7.6328125" bestFit="1" customWidth="1"/>
    <col min="7" max="7" width="6.36328125" bestFit="1" customWidth="1"/>
    <col min="8" max="8" width="7.453125" bestFit="1" customWidth="1"/>
    <col min="9" max="9" width="8.453125" bestFit="1" customWidth="1"/>
    <col min="10" max="10" width="13.7265625" bestFit="1" customWidth="1"/>
    <col min="11" max="11" width="8.81640625" bestFit="1" customWidth="1"/>
    <col min="12" max="12" width="11.08984375" bestFit="1" customWidth="1"/>
    <col min="13" max="13" width="6.54296875" bestFit="1" customWidth="1"/>
    <col min="14" max="14" width="12.1796875" bestFit="1" customWidth="1"/>
    <col min="15" max="15" width="7.6328125" bestFit="1" customWidth="1"/>
    <col min="16" max="16" width="12.1796875" bestFit="1" customWidth="1"/>
    <col min="17" max="17" width="7.6328125" bestFit="1" customWidth="1"/>
    <col min="18" max="27" width="8.453125" bestFit="1" customWidth="1"/>
    <col min="28" max="28" width="8.453125" style="39" bestFit="1" customWidth="1"/>
    <col min="29" max="37" width="8.453125" style="41" bestFit="1" customWidth="1"/>
    <col min="38" max="47" width="8.453125" bestFit="1" customWidth="1"/>
    <col min="48" max="48" width="4.6328125" bestFit="1" customWidth="1"/>
  </cols>
  <sheetData>
    <row r="1" spans="1:78" s="32" customFormat="1" x14ac:dyDescent="0.35"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  <c r="Z1" s="32" t="s">
        <v>15</v>
      </c>
      <c r="AA1" s="32" t="s">
        <v>15</v>
      </c>
      <c r="AB1" s="37" t="s">
        <v>13</v>
      </c>
      <c r="AC1" s="40" t="s">
        <v>13</v>
      </c>
      <c r="AD1" s="40" t="s">
        <v>13</v>
      </c>
      <c r="AE1" s="40" t="s">
        <v>13</v>
      </c>
      <c r="AF1" s="40" t="s">
        <v>13</v>
      </c>
      <c r="AG1" s="40" t="s">
        <v>13</v>
      </c>
      <c r="AH1" s="40" t="s">
        <v>13</v>
      </c>
      <c r="AI1" s="40" t="s">
        <v>13</v>
      </c>
      <c r="AJ1" s="40" t="s">
        <v>13</v>
      </c>
      <c r="AK1" s="40" t="s">
        <v>13</v>
      </c>
      <c r="AL1" s="32" t="s">
        <v>141</v>
      </c>
      <c r="AM1" s="32" t="s">
        <v>141</v>
      </c>
      <c r="AN1" s="32" t="s">
        <v>141</v>
      </c>
      <c r="AO1" s="32" t="s">
        <v>141</v>
      </c>
      <c r="AP1" s="32" t="s">
        <v>141</v>
      </c>
      <c r="AQ1" s="32" t="s">
        <v>141</v>
      </c>
      <c r="AR1" s="32" t="s">
        <v>141</v>
      </c>
      <c r="AS1" s="32" t="s">
        <v>141</v>
      </c>
      <c r="AT1" s="32" t="s">
        <v>141</v>
      </c>
      <c r="AU1" s="32" t="s">
        <v>141</v>
      </c>
      <c r="BB1" s="32" t="s">
        <v>427</v>
      </c>
      <c r="BC1" s="32" t="s">
        <v>427</v>
      </c>
      <c r="BD1" s="32" t="s">
        <v>427</v>
      </c>
      <c r="BE1" s="32" t="s">
        <v>427</v>
      </c>
      <c r="BF1" s="32" t="s">
        <v>427</v>
      </c>
      <c r="BG1" s="32" t="s">
        <v>427</v>
      </c>
      <c r="BH1" s="32" t="s">
        <v>427</v>
      </c>
      <c r="BI1" s="32" t="s">
        <v>427</v>
      </c>
      <c r="BJ1" s="32" t="s">
        <v>427</v>
      </c>
      <c r="BK1" s="32" t="s">
        <v>427</v>
      </c>
    </row>
    <row r="2" spans="1:78" s="32" customFormat="1" x14ac:dyDescent="0.35">
      <c r="E2" s="32" t="s">
        <v>3</v>
      </c>
      <c r="F2" s="32" t="s">
        <v>15</v>
      </c>
      <c r="G2" s="32">
        <f>COUNTIF(G4:G143,0)</f>
        <v>0</v>
      </c>
      <c r="H2" s="32">
        <f>SUM(H4:H143)</f>
        <v>0</v>
      </c>
      <c r="J2" s="32" t="s">
        <v>15</v>
      </c>
      <c r="L2" s="32" t="s">
        <v>151</v>
      </c>
      <c r="N2" s="32" t="s">
        <v>152</v>
      </c>
      <c r="P2" s="32" t="s">
        <v>161</v>
      </c>
      <c r="R2" s="32" t="s">
        <v>12</v>
      </c>
      <c r="S2" s="32" t="s">
        <v>12</v>
      </c>
      <c r="T2" s="32" t="s">
        <v>12</v>
      </c>
      <c r="U2" s="32" t="s">
        <v>12</v>
      </c>
      <c r="V2" s="32" t="s">
        <v>12</v>
      </c>
      <c r="W2" s="32" t="s">
        <v>12</v>
      </c>
      <c r="X2" s="32" t="s">
        <v>12</v>
      </c>
      <c r="Y2" s="32" t="s">
        <v>12</v>
      </c>
      <c r="Z2" s="32" t="s">
        <v>12</v>
      </c>
      <c r="AA2" s="32" t="s">
        <v>12</v>
      </c>
      <c r="AB2" s="37" t="str">
        <f>R2</f>
        <v>till_now</v>
      </c>
      <c r="AC2" s="40" t="str">
        <f t="shared" ref="AC2:AK3" si="0">S2</f>
        <v>till_now</v>
      </c>
      <c r="AD2" s="40" t="str">
        <f t="shared" si="0"/>
        <v>till_now</v>
      </c>
      <c r="AE2" s="40" t="str">
        <f t="shared" si="0"/>
        <v>till_now</v>
      </c>
      <c r="AF2" s="40" t="str">
        <f t="shared" si="0"/>
        <v>till_now</v>
      </c>
      <c r="AG2" s="40" t="str">
        <f t="shared" si="0"/>
        <v>till_now</v>
      </c>
      <c r="AH2" s="40" t="str">
        <f t="shared" si="0"/>
        <v>till_now</v>
      </c>
      <c r="AI2" s="40" t="str">
        <f t="shared" si="0"/>
        <v>till_now</v>
      </c>
      <c r="AJ2" s="40" t="str">
        <f t="shared" si="0"/>
        <v>till_now</v>
      </c>
      <c r="AK2" s="40" t="str">
        <f t="shared" si="0"/>
        <v>till_now</v>
      </c>
      <c r="AL2" s="32" t="str">
        <f>AB2</f>
        <v>till_now</v>
      </c>
      <c r="AM2" s="32" t="str">
        <f t="shared" ref="AM2:AU3" si="1">AC2</f>
        <v>till_now</v>
      </c>
      <c r="AN2" s="32" t="str">
        <f t="shared" si="1"/>
        <v>till_now</v>
      </c>
      <c r="AO2" s="32" t="str">
        <f t="shared" si="1"/>
        <v>till_now</v>
      </c>
      <c r="AP2" s="32" t="str">
        <f t="shared" si="1"/>
        <v>till_now</v>
      </c>
      <c r="AQ2" s="32" t="str">
        <f t="shared" si="1"/>
        <v>till_now</v>
      </c>
      <c r="AR2" s="32" t="str">
        <f t="shared" si="1"/>
        <v>till_now</v>
      </c>
      <c r="AS2" s="32" t="str">
        <f t="shared" si="1"/>
        <v>till_now</v>
      </c>
      <c r="AT2" s="32" t="str">
        <f t="shared" si="1"/>
        <v>till_now</v>
      </c>
      <c r="AU2" s="32" t="str">
        <f t="shared" si="1"/>
        <v>till_now</v>
      </c>
      <c r="BB2" s="32" t="s">
        <v>402</v>
      </c>
      <c r="BC2" s="32" t="s">
        <v>402</v>
      </c>
      <c r="BD2" s="32" t="s">
        <v>402</v>
      </c>
      <c r="BE2" s="32" t="s">
        <v>402</v>
      </c>
      <c r="BF2" s="32" t="s">
        <v>402</v>
      </c>
      <c r="BG2" s="32" t="s">
        <v>402</v>
      </c>
      <c r="BH2" s="32" t="s">
        <v>402</v>
      </c>
      <c r="BI2" s="32" t="s">
        <v>402</v>
      </c>
      <c r="BJ2" s="32" t="s">
        <v>402</v>
      </c>
      <c r="BK2" s="32" t="s">
        <v>402</v>
      </c>
    </row>
    <row r="3" spans="1:78" s="32" customFormat="1" x14ac:dyDescent="0.35">
      <c r="B3" s="32" t="s">
        <v>0</v>
      </c>
      <c r="C3" s="32" t="s">
        <v>1</v>
      </c>
      <c r="D3" s="32" t="s">
        <v>2</v>
      </c>
      <c r="E3" s="32" t="s">
        <v>4</v>
      </c>
      <c r="F3" s="32" t="s">
        <v>17</v>
      </c>
      <c r="G3" s="32" t="s">
        <v>9</v>
      </c>
      <c r="H3" s="32" t="s">
        <v>16</v>
      </c>
      <c r="I3" s="32" t="s">
        <v>14</v>
      </c>
      <c r="J3" s="32" t="s">
        <v>11</v>
      </c>
      <c r="K3" s="32" t="s">
        <v>143</v>
      </c>
      <c r="L3" s="32" t="s">
        <v>149</v>
      </c>
      <c r="M3" s="32" t="s">
        <v>150</v>
      </c>
      <c r="N3" s="32" t="s">
        <v>158</v>
      </c>
      <c r="O3" s="32" t="s">
        <v>159</v>
      </c>
      <c r="P3" s="32" t="s">
        <v>157</v>
      </c>
      <c r="Q3" s="32" t="s">
        <v>160</v>
      </c>
      <c r="R3" s="32">
        <v>0</v>
      </c>
      <c r="S3" s="32">
        <v>1</v>
      </c>
      <c r="T3" s="32">
        <v>2</v>
      </c>
      <c r="U3" s="32">
        <v>3</v>
      </c>
      <c r="V3" s="32">
        <v>4</v>
      </c>
      <c r="W3" s="32">
        <v>5</v>
      </c>
      <c r="X3" s="32">
        <v>6</v>
      </c>
      <c r="Y3" s="32">
        <v>7</v>
      </c>
      <c r="Z3" s="32">
        <v>8</v>
      </c>
      <c r="AA3" s="32">
        <v>9</v>
      </c>
      <c r="AB3" s="37">
        <f>R3</f>
        <v>0</v>
      </c>
      <c r="AC3" s="40">
        <f t="shared" si="0"/>
        <v>1</v>
      </c>
      <c r="AD3" s="40">
        <f t="shared" si="0"/>
        <v>2</v>
      </c>
      <c r="AE3" s="40">
        <f t="shared" si="0"/>
        <v>3</v>
      </c>
      <c r="AF3" s="40">
        <f t="shared" si="0"/>
        <v>4</v>
      </c>
      <c r="AG3" s="40">
        <f t="shared" si="0"/>
        <v>5</v>
      </c>
      <c r="AH3" s="40">
        <f t="shared" si="0"/>
        <v>6</v>
      </c>
      <c r="AI3" s="40">
        <f t="shared" si="0"/>
        <v>7</v>
      </c>
      <c r="AJ3" s="40">
        <f t="shared" si="0"/>
        <v>8</v>
      </c>
      <c r="AK3" s="40">
        <f t="shared" si="0"/>
        <v>9</v>
      </c>
      <c r="AL3" s="32">
        <f>AB3</f>
        <v>0</v>
      </c>
      <c r="AM3" s="32">
        <f t="shared" si="1"/>
        <v>1</v>
      </c>
      <c r="AN3" s="32">
        <f t="shared" si="1"/>
        <v>2</v>
      </c>
      <c r="AO3" s="32">
        <f t="shared" si="1"/>
        <v>3</v>
      </c>
      <c r="AP3" s="32">
        <f t="shared" si="1"/>
        <v>4</v>
      </c>
      <c r="AQ3" s="32">
        <f t="shared" si="1"/>
        <v>5</v>
      </c>
      <c r="AR3" s="32">
        <f t="shared" si="1"/>
        <v>6</v>
      </c>
      <c r="AS3" s="32">
        <f t="shared" si="1"/>
        <v>7</v>
      </c>
      <c r="AT3" s="32">
        <f t="shared" si="1"/>
        <v>8</v>
      </c>
      <c r="AU3" s="32">
        <f t="shared" si="1"/>
        <v>9</v>
      </c>
      <c r="AV3" s="32">
        <v>1</v>
      </c>
      <c r="BB3" s="32">
        <f>AL3</f>
        <v>0</v>
      </c>
      <c r="BC3" s="32">
        <f t="shared" ref="BC3:BK3" si="2">AM3</f>
        <v>1</v>
      </c>
      <c r="BD3" s="32">
        <f t="shared" si="2"/>
        <v>2</v>
      </c>
      <c r="BE3" s="32">
        <f t="shared" si="2"/>
        <v>3</v>
      </c>
      <c r="BF3" s="32">
        <f t="shared" si="2"/>
        <v>4</v>
      </c>
      <c r="BG3" s="32">
        <f t="shared" si="2"/>
        <v>5</v>
      </c>
      <c r="BH3" s="32">
        <f t="shared" si="2"/>
        <v>6</v>
      </c>
      <c r="BI3" s="32">
        <f t="shared" si="2"/>
        <v>7</v>
      </c>
      <c r="BJ3" s="32">
        <f t="shared" si="2"/>
        <v>8</v>
      </c>
      <c r="BK3" s="32">
        <f t="shared" si="2"/>
        <v>9</v>
      </c>
      <c r="BL3" s="32">
        <v>1</v>
      </c>
      <c r="BP3" s="32">
        <f>BB3</f>
        <v>0</v>
      </c>
      <c r="BQ3" s="32">
        <f t="shared" ref="BQ3:BY3" si="3">BC3</f>
        <v>1</v>
      </c>
      <c r="BR3" s="32">
        <f t="shared" si="3"/>
        <v>2</v>
      </c>
      <c r="BS3" s="32">
        <f t="shared" si="3"/>
        <v>3</v>
      </c>
      <c r="BT3" s="32">
        <f t="shared" si="3"/>
        <v>4</v>
      </c>
      <c r="BU3" s="32">
        <f t="shared" si="3"/>
        <v>5</v>
      </c>
      <c r="BV3" s="32">
        <f t="shared" si="3"/>
        <v>6</v>
      </c>
      <c r="BW3" s="32">
        <f t="shared" si="3"/>
        <v>7</v>
      </c>
      <c r="BX3" s="32">
        <f t="shared" si="3"/>
        <v>8</v>
      </c>
      <c r="BY3" s="32">
        <f t="shared" si="3"/>
        <v>9</v>
      </c>
      <c r="BZ3" s="32">
        <v>1</v>
      </c>
    </row>
    <row r="4" spans="1:78" x14ac:dyDescent="0.35">
      <c r="A4" t="s">
        <v>144</v>
      </c>
      <c r="B4" s="33">
        <v>1</v>
      </c>
      <c r="C4" s="27">
        <v>1</v>
      </c>
      <c r="D4" s="27">
        <v>0</v>
      </c>
      <c r="E4" s="27">
        <v>0</v>
      </c>
      <c r="F4" s="27">
        <f>IF(E4=D4,C4,D4)</f>
        <v>1</v>
      </c>
      <c r="G4" s="27">
        <f>C4-D4</f>
        <v>1</v>
      </c>
      <c r="H4" s="27">
        <f>F4+E4-D4-C4</f>
        <v>0</v>
      </c>
      <c r="I4" s="34">
        <f>VLOOKUP(F4,naive_stat!$A$4:$E$13,5,0)</f>
        <v>0.7567567567567568</v>
      </c>
      <c r="J4" s="35">
        <f>11-VLOOKUP(F4,naive_stat!$A$4:$F$13,6,0)</f>
        <v>10</v>
      </c>
      <c r="K4" s="36">
        <f>HLOOKUP(F4,$AL$3:AU4,AV4,0)</f>
        <v>1</v>
      </c>
      <c r="L4" s="54">
        <f>IF(HLOOKUP(C4,$AL$3:$AU3,$AV3,0)&gt;HLOOKUP(D4,$AL$3:$AU3,$AV3,0),C4,D4)</f>
        <v>1</v>
      </c>
      <c r="M4" s="54">
        <f t="shared" ref="M4:M67" si="4">IF(L4=E4,1,0)</f>
        <v>0</v>
      </c>
      <c r="N4" s="56">
        <f>IF(HLOOKUP(C4,$BB$3:$BK3,$AV3,0)&gt;HLOOKUP(D4,$BB$3:$BK3,$AV3,0),C4,D4)</f>
        <v>1</v>
      </c>
      <c r="O4" s="54">
        <f t="shared" ref="O4:O67" si="5">IF(N4=$E4,1,0)</f>
        <v>0</v>
      </c>
      <c r="P4" s="54">
        <f>IF(HLOOKUP(C4,$BP$3:$BY3,$AV3,0)&gt;HLOOKUP(D4,$BP$3:$BY3,$AV3,0),C4,D4)</f>
        <v>1</v>
      </c>
      <c r="Q4" s="54">
        <f t="shared" ref="Q4:Q67" si="6">IF(P4=$E4,1,0)</f>
        <v>0</v>
      </c>
      <c r="R4" s="27">
        <f>COUNTIF($F$4:$F4,R$3)</f>
        <v>0</v>
      </c>
      <c r="S4" s="27">
        <f>COUNTIF($F$4:$F4,S$3)</f>
        <v>1</v>
      </c>
      <c r="T4" s="27">
        <f>COUNTIF($F$4:$F4,T$3)</f>
        <v>0</v>
      </c>
      <c r="U4" s="27">
        <f>COUNTIF($F$4:$F4,U$3)</f>
        <v>0</v>
      </c>
      <c r="V4" s="27">
        <f>COUNTIF($F$4:$F4,V$3)</f>
        <v>0</v>
      </c>
      <c r="W4" s="27">
        <f>COUNTIF($F$4:$F4,W$3)</f>
        <v>0</v>
      </c>
      <c r="X4" s="27">
        <f>COUNTIF($F$4:$F4,X$3)</f>
        <v>0</v>
      </c>
      <c r="Y4" s="27">
        <f>COUNTIF($F$4:$F4,Y$3)</f>
        <v>0</v>
      </c>
      <c r="Z4" s="27">
        <f>COUNTIF($F$4:$F4,Z$3)</f>
        <v>0</v>
      </c>
      <c r="AA4" s="27">
        <f>COUNTIF($F$4:$F4,AA$3)</f>
        <v>0</v>
      </c>
      <c r="AB4" s="38">
        <f>COUNTIF($E$4:$F4,R$3)</f>
        <v>1</v>
      </c>
      <c r="AC4" s="28">
        <f>COUNTIF($E$4:$F4,S$3)</f>
        <v>1</v>
      </c>
      <c r="AD4" s="28">
        <f>COUNTIF($E$4:$F4,T$3)</f>
        <v>0</v>
      </c>
      <c r="AE4" s="28">
        <f>COUNTIF($E$4:$F4,U$3)</f>
        <v>0</v>
      </c>
      <c r="AF4" s="28">
        <f>COUNTIF($E$4:$F4,V$3)</f>
        <v>0</v>
      </c>
      <c r="AG4" s="28">
        <f>COUNTIF($E$4:$F4,W$3)</f>
        <v>0</v>
      </c>
      <c r="AH4" s="28">
        <f>COUNTIF($E$4:$F4,X$3)</f>
        <v>0</v>
      </c>
      <c r="AI4" s="28">
        <f>COUNTIF($E$4:$F4,Y$3)</f>
        <v>0</v>
      </c>
      <c r="AJ4" s="28">
        <f>COUNTIF($E$4:$F4,Z$3)</f>
        <v>0</v>
      </c>
      <c r="AK4" s="28">
        <f>COUNTIF($E$4:$F4,AA$3)</f>
        <v>0</v>
      </c>
      <c r="AL4" s="36">
        <f>IFERROR(R4/AB4*R4,0)</f>
        <v>0</v>
      </c>
      <c r="AM4" s="36">
        <f t="shared" ref="AM4:AM67" si="7">IFERROR(S4/AC4*S4,0)</f>
        <v>1</v>
      </c>
      <c r="AN4" s="36">
        <f t="shared" ref="AN4:AN67" si="8">IFERROR(T4/AD4*T4,0)</f>
        <v>0</v>
      </c>
      <c r="AO4" s="36">
        <f t="shared" ref="AO4:AO67" si="9">IFERROR(U4/AE4*U4,0)</f>
        <v>0</v>
      </c>
      <c r="AP4" s="36">
        <f t="shared" ref="AP4:AP67" si="10">IFERROR(V4/AF4*V4,0)</f>
        <v>0</v>
      </c>
      <c r="AQ4" s="36">
        <f t="shared" ref="AQ4:AQ67" si="11">IFERROR(W4/AG4*W4,0)</f>
        <v>0</v>
      </c>
      <c r="AR4" s="36">
        <f t="shared" ref="AR4:AR67" si="12">IFERROR(X4/AH4*X4,0)</f>
        <v>0</v>
      </c>
      <c r="AS4" s="36">
        <f t="shared" ref="AS4:AS67" si="13">IFERROR(Y4/AI4*Y4,0)</f>
        <v>0</v>
      </c>
      <c r="AT4" s="36">
        <f t="shared" ref="AT4:AT67" si="14">IFERROR(Z4/AJ4*Z4,0)</f>
        <v>0</v>
      </c>
      <c r="AU4" s="36">
        <f t="shared" ref="AU4:AU67" si="15">IFERROR(AA4/AK4*AA4,0)</f>
        <v>0</v>
      </c>
      <c r="AV4" s="27">
        <v>2</v>
      </c>
      <c r="BB4" s="6">
        <f>matches_win_weighted!AL4-matches_lost_weighted!AL4</f>
        <v>1</v>
      </c>
      <c r="BC4" s="6">
        <f>matches_win_weighted!AM4-matches_lost_weighted!AM4</f>
        <v>-1</v>
      </c>
      <c r="BD4" s="6">
        <f>matches_win_weighted!AN4-matches_lost_weighted!AN4</f>
        <v>0</v>
      </c>
      <c r="BE4" s="6">
        <f>matches_win_weighted!AO4-matches_lost_weighted!AO4</f>
        <v>0</v>
      </c>
      <c r="BF4" s="6">
        <f>matches_win_weighted!AP4-matches_lost_weighted!AP4</f>
        <v>0</v>
      </c>
      <c r="BG4" s="6">
        <f>matches_win_weighted!AQ4-matches_lost_weighted!AQ4</f>
        <v>0</v>
      </c>
      <c r="BH4" s="6">
        <f>matches_win_weighted!AR4-matches_lost_weighted!AR4</f>
        <v>0</v>
      </c>
      <c r="BI4" s="6">
        <f>matches_win_weighted!AS4-matches_lost_weighted!AS4</f>
        <v>0</v>
      </c>
      <c r="BJ4" s="6">
        <f>matches_win_weighted!AT4-matches_lost_weighted!AT4</f>
        <v>0</v>
      </c>
      <c r="BK4" s="6">
        <f>matches_win_weighted!AU4-matches_lost_weighted!AU4</f>
        <v>0</v>
      </c>
      <c r="BL4" s="27">
        <v>2</v>
      </c>
      <c r="BP4" s="6">
        <f>'matches_lost (2)'!BA4</f>
        <v>1</v>
      </c>
      <c r="BQ4" s="6">
        <f>'matches_lost (2)'!BB4</f>
        <v>-1</v>
      </c>
      <c r="BR4" s="6">
        <f>'matches_lost (2)'!BC4</f>
        <v>0</v>
      </c>
      <c r="BS4" s="6">
        <f>'matches_lost (2)'!BD4</f>
        <v>0</v>
      </c>
      <c r="BT4" s="6">
        <f>'matches_lost (2)'!BE4</f>
        <v>0</v>
      </c>
      <c r="BU4" s="6">
        <f>'matches_lost (2)'!BF4</f>
        <v>0</v>
      </c>
      <c r="BV4" s="6">
        <f>'matches_lost (2)'!BG4</f>
        <v>0</v>
      </c>
      <c r="BW4" s="6">
        <f>'matches_lost (2)'!BH4</f>
        <v>0</v>
      </c>
      <c r="BX4" s="6">
        <f>'matches_lost (2)'!BI4</f>
        <v>0</v>
      </c>
      <c r="BY4" s="6">
        <f>'matches_lost (2)'!BJ4</f>
        <v>0</v>
      </c>
      <c r="BZ4" s="27">
        <v>2</v>
      </c>
    </row>
    <row r="5" spans="1:78" x14ac:dyDescent="0.35">
      <c r="A5" t="s">
        <v>144</v>
      </c>
      <c r="B5" s="33">
        <v>2</v>
      </c>
      <c r="C5" s="27">
        <v>2</v>
      </c>
      <c r="D5" s="27">
        <v>8</v>
      </c>
      <c r="E5" s="27">
        <v>2</v>
      </c>
      <c r="F5" s="27">
        <f t="shared" ref="F5:F68" si="16">IF(E5=D5,C5,D5)</f>
        <v>8</v>
      </c>
      <c r="G5" s="27">
        <f t="shared" ref="G5:G68" si="17">C5-D5</f>
        <v>-6</v>
      </c>
      <c r="H5" s="27">
        <f t="shared" ref="H5:H68" si="18">F5+E5-D5-C5</f>
        <v>0</v>
      </c>
      <c r="I5" s="34">
        <f>VLOOKUP(F5,naive_stat!$A$4:$E$13,5,0)</f>
        <v>0.32</v>
      </c>
      <c r="J5" s="35">
        <f>11-VLOOKUP(F5,naive_stat!$A$4:$F$13,6,0)</f>
        <v>1</v>
      </c>
      <c r="K5" s="36">
        <f>HLOOKUP(F5,$AL$3:AU5,AV5,0)</f>
        <v>1</v>
      </c>
      <c r="L5" s="54">
        <f>IF(HLOOKUP(C5,$AL$3:$AU4,$AV4,0)&gt;HLOOKUP(D5,$AL$3:$AU4,$AV4,0),C5,D5)</f>
        <v>8</v>
      </c>
      <c r="M5" s="54">
        <f t="shared" si="4"/>
        <v>0</v>
      </c>
      <c r="N5" s="56">
        <f>IF(HLOOKUP(C5,$BB$3:$BK4,$AV4,0)&gt;HLOOKUP(D5,$BB$3:$BK4,$AV4,0),C5,D5)</f>
        <v>8</v>
      </c>
      <c r="O5" s="54">
        <f t="shared" si="5"/>
        <v>0</v>
      </c>
      <c r="P5" s="54">
        <f>IF(HLOOKUP(C5,$BP$3:$BY4,$AV4,0)&gt;HLOOKUP(D5,$BP$3:$BY4,$AV4,0),C5,D5)</f>
        <v>8</v>
      </c>
      <c r="Q5" s="54">
        <f t="shared" si="6"/>
        <v>0</v>
      </c>
      <c r="R5" s="27">
        <f>COUNTIF($F$4:$F5,R$3)</f>
        <v>0</v>
      </c>
      <c r="S5" s="27">
        <f>COUNTIF($F$4:$F5,S$3)</f>
        <v>1</v>
      </c>
      <c r="T5" s="27">
        <f>COUNTIF($F$4:$F5,T$3)</f>
        <v>0</v>
      </c>
      <c r="U5" s="27">
        <f>COUNTIF($F$4:$F5,U$3)</f>
        <v>0</v>
      </c>
      <c r="V5" s="27">
        <f>COUNTIF($F$4:$F5,V$3)</f>
        <v>0</v>
      </c>
      <c r="W5" s="27">
        <f>COUNTIF($F$4:$F5,W$3)</f>
        <v>0</v>
      </c>
      <c r="X5" s="27">
        <f>COUNTIF($F$4:$F5,X$3)</f>
        <v>0</v>
      </c>
      <c r="Y5" s="27">
        <f>COUNTIF($F$4:$F5,Y$3)</f>
        <v>0</v>
      </c>
      <c r="Z5" s="27">
        <f>COUNTIF($F$4:$F5,Z$3)</f>
        <v>1</v>
      </c>
      <c r="AA5" s="27">
        <f>COUNTIF($F$4:$F5,AA$3)</f>
        <v>0</v>
      </c>
      <c r="AB5" s="38">
        <f>COUNTIF($E$4:$F5,R$3)</f>
        <v>1</v>
      </c>
      <c r="AC5" s="28">
        <f>COUNTIF($E$4:$F5,S$3)</f>
        <v>1</v>
      </c>
      <c r="AD5" s="28">
        <f>COUNTIF($E$4:$F5,T$3)</f>
        <v>1</v>
      </c>
      <c r="AE5" s="28">
        <f>COUNTIF($E$4:$F5,U$3)</f>
        <v>0</v>
      </c>
      <c r="AF5" s="28">
        <f>COUNTIF($E$4:$F5,V$3)</f>
        <v>0</v>
      </c>
      <c r="AG5" s="28">
        <f>COUNTIF($E$4:$F5,W$3)</f>
        <v>0</v>
      </c>
      <c r="AH5" s="28">
        <f>COUNTIF($E$4:$F5,X$3)</f>
        <v>0</v>
      </c>
      <c r="AI5" s="28">
        <f>COUNTIF($E$4:$F5,Y$3)</f>
        <v>0</v>
      </c>
      <c r="AJ5" s="28">
        <f>COUNTIF($E$4:$F5,Z$3)</f>
        <v>1</v>
      </c>
      <c r="AK5" s="28">
        <f>COUNTIF($E$4:$F5,AA$3)</f>
        <v>0</v>
      </c>
      <c r="AL5" s="36">
        <f t="shared" ref="AL5:AL68" si="19">IFERROR(R5/AB5*R5,0)</f>
        <v>0</v>
      </c>
      <c r="AM5" s="36">
        <f t="shared" si="7"/>
        <v>1</v>
      </c>
      <c r="AN5" s="36">
        <f t="shared" si="8"/>
        <v>0</v>
      </c>
      <c r="AO5" s="36">
        <f t="shared" si="9"/>
        <v>0</v>
      </c>
      <c r="AP5" s="36">
        <f t="shared" si="10"/>
        <v>0</v>
      </c>
      <c r="AQ5" s="36">
        <f t="shared" si="11"/>
        <v>0</v>
      </c>
      <c r="AR5" s="36">
        <f t="shared" si="12"/>
        <v>0</v>
      </c>
      <c r="AS5" s="36">
        <f t="shared" si="13"/>
        <v>0</v>
      </c>
      <c r="AT5" s="36">
        <f t="shared" si="14"/>
        <v>1</v>
      </c>
      <c r="AU5" s="36">
        <f t="shared" si="15"/>
        <v>0</v>
      </c>
      <c r="AV5" s="27">
        <v>3</v>
      </c>
      <c r="BB5" s="6">
        <f>matches_win_weighted!AL5-matches_lost_weighted!AL5</f>
        <v>1</v>
      </c>
      <c r="BC5" s="6">
        <f>matches_win_weighted!AM5-matches_lost_weighted!AM5</f>
        <v>-1</v>
      </c>
      <c r="BD5" s="6">
        <f>matches_win_weighted!AN5-matches_lost_weighted!AN5</f>
        <v>1</v>
      </c>
      <c r="BE5" s="6">
        <f>matches_win_weighted!AO5-matches_lost_weighted!AO5</f>
        <v>0</v>
      </c>
      <c r="BF5" s="6">
        <f>matches_win_weighted!AP5-matches_lost_weighted!AP5</f>
        <v>0</v>
      </c>
      <c r="BG5" s="6">
        <f>matches_win_weighted!AQ5-matches_lost_weighted!AQ5</f>
        <v>0</v>
      </c>
      <c r="BH5" s="6">
        <f>matches_win_weighted!AR5-matches_lost_weighted!AR5</f>
        <v>0</v>
      </c>
      <c r="BI5" s="6">
        <f>matches_win_weighted!AS5-matches_lost_weighted!AS5</f>
        <v>0</v>
      </c>
      <c r="BJ5" s="6">
        <f>matches_win_weighted!AT5-matches_lost_weighted!AT5</f>
        <v>-1</v>
      </c>
      <c r="BK5" s="6">
        <f>matches_win_weighted!AU5-matches_lost_weighted!AU5</f>
        <v>0</v>
      </c>
      <c r="BL5" s="27">
        <v>3</v>
      </c>
      <c r="BP5" s="6">
        <f>'matches_lost (2)'!BA5</f>
        <v>1</v>
      </c>
      <c r="BQ5" s="6">
        <f>'matches_lost (2)'!BB5</f>
        <v>-1</v>
      </c>
      <c r="BR5" s="6">
        <f>'matches_lost (2)'!BC5</f>
        <v>1</v>
      </c>
      <c r="BS5" s="6">
        <f>'matches_lost (2)'!BD5</f>
        <v>0</v>
      </c>
      <c r="BT5" s="6">
        <f>'matches_lost (2)'!BE5</f>
        <v>0</v>
      </c>
      <c r="BU5" s="6">
        <f>'matches_lost (2)'!BF5</f>
        <v>0</v>
      </c>
      <c r="BV5" s="6">
        <f>'matches_lost (2)'!BG5</f>
        <v>0</v>
      </c>
      <c r="BW5" s="6">
        <f>'matches_lost (2)'!BH5</f>
        <v>0</v>
      </c>
      <c r="BX5" s="6">
        <f>'matches_lost (2)'!BI5</f>
        <v>-1</v>
      </c>
      <c r="BY5" s="6">
        <f>'matches_lost (2)'!BJ5</f>
        <v>0</v>
      </c>
      <c r="BZ5" s="27">
        <v>3</v>
      </c>
    </row>
    <row r="6" spans="1:78" x14ac:dyDescent="0.35">
      <c r="A6" t="s">
        <v>144</v>
      </c>
      <c r="B6" s="33">
        <v>3</v>
      </c>
      <c r="C6" s="27">
        <v>3</v>
      </c>
      <c r="D6" s="27">
        <v>5</v>
      </c>
      <c r="E6" s="27">
        <v>3</v>
      </c>
      <c r="F6" s="27">
        <f t="shared" si="16"/>
        <v>5</v>
      </c>
      <c r="G6" s="27">
        <f t="shared" si="17"/>
        <v>-2</v>
      </c>
      <c r="H6" s="27">
        <f t="shared" si="18"/>
        <v>0</v>
      </c>
      <c r="I6" s="34">
        <f>VLOOKUP(F6,naive_stat!$A$4:$E$13,5,0)</f>
        <v>0.42307692307692307</v>
      </c>
      <c r="J6" s="35">
        <f>11-VLOOKUP(F6,naive_stat!$A$4:$F$13,6,0)</f>
        <v>3</v>
      </c>
      <c r="K6" s="36">
        <f>HLOOKUP(F6,$AL$3:AU6,AV6,0)</f>
        <v>1</v>
      </c>
      <c r="L6" s="54">
        <f>IF(HLOOKUP(C6,$AL$3:$AU5,$AV5,0)&gt;HLOOKUP(D6,$AL$3:$AU5,$AV5,0),C6,D6)</f>
        <v>5</v>
      </c>
      <c r="M6" s="54">
        <f t="shared" si="4"/>
        <v>0</v>
      </c>
      <c r="N6" s="56">
        <f>IF(HLOOKUP(C6,$BB$3:$BK5,$AV5,0)&gt;HLOOKUP(D6,$BB$3:$BK5,$AV5,0),C6,D6)</f>
        <v>5</v>
      </c>
      <c r="O6" s="54">
        <f t="shared" si="5"/>
        <v>0</v>
      </c>
      <c r="P6" s="54">
        <f>IF(HLOOKUP(C6,$BP$3:$BY5,$AV5,0)&gt;HLOOKUP(D6,$BP$3:$BY5,$AV5,0),C6,D6)</f>
        <v>5</v>
      </c>
      <c r="Q6" s="54">
        <f t="shared" si="6"/>
        <v>0</v>
      </c>
      <c r="R6" s="27">
        <f>COUNTIF($F$4:$F6,R$3)</f>
        <v>0</v>
      </c>
      <c r="S6" s="27">
        <f>COUNTIF($F$4:$F6,S$3)</f>
        <v>1</v>
      </c>
      <c r="T6" s="27">
        <f>COUNTIF($F$4:$F6,T$3)</f>
        <v>0</v>
      </c>
      <c r="U6" s="27">
        <f>COUNTIF($F$4:$F6,U$3)</f>
        <v>0</v>
      </c>
      <c r="V6" s="27">
        <f>COUNTIF($F$4:$F6,V$3)</f>
        <v>0</v>
      </c>
      <c r="W6" s="27">
        <f>COUNTIF($F$4:$F6,W$3)</f>
        <v>1</v>
      </c>
      <c r="X6" s="27">
        <f>COUNTIF($F$4:$F6,X$3)</f>
        <v>0</v>
      </c>
      <c r="Y6" s="27">
        <f>COUNTIF($F$4:$F6,Y$3)</f>
        <v>0</v>
      </c>
      <c r="Z6" s="27">
        <f>COUNTIF($F$4:$F6,Z$3)</f>
        <v>1</v>
      </c>
      <c r="AA6" s="27">
        <f>COUNTIF($F$4:$F6,AA$3)</f>
        <v>0</v>
      </c>
      <c r="AB6" s="38">
        <f>COUNTIF($E$4:$F6,R$3)</f>
        <v>1</v>
      </c>
      <c r="AC6" s="28">
        <f>COUNTIF($E$4:$F6,S$3)</f>
        <v>1</v>
      </c>
      <c r="AD6" s="28">
        <f>COUNTIF($E$4:$F6,T$3)</f>
        <v>1</v>
      </c>
      <c r="AE6" s="28">
        <f>COUNTIF($E$4:$F6,U$3)</f>
        <v>1</v>
      </c>
      <c r="AF6" s="28">
        <f>COUNTIF($E$4:$F6,V$3)</f>
        <v>0</v>
      </c>
      <c r="AG6" s="28">
        <f>COUNTIF($E$4:$F6,W$3)</f>
        <v>1</v>
      </c>
      <c r="AH6" s="28">
        <f>COUNTIF($E$4:$F6,X$3)</f>
        <v>0</v>
      </c>
      <c r="AI6" s="28">
        <f>COUNTIF($E$4:$F6,Y$3)</f>
        <v>0</v>
      </c>
      <c r="AJ6" s="28">
        <f>COUNTIF($E$4:$F6,Z$3)</f>
        <v>1</v>
      </c>
      <c r="AK6" s="28">
        <f>COUNTIF($E$4:$F6,AA$3)</f>
        <v>0</v>
      </c>
      <c r="AL6" s="36">
        <f t="shared" si="19"/>
        <v>0</v>
      </c>
      <c r="AM6" s="36">
        <f t="shared" si="7"/>
        <v>1</v>
      </c>
      <c r="AN6" s="36">
        <f t="shared" si="8"/>
        <v>0</v>
      </c>
      <c r="AO6" s="36">
        <f t="shared" si="9"/>
        <v>0</v>
      </c>
      <c r="AP6" s="36">
        <f t="shared" si="10"/>
        <v>0</v>
      </c>
      <c r="AQ6" s="36">
        <f t="shared" si="11"/>
        <v>1</v>
      </c>
      <c r="AR6" s="36">
        <f t="shared" si="12"/>
        <v>0</v>
      </c>
      <c r="AS6" s="36">
        <f t="shared" si="13"/>
        <v>0</v>
      </c>
      <c r="AT6" s="36">
        <f t="shared" si="14"/>
        <v>1</v>
      </c>
      <c r="AU6" s="36">
        <f t="shared" si="15"/>
        <v>0</v>
      </c>
      <c r="AV6" s="27">
        <v>4</v>
      </c>
      <c r="BB6" s="6">
        <f>matches_win_weighted!AL6-matches_lost_weighted!AL6</f>
        <v>1</v>
      </c>
      <c r="BC6" s="6">
        <f>matches_win_weighted!AM6-matches_lost_weighted!AM6</f>
        <v>-1</v>
      </c>
      <c r="BD6" s="6">
        <f>matches_win_weighted!AN6-matches_lost_weighted!AN6</f>
        <v>1</v>
      </c>
      <c r="BE6" s="6">
        <f>matches_win_weighted!AO6-matches_lost_weighted!AO6</f>
        <v>1</v>
      </c>
      <c r="BF6" s="6">
        <f>matches_win_weighted!AP6-matches_lost_weighted!AP6</f>
        <v>0</v>
      </c>
      <c r="BG6" s="6">
        <f>matches_win_weighted!AQ6-matches_lost_weighted!AQ6</f>
        <v>-1</v>
      </c>
      <c r="BH6" s="6">
        <f>matches_win_weighted!AR6-matches_lost_weighted!AR6</f>
        <v>0</v>
      </c>
      <c r="BI6" s="6">
        <f>matches_win_weighted!AS6-matches_lost_weighted!AS6</f>
        <v>0</v>
      </c>
      <c r="BJ6" s="6">
        <f>matches_win_weighted!AT6-matches_lost_weighted!AT6</f>
        <v>-1</v>
      </c>
      <c r="BK6" s="6">
        <f>matches_win_weighted!AU6-matches_lost_weighted!AU6</f>
        <v>0</v>
      </c>
      <c r="BL6" s="27">
        <v>4</v>
      </c>
      <c r="BP6" s="6">
        <f>'matches_lost (2)'!BA6</f>
        <v>1</v>
      </c>
      <c r="BQ6" s="6">
        <f>'matches_lost (2)'!BB6</f>
        <v>-1</v>
      </c>
      <c r="BR6" s="6">
        <f>'matches_lost (2)'!BC6</f>
        <v>1</v>
      </c>
      <c r="BS6" s="6">
        <f>'matches_lost (2)'!BD6</f>
        <v>1</v>
      </c>
      <c r="BT6" s="6">
        <f>'matches_lost (2)'!BE6</f>
        <v>0</v>
      </c>
      <c r="BU6" s="6">
        <f>'matches_lost (2)'!BF6</f>
        <v>-1</v>
      </c>
      <c r="BV6" s="6">
        <f>'matches_lost (2)'!BG6</f>
        <v>0</v>
      </c>
      <c r="BW6" s="6">
        <f>'matches_lost (2)'!BH6</f>
        <v>0</v>
      </c>
      <c r="BX6" s="6">
        <f>'matches_lost (2)'!BI6</f>
        <v>-1</v>
      </c>
      <c r="BY6" s="6">
        <f>'matches_lost (2)'!BJ6</f>
        <v>0</v>
      </c>
      <c r="BZ6" s="27">
        <v>4</v>
      </c>
    </row>
    <row r="7" spans="1:78" x14ac:dyDescent="0.35">
      <c r="A7" t="s">
        <v>144</v>
      </c>
      <c r="B7" s="33">
        <v>4</v>
      </c>
      <c r="C7" s="27">
        <v>7</v>
      </c>
      <c r="D7" s="27">
        <v>6</v>
      </c>
      <c r="E7" s="27">
        <v>7</v>
      </c>
      <c r="F7" s="27">
        <f t="shared" si="16"/>
        <v>6</v>
      </c>
      <c r="G7" s="27">
        <f t="shared" si="17"/>
        <v>1</v>
      </c>
      <c r="H7" s="27">
        <f t="shared" si="18"/>
        <v>0</v>
      </c>
      <c r="I7" s="34">
        <f>VLOOKUP(F7,naive_stat!$A$4:$E$13,5,0)</f>
        <v>0.55555555555555558</v>
      </c>
      <c r="J7" s="35">
        <f>11-VLOOKUP(F7,naive_stat!$A$4:$F$13,6,0)</f>
        <v>9</v>
      </c>
      <c r="K7" s="36">
        <f>HLOOKUP(F7,$AL$3:AU7,AV7,0)</f>
        <v>1</v>
      </c>
      <c r="L7" s="54">
        <f>IF(HLOOKUP(C7,$AL$3:$AU6,$AV6,0)&gt;HLOOKUP(D7,$AL$3:$AU6,$AV6,0),C7,D7)</f>
        <v>6</v>
      </c>
      <c r="M7" s="54">
        <f t="shared" si="4"/>
        <v>0</v>
      </c>
      <c r="N7" s="56">
        <f>IF(HLOOKUP(C7,$BB$3:$BK6,$AV6,0)&gt;HLOOKUP(D7,$BB$3:$BK6,$AV6,0),C7,D7)</f>
        <v>6</v>
      </c>
      <c r="O7" s="54">
        <f t="shared" si="5"/>
        <v>0</v>
      </c>
      <c r="P7" s="54">
        <f>IF(HLOOKUP(C7,$BP$3:$BY6,$AV6,0)&gt;HLOOKUP(D7,$BP$3:$BY6,$AV6,0),C7,D7)</f>
        <v>6</v>
      </c>
      <c r="Q7" s="54">
        <f t="shared" si="6"/>
        <v>0</v>
      </c>
      <c r="R7" s="27">
        <f>COUNTIF($F$4:$F7,R$3)</f>
        <v>0</v>
      </c>
      <c r="S7" s="27">
        <f>COUNTIF($F$4:$F7,S$3)</f>
        <v>1</v>
      </c>
      <c r="T7" s="27">
        <f>COUNTIF($F$4:$F7,T$3)</f>
        <v>0</v>
      </c>
      <c r="U7" s="27">
        <f>COUNTIF($F$4:$F7,U$3)</f>
        <v>0</v>
      </c>
      <c r="V7" s="27">
        <f>COUNTIF($F$4:$F7,V$3)</f>
        <v>0</v>
      </c>
      <c r="W7" s="27">
        <f>COUNTIF($F$4:$F7,W$3)</f>
        <v>1</v>
      </c>
      <c r="X7" s="27">
        <f>COUNTIF($F$4:$F7,X$3)</f>
        <v>1</v>
      </c>
      <c r="Y7" s="27">
        <f>COUNTIF($F$4:$F7,Y$3)</f>
        <v>0</v>
      </c>
      <c r="Z7" s="27">
        <f>COUNTIF($F$4:$F7,Z$3)</f>
        <v>1</v>
      </c>
      <c r="AA7" s="27">
        <f>COUNTIF($F$4:$F7,AA$3)</f>
        <v>0</v>
      </c>
      <c r="AB7" s="38">
        <f>COUNTIF($E$4:$F7,R$3)</f>
        <v>1</v>
      </c>
      <c r="AC7" s="28">
        <f>COUNTIF($E$4:$F7,S$3)</f>
        <v>1</v>
      </c>
      <c r="AD7" s="28">
        <f>COUNTIF($E$4:$F7,T$3)</f>
        <v>1</v>
      </c>
      <c r="AE7" s="28">
        <f>COUNTIF($E$4:$F7,U$3)</f>
        <v>1</v>
      </c>
      <c r="AF7" s="28">
        <f>COUNTIF($E$4:$F7,V$3)</f>
        <v>0</v>
      </c>
      <c r="AG7" s="28">
        <f>COUNTIF($E$4:$F7,W$3)</f>
        <v>1</v>
      </c>
      <c r="AH7" s="28">
        <f>COUNTIF($E$4:$F7,X$3)</f>
        <v>1</v>
      </c>
      <c r="AI7" s="28">
        <f>COUNTIF($E$4:$F7,Y$3)</f>
        <v>1</v>
      </c>
      <c r="AJ7" s="28">
        <f>COUNTIF($E$4:$F7,Z$3)</f>
        <v>1</v>
      </c>
      <c r="AK7" s="28">
        <f>COUNTIF($E$4:$F7,AA$3)</f>
        <v>0</v>
      </c>
      <c r="AL7" s="36">
        <f t="shared" si="19"/>
        <v>0</v>
      </c>
      <c r="AM7" s="36">
        <f t="shared" si="7"/>
        <v>1</v>
      </c>
      <c r="AN7" s="36">
        <f t="shared" si="8"/>
        <v>0</v>
      </c>
      <c r="AO7" s="36">
        <f t="shared" si="9"/>
        <v>0</v>
      </c>
      <c r="AP7" s="36">
        <f t="shared" si="10"/>
        <v>0</v>
      </c>
      <c r="AQ7" s="36">
        <f t="shared" si="11"/>
        <v>1</v>
      </c>
      <c r="AR7" s="36">
        <f t="shared" si="12"/>
        <v>1</v>
      </c>
      <c r="AS7" s="36">
        <f t="shared" si="13"/>
        <v>0</v>
      </c>
      <c r="AT7" s="36">
        <f t="shared" si="14"/>
        <v>1</v>
      </c>
      <c r="AU7" s="36">
        <f t="shared" si="15"/>
        <v>0</v>
      </c>
      <c r="AV7" s="27">
        <v>5</v>
      </c>
      <c r="BB7" s="6">
        <f>matches_win_weighted!AL7-matches_lost_weighted!AL7</f>
        <v>1</v>
      </c>
      <c r="BC7" s="6">
        <f>matches_win_weighted!AM7-matches_lost_weighted!AM7</f>
        <v>-1</v>
      </c>
      <c r="BD7" s="6">
        <f>matches_win_weighted!AN7-matches_lost_weighted!AN7</f>
        <v>1</v>
      </c>
      <c r="BE7" s="6">
        <f>matches_win_weighted!AO7-matches_lost_weighted!AO7</f>
        <v>1</v>
      </c>
      <c r="BF7" s="6">
        <f>matches_win_weighted!AP7-matches_lost_weighted!AP7</f>
        <v>0</v>
      </c>
      <c r="BG7" s="6">
        <f>matches_win_weighted!AQ7-matches_lost_weighted!AQ7</f>
        <v>-1</v>
      </c>
      <c r="BH7" s="6">
        <f>matches_win_weighted!AR7-matches_lost_weighted!AR7</f>
        <v>-1</v>
      </c>
      <c r="BI7" s="6">
        <f>matches_win_weighted!AS7-matches_lost_weighted!AS7</f>
        <v>1</v>
      </c>
      <c r="BJ7" s="6">
        <f>matches_win_weighted!AT7-matches_lost_weighted!AT7</f>
        <v>-1</v>
      </c>
      <c r="BK7" s="6">
        <f>matches_win_weighted!AU7-matches_lost_weighted!AU7</f>
        <v>0</v>
      </c>
      <c r="BL7" s="27">
        <v>5</v>
      </c>
      <c r="BP7" s="6">
        <f>'matches_lost (2)'!BA7</f>
        <v>1</v>
      </c>
      <c r="BQ7" s="6">
        <f>'matches_lost (2)'!BB7</f>
        <v>-1</v>
      </c>
      <c r="BR7" s="6">
        <f>'matches_lost (2)'!BC7</f>
        <v>1</v>
      </c>
      <c r="BS7" s="6">
        <f>'matches_lost (2)'!BD7</f>
        <v>1</v>
      </c>
      <c r="BT7" s="6">
        <f>'matches_lost (2)'!BE7</f>
        <v>0</v>
      </c>
      <c r="BU7" s="6">
        <f>'matches_lost (2)'!BF7</f>
        <v>-1</v>
      </c>
      <c r="BV7" s="6">
        <f>'matches_lost (2)'!BG7</f>
        <v>-1</v>
      </c>
      <c r="BW7" s="6">
        <f>'matches_lost (2)'!BH7</f>
        <v>1</v>
      </c>
      <c r="BX7" s="6">
        <f>'matches_lost (2)'!BI7</f>
        <v>-1</v>
      </c>
      <c r="BY7" s="6">
        <f>'matches_lost (2)'!BJ7</f>
        <v>0</v>
      </c>
      <c r="BZ7" s="27">
        <v>5</v>
      </c>
    </row>
    <row r="8" spans="1:78" x14ac:dyDescent="0.35">
      <c r="A8" t="s">
        <v>144</v>
      </c>
      <c r="B8" s="33">
        <v>5</v>
      </c>
      <c r="C8" s="27">
        <v>8</v>
      </c>
      <c r="D8" s="27">
        <v>1</v>
      </c>
      <c r="E8" s="27">
        <v>8</v>
      </c>
      <c r="F8" s="27">
        <f t="shared" si="16"/>
        <v>1</v>
      </c>
      <c r="G8" s="27">
        <f t="shared" si="17"/>
        <v>7</v>
      </c>
      <c r="H8" s="27">
        <f t="shared" si="18"/>
        <v>0</v>
      </c>
      <c r="I8" s="34">
        <f>VLOOKUP(F8,naive_stat!$A$4:$E$13,5,0)</f>
        <v>0.7567567567567568</v>
      </c>
      <c r="J8" s="35">
        <f>11-VLOOKUP(F8,naive_stat!$A$4:$F$13,6,0)</f>
        <v>10</v>
      </c>
      <c r="K8" s="36">
        <f>HLOOKUP(F8,$AL$3:AU8,AV8,0)</f>
        <v>2</v>
      </c>
      <c r="L8" s="54">
        <f>IF(HLOOKUP(C8,$AL$3:$AU7,$AV7,0)&gt;HLOOKUP(D8,$AL$3:$AU7,$AV7,0),C8,D8)</f>
        <v>1</v>
      </c>
      <c r="M8" s="54">
        <f t="shared" si="4"/>
        <v>0</v>
      </c>
      <c r="N8" s="56">
        <f>IF(HLOOKUP(C8,$BB$3:$BK7,$AV7,0)&gt;HLOOKUP(D8,$BB$3:$BK7,$AV7,0),C8,D8)</f>
        <v>1</v>
      </c>
      <c r="O8" s="54">
        <f t="shared" si="5"/>
        <v>0</v>
      </c>
      <c r="P8" s="54">
        <f>IF(HLOOKUP(C8,$BP$3:$BY7,$AV7,0)&gt;HLOOKUP(D8,$BP$3:$BY7,$AV7,0),C8,D8)</f>
        <v>1</v>
      </c>
      <c r="Q8" s="54">
        <f t="shared" si="6"/>
        <v>0</v>
      </c>
      <c r="R8" s="27">
        <f>COUNTIF($F$4:$F8,R$3)</f>
        <v>0</v>
      </c>
      <c r="S8" s="27">
        <f>COUNTIF($F$4:$F8,S$3)</f>
        <v>2</v>
      </c>
      <c r="T8" s="27">
        <f>COUNTIF($F$4:$F8,T$3)</f>
        <v>0</v>
      </c>
      <c r="U8" s="27">
        <f>COUNTIF($F$4:$F8,U$3)</f>
        <v>0</v>
      </c>
      <c r="V8" s="27">
        <f>COUNTIF($F$4:$F8,V$3)</f>
        <v>0</v>
      </c>
      <c r="W8" s="27">
        <f>COUNTIF($F$4:$F8,W$3)</f>
        <v>1</v>
      </c>
      <c r="X8" s="27">
        <f>COUNTIF($F$4:$F8,X$3)</f>
        <v>1</v>
      </c>
      <c r="Y8" s="27">
        <f>COUNTIF($F$4:$F8,Y$3)</f>
        <v>0</v>
      </c>
      <c r="Z8" s="27">
        <f>COUNTIF($F$4:$F8,Z$3)</f>
        <v>1</v>
      </c>
      <c r="AA8" s="27">
        <f>COUNTIF($F$4:$F8,AA$3)</f>
        <v>0</v>
      </c>
      <c r="AB8" s="38">
        <f>COUNTIF($E$4:$F8,R$3)</f>
        <v>1</v>
      </c>
      <c r="AC8" s="28">
        <f>COUNTIF($E$4:$F8,S$3)</f>
        <v>2</v>
      </c>
      <c r="AD8" s="28">
        <f>COUNTIF($E$4:$F8,T$3)</f>
        <v>1</v>
      </c>
      <c r="AE8" s="28">
        <f>COUNTIF($E$4:$F8,U$3)</f>
        <v>1</v>
      </c>
      <c r="AF8" s="28">
        <f>COUNTIF($E$4:$F8,V$3)</f>
        <v>0</v>
      </c>
      <c r="AG8" s="28">
        <f>COUNTIF($E$4:$F8,W$3)</f>
        <v>1</v>
      </c>
      <c r="AH8" s="28">
        <f>COUNTIF($E$4:$F8,X$3)</f>
        <v>1</v>
      </c>
      <c r="AI8" s="28">
        <f>COUNTIF($E$4:$F8,Y$3)</f>
        <v>1</v>
      </c>
      <c r="AJ8" s="28">
        <f>COUNTIF($E$4:$F8,Z$3)</f>
        <v>2</v>
      </c>
      <c r="AK8" s="28">
        <f>COUNTIF($E$4:$F8,AA$3)</f>
        <v>0</v>
      </c>
      <c r="AL8" s="36">
        <f t="shared" si="19"/>
        <v>0</v>
      </c>
      <c r="AM8" s="36">
        <f t="shared" si="7"/>
        <v>2</v>
      </c>
      <c r="AN8" s="36">
        <f t="shared" si="8"/>
        <v>0</v>
      </c>
      <c r="AO8" s="36">
        <f t="shared" si="9"/>
        <v>0</v>
      </c>
      <c r="AP8" s="36">
        <f t="shared" si="10"/>
        <v>0</v>
      </c>
      <c r="AQ8" s="36">
        <f t="shared" si="11"/>
        <v>1</v>
      </c>
      <c r="AR8" s="36">
        <f t="shared" si="12"/>
        <v>1</v>
      </c>
      <c r="AS8" s="36">
        <f t="shared" si="13"/>
        <v>0</v>
      </c>
      <c r="AT8" s="36">
        <f t="shared" si="14"/>
        <v>0.5</v>
      </c>
      <c r="AU8" s="36">
        <f t="shared" si="15"/>
        <v>0</v>
      </c>
      <c r="AV8" s="27">
        <v>6</v>
      </c>
      <c r="BB8" s="6">
        <f>matches_win_weighted!AL8-matches_lost_weighted!AL8</f>
        <v>1</v>
      </c>
      <c r="BC8" s="6">
        <f>matches_win_weighted!AM8-matches_lost_weighted!AM8</f>
        <v>-2</v>
      </c>
      <c r="BD8" s="6">
        <f>matches_win_weighted!AN8-matches_lost_weighted!AN8</f>
        <v>1</v>
      </c>
      <c r="BE8" s="6">
        <f>matches_win_weighted!AO8-matches_lost_weighted!AO8</f>
        <v>1</v>
      </c>
      <c r="BF8" s="6">
        <f>matches_win_weighted!AP8-matches_lost_weighted!AP8</f>
        <v>0</v>
      </c>
      <c r="BG8" s="6">
        <f>matches_win_weighted!AQ8-matches_lost_weighted!AQ8</f>
        <v>-1</v>
      </c>
      <c r="BH8" s="6">
        <f>matches_win_weighted!AR8-matches_lost_weighted!AR8</f>
        <v>-1</v>
      </c>
      <c r="BI8" s="6">
        <f>matches_win_weighted!AS8-matches_lost_weighted!AS8</f>
        <v>1</v>
      </c>
      <c r="BJ8" s="6">
        <f>matches_win_weighted!AT8-matches_lost_weighted!AT8</f>
        <v>0</v>
      </c>
      <c r="BK8" s="6">
        <f>matches_win_weighted!AU8-matches_lost_weighted!AU8</f>
        <v>0</v>
      </c>
      <c r="BL8" s="27">
        <v>6</v>
      </c>
      <c r="BP8" s="6">
        <f>'matches_lost (2)'!BA8</f>
        <v>1</v>
      </c>
      <c r="BQ8" s="6">
        <f>'matches_lost (2)'!BB8</f>
        <v>-1</v>
      </c>
      <c r="BR8" s="6">
        <f>'matches_lost (2)'!BC8</f>
        <v>1</v>
      </c>
      <c r="BS8" s="6">
        <f>'matches_lost (2)'!BD8</f>
        <v>1</v>
      </c>
      <c r="BT8" s="6">
        <f>'matches_lost (2)'!BE8</f>
        <v>0</v>
      </c>
      <c r="BU8" s="6">
        <f>'matches_lost (2)'!BF8</f>
        <v>-1</v>
      </c>
      <c r="BV8" s="6">
        <f>'matches_lost (2)'!BG8</f>
        <v>-1</v>
      </c>
      <c r="BW8" s="6">
        <f>'matches_lost (2)'!BH8</f>
        <v>1</v>
      </c>
      <c r="BX8" s="6">
        <f>'matches_lost (2)'!BI8</f>
        <v>0</v>
      </c>
      <c r="BY8" s="6">
        <f>'matches_lost (2)'!BJ8</f>
        <v>0</v>
      </c>
      <c r="BZ8" s="27">
        <v>6</v>
      </c>
    </row>
    <row r="9" spans="1:78" x14ac:dyDescent="0.35">
      <c r="A9" t="s">
        <v>144</v>
      </c>
      <c r="B9" s="33">
        <v>6</v>
      </c>
      <c r="C9" s="27">
        <v>8</v>
      </c>
      <c r="D9" s="27">
        <v>4</v>
      </c>
      <c r="E9" s="27">
        <v>8</v>
      </c>
      <c r="F9" s="27">
        <f t="shared" si="16"/>
        <v>4</v>
      </c>
      <c r="G9" s="27">
        <f t="shared" si="17"/>
        <v>4</v>
      </c>
      <c r="H9" s="27">
        <f t="shared" si="18"/>
        <v>0</v>
      </c>
      <c r="I9" s="34">
        <f>VLOOKUP(F9,naive_stat!$A$4:$E$13,5,0)</f>
        <v>0.5161290322580645</v>
      </c>
      <c r="J9" s="35">
        <f>11-VLOOKUP(F9,naive_stat!$A$4:$F$13,6,0)</f>
        <v>8</v>
      </c>
      <c r="K9" s="36">
        <f>HLOOKUP(F9,$AL$3:AU9,AV9,0)</f>
        <v>1</v>
      </c>
      <c r="L9" s="54">
        <f>IF(HLOOKUP(C9,$AL$3:$AU8,$AV8,0)&gt;HLOOKUP(D9,$AL$3:$AU8,$AV8,0),C9,D9)</f>
        <v>8</v>
      </c>
      <c r="M9" s="54">
        <f t="shared" si="4"/>
        <v>1</v>
      </c>
      <c r="N9" s="56">
        <f>IF(HLOOKUP(C9,$BB$3:$BK8,$AV8,0)&gt;HLOOKUP(D9,$BB$3:$BK8,$AV8,0),C9,D9)</f>
        <v>4</v>
      </c>
      <c r="O9" s="54">
        <f t="shared" si="5"/>
        <v>0</v>
      </c>
      <c r="P9" s="54">
        <f>IF(HLOOKUP(C9,$BP$3:$BY8,$AV8,0)&gt;HLOOKUP(D9,$BP$3:$BY8,$AV8,0),C9,D9)</f>
        <v>4</v>
      </c>
      <c r="Q9" s="54">
        <f t="shared" si="6"/>
        <v>0</v>
      </c>
      <c r="R9" s="27">
        <f>COUNTIF($F$4:$F9,R$3)</f>
        <v>0</v>
      </c>
      <c r="S9" s="27">
        <f>COUNTIF($F$4:$F9,S$3)</f>
        <v>2</v>
      </c>
      <c r="T9" s="27">
        <f>COUNTIF($F$4:$F9,T$3)</f>
        <v>0</v>
      </c>
      <c r="U9" s="27">
        <f>COUNTIF($F$4:$F9,U$3)</f>
        <v>0</v>
      </c>
      <c r="V9" s="27">
        <f>COUNTIF($F$4:$F9,V$3)</f>
        <v>1</v>
      </c>
      <c r="W9" s="27">
        <f>COUNTIF($F$4:$F9,W$3)</f>
        <v>1</v>
      </c>
      <c r="X9" s="27">
        <f>COUNTIF($F$4:$F9,X$3)</f>
        <v>1</v>
      </c>
      <c r="Y9" s="27">
        <f>COUNTIF($F$4:$F9,Y$3)</f>
        <v>0</v>
      </c>
      <c r="Z9" s="27">
        <f>COUNTIF($F$4:$F9,Z$3)</f>
        <v>1</v>
      </c>
      <c r="AA9" s="27">
        <f>COUNTIF($F$4:$F9,AA$3)</f>
        <v>0</v>
      </c>
      <c r="AB9" s="38">
        <f>COUNTIF($E$4:$F9,R$3)</f>
        <v>1</v>
      </c>
      <c r="AC9" s="28">
        <f>COUNTIF($E$4:$F9,S$3)</f>
        <v>2</v>
      </c>
      <c r="AD9" s="28">
        <f>COUNTIF($E$4:$F9,T$3)</f>
        <v>1</v>
      </c>
      <c r="AE9" s="28">
        <f>COUNTIF($E$4:$F9,U$3)</f>
        <v>1</v>
      </c>
      <c r="AF9" s="28">
        <f>COUNTIF($E$4:$F9,V$3)</f>
        <v>1</v>
      </c>
      <c r="AG9" s="28">
        <f>COUNTIF($E$4:$F9,W$3)</f>
        <v>1</v>
      </c>
      <c r="AH9" s="28">
        <f>COUNTIF($E$4:$F9,X$3)</f>
        <v>1</v>
      </c>
      <c r="AI9" s="28">
        <f>COUNTIF($E$4:$F9,Y$3)</f>
        <v>1</v>
      </c>
      <c r="AJ9" s="28">
        <f>COUNTIF($E$4:$F9,Z$3)</f>
        <v>3</v>
      </c>
      <c r="AK9" s="28">
        <f>COUNTIF($E$4:$F9,AA$3)</f>
        <v>0</v>
      </c>
      <c r="AL9" s="36">
        <f t="shared" si="19"/>
        <v>0</v>
      </c>
      <c r="AM9" s="36">
        <f t="shared" si="7"/>
        <v>2</v>
      </c>
      <c r="AN9" s="36">
        <f t="shared" si="8"/>
        <v>0</v>
      </c>
      <c r="AO9" s="36">
        <f t="shared" si="9"/>
        <v>0</v>
      </c>
      <c r="AP9" s="36">
        <f t="shared" si="10"/>
        <v>1</v>
      </c>
      <c r="AQ9" s="36">
        <f t="shared" si="11"/>
        <v>1</v>
      </c>
      <c r="AR9" s="36">
        <f t="shared" si="12"/>
        <v>1</v>
      </c>
      <c r="AS9" s="36">
        <f t="shared" si="13"/>
        <v>0</v>
      </c>
      <c r="AT9" s="36">
        <f t="shared" si="14"/>
        <v>0.33333333333333331</v>
      </c>
      <c r="AU9" s="36">
        <f t="shared" si="15"/>
        <v>0</v>
      </c>
      <c r="AV9" s="27">
        <v>7</v>
      </c>
      <c r="BB9" s="6">
        <f>matches_win_weighted!AL9-matches_lost_weighted!AL9</f>
        <v>1</v>
      </c>
      <c r="BC9" s="6">
        <f>matches_win_weighted!AM9-matches_lost_weighted!AM9</f>
        <v>-2</v>
      </c>
      <c r="BD9" s="6">
        <f>matches_win_weighted!AN9-matches_lost_weighted!AN9</f>
        <v>1</v>
      </c>
      <c r="BE9" s="6">
        <f>matches_win_weighted!AO9-matches_lost_weighted!AO9</f>
        <v>1</v>
      </c>
      <c r="BF9" s="6">
        <f>matches_win_weighted!AP9-matches_lost_weighted!AP9</f>
        <v>-1</v>
      </c>
      <c r="BG9" s="6">
        <f>matches_win_weighted!AQ9-matches_lost_weighted!AQ9</f>
        <v>-1</v>
      </c>
      <c r="BH9" s="6">
        <f>matches_win_weighted!AR9-matches_lost_weighted!AR9</f>
        <v>-1</v>
      </c>
      <c r="BI9" s="6">
        <f>matches_win_weighted!AS9-matches_lost_weighted!AS9</f>
        <v>1</v>
      </c>
      <c r="BJ9" s="6">
        <f>matches_win_weighted!AT9-matches_lost_weighted!AT9</f>
        <v>1</v>
      </c>
      <c r="BK9" s="6">
        <f>matches_win_weighted!AU9-matches_lost_weighted!AU9</f>
        <v>0</v>
      </c>
      <c r="BL9" s="27">
        <v>7</v>
      </c>
      <c r="BP9" s="6">
        <f>'matches_lost (2)'!BA9</f>
        <v>1</v>
      </c>
      <c r="BQ9" s="6">
        <f>'matches_lost (2)'!BB9</f>
        <v>-1</v>
      </c>
      <c r="BR9" s="6">
        <f>'matches_lost (2)'!BC9</f>
        <v>1</v>
      </c>
      <c r="BS9" s="6">
        <f>'matches_lost (2)'!BD9</f>
        <v>1</v>
      </c>
      <c r="BT9" s="6">
        <f>'matches_lost (2)'!BE9</f>
        <v>-1</v>
      </c>
      <c r="BU9" s="6">
        <f>'matches_lost (2)'!BF9</f>
        <v>-1</v>
      </c>
      <c r="BV9" s="6">
        <f>'matches_lost (2)'!BG9</f>
        <v>-1</v>
      </c>
      <c r="BW9" s="6">
        <f>'matches_lost (2)'!BH9</f>
        <v>1</v>
      </c>
      <c r="BX9" s="6">
        <f>'matches_lost (2)'!BI9</f>
        <v>0.33333333333333331</v>
      </c>
      <c r="BY9" s="6">
        <f>'matches_lost (2)'!BJ9</f>
        <v>0</v>
      </c>
      <c r="BZ9" s="27">
        <v>7</v>
      </c>
    </row>
    <row r="10" spans="1:78" x14ac:dyDescent="0.35">
      <c r="A10" t="s">
        <v>144</v>
      </c>
      <c r="B10" s="33">
        <v>7</v>
      </c>
      <c r="C10" s="27">
        <v>6</v>
      </c>
      <c r="D10" s="27">
        <v>9</v>
      </c>
      <c r="E10" s="27">
        <v>6</v>
      </c>
      <c r="F10" s="27">
        <f t="shared" si="16"/>
        <v>9</v>
      </c>
      <c r="G10" s="27">
        <f t="shared" si="17"/>
        <v>-3</v>
      </c>
      <c r="H10" s="27">
        <f t="shared" si="18"/>
        <v>0</v>
      </c>
      <c r="I10" s="34">
        <f>VLOOKUP(F10,naive_stat!$A$4:$E$13,5,0)</f>
        <v>0.4</v>
      </c>
      <c r="J10" s="35">
        <f>11-VLOOKUP(F10,naive_stat!$A$4:$F$13,6,0)</f>
        <v>2</v>
      </c>
      <c r="K10" s="36">
        <f>HLOOKUP(F10,$AL$3:AU10,AV10,0)</f>
        <v>1</v>
      </c>
      <c r="L10" s="54">
        <f>IF(HLOOKUP(C10,$AL$3:$AU9,$AV9,0)&gt;HLOOKUP(D10,$AL$3:$AU9,$AV9,0),C10,D10)</f>
        <v>6</v>
      </c>
      <c r="M10" s="54">
        <f t="shared" si="4"/>
        <v>1</v>
      </c>
      <c r="N10" s="56">
        <f>IF(HLOOKUP(C10,$BB$3:$BK9,$AV9,0)&gt;HLOOKUP(D10,$BB$3:$BK9,$AV9,0),C10,D10)</f>
        <v>9</v>
      </c>
      <c r="O10" s="54">
        <f t="shared" si="5"/>
        <v>0</v>
      </c>
      <c r="P10" s="54">
        <f>IF(HLOOKUP(C10,$BP$3:$BY9,$AV9,0)&gt;HLOOKUP(D10,$BP$3:$BY9,$AV9,0),C10,D10)</f>
        <v>9</v>
      </c>
      <c r="Q10" s="54">
        <f t="shared" si="6"/>
        <v>0</v>
      </c>
      <c r="R10" s="27">
        <f>COUNTIF($F$4:$F10,R$3)</f>
        <v>0</v>
      </c>
      <c r="S10" s="27">
        <f>COUNTIF($F$4:$F10,S$3)</f>
        <v>2</v>
      </c>
      <c r="T10" s="27">
        <f>COUNTIF($F$4:$F10,T$3)</f>
        <v>0</v>
      </c>
      <c r="U10" s="27">
        <f>COUNTIF($F$4:$F10,U$3)</f>
        <v>0</v>
      </c>
      <c r="V10" s="27">
        <f>COUNTIF($F$4:$F10,V$3)</f>
        <v>1</v>
      </c>
      <c r="W10" s="27">
        <f>COUNTIF($F$4:$F10,W$3)</f>
        <v>1</v>
      </c>
      <c r="X10" s="27">
        <f>COUNTIF($F$4:$F10,X$3)</f>
        <v>1</v>
      </c>
      <c r="Y10" s="27">
        <f>COUNTIF($F$4:$F10,Y$3)</f>
        <v>0</v>
      </c>
      <c r="Z10" s="27">
        <f>COUNTIF($F$4:$F10,Z$3)</f>
        <v>1</v>
      </c>
      <c r="AA10" s="27">
        <f>COUNTIF($F$4:$F10,AA$3)</f>
        <v>1</v>
      </c>
      <c r="AB10" s="38">
        <f>COUNTIF($E$4:$F10,R$3)</f>
        <v>1</v>
      </c>
      <c r="AC10" s="28">
        <f>COUNTIF($E$4:$F10,S$3)</f>
        <v>2</v>
      </c>
      <c r="AD10" s="28">
        <f>COUNTIF($E$4:$F10,T$3)</f>
        <v>1</v>
      </c>
      <c r="AE10" s="28">
        <f>COUNTIF($E$4:$F10,U$3)</f>
        <v>1</v>
      </c>
      <c r="AF10" s="28">
        <f>COUNTIF($E$4:$F10,V$3)</f>
        <v>1</v>
      </c>
      <c r="AG10" s="28">
        <f>COUNTIF($E$4:$F10,W$3)</f>
        <v>1</v>
      </c>
      <c r="AH10" s="28">
        <f>COUNTIF($E$4:$F10,X$3)</f>
        <v>2</v>
      </c>
      <c r="AI10" s="28">
        <f>COUNTIF($E$4:$F10,Y$3)</f>
        <v>1</v>
      </c>
      <c r="AJ10" s="28">
        <f>COUNTIF($E$4:$F10,Z$3)</f>
        <v>3</v>
      </c>
      <c r="AK10" s="28">
        <f>COUNTIF($E$4:$F10,AA$3)</f>
        <v>1</v>
      </c>
      <c r="AL10" s="36">
        <f t="shared" si="19"/>
        <v>0</v>
      </c>
      <c r="AM10" s="36">
        <f t="shared" si="7"/>
        <v>2</v>
      </c>
      <c r="AN10" s="36">
        <f t="shared" si="8"/>
        <v>0</v>
      </c>
      <c r="AO10" s="36">
        <f t="shared" si="9"/>
        <v>0</v>
      </c>
      <c r="AP10" s="36">
        <f t="shared" si="10"/>
        <v>1</v>
      </c>
      <c r="AQ10" s="36">
        <f t="shared" si="11"/>
        <v>1</v>
      </c>
      <c r="AR10" s="36">
        <f t="shared" si="12"/>
        <v>0.5</v>
      </c>
      <c r="AS10" s="36">
        <f t="shared" si="13"/>
        <v>0</v>
      </c>
      <c r="AT10" s="36">
        <f t="shared" si="14"/>
        <v>0.33333333333333331</v>
      </c>
      <c r="AU10" s="36">
        <f t="shared" si="15"/>
        <v>1</v>
      </c>
      <c r="AV10" s="27">
        <v>8</v>
      </c>
      <c r="BB10" s="6">
        <f>matches_win_weighted!AL10-matches_lost_weighted!AL10</f>
        <v>1</v>
      </c>
      <c r="BC10" s="6">
        <f>matches_win_weighted!AM10-matches_lost_weighted!AM10</f>
        <v>-2</v>
      </c>
      <c r="BD10" s="6">
        <f>matches_win_weighted!AN10-matches_lost_weighted!AN10</f>
        <v>1</v>
      </c>
      <c r="BE10" s="6">
        <f>matches_win_weighted!AO10-matches_lost_weighted!AO10</f>
        <v>1</v>
      </c>
      <c r="BF10" s="6">
        <f>matches_win_weighted!AP10-matches_lost_weighted!AP10</f>
        <v>-1</v>
      </c>
      <c r="BG10" s="6">
        <f>matches_win_weighted!AQ10-matches_lost_weighted!AQ10</f>
        <v>-1</v>
      </c>
      <c r="BH10" s="6">
        <f>matches_win_weighted!AR10-matches_lost_weighted!AR10</f>
        <v>0</v>
      </c>
      <c r="BI10" s="6">
        <f>matches_win_weighted!AS10-matches_lost_weighted!AS10</f>
        <v>1</v>
      </c>
      <c r="BJ10" s="6">
        <f>matches_win_weighted!AT10-matches_lost_weighted!AT10</f>
        <v>1</v>
      </c>
      <c r="BK10" s="6">
        <f>matches_win_weighted!AU10-matches_lost_weighted!AU10</f>
        <v>-1</v>
      </c>
      <c r="BL10" s="27">
        <v>8</v>
      </c>
      <c r="BP10" s="6">
        <f>'matches_lost (2)'!BA10</f>
        <v>1</v>
      </c>
      <c r="BQ10" s="6">
        <f>'matches_lost (2)'!BB10</f>
        <v>-1</v>
      </c>
      <c r="BR10" s="6">
        <f>'matches_lost (2)'!BC10</f>
        <v>1</v>
      </c>
      <c r="BS10" s="6">
        <f>'matches_lost (2)'!BD10</f>
        <v>1</v>
      </c>
      <c r="BT10" s="6">
        <f>'matches_lost (2)'!BE10</f>
        <v>-1</v>
      </c>
      <c r="BU10" s="6">
        <f>'matches_lost (2)'!BF10</f>
        <v>-1</v>
      </c>
      <c r="BV10" s="6">
        <f>'matches_lost (2)'!BG10</f>
        <v>0</v>
      </c>
      <c r="BW10" s="6">
        <f>'matches_lost (2)'!BH10</f>
        <v>1</v>
      </c>
      <c r="BX10" s="6">
        <f>'matches_lost (2)'!BI10</f>
        <v>0.33333333333333331</v>
      </c>
      <c r="BY10" s="6">
        <f>'matches_lost (2)'!BJ10</f>
        <v>-1</v>
      </c>
      <c r="BZ10" s="27">
        <v>8</v>
      </c>
    </row>
    <row r="11" spans="1:78" x14ac:dyDescent="0.35">
      <c r="A11" t="s">
        <v>144</v>
      </c>
      <c r="B11" s="33">
        <v>8</v>
      </c>
      <c r="C11" s="27">
        <v>4</v>
      </c>
      <c r="D11" s="27">
        <v>3</v>
      </c>
      <c r="E11" s="27">
        <v>4</v>
      </c>
      <c r="F11" s="27">
        <f t="shared" si="16"/>
        <v>3</v>
      </c>
      <c r="G11" s="27">
        <f t="shared" si="17"/>
        <v>1</v>
      </c>
      <c r="H11" s="27">
        <f t="shared" si="18"/>
        <v>0</v>
      </c>
      <c r="I11" s="34">
        <f>VLOOKUP(F11,naive_stat!$A$4:$E$13,5,0)</f>
        <v>0.48148148148148145</v>
      </c>
      <c r="J11" s="35">
        <f>11-VLOOKUP(F11,naive_stat!$A$4:$F$13,6,0)</f>
        <v>5</v>
      </c>
      <c r="K11" s="36">
        <f>HLOOKUP(F11,$AL$3:AU11,AV11,0)</f>
        <v>0.5</v>
      </c>
      <c r="L11" s="54">
        <f>IF(HLOOKUP(C11,$AL$3:$AU10,$AV10,0)&gt;HLOOKUP(D11,$AL$3:$AU10,$AV10,0),C11,D11)</f>
        <v>4</v>
      </c>
      <c r="M11" s="54">
        <f t="shared" si="4"/>
        <v>1</v>
      </c>
      <c r="N11" s="56">
        <f>IF(HLOOKUP(C11,$BB$3:$BK10,$AV10,0)&gt;HLOOKUP(D11,$BB$3:$BK10,$AV10,0),C11,D11)</f>
        <v>3</v>
      </c>
      <c r="O11" s="54">
        <f t="shared" si="5"/>
        <v>0</v>
      </c>
      <c r="P11" s="54">
        <f>IF(HLOOKUP(C11,$BP$3:$BY10,$AV10,0)&gt;HLOOKUP(D11,$BP$3:$BY10,$AV10,0),C11,D11)</f>
        <v>3</v>
      </c>
      <c r="Q11" s="54">
        <f t="shared" si="6"/>
        <v>0</v>
      </c>
      <c r="R11" s="27">
        <f>COUNTIF($F$4:$F11,R$3)</f>
        <v>0</v>
      </c>
      <c r="S11" s="27">
        <f>COUNTIF($F$4:$F11,S$3)</f>
        <v>2</v>
      </c>
      <c r="T11" s="27">
        <f>COUNTIF($F$4:$F11,T$3)</f>
        <v>0</v>
      </c>
      <c r="U11" s="27">
        <f>COUNTIF($F$4:$F11,U$3)</f>
        <v>1</v>
      </c>
      <c r="V11" s="27">
        <f>COUNTIF($F$4:$F11,V$3)</f>
        <v>1</v>
      </c>
      <c r="W11" s="27">
        <f>COUNTIF($F$4:$F11,W$3)</f>
        <v>1</v>
      </c>
      <c r="X11" s="27">
        <f>COUNTIF($F$4:$F11,X$3)</f>
        <v>1</v>
      </c>
      <c r="Y11" s="27">
        <f>COUNTIF($F$4:$F11,Y$3)</f>
        <v>0</v>
      </c>
      <c r="Z11" s="27">
        <f>COUNTIF($F$4:$F11,Z$3)</f>
        <v>1</v>
      </c>
      <c r="AA11" s="27">
        <f>COUNTIF($F$4:$F11,AA$3)</f>
        <v>1</v>
      </c>
      <c r="AB11" s="38">
        <f>COUNTIF($E$4:$F11,R$3)</f>
        <v>1</v>
      </c>
      <c r="AC11" s="28">
        <f>COUNTIF($E$4:$F11,S$3)</f>
        <v>2</v>
      </c>
      <c r="AD11" s="28">
        <f>COUNTIF($E$4:$F11,T$3)</f>
        <v>1</v>
      </c>
      <c r="AE11" s="28">
        <f>COUNTIF($E$4:$F11,U$3)</f>
        <v>2</v>
      </c>
      <c r="AF11" s="28">
        <f>COUNTIF($E$4:$F11,V$3)</f>
        <v>2</v>
      </c>
      <c r="AG11" s="28">
        <f>COUNTIF($E$4:$F11,W$3)</f>
        <v>1</v>
      </c>
      <c r="AH11" s="28">
        <f>COUNTIF($E$4:$F11,X$3)</f>
        <v>2</v>
      </c>
      <c r="AI11" s="28">
        <f>COUNTIF($E$4:$F11,Y$3)</f>
        <v>1</v>
      </c>
      <c r="AJ11" s="28">
        <f>COUNTIF($E$4:$F11,Z$3)</f>
        <v>3</v>
      </c>
      <c r="AK11" s="28">
        <f>COUNTIF($E$4:$F11,AA$3)</f>
        <v>1</v>
      </c>
      <c r="AL11" s="36">
        <f t="shared" si="19"/>
        <v>0</v>
      </c>
      <c r="AM11" s="36">
        <f t="shared" si="7"/>
        <v>2</v>
      </c>
      <c r="AN11" s="36">
        <f t="shared" si="8"/>
        <v>0</v>
      </c>
      <c r="AO11" s="36">
        <f t="shared" si="9"/>
        <v>0.5</v>
      </c>
      <c r="AP11" s="36">
        <f t="shared" si="10"/>
        <v>0.5</v>
      </c>
      <c r="AQ11" s="36">
        <f t="shared" si="11"/>
        <v>1</v>
      </c>
      <c r="AR11" s="36">
        <f t="shared" si="12"/>
        <v>0.5</v>
      </c>
      <c r="AS11" s="36">
        <f t="shared" si="13"/>
        <v>0</v>
      </c>
      <c r="AT11" s="36">
        <f t="shared" si="14"/>
        <v>0.33333333333333331</v>
      </c>
      <c r="AU11" s="36">
        <f t="shared" si="15"/>
        <v>1</v>
      </c>
      <c r="AV11" s="27">
        <v>9</v>
      </c>
      <c r="BB11" s="6">
        <f>matches_win_weighted!AL11-matches_lost_weighted!AL11</f>
        <v>1</v>
      </c>
      <c r="BC11" s="6">
        <f>matches_win_weighted!AM11-matches_lost_weighted!AM11</f>
        <v>-2</v>
      </c>
      <c r="BD11" s="6">
        <f>matches_win_weighted!AN11-matches_lost_weighted!AN11</f>
        <v>1</v>
      </c>
      <c r="BE11" s="6">
        <f>matches_win_weighted!AO11-matches_lost_weighted!AO11</f>
        <v>0</v>
      </c>
      <c r="BF11" s="6">
        <f>matches_win_weighted!AP11-matches_lost_weighted!AP11</f>
        <v>0</v>
      </c>
      <c r="BG11" s="6">
        <f>matches_win_weighted!AQ11-matches_lost_weighted!AQ11</f>
        <v>-1</v>
      </c>
      <c r="BH11" s="6">
        <f>matches_win_weighted!AR11-matches_lost_weighted!AR11</f>
        <v>0</v>
      </c>
      <c r="BI11" s="6">
        <f>matches_win_weighted!AS11-matches_lost_weighted!AS11</f>
        <v>1</v>
      </c>
      <c r="BJ11" s="6">
        <f>matches_win_weighted!AT11-matches_lost_weighted!AT11</f>
        <v>1</v>
      </c>
      <c r="BK11" s="6">
        <f>matches_win_weighted!AU11-matches_lost_weighted!AU11</f>
        <v>-1</v>
      </c>
      <c r="BL11" s="27">
        <v>9</v>
      </c>
      <c r="BP11" s="6">
        <f>'matches_lost (2)'!BA11</f>
        <v>1</v>
      </c>
      <c r="BQ11" s="6">
        <f>'matches_lost (2)'!BB11</f>
        <v>-1</v>
      </c>
      <c r="BR11" s="6">
        <f>'matches_lost (2)'!BC11</f>
        <v>1</v>
      </c>
      <c r="BS11" s="6">
        <f>'matches_lost (2)'!BD11</f>
        <v>0</v>
      </c>
      <c r="BT11" s="6">
        <f>'matches_lost (2)'!BE11</f>
        <v>0</v>
      </c>
      <c r="BU11" s="6">
        <f>'matches_lost (2)'!BF11</f>
        <v>-1</v>
      </c>
      <c r="BV11" s="6">
        <f>'matches_lost (2)'!BG11</f>
        <v>0</v>
      </c>
      <c r="BW11" s="6">
        <f>'matches_lost (2)'!BH11</f>
        <v>1</v>
      </c>
      <c r="BX11" s="6">
        <f>'matches_lost (2)'!BI11</f>
        <v>0.33333333333333331</v>
      </c>
      <c r="BY11" s="6">
        <f>'matches_lost (2)'!BJ11</f>
        <v>-1</v>
      </c>
      <c r="BZ11" s="27">
        <v>9</v>
      </c>
    </row>
    <row r="12" spans="1:78" x14ac:dyDescent="0.35">
      <c r="A12" t="s">
        <v>144</v>
      </c>
      <c r="B12" s="33">
        <v>9</v>
      </c>
      <c r="C12" s="27">
        <v>1</v>
      </c>
      <c r="D12" s="27">
        <v>9</v>
      </c>
      <c r="E12" s="27">
        <v>1</v>
      </c>
      <c r="F12" s="27">
        <f t="shared" si="16"/>
        <v>9</v>
      </c>
      <c r="G12" s="27">
        <f t="shared" si="17"/>
        <v>-8</v>
      </c>
      <c r="H12" s="27">
        <f t="shared" si="18"/>
        <v>0</v>
      </c>
      <c r="I12" s="34">
        <f>VLOOKUP(F12,naive_stat!$A$4:$E$13,5,0)</f>
        <v>0.4</v>
      </c>
      <c r="J12" s="35">
        <f>11-VLOOKUP(F12,naive_stat!$A$4:$F$13,6,0)</f>
        <v>2</v>
      </c>
      <c r="K12" s="36">
        <f>HLOOKUP(F12,$AL$3:AU12,AV12,0)</f>
        <v>2</v>
      </c>
      <c r="L12" s="54">
        <f>IF(HLOOKUP(C12,$AL$3:$AU11,$AV11,0)&gt;HLOOKUP(D12,$AL$3:$AU11,$AV11,0),C12,D12)</f>
        <v>1</v>
      </c>
      <c r="M12" s="54">
        <f t="shared" si="4"/>
        <v>1</v>
      </c>
      <c r="N12" s="56">
        <f>IF(HLOOKUP(C12,$BB$3:$BK11,$AV11,0)&gt;HLOOKUP(D12,$BB$3:$BK11,$AV11,0),C12,D12)</f>
        <v>9</v>
      </c>
      <c r="O12" s="54">
        <f t="shared" si="5"/>
        <v>0</v>
      </c>
      <c r="P12" s="54">
        <f>IF(HLOOKUP(C12,$BP$3:$BY11,$AV11,0)&gt;HLOOKUP(D12,$BP$3:$BY11,$AV11,0),C12,D12)</f>
        <v>9</v>
      </c>
      <c r="Q12" s="54">
        <f t="shared" si="6"/>
        <v>0</v>
      </c>
      <c r="R12" s="27">
        <f>COUNTIF($F$4:$F12,R$3)</f>
        <v>0</v>
      </c>
      <c r="S12" s="27">
        <f>COUNTIF($F$4:$F12,S$3)</f>
        <v>2</v>
      </c>
      <c r="T12" s="27">
        <f>COUNTIF($F$4:$F12,T$3)</f>
        <v>0</v>
      </c>
      <c r="U12" s="27">
        <f>COUNTIF($F$4:$F12,U$3)</f>
        <v>1</v>
      </c>
      <c r="V12" s="27">
        <f>COUNTIF($F$4:$F12,V$3)</f>
        <v>1</v>
      </c>
      <c r="W12" s="27">
        <f>COUNTIF($F$4:$F12,W$3)</f>
        <v>1</v>
      </c>
      <c r="X12" s="27">
        <f>COUNTIF($F$4:$F12,X$3)</f>
        <v>1</v>
      </c>
      <c r="Y12" s="27">
        <f>COUNTIF($F$4:$F12,Y$3)</f>
        <v>0</v>
      </c>
      <c r="Z12" s="27">
        <f>COUNTIF($F$4:$F12,Z$3)</f>
        <v>1</v>
      </c>
      <c r="AA12" s="27">
        <f>COUNTIF($F$4:$F12,AA$3)</f>
        <v>2</v>
      </c>
      <c r="AB12" s="38">
        <f>COUNTIF($E$4:$F12,R$3)</f>
        <v>1</v>
      </c>
      <c r="AC12" s="28">
        <f>COUNTIF($E$4:$F12,S$3)</f>
        <v>3</v>
      </c>
      <c r="AD12" s="28">
        <f>COUNTIF($E$4:$F12,T$3)</f>
        <v>1</v>
      </c>
      <c r="AE12" s="28">
        <f>COUNTIF($E$4:$F12,U$3)</f>
        <v>2</v>
      </c>
      <c r="AF12" s="28">
        <f>COUNTIF($E$4:$F12,V$3)</f>
        <v>2</v>
      </c>
      <c r="AG12" s="28">
        <f>COUNTIF($E$4:$F12,W$3)</f>
        <v>1</v>
      </c>
      <c r="AH12" s="28">
        <f>COUNTIF($E$4:$F12,X$3)</f>
        <v>2</v>
      </c>
      <c r="AI12" s="28">
        <f>COUNTIF($E$4:$F12,Y$3)</f>
        <v>1</v>
      </c>
      <c r="AJ12" s="28">
        <f>COUNTIF($E$4:$F12,Z$3)</f>
        <v>3</v>
      </c>
      <c r="AK12" s="28">
        <f>COUNTIF($E$4:$F12,AA$3)</f>
        <v>2</v>
      </c>
      <c r="AL12" s="36">
        <f t="shared" si="19"/>
        <v>0</v>
      </c>
      <c r="AM12" s="36">
        <f t="shared" si="7"/>
        <v>1.3333333333333333</v>
      </c>
      <c r="AN12" s="36">
        <f t="shared" si="8"/>
        <v>0</v>
      </c>
      <c r="AO12" s="36">
        <f t="shared" si="9"/>
        <v>0.5</v>
      </c>
      <c r="AP12" s="36">
        <f t="shared" si="10"/>
        <v>0.5</v>
      </c>
      <c r="AQ12" s="36">
        <f t="shared" si="11"/>
        <v>1</v>
      </c>
      <c r="AR12" s="36">
        <f t="shared" si="12"/>
        <v>0.5</v>
      </c>
      <c r="AS12" s="36">
        <f t="shared" si="13"/>
        <v>0</v>
      </c>
      <c r="AT12" s="36">
        <f t="shared" si="14"/>
        <v>0.33333333333333331</v>
      </c>
      <c r="AU12" s="36">
        <f t="shared" si="15"/>
        <v>2</v>
      </c>
      <c r="AV12" s="27">
        <v>10</v>
      </c>
      <c r="BB12" s="6">
        <f>matches_win_weighted!AL12-matches_lost_weighted!AL12</f>
        <v>1</v>
      </c>
      <c r="BC12" s="6">
        <f>matches_win_weighted!AM12-matches_lost_weighted!AM12</f>
        <v>-1</v>
      </c>
      <c r="BD12" s="6">
        <f>matches_win_weighted!AN12-matches_lost_weighted!AN12</f>
        <v>1</v>
      </c>
      <c r="BE12" s="6">
        <f>matches_win_weighted!AO12-matches_lost_weighted!AO12</f>
        <v>0</v>
      </c>
      <c r="BF12" s="6">
        <f>matches_win_weighted!AP12-matches_lost_weighted!AP12</f>
        <v>0</v>
      </c>
      <c r="BG12" s="6">
        <f>matches_win_weighted!AQ12-matches_lost_weighted!AQ12</f>
        <v>-1</v>
      </c>
      <c r="BH12" s="6">
        <f>matches_win_weighted!AR12-matches_lost_weighted!AR12</f>
        <v>0</v>
      </c>
      <c r="BI12" s="6">
        <f>matches_win_weighted!AS12-matches_lost_weighted!AS12</f>
        <v>1</v>
      </c>
      <c r="BJ12" s="6">
        <f>matches_win_weighted!AT12-matches_lost_weighted!AT12</f>
        <v>1</v>
      </c>
      <c r="BK12" s="6">
        <f>matches_win_weighted!AU12-matches_lost_weighted!AU12</f>
        <v>-2</v>
      </c>
      <c r="BL12" s="27">
        <v>10</v>
      </c>
      <c r="BP12" s="6">
        <f>'matches_lost (2)'!BA12</f>
        <v>1</v>
      </c>
      <c r="BQ12" s="6">
        <f>'matches_lost (2)'!BB12</f>
        <v>-0.33333333333333331</v>
      </c>
      <c r="BR12" s="6">
        <f>'matches_lost (2)'!BC12</f>
        <v>1</v>
      </c>
      <c r="BS12" s="6">
        <f>'matches_lost (2)'!BD12</f>
        <v>0</v>
      </c>
      <c r="BT12" s="6">
        <f>'matches_lost (2)'!BE12</f>
        <v>0</v>
      </c>
      <c r="BU12" s="6">
        <f>'matches_lost (2)'!BF12</f>
        <v>-1</v>
      </c>
      <c r="BV12" s="6">
        <f>'matches_lost (2)'!BG12</f>
        <v>0</v>
      </c>
      <c r="BW12" s="6">
        <f>'matches_lost (2)'!BH12</f>
        <v>1</v>
      </c>
      <c r="BX12" s="6">
        <f>'matches_lost (2)'!BI12</f>
        <v>0.33333333333333331</v>
      </c>
      <c r="BY12" s="6">
        <f>'matches_lost (2)'!BJ12</f>
        <v>-1</v>
      </c>
      <c r="BZ12" s="27">
        <v>10</v>
      </c>
    </row>
    <row r="13" spans="1:78" x14ac:dyDescent="0.35">
      <c r="A13" t="s">
        <v>144</v>
      </c>
      <c r="B13" s="33">
        <v>10</v>
      </c>
      <c r="C13" s="27">
        <v>0</v>
      </c>
      <c r="D13" s="27">
        <v>2</v>
      </c>
      <c r="E13" s="27">
        <v>2</v>
      </c>
      <c r="F13" s="27">
        <f t="shared" si="16"/>
        <v>0</v>
      </c>
      <c r="G13" s="27">
        <f t="shared" si="17"/>
        <v>-2</v>
      </c>
      <c r="H13" s="27">
        <f t="shared" si="18"/>
        <v>0</v>
      </c>
      <c r="I13" s="34">
        <f>VLOOKUP(F13,naive_stat!$A$4:$E$13,5,0)</f>
        <v>0.5161290322580645</v>
      </c>
      <c r="J13" s="35">
        <f>11-VLOOKUP(F13,naive_stat!$A$4:$F$13,6,0)</f>
        <v>8</v>
      </c>
      <c r="K13" s="36">
        <f>HLOOKUP(F13,$AL$3:AU13,AV13,0)</f>
        <v>0.5</v>
      </c>
      <c r="L13" s="54">
        <f>IF(HLOOKUP(C13,$AL$3:$AU12,$AV12,0)&gt;HLOOKUP(D13,$AL$3:$AU12,$AV12,0),C13,D13)</f>
        <v>2</v>
      </c>
      <c r="M13" s="54">
        <f t="shared" si="4"/>
        <v>1</v>
      </c>
      <c r="N13" s="56">
        <f>IF(HLOOKUP(C13,$BB$3:$BK12,$AV12,0)&gt;HLOOKUP(D13,$BB$3:$BK12,$AV12,0),C13,D13)</f>
        <v>2</v>
      </c>
      <c r="O13" s="54">
        <f t="shared" si="5"/>
        <v>1</v>
      </c>
      <c r="P13" s="54">
        <f>IF(HLOOKUP(C13,$BP$3:$BY12,$AV12,0)&gt;HLOOKUP(D13,$BP$3:$BY12,$AV12,0),C13,D13)</f>
        <v>2</v>
      </c>
      <c r="Q13" s="54">
        <f t="shared" si="6"/>
        <v>1</v>
      </c>
      <c r="R13" s="27">
        <f>COUNTIF($F$4:$F13,R$3)</f>
        <v>1</v>
      </c>
      <c r="S13" s="27">
        <f>COUNTIF($F$4:$F13,S$3)</f>
        <v>2</v>
      </c>
      <c r="T13" s="27">
        <f>COUNTIF($F$4:$F13,T$3)</f>
        <v>0</v>
      </c>
      <c r="U13" s="27">
        <f>COUNTIF($F$4:$F13,U$3)</f>
        <v>1</v>
      </c>
      <c r="V13" s="27">
        <f>COUNTIF($F$4:$F13,V$3)</f>
        <v>1</v>
      </c>
      <c r="W13" s="27">
        <f>COUNTIF($F$4:$F13,W$3)</f>
        <v>1</v>
      </c>
      <c r="X13" s="27">
        <f>COUNTIF($F$4:$F13,X$3)</f>
        <v>1</v>
      </c>
      <c r="Y13" s="27">
        <f>COUNTIF($F$4:$F13,Y$3)</f>
        <v>0</v>
      </c>
      <c r="Z13" s="27">
        <f>COUNTIF($F$4:$F13,Z$3)</f>
        <v>1</v>
      </c>
      <c r="AA13" s="27">
        <f>COUNTIF($F$4:$F13,AA$3)</f>
        <v>2</v>
      </c>
      <c r="AB13" s="38">
        <f>COUNTIF($E$4:$F13,R$3)</f>
        <v>2</v>
      </c>
      <c r="AC13" s="28">
        <f>COUNTIF($E$4:$F13,S$3)</f>
        <v>3</v>
      </c>
      <c r="AD13" s="28">
        <f>COUNTIF($E$4:$F13,T$3)</f>
        <v>2</v>
      </c>
      <c r="AE13" s="28">
        <f>COUNTIF($E$4:$F13,U$3)</f>
        <v>2</v>
      </c>
      <c r="AF13" s="28">
        <f>COUNTIF($E$4:$F13,V$3)</f>
        <v>2</v>
      </c>
      <c r="AG13" s="28">
        <f>COUNTIF($E$4:$F13,W$3)</f>
        <v>1</v>
      </c>
      <c r="AH13" s="28">
        <f>COUNTIF($E$4:$F13,X$3)</f>
        <v>2</v>
      </c>
      <c r="AI13" s="28">
        <f>COUNTIF($E$4:$F13,Y$3)</f>
        <v>1</v>
      </c>
      <c r="AJ13" s="28">
        <f>COUNTIF($E$4:$F13,Z$3)</f>
        <v>3</v>
      </c>
      <c r="AK13" s="28">
        <f>COUNTIF($E$4:$F13,AA$3)</f>
        <v>2</v>
      </c>
      <c r="AL13" s="36">
        <f t="shared" si="19"/>
        <v>0.5</v>
      </c>
      <c r="AM13" s="36">
        <f t="shared" si="7"/>
        <v>1.3333333333333333</v>
      </c>
      <c r="AN13" s="36">
        <f t="shared" si="8"/>
        <v>0</v>
      </c>
      <c r="AO13" s="36">
        <f t="shared" si="9"/>
        <v>0.5</v>
      </c>
      <c r="AP13" s="36">
        <f t="shared" si="10"/>
        <v>0.5</v>
      </c>
      <c r="AQ13" s="36">
        <f t="shared" si="11"/>
        <v>1</v>
      </c>
      <c r="AR13" s="36">
        <f t="shared" si="12"/>
        <v>0.5</v>
      </c>
      <c r="AS13" s="36">
        <f t="shared" si="13"/>
        <v>0</v>
      </c>
      <c r="AT13" s="36">
        <f t="shared" si="14"/>
        <v>0.33333333333333331</v>
      </c>
      <c r="AU13" s="36">
        <f t="shared" si="15"/>
        <v>2</v>
      </c>
      <c r="AV13" s="27">
        <v>11</v>
      </c>
      <c r="BB13" s="6">
        <f>matches_win_weighted!AL13-matches_lost_weighted!AL13</f>
        <v>0</v>
      </c>
      <c r="BC13" s="6">
        <f>matches_win_weighted!AM13-matches_lost_weighted!AM13</f>
        <v>-1</v>
      </c>
      <c r="BD13" s="6">
        <f>matches_win_weighted!AN13-matches_lost_weighted!AN13</f>
        <v>2</v>
      </c>
      <c r="BE13" s="6">
        <f>matches_win_weighted!AO13-matches_lost_weighted!AO13</f>
        <v>0</v>
      </c>
      <c r="BF13" s="6">
        <f>matches_win_weighted!AP13-matches_lost_weighted!AP13</f>
        <v>0</v>
      </c>
      <c r="BG13" s="6">
        <f>matches_win_weighted!AQ13-matches_lost_weighted!AQ13</f>
        <v>-1</v>
      </c>
      <c r="BH13" s="6">
        <f>matches_win_weighted!AR13-matches_lost_weighted!AR13</f>
        <v>0</v>
      </c>
      <c r="BI13" s="6">
        <f>matches_win_weighted!AS13-matches_lost_weighted!AS13</f>
        <v>1</v>
      </c>
      <c r="BJ13" s="6">
        <f>matches_win_weighted!AT13-matches_lost_weighted!AT13</f>
        <v>1</v>
      </c>
      <c r="BK13" s="6">
        <f>matches_win_weighted!AU13-matches_lost_weighted!AU13</f>
        <v>-2</v>
      </c>
      <c r="BL13" s="27">
        <v>11</v>
      </c>
      <c r="BP13" s="6">
        <f>'matches_lost (2)'!BA13</f>
        <v>0</v>
      </c>
      <c r="BQ13" s="6">
        <f>'matches_lost (2)'!BB13</f>
        <v>-0.33333333333333331</v>
      </c>
      <c r="BR13" s="6">
        <f>'matches_lost (2)'!BC13</f>
        <v>1</v>
      </c>
      <c r="BS13" s="6">
        <f>'matches_lost (2)'!BD13</f>
        <v>0</v>
      </c>
      <c r="BT13" s="6">
        <f>'matches_lost (2)'!BE13</f>
        <v>0</v>
      </c>
      <c r="BU13" s="6">
        <f>'matches_lost (2)'!BF13</f>
        <v>-1</v>
      </c>
      <c r="BV13" s="6">
        <f>'matches_lost (2)'!BG13</f>
        <v>0</v>
      </c>
      <c r="BW13" s="6">
        <f>'matches_lost (2)'!BH13</f>
        <v>1</v>
      </c>
      <c r="BX13" s="6">
        <f>'matches_lost (2)'!BI13</f>
        <v>0.33333333333333331</v>
      </c>
      <c r="BY13" s="6">
        <f>'matches_lost (2)'!BJ13</f>
        <v>-1</v>
      </c>
      <c r="BZ13" s="27">
        <v>11</v>
      </c>
    </row>
    <row r="14" spans="1:78" x14ac:dyDescent="0.35">
      <c r="A14" t="s">
        <v>144</v>
      </c>
      <c r="B14" s="33">
        <v>11</v>
      </c>
      <c r="C14" s="27">
        <v>1</v>
      </c>
      <c r="D14" s="27">
        <v>4</v>
      </c>
      <c r="E14" s="27">
        <v>1</v>
      </c>
      <c r="F14" s="27">
        <f t="shared" si="16"/>
        <v>4</v>
      </c>
      <c r="G14" s="27">
        <f t="shared" si="17"/>
        <v>-3</v>
      </c>
      <c r="H14" s="27">
        <f t="shared" si="18"/>
        <v>0</v>
      </c>
      <c r="I14" s="34">
        <f>VLOOKUP(F14,naive_stat!$A$4:$E$13,5,0)</f>
        <v>0.5161290322580645</v>
      </c>
      <c r="J14" s="35">
        <f>11-VLOOKUP(F14,naive_stat!$A$4:$F$13,6,0)</f>
        <v>8</v>
      </c>
      <c r="K14" s="36">
        <f>HLOOKUP(F14,$AL$3:AU14,AV14,0)</f>
        <v>1.3333333333333333</v>
      </c>
      <c r="L14" s="54">
        <f>IF(HLOOKUP(C14,$AL$3:$AU13,$AV13,0)&gt;HLOOKUP(D14,$AL$3:$AU13,$AV13,0),C14,D14)</f>
        <v>1</v>
      </c>
      <c r="M14" s="54">
        <f t="shared" si="4"/>
        <v>1</v>
      </c>
      <c r="N14" s="56">
        <f>IF(HLOOKUP(C14,$BB$3:$BK13,$AV13,0)&gt;HLOOKUP(D14,$BB$3:$BK13,$AV13,0),C14,D14)</f>
        <v>4</v>
      </c>
      <c r="O14" s="54">
        <f t="shared" si="5"/>
        <v>0</v>
      </c>
      <c r="P14" s="54">
        <f>IF(HLOOKUP(C14,$BP$3:$BY13,$AV13,0)&gt;HLOOKUP(D14,$BP$3:$BY13,$AV13,0),C14,D14)</f>
        <v>4</v>
      </c>
      <c r="Q14" s="54">
        <f t="shared" si="6"/>
        <v>0</v>
      </c>
      <c r="R14" s="27">
        <f>COUNTIF($F$4:$F14,R$3)</f>
        <v>1</v>
      </c>
      <c r="S14" s="27">
        <f>COUNTIF($F$4:$F14,S$3)</f>
        <v>2</v>
      </c>
      <c r="T14" s="27">
        <f>COUNTIF($F$4:$F14,T$3)</f>
        <v>0</v>
      </c>
      <c r="U14" s="27">
        <f>COUNTIF($F$4:$F14,U$3)</f>
        <v>1</v>
      </c>
      <c r="V14" s="27">
        <f>COUNTIF($F$4:$F14,V$3)</f>
        <v>2</v>
      </c>
      <c r="W14" s="27">
        <f>COUNTIF($F$4:$F14,W$3)</f>
        <v>1</v>
      </c>
      <c r="X14" s="27">
        <f>COUNTIF($F$4:$F14,X$3)</f>
        <v>1</v>
      </c>
      <c r="Y14" s="27">
        <f>COUNTIF($F$4:$F14,Y$3)</f>
        <v>0</v>
      </c>
      <c r="Z14" s="27">
        <f>COUNTIF($F$4:$F14,Z$3)</f>
        <v>1</v>
      </c>
      <c r="AA14" s="27">
        <f>COUNTIF($F$4:$F14,AA$3)</f>
        <v>2</v>
      </c>
      <c r="AB14" s="38">
        <f>COUNTIF($E$4:$F14,R$3)</f>
        <v>2</v>
      </c>
      <c r="AC14" s="28">
        <f>COUNTIF($E$4:$F14,S$3)</f>
        <v>4</v>
      </c>
      <c r="AD14" s="28">
        <f>COUNTIF($E$4:$F14,T$3)</f>
        <v>2</v>
      </c>
      <c r="AE14" s="28">
        <f>COUNTIF($E$4:$F14,U$3)</f>
        <v>2</v>
      </c>
      <c r="AF14" s="28">
        <f>COUNTIF($E$4:$F14,V$3)</f>
        <v>3</v>
      </c>
      <c r="AG14" s="28">
        <f>COUNTIF($E$4:$F14,W$3)</f>
        <v>1</v>
      </c>
      <c r="AH14" s="28">
        <f>COUNTIF($E$4:$F14,X$3)</f>
        <v>2</v>
      </c>
      <c r="AI14" s="28">
        <f>COUNTIF($E$4:$F14,Y$3)</f>
        <v>1</v>
      </c>
      <c r="AJ14" s="28">
        <f>COUNTIF($E$4:$F14,Z$3)</f>
        <v>3</v>
      </c>
      <c r="AK14" s="28">
        <f>COUNTIF($E$4:$F14,AA$3)</f>
        <v>2</v>
      </c>
      <c r="AL14" s="36">
        <f t="shared" si="19"/>
        <v>0.5</v>
      </c>
      <c r="AM14" s="36">
        <f t="shared" si="7"/>
        <v>1</v>
      </c>
      <c r="AN14" s="36">
        <f t="shared" si="8"/>
        <v>0</v>
      </c>
      <c r="AO14" s="36">
        <f t="shared" si="9"/>
        <v>0.5</v>
      </c>
      <c r="AP14" s="36">
        <f t="shared" si="10"/>
        <v>1.3333333333333333</v>
      </c>
      <c r="AQ14" s="36">
        <f t="shared" si="11"/>
        <v>1</v>
      </c>
      <c r="AR14" s="36">
        <f t="shared" si="12"/>
        <v>0.5</v>
      </c>
      <c r="AS14" s="36">
        <f t="shared" si="13"/>
        <v>0</v>
      </c>
      <c r="AT14" s="36">
        <f t="shared" si="14"/>
        <v>0.33333333333333331</v>
      </c>
      <c r="AU14" s="36">
        <f t="shared" si="15"/>
        <v>2</v>
      </c>
      <c r="AV14" s="27">
        <v>12</v>
      </c>
      <c r="BB14" s="6">
        <f>matches_win_weighted!AL14-matches_lost_weighted!AL14</f>
        <v>0</v>
      </c>
      <c r="BC14" s="6">
        <f>matches_win_weighted!AM14-matches_lost_weighted!AM14</f>
        <v>0</v>
      </c>
      <c r="BD14" s="6">
        <f>matches_win_weighted!AN14-matches_lost_weighted!AN14</f>
        <v>2</v>
      </c>
      <c r="BE14" s="6">
        <f>matches_win_weighted!AO14-matches_lost_weighted!AO14</f>
        <v>0</v>
      </c>
      <c r="BF14" s="6">
        <f>matches_win_weighted!AP14-matches_lost_weighted!AP14</f>
        <v>-1</v>
      </c>
      <c r="BG14" s="6">
        <f>matches_win_weighted!AQ14-matches_lost_weighted!AQ14</f>
        <v>-1</v>
      </c>
      <c r="BH14" s="6">
        <f>matches_win_weighted!AR14-matches_lost_weighted!AR14</f>
        <v>0</v>
      </c>
      <c r="BI14" s="6">
        <f>matches_win_weighted!AS14-matches_lost_weighted!AS14</f>
        <v>1</v>
      </c>
      <c r="BJ14" s="6">
        <f>matches_win_weighted!AT14-matches_lost_weighted!AT14</f>
        <v>1</v>
      </c>
      <c r="BK14" s="6">
        <f>matches_win_weighted!AU14-matches_lost_weighted!AU14</f>
        <v>-2</v>
      </c>
      <c r="BL14" s="27">
        <v>12</v>
      </c>
      <c r="BP14" s="6">
        <f>'matches_lost (2)'!BA14</f>
        <v>0</v>
      </c>
      <c r="BQ14" s="6">
        <f>'matches_lost (2)'!BB14</f>
        <v>0</v>
      </c>
      <c r="BR14" s="6">
        <f>'matches_lost (2)'!BC14</f>
        <v>1</v>
      </c>
      <c r="BS14" s="6">
        <f>'matches_lost (2)'!BD14</f>
        <v>0</v>
      </c>
      <c r="BT14" s="6">
        <f>'matches_lost (2)'!BE14</f>
        <v>-0.33333333333333331</v>
      </c>
      <c r="BU14" s="6">
        <f>'matches_lost (2)'!BF14</f>
        <v>-1</v>
      </c>
      <c r="BV14" s="6">
        <f>'matches_lost (2)'!BG14</f>
        <v>0</v>
      </c>
      <c r="BW14" s="6">
        <f>'matches_lost (2)'!BH14</f>
        <v>1</v>
      </c>
      <c r="BX14" s="6">
        <f>'matches_lost (2)'!BI14</f>
        <v>0.33333333333333331</v>
      </c>
      <c r="BY14" s="6">
        <f>'matches_lost (2)'!BJ14</f>
        <v>-1</v>
      </c>
      <c r="BZ14" s="27">
        <v>12</v>
      </c>
    </row>
    <row r="15" spans="1:78" x14ac:dyDescent="0.35">
      <c r="A15" t="s">
        <v>144</v>
      </c>
      <c r="B15" s="33">
        <v>12</v>
      </c>
      <c r="C15" s="27">
        <v>5</v>
      </c>
      <c r="D15" s="27">
        <v>8</v>
      </c>
      <c r="E15" s="27">
        <v>5</v>
      </c>
      <c r="F15" s="27">
        <f t="shared" si="16"/>
        <v>8</v>
      </c>
      <c r="G15" s="27">
        <f t="shared" si="17"/>
        <v>-3</v>
      </c>
      <c r="H15" s="27">
        <f t="shared" si="18"/>
        <v>0</v>
      </c>
      <c r="I15" s="34">
        <f>VLOOKUP(F15,naive_stat!$A$4:$E$13,5,0)</f>
        <v>0.32</v>
      </c>
      <c r="J15" s="35">
        <f>11-VLOOKUP(F15,naive_stat!$A$4:$F$13,6,0)</f>
        <v>1</v>
      </c>
      <c r="K15" s="36">
        <f>HLOOKUP(F15,$AL$3:AU15,AV15,0)</f>
        <v>1</v>
      </c>
      <c r="L15" s="54">
        <f>IF(HLOOKUP(C15,$AL$3:$AU14,$AV14,0)&gt;HLOOKUP(D15,$AL$3:$AU14,$AV14,0),C15,D15)</f>
        <v>5</v>
      </c>
      <c r="M15" s="54">
        <f t="shared" si="4"/>
        <v>1</v>
      </c>
      <c r="N15" s="56">
        <f>IF(HLOOKUP(C15,$BB$3:$BK14,$AV14,0)&gt;HLOOKUP(D15,$BB$3:$BK14,$AV14,0),C15,D15)</f>
        <v>8</v>
      </c>
      <c r="O15" s="54">
        <f t="shared" si="5"/>
        <v>0</v>
      </c>
      <c r="P15" s="54">
        <f>IF(HLOOKUP(C15,$BP$3:$BY14,$AV14,0)&gt;HLOOKUP(D15,$BP$3:$BY14,$AV14,0),C15,D15)</f>
        <v>8</v>
      </c>
      <c r="Q15" s="54">
        <f t="shared" si="6"/>
        <v>0</v>
      </c>
      <c r="R15" s="27">
        <f>COUNTIF($F$4:$F15,R$3)</f>
        <v>1</v>
      </c>
      <c r="S15" s="27">
        <f>COUNTIF($F$4:$F15,S$3)</f>
        <v>2</v>
      </c>
      <c r="T15" s="27">
        <f>COUNTIF($F$4:$F15,T$3)</f>
        <v>0</v>
      </c>
      <c r="U15" s="27">
        <f>COUNTIF($F$4:$F15,U$3)</f>
        <v>1</v>
      </c>
      <c r="V15" s="27">
        <f>COUNTIF($F$4:$F15,V$3)</f>
        <v>2</v>
      </c>
      <c r="W15" s="27">
        <f>COUNTIF($F$4:$F15,W$3)</f>
        <v>1</v>
      </c>
      <c r="X15" s="27">
        <f>COUNTIF($F$4:$F15,X$3)</f>
        <v>1</v>
      </c>
      <c r="Y15" s="27">
        <f>COUNTIF($F$4:$F15,Y$3)</f>
        <v>0</v>
      </c>
      <c r="Z15" s="27">
        <f>COUNTIF($F$4:$F15,Z$3)</f>
        <v>2</v>
      </c>
      <c r="AA15" s="27">
        <f>COUNTIF($F$4:$F15,AA$3)</f>
        <v>2</v>
      </c>
      <c r="AB15" s="38">
        <f>COUNTIF($E$4:$F15,R$3)</f>
        <v>2</v>
      </c>
      <c r="AC15" s="28">
        <f>COUNTIF($E$4:$F15,S$3)</f>
        <v>4</v>
      </c>
      <c r="AD15" s="28">
        <f>COUNTIF($E$4:$F15,T$3)</f>
        <v>2</v>
      </c>
      <c r="AE15" s="28">
        <f>COUNTIF($E$4:$F15,U$3)</f>
        <v>2</v>
      </c>
      <c r="AF15" s="28">
        <f>COUNTIF($E$4:$F15,V$3)</f>
        <v>3</v>
      </c>
      <c r="AG15" s="28">
        <f>COUNTIF($E$4:$F15,W$3)</f>
        <v>2</v>
      </c>
      <c r="AH15" s="28">
        <f>COUNTIF($E$4:$F15,X$3)</f>
        <v>2</v>
      </c>
      <c r="AI15" s="28">
        <f>COUNTIF($E$4:$F15,Y$3)</f>
        <v>1</v>
      </c>
      <c r="AJ15" s="28">
        <f>COUNTIF($E$4:$F15,Z$3)</f>
        <v>4</v>
      </c>
      <c r="AK15" s="28">
        <f>COUNTIF($E$4:$F15,AA$3)</f>
        <v>2</v>
      </c>
      <c r="AL15" s="36">
        <f t="shared" si="19"/>
        <v>0.5</v>
      </c>
      <c r="AM15" s="36">
        <f t="shared" si="7"/>
        <v>1</v>
      </c>
      <c r="AN15" s="36">
        <f t="shared" si="8"/>
        <v>0</v>
      </c>
      <c r="AO15" s="36">
        <f t="shared" si="9"/>
        <v>0.5</v>
      </c>
      <c r="AP15" s="36">
        <f t="shared" si="10"/>
        <v>1.3333333333333333</v>
      </c>
      <c r="AQ15" s="36">
        <f t="shared" si="11"/>
        <v>0.5</v>
      </c>
      <c r="AR15" s="36">
        <f t="shared" si="12"/>
        <v>0.5</v>
      </c>
      <c r="AS15" s="36">
        <f t="shared" si="13"/>
        <v>0</v>
      </c>
      <c r="AT15" s="36">
        <f t="shared" si="14"/>
        <v>1</v>
      </c>
      <c r="AU15" s="36">
        <f t="shared" si="15"/>
        <v>2</v>
      </c>
      <c r="AV15" s="27">
        <v>13</v>
      </c>
      <c r="BB15" s="6">
        <f>matches_win_weighted!AL15-matches_lost_weighted!AL15</f>
        <v>0</v>
      </c>
      <c r="BC15" s="6">
        <f>matches_win_weighted!AM15-matches_lost_weighted!AM15</f>
        <v>0</v>
      </c>
      <c r="BD15" s="6">
        <f>matches_win_weighted!AN15-matches_lost_weighted!AN15</f>
        <v>2</v>
      </c>
      <c r="BE15" s="6">
        <f>matches_win_weighted!AO15-matches_lost_weighted!AO15</f>
        <v>0</v>
      </c>
      <c r="BF15" s="6">
        <f>matches_win_weighted!AP15-matches_lost_weighted!AP15</f>
        <v>-1</v>
      </c>
      <c r="BG15" s="6">
        <f>matches_win_weighted!AQ15-matches_lost_weighted!AQ15</f>
        <v>0</v>
      </c>
      <c r="BH15" s="6">
        <f>matches_win_weighted!AR15-matches_lost_weighted!AR15</f>
        <v>0</v>
      </c>
      <c r="BI15" s="6">
        <f>matches_win_weighted!AS15-matches_lost_weighted!AS15</f>
        <v>1</v>
      </c>
      <c r="BJ15" s="6">
        <f>matches_win_weighted!AT15-matches_lost_weighted!AT15</f>
        <v>0</v>
      </c>
      <c r="BK15" s="6">
        <f>matches_win_weighted!AU15-matches_lost_weighted!AU15</f>
        <v>-2</v>
      </c>
      <c r="BL15" s="27">
        <v>13</v>
      </c>
      <c r="BP15" s="6">
        <f>'matches_lost (2)'!BA15</f>
        <v>0</v>
      </c>
      <c r="BQ15" s="6">
        <f>'matches_lost (2)'!BB15</f>
        <v>0</v>
      </c>
      <c r="BR15" s="6">
        <f>'matches_lost (2)'!BC15</f>
        <v>1</v>
      </c>
      <c r="BS15" s="6">
        <f>'matches_lost (2)'!BD15</f>
        <v>0</v>
      </c>
      <c r="BT15" s="6">
        <f>'matches_lost (2)'!BE15</f>
        <v>-0.33333333333333331</v>
      </c>
      <c r="BU15" s="6">
        <f>'matches_lost (2)'!BF15</f>
        <v>0</v>
      </c>
      <c r="BV15" s="6">
        <f>'matches_lost (2)'!BG15</f>
        <v>0</v>
      </c>
      <c r="BW15" s="6">
        <f>'matches_lost (2)'!BH15</f>
        <v>1</v>
      </c>
      <c r="BX15" s="6">
        <f>'matches_lost (2)'!BI15</f>
        <v>0</v>
      </c>
      <c r="BY15" s="6">
        <f>'matches_lost (2)'!BJ15</f>
        <v>-1</v>
      </c>
      <c r="BZ15" s="27">
        <v>13</v>
      </c>
    </row>
    <row r="16" spans="1:78" x14ac:dyDescent="0.35">
      <c r="A16" t="s">
        <v>144</v>
      </c>
      <c r="B16" s="33">
        <v>13</v>
      </c>
      <c r="C16" s="27">
        <v>3</v>
      </c>
      <c r="D16" s="27">
        <v>4</v>
      </c>
      <c r="E16" s="27">
        <v>3</v>
      </c>
      <c r="F16" s="27">
        <f t="shared" si="16"/>
        <v>4</v>
      </c>
      <c r="G16" s="27">
        <f t="shared" si="17"/>
        <v>-1</v>
      </c>
      <c r="H16" s="27">
        <f t="shared" si="18"/>
        <v>0</v>
      </c>
      <c r="I16" s="34">
        <f>VLOOKUP(F16,naive_stat!$A$4:$E$13,5,0)</f>
        <v>0.5161290322580645</v>
      </c>
      <c r="J16" s="35">
        <f>11-VLOOKUP(F16,naive_stat!$A$4:$F$13,6,0)</f>
        <v>8</v>
      </c>
      <c r="K16" s="36">
        <f>HLOOKUP(F16,$AL$3:AU16,AV16,0)</f>
        <v>2.25</v>
      </c>
      <c r="L16" s="54">
        <f>IF(HLOOKUP(C16,$AL$3:$AU15,$AV15,0)&gt;HLOOKUP(D16,$AL$3:$AU15,$AV15,0),C16,D16)</f>
        <v>4</v>
      </c>
      <c r="M16" s="54">
        <f t="shared" si="4"/>
        <v>0</v>
      </c>
      <c r="N16" s="56">
        <f>IF(HLOOKUP(C16,$BB$3:$BK15,$AV15,0)&gt;HLOOKUP(D16,$BB$3:$BK15,$AV15,0),C16,D16)</f>
        <v>3</v>
      </c>
      <c r="O16" s="54">
        <f t="shared" si="5"/>
        <v>1</v>
      </c>
      <c r="P16" s="54">
        <f>IF(HLOOKUP(C16,$BP$3:$BY15,$AV15,0)&gt;HLOOKUP(D16,$BP$3:$BY15,$AV15,0),C16,D16)</f>
        <v>3</v>
      </c>
      <c r="Q16" s="54">
        <f t="shared" si="6"/>
        <v>1</v>
      </c>
      <c r="R16" s="27">
        <f>COUNTIF($F$4:$F16,R$3)</f>
        <v>1</v>
      </c>
      <c r="S16" s="27">
        <f>COUNTIF($F$4:$F16,S$3)</f>
        <v>2</v>
      </c>
      <c r="T16" s="27">
        <f>COUNTIF($F$4:$F16,T$3)</f>
        <v>0</v>
      </c>
      <c r="U16" s="27">
        <f>COUNTIF($F$4:$F16,U$3)</f>
        <v>1</v>
      </c>
      <c r="V16" s="27">
        <f>COUNTIF($F$4:$F16,V$3)</f>
        <v>3</v>
      </c>
      <c r="W16" s="27">
        <f>COUNTIF($F$4:$F16,W$3)</f>
        <v>1</v>
      </c>
      <c r="X16" s="27">
        <f>COUNTIF($F$4:$F16,X$3)</f>
        <v>1</v>
      </c>
      <c r="Y16" s="27">
        <f>COUNTIF($F$4:$F16,Y$3)</f>
        <v>0</v>
      </c>
      <c r="Z16" s="27">
        <f>COUNTIF($F$4:$F16,Z$3)</f>
        <v>2</v>
      </c>
      <c r="AA16" s="27">
        <f>COUNTIF($F$4:$F16,AA$3)</f>
        <v>2</v>
      </c>
      <c r="AB16" s="38">
        <f>COUNTIF($E$4:$F16,R$3)</f>
        <v>2</v>
      </c>
      <c r="AC16" s="28">
        <f>COUNTIF($E$4:$F16,S$3)</f>
        <v>4</v>
      </c>
      <c r="AD16" s="28">
        <f>COUNTIF($E$4:$F16,T$3)</f>
        <v>2</v>
      </c>
      <c r="AE16" s="28">
        <f>COUNTIF($E$4:$F16,U$3)</f>
        <v>3</v>
      </c>
      <c r="AF16" s="28">
        <f>COUNTIF($E$4:$F16,V$3)</f>
        <v>4</v>
      </c>
      <c r="AG16" s="28">
        <f>COUNTIF($E$4:$F16,W$3)</f>
        <v>2</v>
      </c>
      <c r="AH16" s="28">
        <f>COUNTIF($E$4:$F16,X$3)</f>
        <v>2</v>
      </c>
      <c r="AI16" s="28">
        <f>COUNTIF($E$4:$F16,Y$3)</f>
        <v>1</v>
      </c>
      <c r="AJ16" s="28">
        <f>COUNTIF($E$4:$F16,Z$3)</f>
        <v>4</v>
      </c>
      <c r="AK16" s="28">
        <f>COUNTIF($E$4:$F16,AA$3)</f>
        <v>2</v>
      </c>
      <c r="AL16" s="36">
        <f t="shared" si="19"/>
        <v>0.5</v>
      </c>
      <c r="AM16" s="36">
        <f t="shared" si="7"/>
        <v>1</v>
      </c>
      <c r="AN16" s="36">
        <f t="shared" si="8"/>
        <v>0</v>
      </c>
      <c r="AO16" s="36">
        <f t="shared" si="9"/>
        <v>0.33333333333333331</v>
      </c>
      <c r="AP16" s="36">
        <f t="shared" si="10"/>
        <v>2.25</v>
      </c>
      <c r="AQ16" s="36">
        <f t="shared" si="11"/>
        <v>0.5</v>
      </c>
      <c r="AR16" s="36">
        <f t="shared" si="12"/>
        <v>0.5</v>
      </c>
      <c r="AS16" s="36">
        <f t="shared" si="13"/>
        <v>0</v>
      </c>
      <c r="AT16" s="36">
        <f t="shared" si="14"/>
        <v>1</v>
      </c>
      <c r="AU16" s="36">
        <f t="shared" si="15"/>
        <v>2</v>
      </c>
      <c r="AV16" s="27">
        <v>14</v>
      </c>
      <c r="BB16" s="6">
        <f>matches_win_weighted!AL16-matches_lost_weighted!AL16</f>
        <v>0</v>
      </c>
      <c r="BC16" s="6">
        <f>matches_win_weighted!AM16-matches_lost_weighted!AM16</f>
        <v>0</v>
      </c>
      <c r="BD16" s="6">
        <f>matches_win_weighted!AN16-matches_lost_weighted!AN16</f>
        <v>2</v>
      </c>
      <c r="BE16" s="6">
        <f>matches_win_weighted!AO16-matches_lost_weighted!AO16</f>
        <v>1</v>
      </c>
      <c r="BF16" s="6">
        <f>matches_win_weighted!AP16-matches_lost_weighted!AP16</f>
        <v>-2</v>
      </c>
      <c r="BG16" s="6">
        <f>matches_win_weighted!AQ16-matches_lost_weighted!AQ16</f>
        <v>0</v>
      </c>
      <c r="BH16" s="6">
        <f>matches_win_weighted!AR16-matches_lost_weighted!AR16</f>
        <v>0</v>
      </c>
      <c r="BI16" s="6">
        <f>matches_win_weighted!AS16-matches_lost_weighted!AS16</f>
        <v>1</v>
      </c>
      <c r="BJ16" s="6">
        <f>matches_win_weighted!AT16-matches_lost_weighted!AT16</f>
        <v>0</v>
      </c>
      <c r="BK16" s="6">
        <f>matches_win_weighted!AU16-matches_lost_weighted!AU16</f>
        <v>-2</v>
      </c>
      <c r="BL16" s="27">
        <v>14</v>
      </c>
      <c r="BP16" s="6">
        <f>'matches_lost (2)'!BA16</f>
        <v>0</v>
      </c>
      <c r="BQ16" s="6">
        <f>'matches_lost (2)'!BB16</f>
        <v>0</v>
      </c>
      <c r="BR16" s="6">
        <f>'matches_lost (2)'!BC16</f>
        <v>1</v>
      </c>
      <c r="BS16" s="6">
        <f>'matches_lost (2)'!BD16</f>
        <v>0.33333333333333331</v>
      </c>
      <c r="BT16" s="6">
        <f>'matches_lost (2)'!BE16</f>
        <v>-0.5</v>
      </c>
      <c r="BU16" s="6">
        <f>'matches_lost (2)'!BF16</f>
        <v>0</v>
      </c>
      <c r="BV16" s="6">
        <f>'matches_lost (2)'!BG16</f>
        <v>0</v>
      </c>
      <c r="BW16" s="6">
        <f>'matches_lost (2)'!BH16</f>
        <v>1</v>
      </c>
      <c r="BX16" s="6">
        <f>'matches_lost (2)'!BI16</f>
        <v>0</v>
      </c>
      <c r="BY16" s="6">
        <f>'matches_lost (2)'!BJ16</f>
        <v>-1</v>
      </c>
      <c r="BZ16" s="27">
        <v>14</v>
      </c>
    </row>
    <row r="17" spans="1:78" x14ac:dyDescent="0.35">
      <c r="A17" t="s">
        <v>144</v>
      </c>
      <c r="B17" s="33">
        <v>14</v>
      </c>
      <c r="C17" s="27">
        <v>0</v>
      </c>
      <c r="D17" s="27">
        <v>1</v>
      </c>
      <c r="E17" s="27">
        <v>1</v>
      </c>
      <c r="F17" s="27">
        <f t="shared" si="16"/>
        <v>0</v>
      </c>
      <c r="G17" s="27">
        <f t="shared" si="17"/>
        <v>-1</v>
      </c>
      <c r="H17" s="27">
        <f t="shared" si="18"/>
        <v>0</v>
      </c>
      <c r="I17" s="34">
        <f>VLOOKUP(F17,naive_stat!$A$4:$E$13,5,0)</f>
        <v>0.5161290322580645</v>
      </c>
      <c r="J17" s="35">
        <f>11-VLOOKUP(F17,naive_stat!$A$4:$F$13,6,0)</f>
        <v>8</v>
      </c>
      <c r="K17" s="36">
        <f>HLOOKUP(F17,$AL$3:AU17,AV17,0)</f>
        <v>1.3333333333333333</v>
      </c>
      <c r="L17" s="54">
        <f>IF(HLOOKUP(C17,$AL$3:$AU16,$AV16,0)&gt;HLOOKUP(D17,$AL$3:$AU16,$AV16,0),C17,D17)</f>
        <v>1</v>
      </c>
      <c r="M17" s="54">
        <f t="shared" si="4"/>
        <v>1</v>
      </c>
      <c r="N17" s="56">
        <f>IF(HLOOKUP(C17,$BB$3:$BK16,$AV16,0)&gt;HLOOKUP(D17,$BB$3:$BK16,$AV16,0),C17,D17)</f>
        <v>1</v>
      </c>
      <c r="O17" s="54">
        <f t="shared" si="5"/>
        <v>1</v>
      </c>
      <c r="P17" s="54">
        <f>IF(HLOOKUP(C17,$BP$3:$BY16,$AV16,0)&gt;HLOOKUP(D17,$BP$3:$BY16,$AV16,0),C17,D17)</f>
        <v>1</v>
      </c>
      <c r="Q17" s="54">
        <f t="shared" si="6"/>
        <v>1</v>
      </c>
      <c r="R17" s="27">
        <f>COUNTIF($F$4:$F17,R$3)</f>
        <v>2</v>
      </c>
      <c r="S17" s="27">
        <f>COUNTIF($F$4:$F17,S$3)</f>
        <v>2</v>
      </c>
      <c r="T17" s="27">
        <f>COUNTIF($F$4:$F17,T$3)</f>
        <v>0</v>
      </c>
      <c r="U17" s="27">
        <f>COUNTIF($F$4:$F17,U$3)</f>
        <v>1</v>
      </c>
      <c r="V17" s="27">
        <f>COUNTIF($F$4:$F17,V$3)</f>
        <v>3</v>
      </c>
      <c r="W17" s="27">
        <f>COUNTIF($F$4:$F17,W$3)</f>
        <v>1</v>
      </c>
      <c r="X17" s="27">
        <f>COUNTIF($F$4:$F17,X$3)</f>
        <v>1</v>
      </c>
      <c r="Y17" s="27">
        <f>COUNTIF($F$4:$F17,Y$3)</f>
        <v>0</v>
      </c>
      <c r="Z17" s="27">
        <f>COUNTIF($F$4:$F17,Z$3)</f>
        <v>2</v>
      </c>
      <c r="AA17" s="27">
        <f>COUNTIF($F$4:$F17,AA$3)</f>
        <v>2</v>
      </c>
      <c r="AB17" s="38">
        <f>COUNTIF($E$4:$F17,R$3)</f>
        <v>3</v>
      </c>
      <c r="AC17" s="28">
        <f>COUNTIF($E$4:$F17,S$3)</f>
        <v>5</v>
      </c>
      <c r="AD17" s="28">
        <f>COUNTIF($E$4:$F17,T$3)</f>
        <v>2</v>
      </c>
      <c r="AE17" s="28">
        <f>COUNTIF($E$4:$F17,U$3)</f>
        <v>3</v>
      </c>
      <c r="AF17" s="28">
        <f>COUNTIF($E$4:$F17,V$3)</f>
        <v>4</v>
      </c>
      <c r="AG17" s="28">
        <f>COUNTIF($E$4:$F17,W$3)</f>
        <v>2</v>
      </c>
      <c r="AH17" s="28">
        <f>COUNTIF($E$4:$F17,X$3)</f>
        <v>2</v>
      </c>
      <c r="AI17" s="28">
        <f>COUNTIF($E$4:$F17,Y$3)</f>
        <v>1</v>
      </c>
      <c r="AJ17" s="28">
        <f>COUNTIF($E$4:$F17,Z$3)</f>
        <v>4</v>
      </c>
      <c r="AK17" s="28">
        <f>COUNTIF($E$4:$F17,AA$3)</f>
        <v>2</v>
      </c>
      <c r="AL17" s="36">
        <f t="shared" si="19"/>
        <v>1.3333333333333333</v>
      </c>
      <c r="AM17" s="36">
        <f t="shared" si="7"/>
        <v>0.8</v>
      </c>
      <c r="AN17" s="36">
        <f t="shared" si="8"/>
        <v>0</v>
      </c>
      <c r="AO17" s="36">
        <f t="shared" si="9"/>
        <v>0.33333333333333331</v>
      </c>
      <c r="AP17" s="36">
        <f t="shared" si="10"/>
        <v>2.25</v>
      </c>
      <c r="AQ17" s="36">
        <f t="shared" si="11"/>
        <v>0.5</v>
      </c>
      <c r="AR17" s="36">
        <f t="shared" si="12"/>
        <v>0.5</v>
      </c>
      <c r="AS17" s="36">
        <f t="shared" si="13"/>
        <v>0</v>
      </c>
      <c r="AT17" s="36">
        <f t="shared" si="14"/>
        <v>1</v>
      </c>
      <c r="AU17" s="36">
        <f t="shared" si="15"/>
        <v>2</v>
      </c>
      <c r="AV17" s="27">
        <v>15</v>
      </c>
      <c r="BB17" s="6">
        <f>matches_win_weighted!AL17-matches_lost_weighted!AL17</f>
        <v>-1</v>
      </c>
      <c r="BC17" s="6">
        <f>matches_win_weighted!AM17-matches_lost_weighted!AM17</f>
        <v>0.99999999999999978</v>
      </c>
      <c r="BD17" s="6">
        <f>matches_win_weighted!AN17-matches_lost_weighted!AN17</f>
        <v>2</v>
      </c>
      <c r="BE17" s="6">
        <f>matches_win_weighted!AO17-matches_lost_weighted!AO17</f>
        <v>1</v>
      </c>
      <c r="BF17" s="6">
        <f>matches_win_weighted!AP17-matches_lost_weighted!AP17</f>
        <v>-2</v>
      </c>
      <c r="BG17" s="6">
        <f>matches_win_weighted!AQ17-matches_lost_weighted!AQ17</f>
        <v>0</v>
      </c>
      <c r="BH17" s="6">
        <f>matches_win_weighted!AR17-matches_lost_weighted!AR17</f>
        <v>0</v>
      </c>
      <c r="BI17" s="6">
        <f>matches_win_weighted!AS17-matches_lost_weighted!AS17</f>
        <v>1</v>
      </c>
      <c r="BJ17" s="6">
        <f>matches_win_weighted!AT17-matches_lost_weighted!AT17</f>
        <v>0</v>
      </c>
      <c r="BK17" s="6">
        <f>matches_win_weighted!AU17-matches_lost_weighted!AU17</f>
        <v>-2</v>
      </c>
      <c r="BL17" s="27">
        <v>15</v>
      </c>
      <c r="BP17" s="6">
        <f>'matches_lost (2)'!BA17</f>
        <v>-0.33333333333333331</v>
      </c>
      <c r="BQ17" s="6">
        <f>'matches_lost (2)'!BB17</f>
        <v>0.19999999999999996</v>
      </c>
      <c r="BR17" s="6">
        <f>'matches_lost (2)'!BC17</f>
        <v>1</v>
      </c>
      <c r="BS17" s="6">
        <f>'matches_lost (2)'!BD17</f>
        <v>0.33333333333333331</v>
      </c>
      <c r="BT17" s="6">
        <f>'matches_lost (2)'!BE17</f>
        <v>-0.5</v>
      </c>
      <c r="BU17" s="6">
        <f>'matches_lost (2)'!BF17</f>
        <v>0</v>
      </c>
      <c r="BV17" s="6">
        <f>'matches_lost (2)'!BG17</f>
        <v>0</v>
      </c>
      <c r="BW17" s="6">
        <f>'matches_lost (2)'!BH17</f>
        <v>1</v>
      </c>
      <c r="BX17" s="6">
        <f>'matches_lost (2)'!BI17</f>
        <v>0</v>
      </c>
      <c r="BY17" s="6">
        <f>'matches_lost (2)'!BJ17</f>
        <v>-1</v>
      </c>
      <c r="BZ17" s="27">
        <v>15</v>
      </c>
    </row>
    <row r="18" spans="1:78" x14ac:dyDescent="0.35">
      <c r="A18" t="s">
        <v>144</v>
      </c>
      <c r="B18" s="33">
        <v>15</v>
      </c>
      <c r="C18" s="27">
        <v>2</v>
      </c>
      <c r="D18" s="27">
        <v>5</v>
      </c>
      <c r="E18" s="27">
        <v>2</v>
      </c>
      <c r="F18" s="27">
        <f t="shared" si="16"/>
        <v>5</v>
      </c>
      <c r="G18" s="27">
        <f t="shared" si="17"/>
        <v>-3</v>
      </c>
      <c r="H18" s="27">
        <f t="shared" si="18"/>
        <v>0</v>
      </c>
      <c r="I18" s="34">
        <f>VLOOKUP(F18,naive_stat!$A$4:$E$13,5,0)</f>
        <v>0.42307692307692307</v>
      </c>
      <c r="J18" s="35">
        <f>11-VLOOKUP(F18,naive_stat!$A$4:$F$13,6,0)</f>
        <v>3</v>
      </c>
      <c r="K18" s="36">
        <f>HLOOKUP(F18,$AL$3:AU18,AV18,0)</f>
        <v>1.3333333333333333</v>
      </c>
      <c r="L18" s="54">
        <f>IF(HLOOKUP(C18,$AL$3:$AU17,$AV17,0)&gt;HLOOKUP(D18,$AL$3:$AU17,$AV17,0),C18,D18)</f>
        <v>5</v>
      </c>
      <c r="M18" s="54">
        <f t="shared" si="4"/>
        <v>0</v>
      </c>
      <c r="N18" s="56">
        <f>IF(HLOOKUP(C18,$BB$3:$BK17,$AV17,0)&gt;HLOOKUP(D18,$BB$3:$BK17,$AV17,0),C18,D18)</f>
        <v>2</v>
      </c>
      <c r="O18" s="54">
        <f t="shared" si="5"/>
        <v>1</v>
      </c>
      <c r="P18" s="54">
        <f>IF(HLOOKUP(C18,$BP$3:$BY17,$AV17,0)&gt;HLOOKUP(D18,$BP$3:$BY17,$AV17,0),C18,D18)</f>
        <v>2</v>
      </c>
      <c r="Q18" s="54">
        <f t="shared" si="6"/>
        <v>1</v>
      </c>
      <c r="R18" s="27">
        <f>COUNTIF($F$4:$F18,R$3)</f>
        <v>2</v>
      </c>
      <c r="S18" s="27">
        <f>COUNTIF($F$4:$F18,S$3)</f>
        <v>2</v>
      </c>
      <c r="T18" s="27">
        <f>COUNTIF($F$4:$F18,T$3)</f>
        <v>0</v>
      </c>
      <c r="U18" s="27">
        <f>COUNTIF($F$4:$F18,U$3)</f>
        <v>1</v>
      </c>
      <c r="V18" s="27">
        <f>COUNTIF($F$4:$F18,V$3)</f>
        <v>3</v>
      </c>
      <c r="W18" s="27">
        <f>COUNTIF($F$4:$F18,W$3)</f>
        <v>2</v>
      </c>
      <c r="X18" s="27">
        <f>COUNTIF($F$4:$F18,X$3)</f>
        <v>1</v>
      </c>
      <c r="Y18" s="27">
        <f>COUNTIF($F$4:$F18,Y$3)</f>
        <v>0</v>
      </c>
      <c r="Z18" s="27">
        <f>COUNTIF($F$4:$F18,Z$3)</f>
        <v>2</v>
      </c>
      <c r="AA18" s="27">
        <f>COUNTIF($F$4:$F18,AA$3)</f>
        <v>2</v>
      </c>
      <c r="AB18" s="38">
        <f>COUNTIF($E$4:$F18,R$3)</f>
        <v>3</v>
      </c>
      <c r="AC18" s="28">
        <f>COUNTIF($E$4:$F18,S$3)</f>
        <v>5</v>
      </c>
      <c r="AD18" s="28">
        <f>COUNTIF($E$4:$F18,T$3)</f>
        <v>3</v>
      </c>
      <c r="AE18" s="28">
        <f>COUNTIF($E$4:$F18,U$3)</f>
        <v>3</v>
      </c>
      <c r="AF18" s="28">
        <f>COUNTIF($E$4:$F18,V$3)</f>
        <v>4</v>
      </c>
      <c r="AG18" s="28">
        <f>COUNTIF($E$4:$F18,W$3)</f>
        <v>3</v>
      </c>
      <c r="AH18" s="28">
        <f>COUNTIF($E$4:$F18,X$3)</f>
        <v>2</v>
      </c>
      <c r="AI18" s="28">
        <f>COUNTIF($E$4:$F18,Y$3)</f>
        <v>1</v>
      </c>
      <c r="AJ18" s="28">
        <f>COUNTIF($E$4:$F18,Z$3)</f>
        <v>4</v>
      </c>
      <c r="AK18" s="28">
        <f>COUNTIF($E$4:$F18,AA$3)</f>
        <v>2</v>
      </c>
      <c r="AL18" s="36">
        <f t="shared" si="19"/>
        <v>1.3333333333333333</v>
      </c>
      <c r="AM18" s="36">
        <f t="shared" si="7"/>
        <v>0.8</v>
      </c>
      <c r="AN18" s="36">
        <f t="shared" si="8"/>
        <v>0</v>
      </c>
      <c r="AO18" s="36">
        <f t="shared" si="9"/>
        <v>0.33333333333333331</v>
      </c>
      <c r="AP18" s="36">
        <f t="shared" si="10"/>
        <v>2.25</v>
      </c>
      <c r="AQ18" s="36">
        <f t="shared" si="11"/>
        <v>1.3333333333333333</v>
      </c>
      <c r="AR18" s="36">
        <f t="shared" si="12"/>
        <v>0.5</v>
      </c>
      <c r="AS18" s="36">
        <f t="shared" si="13"/>
        <v>0</v>
      </c>
      <c r="AT18" s="36">
        <f t="shared" si="14"/>
        <v>1</v>
      </c>
      <c r="AU18" s="36">
        <f t="shared" si="15"/>
        <v>2</v>
      </c>
      <c r="AV18" s="27">
        <v>16</v>
      </c>
      <c r="BB18" s="6">
        <f>matches_win_weighted!AL18-matches_lost_weighted!AL18</f>
        <v>-1</v>
      </c>
      <c r="BC18" s="6">
        <f>matches_win_weighted!AM18-matches_lost_weighted!AM18</f>
        <v>0.99999999999999978</v>
      </c>
      <c r="BD18" s="6">
        <f>matches_win_weighted!AN18-matches_lost_weighted!AN18</f>
        <v>3</v>
      </c>
      <c r="BE18" s="6">
        <f>matches_win_weighted!AO18-matches_lost_weighted!AO18</f>
        <v>1</v>
      </c>
      <c r="BF18" s="6">
        <f>matches_win_weighted!AP18-matches_lost_weighted!AP18</f>
        <v>-2</v>
      </c>
      <c r="BG18" s="6">
        <f>matches_win_weighted!AQ18-matches_lost_weighted!AQ18</f>
        <v>-1</v>
      </c>
      <c r="BH18" s="6">
        <f>matches_win_weighted!AR18-matches_lost_weighted!AR18</f>
        <v>0</v>
      </c>
      <c r="BI18" s="6">
        <f>matches_win_weighted!AS18-matches_lost_weighted!AS18</f>
        <v>1</v>
      </c>
      <c r="BJ18" s="6">
        <f>matches_win_weighted!AT18-matches_lost_weighted!AT18</f>
        <v>0</v>
      </c>
      <c r="BK18" s="6">
        <f>matches_win_weighted!AU18-matches_lost_weighted!AU18</f>
        <v>-2</v>
      </c>
      <c r="BL18" s="27">
        <v>16</v>
      </c>
      <c r="BP18" s="6">
        <f>'matches_lost (2)'!BA18</f>
        <v>-0.33333333333333331</v>
      </c>
      <c r="BQ18" s="6">
        <f>'matches_lost (2)'!BB18</f>
        <v>0.19999999999999996</v>
      </c>
      <c r="BR18" s="6">
        <f>'matches_lost (2)'!BC18</f>
        <v>1</v>
      </c>
      <c r="BS18" s="6">
        <f>'matches_lost (2)'!BD18</f>
        <v>0.33333333333333331</v>
      </c>
      <c r="BT18" s="6">
        <f>'matches_lost (2)'!BE18</f>
        <v>-0.5</v>
      </c>
      <c r="BU18" s="6">
        <f>'matches_lost (2)'!BF18</f>
        <v>-0.33333333333333331</v>
      </c>
      <c r="BV18" s="6">
        <f>'matches_lost (2)'!BG18</f>
        <v>0</v>
      </c>
      <c r="BW18" s="6">
        <f>'matches_lost (2)'!BH18</f>
        <v>1</v>
      </c>
      <c r="BX18" s="6">
        <f>'matches_lost (2)'!BI18</f>
        <v>0</v>
      </c>
      <c r="BY18" s="6">
        <f>'matches_lost (2)'!BJ18</f>
        <v>-1</v>
      </c>
      <c r="BZ18" s="27">
        <v>16</v>
      </c>
    </row>
    <row r="19" spans="1:78" x14ac:dyDescent="0.35">
      <c r="A19" t="s">
        <v>144</v>
      </c>
      <c r="B19" s="33">
        <v>16</v>
      </c>
      <c r="C19" s="27">
        <v>0</v>
      </c>
      <c r="D19" s="27">
        <v>5</v>
      </c>
      <c r="E19" s="27">
        <v>5</v>
      </c>
      <c r="F19" s="27">
        <f t="shared" si="16"/>
        <v>0</v>
      </c>
      <c r="G19" s="27">
        <f t="shared" si="17"/>
        <v>-5</v>
      </c>
      <c r="H19" s="27">
        <f t="shared" si="18"/>
        <v>0</v>
      </c>
      <c r="I19" s="34">
        <f>VLOOKUP(F19,naive_stat!$A$4:$E$13,5,0)</f>
        <v>0.5161290322580645</v>
      </c>
      <c r="J19" s="35">
        <f>11-VLOOKUP(F19,naive_stat!$A$4:$F$13,6,0)</f>
        <v>8</v>
      </c>
      <c r="K19" s="36">
        <f>HLOOKUP(F19,$AL$3:AU19,AV19,0)</f>
        <v>2.25</v>
      </c>
      <c r="L19" s="54">
        <f>IF(HLOOKUP(C19,$AL$3:$AU18,$AV18,0)&gt;HLOOKUP(D19,$AL$3:$AU18,$AV18,0),C19,D19)</f>
        <v>5</v>
      </c>
      <c r="M19" s="54">
        <f t="shared" si="4"/>
        <v>1</v>
      </c>
      <c r="N19" s="56">
        <f>IF(HLOOKUP(C19,$BB$3:$BK18,$AV18,0)&gt;HLOOKUP(D19,$BB$3:$BK18,$AV18,0),C19,D19)</f>
        <v>5</v>
      </c>
      <c r="O19" s="54">
        <f t="shared" si="5"/>
        <v>1</v>
      </c>
      <c r="P19" s="54">
        <f>IF(HLOOKUP(C19,$BP$3:$BY18,$AV18,0)&gt;HLOOKUP(D19,$BP$3:$BY18,$AV18,0),C19,D19)</f>
        <v>5</v>
      </c>
      <c r="Q19" s="54">
        <f t="shared" si="6"/>
        <v>1</v>
      </c>
      <c r="R19" s="27">
        <f>COUNTIF($F$4:$F19,R$3)</f>
        <v>3</v>
      </c>
      <c r="S19" s="27">
        <f>COUNTIF($F$4:$F19,S$3)</f>
        <v>2</v>
      </c>
      <c r="T19" s="27">
        <f>COUNTIF($F$4:$F19,T$3)</f>
        <v>0</v>
      </c>
      <c r="U19" s="27">
        <f>COUNTIF($F$4:$F19,U$3)</f>
        <v>1</v>
      </c>
      <c r="V19" s="27">
        <f>COUNTIF($F$4:$F19,V$3)</f>
        <v>3</v>
      </c>
      <c r="W19" s="27">
        <f>COUNTIF($F$4:$F19,W$3)</f>
        <v>2</v>
      </c>
      <c r="X19" s="27">
        <f>COUNTIF($F$4:$F19,X$3)</f>
        <v>1</v>
      </c>
      <c r="Y19" s="27">
        <f>COUNTIF($F$4:$F19,Y$3)</f>
        <v>0</v>
      </c>
      <c r="Z19" s="27">
        <f>COUNTIF($F$4:$F19,Z$3)</f>
        <v>2</v>
      </c>
      <c r="AA19" s="27">
        <f>COUNTIF($F$4:$F19,AA$3)</f>
        <v>2</v>
      </c>
      <c r="AB19" s="38">
        <f>COUNTIF($E$4:$F19,R$3)</f>
        <v>4</v>
      </c>
      <c r="AC19" s="28">
        <f>COUNTIF($E$4:$F19,S$3)</f>
        <v>5</v>
      </c>
      <c r="AD19" s="28">
        <f>COUNTIF($E$4:$F19,T$3)</f>
        <v>3</v>
      </c>
      <c r="AE19" s="28">
        <f>COUNTIF($E$4:$F19,U$3)</f>
        <v>3</v>
      </c>
      <c r="AF19" s="28">
        <f>COUNTIF($E$4:$F19,V$3)</f>
        <v>4</v>
      </c>
      <c r="AG19" s="28">
        <f>COUNTIF($E$4:$F19,W$3)</f>
        <v>4</v>
      </c>
      <c r="AH19" s="28">
        <f>COUNTIF($E$4:$F19,X$3)</f>
        <v>2</v>
      </c>
      <c r="AI19" s="28">
        <f>COUNTIF($E$4:$F19,Y$3)</f>
        <v>1</v>
      </c>
      <c r="AJ19" s="28">
        <f>COUNTIF($E$4:$F19,Z$3)</f>
        <v>4</v>
      </c>
      <c r="AK19" s="28">
        <f>COUNTIF($E$4:$F19,AA$3)</f>
        <v>2</v>
      </c>
      <c r="AL19" s="36">
        <f t="shared" si="19"/>
        <v>2.25</v>
      </c>
      <c r="AM19" s="36">
        <f t="shared" si="7"/>
        <v>0.8</v>
      </c>
      <c r="AN19" s="36">
        <f t="shared" si="8"/>
        <v>0</v>
      </c>
      <c r="AO19" s="36">
        <f t="shared" si="9"/>
        <v>0.33333333333333331</v>
      </c>
      <c r="AP19" s="36">
        <f t="shared" si="10"/>
        <v>2.25</v>
      </c>
      <c r="AQ19" s="36">
        <f t="shared" si="11"/>
        <v>1</v>
      </c>
      <c r="AR19" s="36">
        <f t="shared" si="12"/>
        <v>0.5</v>
      </c>
      <c r="AS19" s="36">
        <f t="shared" si="13"/>
        <v>0</v>
      </c>
      <c r="AT19" s="36">
        <f t="shared" si="14"/>
        <v>1</v>
      </c>
      <c r="AU19" s="36">
        <f t="shared" si="15"/>
        <v>2</v>
      </c>
      <c r="AV19" s="27">
        <v>17</v>
      </c>
      <c r="BB19" s="6">
        <f>matches_win_weighted!AL19-matches_lost_weighted!AL19</f>
        <v>-2</v>
      </c>
      <c r="BC19" s="6">
        <f>matches_win_weighted!AM19-matches_lost_weighted!AM19</f>
        <v>0.99999999999999978</v>
      </c>
      <c r="BD19" s="6">
        <f>matches_win_weighted!AN19-matches_lost_weighted!AN19</f>
        <v>3</v>
      </c>
      <c r="BE19" s="6">
        <f>matches_win_weighted!AO19-matches_lost_weighted!AO19</f>
        <v>1</v>
      </c>
      <c r="BF19" s="6">
        <f>matches_win_weighted!AP19-matches_lost_weighted!AP19</f>
        <v>-2</v>
      </c>
      <c r="BG19" s="6">
        <f>matches_win_weighted!AQ19-matches_lost_weighted!AQ19</f>
        <v>0</v>
      </c>
      <c r="BH19" s="6">
        <f>matches_win_weighted!AR19-matches_lost_weighted!AR19</f>
        <v>0</v>
      </c>
      <c r="BI19" s="6">
        <f>matches_win_weighted!AS19-matches_lost_weighted!AS19</f>
        <v>1</v>
      </c>
      <c r="BJ19" s="6">
        <f>matches_win_weighted!AT19-matches_lost_weighted!AT19</f>
        <v>0</v>
      </c>
      <c r="BK19" s="6">
        <f>matches_win_weighted!AU19-matches_lost_weighted!AU19</f>
        <v>-2</v>
      </c>
      <c r="BL19" s="27">
        <v>17</v>
      </c>
      <c r="BP19" s="6">
        <f>'matches_lost (2)'!BA19</f>
        <v>-0.5</v>
      </c>
      <c r="BQ19" s="6">
        <f>'matches_lost (2)'!BB19</f>
        <v>0.19999999999999996</v>
      </c>
      <c r="BR19" s="6">
        <f>'matches_lost (2)'!BC19</f>
        <v>1</v>
      </c>
      <c r="BS19" s="6">
        <f>'matches_lost (2)'!BD19</f>
        <v>0.33333333333333331</v>
      </c>
      <c r="BT19" s="6">
        <f>'matches_lost (2)'!BE19</f>
        <v>-0.5</v>
      </c>
      <c r="BU19" s="6">
        <f>'matches_lost (2)'!BF19</f>
        <v>0</v>
      </c>
      <c r="BV19" s="6">
        <f>'matches_lost (2)'!BG19</f>
        <v>0</v>
      </c>
      <c r="BW19" s="6">
        <f>'matches_lost (2)'!BH19</f>
        <v>1</v>
      </c>
      <c r="BX19" s="6">
        <f>'matches_lost (2)'!BI19</f>
        <v>0</v>
      </c>
      <c r="BY19" s="6">
        <f>'matches_lost (2)'!BJ19</f>
        <v>-1</v>
      </c>
      <c r="BZ19" s="27">
        <v>17</v>
      </c>
    </row>
    <row r="20" spans="1:78" x14ac:dyDescent="0.35">
      <c r="A20" t="s">
        <v>144</v>
      </c>
      <c r="B20" s="33">
        <v>17</v>
      </c>
      <c r="C20" s="27">
        <v>1</v>
      </c>
      <c r="D20" s="27">
        <v>7</v>
      </c>
      <c r="E20" s="27">
        <v>1</v>
      </c>
      <c r="F20" s="27">
        <f t="shared" si="16"/>
        <v>7</v>
      </c>
      <c r="G20" s="27">
        <f t="shared" si="17"/>
        <v>-6</v>
      </c>
      <c r="H20" s="27">
        <f t="shared" si="18"/>
        <v>0</v>
      </c>
      <c r="I20" s="34">
        <f>VLOOKUP(F20,naive_stat!$A$4:$E$13,5,0)</f>
        <v>0.44827586206896552</v>
      </c>
      <c r="J20" s="35">
        <f>11-VLOOKUP(F20,naive_stat!$A$4:$F$13,6,0)</f>
        <v>4</v>
      </c>
      <c r="K20" s="36">
        <f>HLOOKUP(F20,$AL$3:AU20,AV20,0)</f>
        <v>0.5</v>
      </c>
      <c r="L20" s="54">
        <f>IF(HLOOKUP(C20,$AL$3:$AU19,$AV19,0)&gt;HLOOKUP(D20,$AL$3:$AU19,$AV19,0),C20,D20)</f>
        <v>1</v>
      </c>
      <c r="M20" s="54">
        <f t="shared" si="4"/>
        <v>1</v>
      </c>
      <c r="N20" s="56">
        <f>IF(HLOOKUP(C20,$BB$3:$BK19,$AV19,0)&gt;HLOOKUP(D20,$BB$3:$BK19,$AV19,0),C20,D20)</f>
        <v>7</v>
      </c>
      <c r="O20" s="54">
        <f t="shared" si="5"/>
        <v>0</v>
      </c>
      <c r="P20" s="54">
        <f>IF(HLOOKUP(C20,$BP$3:$BY19,$AV19,0)&gt;HLOOKUP(D20,$BP$3:$BY19,$AV19,0),C20,D20)</f>
        <v>7</v>
      </c>
      <c r="Q20" s="54">
        <f t="shared" si="6"/>
        <v>0</v>
      </c>
      <c r="R20" s="27">
        <f>COUNTIF($F$4:$F20,R$3)</f>
        <v>3</v>
      </c>
      <c r="S20" s="27">
        <f>COUNTIF($F$4:$F20,S$3)</f>
        <v>2</v>
      </c>
      <c r="T20" s="27">
        <f>COUNTIF($F$4:$F20,T$3)</f>
        <v>0</v>
      </c>
      <c r="U20" s="27">
        <f>COUNTIF($F$4:$F20,U$3)</f>
        <v>1</v>
      </c>
      <c r="V20" s="27">
        <f>COUNTIF($F$4:$F20,V$3)</f>
        <v>3</v>
      </c>
      <c r="W20" s="27">
        <f>COUNTIF($F$4:$F20,W$3)</f>
        <v>2</v>
      </c>
      <c r="X20" s="27">
        <f>COUNTIF($F$4:$F20,X$3)</f>
        <v>1</v>
      </c>
      <c r="Y20" s="27">
        <f>COUNTIF($F$4:$F20,Y$3)</f>
        <v>1</v>
      </c>
      <c r="Z20" s="27">
        <f>COUNTIF($F$4:$F20,Z$3)</f>
        <v>2</v>
      </c>
      <c r="AA20" s="27">
        <f>COUNTIF($F$4:$F20,AA$3)</f>
        <v>2</v>
      </c>
      <c r="AB20" s="38">
        <f>COUNTIF($E$4:$F20,R$3)</f>
        <v>4</v>
      </c>
      <c r="AC20" s="28">
        <f>COUNTIF($E$4:$F20,S$3)</f>
        <v>6</v>
      </c>
      <c r="AD20" s="28">
        <f>COUNTIF($E$4:$F20,T$3)</f>
        <v>3</v>
      </c>
      <c r="AE20" s="28">
        <f>COUNTIF($E$4:$F20,U$3)</f>
        <v>3</v>
      </c>
      <c r="AF20" s="28">
        <f>COUNTIF($E$4:$F20,V$3)</f>
        <v>4</v>
      </c>
      <c r="AG20" s="28">
        <f>COUNTIF($E$4:$F20,W$3)</f>
        <v>4</v>
      </c>
      <c r="AH20" s="28">
        <f>COUNTIF($E$4:$F20,X$3)</f>
        <v>2</v>
      </c>
      <c r="AI20" s="28">
        <f>COUNTIF($E$4:$F20,Y$3)</f>
        <v>2</v>
      </c>
      <c r="AJ20" s="28">
        <f>COUNTIF($E$4:$F20,Z$3)</f>
        <v>4</v>
      </c>
      <c r="AK20" s="28">
        <f>COUNTIF($E$4:$F20,AA$3)</f>
        <v>2</v>
      </c>
      <c r="AL20" s="36">
        <f t="shared" si="19"/>
        <v>2.25</v>
      </c>
      <c r="AM20" s="36">
        <f t="shared" si="7"/>
        <v>0.66666666666666663</v>
      </c>
      <c r="AN20" s="36">
        <f t="shared" si="8"/>
        <v>0</v>
      </c>
      <c r="AO20" s="36">
        <f t="shared" si="9"/>
        <v>0.33333333333333331</v>
      </c>
      <c r="AP20" s="36">
        <f t="shared" si="10"/>
        <v>2.25</v>
      </c>
      <c r="AQ20" s="36">
        <f t="shared" si="11"/>
        <v>1</v>
      </c>
      <c r="AR20" s="36">
        <f t="shared" si="12"/>
        <v>0.5</v>
      </c>
      <c r="AS20" s="36">
        <f t="shared" si="13"/>
        <v>0.5</v>
      </c>
      <c r="AT20" s="36">
        <f t="shared" si="14"/>
        <v>1</v>
      </c>
      <c r="AU20" s="36">
        <f t="shared" si="15"/>
        <v>2</v>
      </c>
      <c r="AV20" s="27">
        <v>18</v>
      </c>
      <c r="BB20" s="6">
        <f>matches_win_weighted!AL20-matches_lost_weighted!AL20</f>
        <v>-2</v>
      </c>
      <c r="BC20" s="6">
        <f>matches_win_weighted!AM20-matches_lost_weighted!AM20</f>
        <v>2</v>
      </c>
      <c r="BD20" s="6">
        <f>matches_win_weighted!AN20-matches_lost_weighted!AN20</f>
        <v>3</v>
      </c>
      <c r="BE20" s="6">
        <f>matches_win_weighted!AO20-matches_lost_weighted!AO20</f>
        <v>1</v>
      </c>
      <c r="BF20" s="6">
        <f>matches_win_weighted!AP20-matches_lost_weighted!AP20</f>
        <v>-2</v>
      </c>
      <c r="BG20" s="6">
        <f>matches_win_weighted!AQ20-matches_lost_weighted!AQ20</f>
        <v>0</v>
      </c>
      <c r="BH20" s="6">
        <f>matches_win_weighted!AR20-matches_lost_weighted!AR20</f>
        <v>0</v>
      </c>
      <c r="BI20" s="6">
        <f>matches_win_weighted!AS20-matches_lost_weighted!AS20</f>
        <v>0</v>
      </c>
      <c r="BJ20" s="6">
        <f>matches_win_weighted!AT20-matches_lost_weighted!AT20</f>
        <v>0</v>
      </c>
      <c r="BK20" s="6">
        <f>matches_win_weighted!AU20-matches_lost_weighted!AU20</f>
        <v>-2</v>
      </c>
      <c r="BL20" s="27">
        <v>18</v>
      </c>
      <c r="BP20" s="6">
        <f>'matches_lost (2)'!BA20</f>
        <v>-0.5</v>
      </c>
      <c r="BQ20" s="6">
        <f>'matches_lost (2)'!BB20</f>
        <v>0.33333333333333331</v>
      </c>
      <c r="BR20" s="6">
        <f>'matches_lost (2)'!BC20</f>
        <v>1</v>
      </c>
      <c r="BS20" s="6">
        <f>'matches_lost (2)'!BD20</f>
        <v>0.33333333333333331</v>
      </c>
      <c r="BT20" s="6">
        <f>'matches_lost (2)'!BE20</f>
        <v>-0.5</v>
      </c>
      <c r="BU20" s="6">
        <f>'matches_lost (2)'!BF20</f>
        <v>0</v>
      </c>
      <c r="BV20" s="6">
        <f>'matches_lost (2)'!BG20</f>
        <v>0</v>
      </c>
      <c r="BW20" s="6">
        <f>'matches_lost (2)'!BH20</f>
        <v>0</v>
      </c>
      <c r="BX20" s="6">
        <f>'matches_lost (2)'!BI20</f>
        <v>0</v>
      </c>
      <c r="BY20" s="6">
        <f>'matches_lost (2)'!BJ20</f>
        <v>-1</v>
      </c>
      <c r="BZ20" s="27">
        <v>18</v>
      </c>
    </row>
    <row r="21" spans="1:78" x14ac:dyDescent="0.35">
      <c r="A21" t="s">
        <v>144</v>
      </c>
      <c r="B21" s="33">
        <v>18</v>
      </c>
      <c r="C21" s="27">
        <v>7</v>
      </c>
      <c r="D21" s="27">
        <v>2</v>
      </c>
      <c r="E21" s="27">
        <v>2</v>
      </c>
      <c r="F21" s="27">
        <f t="shared" si="16"/>
        <v>7</v>
      </c>
      <c r="G21" s="27">
        <f t="shared" si="17"/>
        <v>5</v>
      </c>
      <c r="H21" s="27">
        <f t="shared" si="18"/>
        <v>0</v>
      </c>
      <c r="I21" s="34">
        <f>VLOOKUP(F21,naive_stat!$A$4:$E$13,5,0)</f>
        <v>0.44827586206896552</v>
      </c>
      <c r="J21" s="35">
        <f>11-VLOOKUP(F21,naive_stat!$A$4:$F$13,6,0)</f>
        <v>4</v>
      </c>
      <c r="K21" s="36">
        <f>HLOOKUP(F21,$AL$3:AU21,AV21,0)</f>
        <v>1.3333333333333333</v>
      </c>
      <c r="L21" s="54">
        <f>IF(HLOOKUP(C21,$AL$3:$AU20,$AV20,0)&gt;HLOOKUP(D21,$AL$3:$AU20,$AV20,0),C21,D21)</f>
        <v>7</v>
      </c>
      <c r="M21" s="54">
        <f t="shared" si="4"/>
        <v>0</v>
      </c>
      <c r="N21" s="56">
        <f>IF(HLOOKUP(C21,$BB$3:$BK20,$AV20,0)&gt;HLOOKUP(D21,$BB$3:$BK20,$AV20,0),C21,D21)</f>
        <v>2</v>
      </c>
      <c r="O21" s="54">
        <f t="shared" si="5"/>
        <v>1</v>
      </c>
      <c r="P21" s="54">
        <f>IF(HLOOKUP(C21,$BP$3:$BY20,$AV20,0)&gt;HLOOKUP(D21,$BP$3:$BY20,$AV20,0),C21,D21)</f>
        <v>2</v>
      </c>
      <c r="Q21" s="54">
        <f t="shared" si="6"/>
        <v>1</v>
      </c>
      <c r="R21" s="27">
        <f>COUNTIF($F$4:$F21,R$3)</f>
        <v>3</v>
      </c>
      <c r="S21" s="27">
        <f>COUNTIF($F$4:$F21,S$3)</f>
        <v>2</v>
      </c>
      <c r="T21" s="27">
        <f>COUNTIF($F$4:$F21,T$3)</f>
        <v>0</v>
      </c>
      <c r="U21" s="27">
        <f>COUNTIF($F$4:$F21,U$3)</f>
        <v>1</v>
      </c>
      <c r="V21" s="27">
        <f>COUNTIF($F$4:$F21,V$3)</f>
        <v>3</v>
      </c>
      <c r="W21" s="27">
        <f>COUNTIF($F$4:$F21,W$3)</f>
        <v>2</v>
      </c>
      <c r="X21" s="27">
        <f>COUNTIF($F$4:$F21,X$3)</f>
        <v>1</v>
      </c>
      <c r="Y21" s="27">
        <f>COUNTIF($F$4:$F21,Y$3)</f>
        <v>2</v>
      </c>
      <c r="Z21" s="27">
        <f>COUNTIF($F$4:$F21,Z$3)</f>
        <v>2</v>
      </c>
      <c r="AA21" s="27">
        <f>COUNTIF($F$4:$F21,AA$3)</f>
        <v>2</v>
      </c>
      <c r="AB21" s="38">
        <f>COUNTIF($E$4:$F21,R$3)</f>
        <v>4</v>
      </c>
      <c r="AC21" s="28">
        <f>COUNTIF($E$4:$F21,S$3)</f>
        <v>6</v>
      </c>
      <c r="AD21" s="28">
        <f>COUNTIF($E$4:$F21,T$3)</f>
        <v>4</v>
      </c>
      <c r="AE21" s="28">
        <f>COUNTIF($E$4:$F21,U$3)</f>
        <v>3</v>
      </c>
      <c r="AF21" s="28">
        <f>COUNTIF($E$4:$F21,V$3)</f>
        <v>4</v>
      </c>
      <c r="AG21" s="28">
        <f>COUNTIF($E$4:$F21,W$3)</f>
        <v>4</v>
      </c>
      <c r="AH21" s="28">
        <f>COUNTIF($E$4:$F21,X$3)</f>
        <v>2</v>
      </c>
      <c r="AI21" s="28">
        <f>COUNTIF($E$4:$F21,Y$3)</f>
        <v>3</v>
      </c>
      <c r="AJ21" s="28">
        <f>COUNTIF($E$4:$F21,Z$3)</f>
        <v>4</v>
      </c>
      <c r="AK21" s="28">
        <f>COUNTIF($E$4:$F21,AA$3)</f>
        <v>2</v>
      </c>
      <c r="AL21" s="36">
        <f t="shared" si="19"/>
        <v>2.25</v>
      </c>
      <c r="AM21" s="36">
        <f t="shared" si="7"/>
        <v>0.66666666666666663</v>
      </c>
      <c r="AN21" s="36">
        <f t="shared" si="8"/>
        <v>0</v>
      </c>
      <c r="AO21" s="36">
        <f t="shared" si="9"/>
        <v>0.33333333333333331</v>
      </c>
      <c r="AP21" s="36">
        <f t="shared" si="10"/>
        <v>2.25</v>
      </c>
      <c r="AQ21" s="36">
        <f t="shared" si="11"/>
        <v>1</v>
      </c>
      <c r="AR21" s="36">
        <f t="shared" si="12"/>
        <v>0.5</v>
      </c>
      <c r="AS21" s="36">
        <f t="shared" si="13"/>
        <v>1.3333333333333333</v>
      </c>
      <c r="AT21" s="36">
        <f t="shared" si="14"/>
        <v>1</v>
      </c>
      <c r="AU21" s="36">
        <f t="shared" si="15"/>
        <v>2</v>
      </c>
      <c r="AV21" s="27">
        <v>19</v>
      </c>
      <c r="BB21" s="6">
        <f>matches_win_weighted!AL21-matches_lost_weighted!AL21</f>
        <v>-2</v>
      </c>
      <c r="BC21" s="6">
        <f>matches_win_weighted!AM21-matches_lost_weighted!AM21</f>
        <v>2</v>
      </c>
      <c r="BD21" s="6">
        <f>matches_win_weighted!AN21-matches_lost_weighted!AN21</f>
        <v>4</v>
      </c>
      <c r="BE21" s="6">
        <f>matches_win_weighted!AO21-matches_lost_weighted!AO21</f>
        <v>1</v>
      </c>
      <c r="BF21" s="6">
        <f>matches_win_weighted!AP21-matches_lost_weighted!AP21</f>
        <v>-2</v>
      </c>
      <c r="BG21" s="6">
        <f>matches_win_weighted!AQ21-matches_lost_weighted!AQ21</f>
        <v>0</v>
      </c>
      <c r="BH21" s="6">
        <f>matches_win_weighted!AR21-matches_lost_weighted!AR21</f>
        <v>0</v>
      </c>
      <c r="BI21" s="6">
        <f>matches_win_weighted!AS21-matches_lost_weighted!AS21</f>
        <v>-1</v>
      </c>
      <c r="BJ21" s="6">
        <f>matches_win_weighted!AT21-matches_lost_weighted!AT21</f>
        <v>0</v>
      </c>
      <c r="BK21" s="6">
        <f>matches_win_weighted!AU21-matches_lost_weighted!AU21</f>
        <v>-2</v>
      </c>
      <c r="BL21" s="27">
        <v>19</v>
      </c>
      <c r="BP21" s="6">
        <f>'matches_lost (2)'!BA21</f>
        <v>-0.5</v>
      </c>
      <c r="BQ21" s="6">
        <f>'matches_lost (2)'!BB21</f>
        <v>0.33333333333333331</v>
      </c>
      <c r="BR21" s="6">
        <f>'matches_lost (2)'!BC21</f>
        <v>1</v>
      </c>
      <c r="BS21" s="6">
        <f>'matches_lost (2)'!BD21</f>
        <v>0.33333333333333331</v>
      </c>
      <c r="BT21" s="6">
        <f>'matches_lost (2)'!BE21</f>
        <v>-0.5</v>
      </c>
      <c r="BU21" s="6">
        <f>'matches_lost (2)'!BF21</f>
        <v>0</v>
      </c>
      <c r="BV21" s="6">
        <f>'matches_lost (2)'!BG21</f>
        <v>0</v>
      </c>
      <c r="BW21" s="6">
        <f>'matches_lost (2)'!BH21</f>
        <v>-0.33333333333333331</v>
      </c>
      <c r="BX21" s="6">
        <f>'matches_lost (2)'!BI21</f>
        <v>0</v>
      </c>
      <c r="BY21" s="6">
        <f>'matches_lost (2)'!BJ21</f>
        <v>-1</v>
      </c>
      <c r="BZ21" s="27">
        <v>19</v>
      </c>
    </row>
    <row r="22" spans="1:78" x14ac:dyDescent="0.35">
      <c r="A22" t="s">
        <v>144</v>
      </c>
      <c r="B22" s="33">
        <v>19</v>
      </c>
      <c r="C22" s="27">
        <v>3</v>
      </c>
      <c r="D22" s="27">
        <v>5</v>
      </c>
      <c r="E22" s="27">
        <v>3</v>
      </c>
      <c r="F22" s="27">
        <f t="shared" si="16"/>
        <v>5</v>
      </c>
      <c r="G22" s="27">
        <f t="shared" si="17"/>
        <v>-2</v>
      </c>
      <c r="H22" s="27">
        <f t="shared" si="18"/>
        <v>0</v>
      </c>
      <c r="I22" s="34">
        <f>VLOOKUP(F22,naive_stat!$A$4:$E$13,5,0)</f>
        <v>0.42307692307692307</v>
      </c>
      <c r="J22" s="35">
        <f>11-VLOOKUP(F22,naive_stat!$A$4:$F$13,6,0)</f>
        <v>3</v>
      </c>
      <c r="K22" s="36">
        <f>HLOOKUP(F22,$AL$3:AU22,AV22,0)</f>
        <v>1.7999999999999998</v>
      </c>
      <c r="L22" s="54">
        <f>IF(HLOOKUP(C22,$AL$3:$AU21,$AV21,0)&gt;HLOOKUP(D22,$AL$3:$AU21,$AV21,0),C22,D22)</f>
        <v>5</v>
      </c>
      <c r="M22" s="54">
        <f t="shared" si="4"/>
        <v>0</v>
      </c>
      <c r="N22" s="56">
        <f>IF(HLOOKUP(C22,$BB$3:$BK21,$AV21,0)&gt;HLOOKUP(D22,$BB$3:$BK21,$AV21,0),C22,D22)</f>
        <v>3</v>
      </c>
      <c r="O22" s="54">
        <f t="shared" si="5"/>
        <v>1</v>
      </c>
      <c r="P22" s="54">
        <f>IF(HLOOKUP(C22,$BP$3:$BY21,$AV21,0)&gt;HLOOKUP(D22,$BP$3:$BY21,$AV21,0),C22,D22)</f>
        <v>3</v>
      </c>
      <c r="Q22" s="54">
        <f t="shared" si="6"/>
        <v>1</v>
      </c>
      <c r="R22" s="27">
        <f>COUNTIF($F$4:$F22,R$3)</f>
        <v>3</v>
      </c>
      <c r="S22" s="27">
        <f>COUNTIF($F$4:$F22,S$3)</f>
        <v>2</v>
      </c>
      <c r="T22" s="27">
        <f>COUNTIF($F$4:$F22,T$3)</f>
        <v>0</v>
      </c>
      <c r="U22" s="27">
        <f>COUNTIF($F$4:$F22,U$3)</f>
        <v>1</v>
      </c>
      <c r="V22" s="27">
        <f>COUNTIF($F$4:$F22,V$3)</f>
        <v>3</v>
      </c>
      <c r="W22" s="27">
        <f>COUNTIF($F$4:$F22,W$3)</f>
        <v>3</v>
      </c>
      <c r="X22" s="27">
        <f>COUNTIF($F$4:$F22,X$3)</f>
        <v>1</v>
      </c>
      <c r="Y22" s="27">
        <f>COUNTIF($F$4:$F22,Y$3)</f>
        <v>2</v>
      </c>
      <c r="Z22" s="27">
        <f>COUNTIF($F$4:$F22,Z$3)</f>
        <v>2</v>
      </c>
      <c r="AA22" s="27">
        <f>COUNTIF($F$4:$F22,AA$3)</f>
        <v>2</v>
      </c>
      <c r="AB22" s="38">
        <f>COUNTIF($E$4:$F22,R$3)</f>
        <v>4</v>
      </c>
      <c r="AC22" s="28">
        <f>COUNTIF($E$4:$F22,S$3)</f>
        <v>6</v>
      </c>
      <c r="AD22" s="28">
        <f>COUNTIF($E$4:$F22,T$3)</f>
        <v>4</v>
      </c>
      <c r="AE22" s="28">
        <f>COUNTIF($E$4:$F22,U$3)</f>
        <v>4</v>
      </c>
      <c r="AF22" s="28">
        <f>COUNTIF($E$4:$F22,V$3)</f>
        <v>4</v>
      </c>
      <c r="AG22" s="28">
        <f>COUNTIF($E$4:$F22,W$3)</f>
        <v>5</v>
      </c>
      <c r="AH22" s="28">
        <f>COUNTIF($E$4:$F22,X$3)</f>
        <v>2</v>
      </c>
      <c r="AI22" s="28">
        <f>COUNTIF($E$4:$F22,Y$3)</f>
        <v>3</v>
      </c>
      <c r="AJ22" s="28">
        <f>COUNTIF($E$4:$F22,Z$3)</f>
        <v>4</v>
      </c>
      <c r="AK22" s="28">
        <f>COUNTIF($E$4:$F22,AA$3)</f>
        <v>2</v>
      </c>
      <c r="AL22" s="36">
        <f t="shared" si="19"/>
        <v>2.25</v>
      </c>
      <c r="AM22" s="36">
        <f t="shared" si="7"/>
        <v>0.66666666666666663</v>
      </c>
      <c r="AN22" s="36">
        <f t="shared" si="8"/>
        <v>0</v>
      </c>
      <c r="AO22" s="36">
        <f t="shared" si="9"/>
        <v>0.25</v>
      </c>
      <c r="AP22" s="36">
        <f t="shared" si="10"/>
        <v>2.25</v>
      </c>
      <c r="AQ22" s="36">
        <f t="shared" si="11"/>
        <v>1.7999999999999998</v>
      </c>
      <c r="AR22" s="36">
        <f t="shared" si="12"/>
        <v>0.5</v>
      </c>
      <c r="AS22" s="36">
        <f t="shared" si="13"/>
        <v>1.3333333333333333</v>
      </c>
      <c r="AT22" s="36">
        <f t="shared" si="14"/>
        <v>1</v>
      </c>
      <c r="AU22" s="36">
        <f t="shared" si="15"/>
        <v>2</v>
      </c>
      <c r="AV22" s="27">
        <v>20</v>
      </c>
      <c r="BB22" s="6">
        <f>matches_win_weighted!AL22-matches_lost_weighted!AL22</f>
        <v>-2</v>
      </c>
      <c r="BC22" s="6">
        <f>matches_win_weighted!AM22-matches_lost_weighted!AM22</f>
        <v>2</v>
      </c>
      <c r="BD22" s="6">
        <f>matches_win_weighted!AN22-matches_lost_weighted!AN22</f>
        <v>4</v>
      </c>
      <c r="BE22" s="6">
        <f>matches_win_weighted!AO22-matches_lost_weighted!AO22</f>
        <v>2</v>
      </c>
      <c r="BF22" s="6">
        <f>matches_win_weighted!AP22-matches_lost_weighted!AP22</f>
        <v>-2</v>
      </c>
      <c r="BG22" s="6">
        <f>matches_win_weighted!AQ22-matches_lost_weighted!AQ22</f>
        <v>-0.99999999999999978</v>
      </c>
      <c r="BH22" s="6">
        <f>matches_win_weighted!AR22-matches_lost_weighted!AR22</f>
        <v>0</v>
      </c>
      <c r="BI22" s="6">
        <f>matches_win_weighted!AS22-matches_lost_weighted!AS22</f>
        <v>-1</v>
      </c>
      <c r="BJ22" s="6">
        <f>matches_win_weighted!AT22-matches_lost_weighted!AT22</f>
        <v>0</v>
      </c>
      <c r="BK22" s="6">
        <f>matches_win_weighted!AU22-matches_lost_weighted!AU22</f>
        <v>-2</v>
      </c>
      <c r="BL22" s="27">
        <v>20</v>
      </c>
      <c r="BP22" s="6">
        <f>'matches_lost (2)'!BA22</f>
        <v>-0.5</v>
      </c>
      <c r="BQ22" s="6">
        <f>'matches_lost (2)'!BB22</f>
        <v>0.33333333333333331</v>
      </c>
      <c r="BR22" s="6">
        <f>'matches_lost (2)'!BC22</f>
        <v>1</v>
      </c>
      <c r="BS22" s="6">
        <f>'matches_lost (2)'!BD22</f>
        <v>0.5</v>
      </c>
      <c r="BT22" s="6">
        <f>'matches_lost (2)'!BE22</f>
        <v>-0.5</v>
      </c>
      <c r="BU22" s="6">
        <f>'matches_lost (2)'!BF22</f>
        <v>-0.19999999999999996</v>
      </c>
      <c r="BV22" s="6">
        <f>'matches_lost (2)'!BG22</f>
        <v>0</v>
      </c>
      <c r="BW22" s="6">
        <f>'matches_lost (2)'!BH22</f>
        <v>-0.33333333333333331</v>
      </c>
      <c r="BX22" s="6">
        <f>'matches_lost (2)'!BI22</f>
        <v>0</v>
      </c>
      <c r="BY22" s="6">
        <f>'matches_lost (2)'!BJ22</f>
        <v>-1</v>
      </c>
      <c r="BZ22" s="27">
        <v>20</v>
      </c>
    </row>
    <row r="23" spans="1:78" x14ac:dyDescent="0.35">
      <c r="A23" t="s">
        <v>144</v>
      </c>
      <c r="B23" s="33">
        <v>20</v>
      </c>
      <c r="C23" s="27">
        <v>5</v>
      </c>
      <c r="D23" s="27">
        <v>0</v>
      </c>
      <c r="E23" s="27">
        <v>5</v>
      </c>
      <c r="F23" s="27">
        <f t="shared" si="16"/>
        <v>0</v>
      </c>
      <c r="G23" s="27">
        <f t="shared" si="17"/>
        <v>5</v>
      </c>
      <c r="H23" s="27">
        <f t="shared" si="18"/>
        <v>0</v>
      </c>
      <c r="I23" s="34">
        <f>VLOOKUP(F23,naive_stat!$A$4:$E$13,5,0)</f>
        <v>0.5161290322580645</v>
      </c>
      <c r="J23" s="35">
        <f>11-VLOOKUP(F23,naive_stat!$A$4:$F$13,6,0)</f>
        <v>8</v>
      </c>
      <c r="K23" s="36">
        <f>HLOOKUP(F23,$AL$3:AU23,AV23,0)</f>
        <v>3.2</v>
      </c>
      <c r="L23" s="54">
        <f>IF(HLOOKUP(C23,$AL$3:$AU22,$AV22,0)&gt;HLOOKUP(D23,$AL$3:$AU22,$AV22,0),C23,D23)</f>
        <v>0</v>
      </c>
      <c r="M23" s="54">
        <f t="shared" si="4"/>
        <v>0</v>
      </c>
      <c r="N23" s="56">
        <f>IF(HLOOKUP(C23,$BB$3:$BK22,$AV22,0)&gt;HLOOKUP(D23,$BB$3:$BK22,$AV22,0),C23,D23)</f>
        <v>5</v>
      </c>
      <c r="O23" s="54">
        <f t="shared" si="5"/>
        <v>1</v>
      </c>
      <c r="P23" s="54">
        <f>IF(HLOOKUP(C23,$BP$3:$BY22,$AV22,0)&gt;HLOOKUP(D23,$BP$3:$BY22,$AV22,0),C23,D23)</f>
        <v>5</v>
      </c>
      <c r="Q23" s="54">
        <f t="shared" si="6"/>
        <v>1</v>
      </c>
      <c r="R23" s="27">
        <f>COUNTIF($F$4:$F23,R$3)</f>
        <v>4</v>
      </c>
      <c r="S23" s="27">
        <f>COUNTIF($F$4:$F23,S$3)</f>
        <v>2</v>
      </c>
      <c r="T23" s="27">
        <f>COUNTIF($F$4:$F23,T$3)</f>
        <v>0</v>
      </c>
      <c r="U23" s="27">
        <f>COUNTIF($F$4:$F23,U$3)</f>
        <v>1</v>
      </c>
      <c r="V23" s="27">
        <f>COUNTIF($F$4:$F23,V$3)</f>
        <v>3</v>
      </c>
      <c r="W23" s="27">
        <f>COUNTIF($F$4:$F23,W$3)</f>
        <v>3</v>
      </c>
      <c r="X23" s="27">
        <f>COUNTIF($F$4:$F23,X$3)</f>
        <v>1</v>
      </c>
      <c r="Y23" s="27">
        <f>COUNTIF($F$4:$F23,Y$3)</f>
        <v>2</v>
      </c>
      <c r="Z23" s="27">
        <f>COUNTIF($F$4:$F23,Z$3)</f>
        <v>2</v>
      </c>
      <c r="AA23" s="27">
        <f>COUNTIF($F$4:$F23,AA$3)</f>
        <v>2</v>
      </c>
      <c r="AB23" s="38">
        <f>COUNTIF($E$4:$F23,R$3)</f>
        <v>5</v>
      </c>
      <c r="AC23" s="28">
        <f>COUNTIF($E$4:$F23,S$3)</f>
        <v>6</v>
      </c>
      <c r="AD23" s="28">
        <f>COUNTIF($E$4:$F23,T$3)</f>
        <v>4</v>
      </c>
      <c r="AE23" s="28">
        <f>COUNTIF($E$4:$F23,U$3)</f>
        <v>4</v>
      </c>
      <c r="AF23" s="28">
        <f>COUNTIF($E$4:$F23,V$3)</f>
        <v>4</v>
      </c>
      <c r="AG23" s="28">
        <f>COUNTIF($E$4:$F23,W$3)</f>
        <v>6</v>
      </c>
      <c r="AH23" s="28">
        <f>COUNTIF($E$4:$F23,X$3)</f>
        <v>2</v>
      </c>
      <c r="AI23" s="28">
        <f>COUNTIF($E$4:$F23,Y$3)</f>
        <v>3</v>
      </c>
      <c r="AJ23" s="28">
        <f>COUNTIF($E$4:$F23,Z$3)</f>
        <v>4</v>
      </c>
      <c r="AK23" s="28">
        <f>COUNTIF($E$4:$F23,AA$3)</f>
        <v>2</v>
      </c>
      <c r="AL23" s="36">
        <f t="shared" si="19"/>
        <v>3.2</v>
      </c>
      <c r="AM23" s="36">
        <f t="shared" si="7"/>
        <v>0.66666666666666663</v>
      </c>
      <c r="AN23" s="36">
        <f t="shared" si="8"/>
        <v>0</v>
      </c>
      <c r="AO23" s="36">
        <f t="shared" si="9"/>
        <v>0.25</v>
      </c>
      <c r="AP23" s="36">
        <f t="shared" si="10"/>
        <v>2.25</v>
      </c>
      <c r="AQ23" s="36">
        <f t="shared" si="11"/>
        <v>1.5</v>
      </c>
      <c r="AR23" s="36">
        <f t="shared" si="12"/>
        <v>0.5</v>
      </c>
      <c r="AS23" s="36">
        <f t="shared" si="13"/>
        <v>1.3333333333333333</v>
      </c>
      <c r="AT23" s="36">
        <f t="shared" si="14"/>
        <v>1</v>
      </c>
      <c r="AU23" s="36">
        <f t="shared" si="15"/>
        <v>2</v>
      </c>
      <c r="AV23" s="27">
        <v>21</v>
      </c>
      <c r="BB23" s="6">
        <f>matches_win_weighted!AL23-matches_lost_weighted!AL23</f>
        <v>-3</v>
      </c>
      <c r="BC23" s="6">
        <f>matches_win_weighted!AM23-matches_lost_weighted!AM23</f>
        <v>2</v>
      </c>
      <c r="BD23" s="6">
        <f>matches_win_weighted!AN23-matches_lost_weighted!AN23</f>
        <v>4</v>
      </c>
      <c r="BE23" s="6">
        <f>matches_win_weighted!AO23-matches_lost_weighted!AO23</f>
        <v>2</v>
      </c>
      <c r="BF23" s="6">
        <f>matches_win_weighted!AP23-matches_lost_weighted!AP23</f>
        <v>-2</v>
      </c>
      <c r="BG23" s="6">
        <f>matches_win_weighted!AQ23-matches_lost_weighted!AQ23</f>
        <v>0</v>
      </c>
      <c r="BH23" s="6">
        <f>matches_win_weighted!AR23-matches_lost_weighted!AR23</f>
        <v>0</v>
      </c>
      <c r="BI23" s="6">
        <f>matches_win_weighted!AS23-matches_lost_weighted!AS23</f>
        <v>-1</v>
      </c>
      <c r="BJ23" s="6">
        <f>matches_win_weighted!AT23-matches_lost_weighted!AT23</f>
        <v>0</v>
      </c>
      <c r="BK23" s="6">
        <f>matches_win_weighted!AU23-matches_lost_weighted!AU23</f>
        <v>-2</v>
      </c>
      <c r="BL23" s="27">
        <v>21</v>
      </c>
      <c r="BP23" s="6">
        <f>'matches_lost (2)'!BA23</f>
        <v>-0.60000000000000009</v>
      </c>
      <c r="BQ23" s="6">
        <f>'matches_lost (2)'!BB23</f>
        <v>0.33333333333333331</v>
      </c>
      <c r="BR23" s="6">
        <f>'matches_lost (2)'!BC23</f>
        <v>1</v>
      </c>
      <c r="BS23" s="6">
        <f>'matches_lost (2)'!BD23</f>
        <v>0.5</v>
      </c>
      <c r="BT23" s="6">
        <f>'matches_lost (2)'!BE23</f>
        <v>-0.5</v>
      </c>
      <c r="BU23" s="6">
        <f>'matches_lost (2)'!BF23</f>
        <v>0</v>
      </c>
      <c r="BV23" s="6">
        <f>'matches_lost (2)'!BG23</f>
        <v>0</v>
      </c>
      <c r="BW23" s="6">
        <f>'matches_lost (2)'!BH23</f>
        <v>-0.33333333333333331</v>
      </c>
      <c r="BX23" s="6">
        <f>'matches_lost (2)'!BI23</f>
        <v>0</v>
      </c>
      <c r="BY23" s="6">
        <f>'matches_lost (2)'!BJ23</f>
        <v>-1</v>
      </c>
      <c r="BZ23" s="27">
        <v>21</v>
      </c>
    </row>
    <row r="24" spans="1:78" x14ac:dyDescent="0.35">
      <c r="A24" t="s">
        <v>144</v>
      </c>
      <c r="B24" s="33">
        <v>21</v>
      </c>
      <c r="C24" s="27">
        <v>1</v>
      </c>
      <c r="D24" s="27">
        <v>8</v>
      </c>
      <c r="E24" s="27">
        <v>1</v>
      </c>
      <c r="F24" s="27">
        <f t="shared" si="16"/>
        <v>8</v>
      </c>
      <c r="G24" s="27">
        <f t="shared" si="17"/>
        <v>-7</v>
      </c>
      <c r="H24" s="27">
        <f t="shared" si="18"/>
        <v>0</v>
      </c>
      <c r="I24" s="34">
        <f>VLOOKUP(F24,naive_stat!$A$4:$E$13,5,0)</f>
        <v>0.32</v>
      </c>
      <c r="J24" s="35">
        <f>11-VLOOKUP(F24,naive_stat!$A$4:$F$13,6,0)</f>
        <v>1</v>
      </c>
      <c r="K24" s="36">
        <f>HLOOKUP(F24,$AL$3:AU24,AV24,0)</f>
        <v>1.7999999999999998</v>
      </c>
      <c r="L24" s="54">
        <f>IF(HLOOKUP(C24,$AL$3:$AU23,$AV23,0)&gt;HLOOKUP(D24,$AL$3:$AU23,$AV23,0),C24,D24)</f>
        <v>8</v>
      </c>
      <c r="M24" s="54">
        <f t="shared" si="4"/>
        <v>0</v>
      </c>
      <c r="N24" s="56">
        <f>IF(HLOOKUP(C24,$BB$3:$BK23,$AV23,0)&gt;HLOOKUP(D24,$BB$3:$BK23,$AV23,0),C24,D24)</f>
        <v>1</v>
      </c>
      <c r="O24" s="54">
        <f t="shared" si="5"/>
        <v>1</v>
      </c>
      <c r="P24" s="54">
        <f>IF(HLOOKUP(C24,$BP$3:$BY23,$AV23,0)&gt;HLOOKUP(D24,$BP$3:$BY23,$AV23,0),C24,D24)</f>
        <v>1</v>
      </c>
      <c r="Q24" s="54">
        <f t="shared" si="6"/>
        <v>1</v>
      </c>
      <c r="R24" s="27">
        <f>COUNTIF($F$4:$F24,R$3)</f>
        <v>4</v>
      </c>
      <c r="S24" s="27">
        <f>COUNTIF($F$4:$F24,S$3)</f>
        <v>2</v>
      </c>
      <c r="T24" s="27">
        <f>COUNTIF($F$4:$F24,T$3)</f>
        <v>0</v>
      </c>
      <c r="U24" s="27">
        <f>COUNTIF($F$4:$F24,U$3)</f>
        <v>1</v>
      </c>
      <c r="V24" s="27">
        <f>COUNTIF($F$4:$F24,V$3)</f>
        <v>3</v>
      </c>
      <c r="W24" s="27">
        <f>COUNTIF($F$4:$F24,W$3)</f>
        <v>3</v>
      </c>
      <c r="X24" s="27">
        <f>COUNTIF($F$4:$F24,X$3)</f>
        <v>1</v>
      </c>
      <c r="Y24" s="27">
        <f>COUNTIF($F$4:$F24,Y$3)</f>
        <v>2</v>
      </c>
      <c r="Z24" s="27">
        <f>COUNTIF($F$4:$F24,Z$3)</f>
        <v>3</v>
      </c>
      <c r="AA24" s="27">
        <f>COUNTIF($F$4:$F24,AA$3)</f>
        <v>2</v>
      </c>
      <c r="AB24" s="38">
        <f>COUNTIF($E$4:$F24,R$3)</f>
        <v>5</v>
      </c>
      <c r="AC24" s="28">
        <f>COUNTIF($E$4:$F24,S$3)</f>
        <v>7</v>
      </c>
      <c r="AD24" s="28">
        <f>COUNTIF($E$4:$F24,T$3)</f>
        <v>4</v>
      </c>
      <c r="AE24" s="28">
        <f>COUNTIF($E$4:$F24,U$3)</f>
        <v>4</v>
      </c>
      <c r="AF24" s="28">
        <f>COUNTIF($E$4:$F24,V$3)</f>
        <v>4</v>
      </c>
      <c r="AG24" s="28">
        <f>COUNTIF($E$4:$F24,W$3)</f>
        <v>6</v>
      </c>
      <c r="AH24" s="28">
        <f>COUNTIF($E$4:$F24,X$3)</f>
        <v>2</v>
      </c>
      <c r="AI24" s="28">
        <f>COUNTIF($E$4:$F24,Y$3)</f>
        <v>3</v>
      </c>
      <c r="AJ24" s="28">
        <f>COUNTIF($E$4:$F24,Z$3)</f>
        <v>5</v>
      </c>
      <c r="AK24" s="28">
        <f>COUNTIF($E$4:$F24,AA$3)</f>
        <v>2</v>
      </c>
      <c r="AL24" s="36">
        <f t="shared" si="19"/>
        <v>3.2</v>
      </c>
      <c r="AM24" s="36">
        <f t="shared" si="7"/>
        <v>0.5714285714285714</v>
      </c>
      <c r="AN24" s="36">
        <f t="shared" si="8"/>
        <v>0</v>
      </c>
      <c r="AO24" s="36">
        <f t="shared" si="9"/>
        <v>0.25</v>
      </c>
      <c r="AP24" s="36">
        <f t="shared" si="10"/>
        <v>2.25</v>
      </c>
      <c r="AQ24" s="36">
        <f t="shared" si="11"/>
        <v>1.5</v>
      </c>
      <c r="AR24" s="36">
        <f t="shared" si="12"/>
        <v>0.5</v>
      </c>
      <c r="AS24" s="36">
        <f t="shared" si="13"/>
        <v>1.3333333333333333</v>
      </c>
      <c r="AT24" s="36">
        <f t="shared" si="14"/>
        <v>1.7999999999999998</v>
      </c>
      <c r="AU24" s="36">
        <f t="shared" si="15"/>
        <v>2</v>
      </c>
      <c r="AV24" s="27">
        <v>22</v>
      </c>
      <c r="BB24" s="6">
        <f>matches_win_weighted!AL24-matches_lost_weighted!AL24</f>
        <v>-3</v>
      </c>
      <c r="BC24" s="6">
        <f>matches_win_weighted!AM24-matches_lost_weighted!AM24</f>
        <v>3</v>
      </c>
      <c r="BD24" s="6">
        <f>matches_win_weighted!AN24-matches_lost_weighted!AN24</f>
        <v>4</v>
      </c>
      <c r="BE24" s="6">
        <f>matches_win_weighted!AO24-matches_lost_weighted!AO24</f>
        <v>2</v>
      </c>
      <c r="BF24" s="6">
        <f>matches_win_weighted!AP24-matches_lost_weighted!AP24</f>
        <v>-2</v>
      </c>
      <c r="BG24" s="6">
        <f>matches_win_weighted!AQ24-matches_lost_weighted!AQ24</f>
        <v>0</v>
      </c>
      <c r="BH24" s="6">
        <f>matches_win_weighted!AR24-matches_lost_weighted!AR24</f>
        <v>0</v>
      </c>
      <c r="BI24" s="6">
        <f>matches_win_weighted!AS24-matches_lost_weighted!AS24</f>
        <v>-1</v>
      </c>
      <c r="BJ24" s="6">
        <f>matches_win_weighted!AT24-matches_lost_weighted!AT24</f>
        <v>-0.99999999999999978</v>
      </c>
      <c r="BK24" s="6">
        <f>matches_win_weighted!AU24-matches_lost_weighted!AU24</f>
        <v>-2</v>
      </c>
      <c r="BL24" s="27">
        <v>22</v>
      </c>
      <c r="BP24" s="6">
        <f>'matches_lost (2)'!BA24</f>
        <v>-0.60000000000000009</v>
      </c>
      <c r="BQ24" s="6">
        <f>'matches_lost (2)'!BB24</f>
        <v>0.4285714285714286</v>
      </c>
      <c r="BR24" s="6">
        <f>'matches_lost (2)'!BC24</f>
        <v>1</v>
      </c>
      <c r="BS24" s="6">
        <f>'matches_lost (2)'!BD24</f>
        <v>0.5</v>
      </c>
      <c r="BT24" s="6">
        <f>'matches_lost (2)'!BE24</f>
        <v>-0.5</v>
      </c>
      <c r="BU24" s="6">
        <f>'matches_lost (2)'!BF24</f>
        <v>0</v>
      </c>
      <c r="BV24" s="6">
        <f>'matches_lost (2)'!BG24</f>
        <v>0</v>
      </c>
      <c r="BW24" s="6">
        <f>'matches_lost (2)'!BH24</f>
        <v>-0.33333333333333331</v>
      </c>
      <c r="BX24" s="6">
        <f>'matches_lost (2)'!BI24</f>
        <v>-0.19999999999999996</v>
      </c>
      <c r="BY24" s="6">
        <f>'matches_lost (2)'!BJ24</f>
        <v>-1</v>
      </c>
      <c r="BZ24" s="27">
        <v>22</v>
      </c>
    </row>
    <row r="25" spans="1:78" x14ac:dyDescent="0.35">
      <c r="A25" t="s">
        <v>144</v>
      </c>
      <c r="B25" s="33">
        <v>22</v>
      </c>
      <c r="C25" s="27">
        <v>3</v>
      </c>
      <c r="D25" s="27">
        <v>1</v>
      </c>
      <c r="E25" s="27">
        <v>1</v>
      </c>
      <c r="F25" s="27">
        <f t="shared" si="16"/>
        <v>3</v>
      </c>
      <c r="G25" s="27">
        <f t="shared" si="17"/>
        <v>2</v>
      </c>
      <c r="H25" s="27">
        <f t="shared" si="18"/>
        <v>0</v>
      </c>
      <c r="I25" s="34">
        <f>VLOOKUP(F25,naive_stat!$A$4:$E$13,5,0)</f>
        <v>0.48148148148148145</v>
      </c>
      <c r="J25" s="35">
        <f>11-VLOOKUP(F25,naive_stat!$A$4:$F$13,6,0)</f>
        <v>5</v>
      </c>
      <c r="K25" s="36">
        <f>HLOOKUP(F25,$AL$3:AU25,AV25,0)</f>
        <v>0.8</v>
      </c>
      <c r="L25" s="54">
        <f>IF(HLOOKUP(C25,$AL$3:$AU24,$AV24,0)&gt;HLOOKUP(D25,$AL$3:$AU24,$AV24,0),C25,D25)</f>
        <v>1</v>
      </c>
      <c r="M25" s="54">
        <f t="shared" si="4"/>
        <v>1</v>
      </c>
      <c r="N25" s="56">
        <f>IF(HLOOKUP(C25,$BB$3:$BK24,$AV24,0)&gt;HLOOKUP(D25,$BB$3:$BK24,$AV24,0),C25,D25)</f>
        <v>1</v>
      </c>
      <c r="O25" s="54">
        <f t="shared" si="5"/>
        <v>1</v>
      </c>
      <c r="P25" s="54">
        <f>IF(HLOOKUP(C25,$BP$3:$BY24,$AV24,0)&gt;HLOOKUP(D25,$BP$3:$BY24,$AV24,0),C25,D25)</f>
        <v>3</v>
      </c>
      <c r="Q25" s="54">
        <f t="shared" si="6"/>
        <v>0</v>
      </c>
      <c r="R25" s="27">
        <f>COUNTIF($F$4:$F25,R$3)</f>
        <v>4</v>
      </c>
      <c r="S25" s="27">
        <f>COUNTIF($F$4:$F25,S$3)</f>
        <v>2</v>
      </c>
      <c r="T25" s="27">
        <f>COUNTIF($F$4:$F25,T$3)</f>
        <v>0</v>
      </c>
      <c r="U25" s="27">
        <f>COUNTIF($F$4:$F25,U$3)</f>
        <v>2</v>
      </c>
      <c r="V25" s="27">
        <f>COUNTIF($F$4:$F25,V$3)</f>
        <v>3</v>
      </c>
      <c r="W25" s="27">
        <f>COUNTIF($F$4:$F25,W$3)</f>
        <v>3</v>
      </c>
      <c r="X25" s="27">
        <f>COUNTIF($F$4:$F25,X$3)</f>
        <v>1</v>
      </c>
      <c r="Y25" s="27">
        <f>COUNTIF($F$4:$F25,Y$3)</f>
        <v>2</v>
      </c>
      <c r="Z25" s="27">
        <f>COUNTIF($F$4:$F25,Z$3)</f>
        <v>3</v>
      </c>
      <c r="AA25" s="27">
        <f>COUNTIF($F$4:$F25,AA$3)</f>
        <v>2</v>
      </c>
      <c r="AB25" s="38">
        <f>COUNTIF($E$4:$F25,R$3)</f>
        <v>5</v>
      </c>
      <c r="AC25" s="28">
        <f>COUNTIF($E$4:$F25,S$3)</f>
        <v>8</v>
      </c>
      <c r="AD25" s="28">
        <f>COUNTIF($E$4:$F25,T$3)</f>
        <v>4</v>
      </c>
      <c r="AE25" s="28">
        <f>COUNTIF($E$4:$F25,U$3)</f>
        <v>5</v>
      </c>
      <c r="AF25" s="28">
        <f>COUNTIF($E$4:$F25,V$3)</f>
        <v>4</v>
      </c>
      <c r="AG25" s="28">
        <f>COUNTIF($E$4:$F25,W$3)</f>
        <v>6</v>
      </c>
      <c r="AH25" s="28">
        <f>COUNTIF($E$4:$F25,X$3)</f>
        <v>2</v>
      </c>
      <c r="AI25" s="28">
        <f>COUNTIF($E$4:$F25,Y$3)</f>
        <v>3</v>
      </c>
      <c r="AJ25" s="28">
        <f>COUNTIF($E$4:$F25,Z$3)</f>
        <v>5</v>
      </c>
      <c r="AK25" s="28">
        <f>COUNTIF($E$4:$F25,AA$3)</f>
        <v>2</v>
      </c>
      <c r="AL25" s="36">
        <f t="shared" si="19"/>
        <v>3.2</v>
      </c>
      <c r="AM25" s="36">
        <f t="shared" si="7"/>
        <v>0.5</v>
      </c>
      <c r="AN25" s="36">
        <f t="shared" si="8"/>
        <v>0</v>
      </c>
      <c r="AO25" s="36">
        <f t="shared" si="9"/>
        <v>0.8</v>
      </c>
      <c r="AP25" s="36">
        <f t="shared" si="10"/>
        <v>2.25</v>
      </c>
      <c r="AQ25" s="36">
        <f t="shared" si="11"/>
        <v>1.5</v>
      </c>
      <c r="AR25" s="36">
        <f t="shared" si="12"/>
        <v>0.5</v>
      </c>
      <c r="AS25" s="36">
        <f t="shared" si="13"/>
        <v>1.3333333333333333</v>
      </c>
      <c r="AT25" s="36">
        <f t="shared" si="14"/>
        <v>1.7999999999999998</v>
      </c>
      <c r="AU25" s="36">
        <f t="shared" si="15"/>
        <v>2</v>
      </c>
      <c r="AV25" s="27">
        <v>23</v>
      </c>
      <c r="BB25" s="6">
        <f>matches_win_weighted!AL25-matches_lost_weighted!AL25</f>
        <v>-3</v>
      </c>
      <c r="BC25" s="6">
        <f>matches_win_weighted!AM25-matches_lost_weighted!AM25</f>
        <v>4</v>
      </c>
      <c r="BD25" s="6">
        <f>matches_win_weighted!AN25-matches_lost_weighted!AN25</f>
        <v>4</v>
      </c>
      <c r="BE25" s="6">
        <f>matches_win_weighted!AO25-matches_lost_weighted!AO25</f>
        <v>0.99999999999999978</v>
      </c>
      <c r="BF25" s="6">
        <f>matches_win_weighted!AP25-matches_lost_weighted!AP25</f>
        <v>-2</v>
      </c>
      <c r="BG25" s="6">
        <f>matches_win_weighted!AQ25-matches_lost_weighted!AQ25</f>
        <v>0</v>
      </c>
      <c r="BH25" s="6">
        <f>matches_win_weighted!AR25-matches_lost_weighted!AR25</f>
        <v>0</v>
      </c>
      <c r="BI25" s="6">
        <f>matches_win_weighted!AS25-matches_lost_weighted!AS25</f>
        <v>-1</v>
      </c>
      <c r="BJ25" s="6">
        <f>matches_win_weighted!AT25-matches_lost_weighted!AT25</f>
        <v>-0.99999999999999978</v>
      </c>
      <c r="BK25" s="6">
        <f>matches_win_weighted!AU25-matches_lost_weighted!AU25</f>
        <v>-2</v>
      </c>
      <c r="BL25" s="27">
        <v>23</v>
      </c>
      <c r="BP25" s="6">
        <f>'matches_lost (2)'!BA25</f>
        <v>-0.60000000000000009</v>
      </c>
      <c r="BQ25" s="6">
        <f>'matches_lost (2)'!BB25</f>
        <v>0.5</v>
      </c>
      <c r="BR25" s="6">
        <f>'matches_lost (2)'!BC25</f>
        <v>1</v>
      </c>
      <c r="BS25" s="6">
        <f>'matches_lost (2)'!BD25</f>
        <v>0.19999999999999996</v>
      </c>
      <c r="BT25" s="6">
        <f>'matches_lost (2)'!BE25</f>
        <v>-0.5</v>
      </c>
      <c r="BU25" s="6">
        <f>'matches_lost (2)'!BF25</f>
        <v>0</v>
      </c>
      <c r="BV25" s="6">
        <f>'matches_lost (2)'!BG25</f>
        <v>0</v>
      </c>
      <c r="BW25" s="6">
        <f>'matches_lost (2)'!BH25</f>
        <v>-0.33333333333333331</v>
      </c>
      <c r="BX25" s="6">
        <f>'matches_lost (2)'!BI25</f>
        <v>-0.19999999999999996</v>
      </c>
      <c r="BY25" s="6">
        <f>'matches_lost (2)'!BJ25</f>
        <v>-1</v>
      </c>
      <c r="BZ25" s="27">
        <v>23</v>
      </c>
    </row>
    <row r="26" spans="1:78" x14ac:dyDescent="0.35">
      <c r="A26" t="s">
        <v>144</v>
      </c>
      <c r="B26" s="33">
        <v>23</v>
      </c>
      <c r="C26" s="27">
        <v>3</v>
      </c>
      <c r="D26" s="27">
        <v>8</v>
      </c>
      <c r="E26" s="27">
        <v>8</v>
      </c>
      <c r="F26" s="27">
        <f t="shared" si="16"/>
        <v>3</v>
      </c>
      <c r="G26" s="27">
        <f t="shared" si="17"/>
        <v>-5</v>
      </c>
      <c r="H26" s="27">
        <f t="shared" si="18"/>
        <v>0</v>
      </c>
      <c r="I26" s="34">
        <f>VLOOKUP(F26,naive_stat!$A$4:$E$13,5,0)</f>
        <v>0.48148148148148145</v>
      </c>
      <c r="J26" s="35">
        <f>11-VLOOKUP(F26,naive_stat!$A$4:$F$13,6,0)</f>
        <v>5</v>
      </c>
      <c r="K26" s="36">
        <f>HLOOKUP(F26,$AL$3:AU26,AV26,0)</f>
        <v>1.5</v>
      </c>
      <c r="L26" s="54">
        <f>IF(HLOOKUP(C26,$AL$3:$AU25,$AV25,0)&gt;HLOOKUP(D26,$AL$3:$AU25,$AV25,0),C26,D26)</f>
        <v>8</v>
      </c>
      <c r="M26" s="54">
        <f t="shared" si="4"/>
        <v>1</v>
      </c>
      <c r="N26" s="56">
        <f>IF(HLOOKUP(C26,$BB$3:$BK25,$AV25,0)&gt;HLOOKUP(D26,$BB$3:$BK25,$AV25,0),C26,D26)</f>
        <v>3</v>
      </c>
      <c r="O26" s="54">
        <f t="shared" si="5"/>
        <v>0</v>
      </c>
      <c r="P26" s="54">
        <f>IF(HLOOKUP(C26,$BP$3:$BY25,$AV25,0)&gt;HLOOKUP(D26,$BP$3:$BY25,$AV25,0),C26,D26)</f>
        <v>3</v>
      </c>
      <c r="Q26" s="54">
        <f t="shared" si="6"/>
        <v>0</v>
      </c>
      <c r="R26" s="27">
        <f>COUNTIF($F$4:$F26,R$3)</f>
        <v>4</v>
      </c>
      <c r="S26" s="27">
        <f>COUNTIF($F$4:$F26,S$3)</f>
        <v>2</v>
      </c>
      <c r="T26" s="27">
        <f>COUNTIF($F$4:$F26,T$3)</f>
        <v>0</v>
      </c>
      <c r="U26" s="27">
        <f>COUNTIF($F$4:$F26,U$3)</f>
        <v>3</v>
      </c>
      <c r="V26" s="27">
        <f>COUNTIF($F$4:$F26,V$3)</f>
        <v>3</v>
      </c>
      <c r="W26" s="27">
        <f>COUNTIF($F$4:$F26,W$3)</f>
        <v>3</v>
      </c>
      <c r="X26" s="27">
        <f>COUNTIF($F$4:$F26,X$3)</f>
        <v>1</v>
      </c>
      <c r="Y26" s="27">
        <f>COUNTIF($F$4:$F26,Y$3)</f>
        <v>2</v>
      </c>
      <c r="Z26" s="27">
        <f>COUNTIF($F$4:$F26,Z$3)</f>
        <v>3</v>
      </c>
      <c r="AA26" s="27">
        <f>COUNTIF($F$4:$F26,AA$3)</f>
        <v>2</v>
      </c>
      <c r="AB26" s="38">
        <f>COUNTIF($E$4:$F26,R$3)</f>
        <v>5</v>
      </c>
      <c r="AC26" s="28">
        <f>COUNTIF($E$4:$F26,S$3)</f>
        <v>8</v>
      </c>
      <c r="AD26" s="28">
        <f>COUNTIF($E$4:$F26,T$3)</f>
        <v>4</v>
      </c>
      <c r="AE26" s="28">
        <f>COUNTIF($E$4:$F26,U$3)</f>
        <v>6</v>
      </c>
      <c r="AF26" s="28">
        <f>COUNTIF($E$4:$F26,V$3)</f>
        <v>4</v>
      </c>
      <c r="AG26" s="28">
        <f>COUNTIF($E$4:$F26,W$3)</f>
        <v>6</v>
      </c>
      <c r="AH26" s="28">
        <f>COUNTIF($E$4:$F26,X$3)</f>
        <v>2</v>
      </c>
      <c r="AI26" s="28">
        <f>COUNTIF($E$4:$F26,Y$3)</f>
        <v>3</v>
      </c>
      <c r="AJ26" s="28">
        <f>COUNTIF($E$4:$F26,Z$3)</f>
        <v>6</v>
      </c>
      <c r="AK26" s="28">
        <f>COUNTIF($E$4:$F26,AA$3)</f>
        <v>2</v>
      </c>
      <c r="AL26" s="36">
        <f t="shared" si="19"/>
        <v>3.2</v>
      </c>
      <c r="AM26" s="36">
        <f t="shared" si="7"/>
        <v>0.5</v>
      </c>
      <c r="AN26" s="36">
        <f t="shared" si="8"/>
        <v>0</v>
      </c>
      <c r="AO26" s="36">
        <f t="shared" si="9"/>
        <v>1.5</v>
      </c>
      <c r="AP26" s="36">
        <f t="shared" si="10"/>
        <v>2.25</v>
      </c>
      <c r="AQ26" s="36">
        <f t="shared" si="11"/>
        <v>1.5</v>
      </c>
      <c r="AR26" s="36">
        <f t="shared" si="12"/>
        <v>0.5</v>
      </c>
      <c r="AS26" s="36">
        <f t="shared" si="13"/>
        <v>1.3333333333333333</v>
      </c>
      <c r="AT26" s="36">
        <f t="shared" si="14"/>
        <v>1.5</v>
      </c>
      <c r="AU26" s="36">
        <f t="shared" si="15"/>
        <v>2</v>
      </c>
      <c r="AV26" s="27">
        <v>24</v>
      </c>
      <c r="BB26" s="6">
        <f>matches_win_weighted!AL26-matches_lost_weighted!AL26</f>
        <v>-3</v>
      </c>
      <c r="BC26" s="6">
        <f>matches_win_weighted!AM26-matches_lost_weighted!AM26</f>
        <v>4</v>
      </c>
      <c r="BD26" s="6">
        <f>matches_win_weighted!AN26-matches_lost_weighted!AN26</f>
        <v>4</v>
      </c>
      <c r="BE26" s="6">
        <f>matches_win_weighted!AO26-matches_lost_weighted!AO26</f>
        <v>0</v>
      </c>
      <c r="BF26" s="6">
        <f>matches_win_weighted!AP26-matches_lost_weighted!AP26</f>
        <v>-2</v>
      </c>
      <c r="BG26" s="6">
        <f>matches_win_weighted!AQ26-matches_lost_weighted!AQ26</f>
        <v>0</v>
      </c>
      <c r="BH26" s="6">
        <f>matches_win_weighted!AR26-matches_lost_weighted!AR26</f>
        <v>0</v>
      </c>
      <c r="BI26" s="6">
        <f>matches_win_weighted!AS26-matches_lost_weighted!AS26</f>
        <v>-1</v>
      </c>
      <c r="BJ26" s="6">
        <f>matches_win_weighted!AT26-matches_lost_weighted!AT26</f>
        <v>0</v>
      </c>
      <c r="BK26" s="6">
        <f>matches_win_weighted!AU26-matches_lost_weighted!AU26</f>
        <v>-2</v>
      </c>
      <c r="BL26" s="27">
        <v>24</v>
      </c>
      <c r="BP26" s="6">
        <f>'matches_lost (2)'!BA26</f>
        <v>-0.60000000000000009</v>
      </c>
      <c r="BQ26" s="6">
        <f>'matches_lost (2)'!BB26</f>
        <v>0.5</v>
      </c>
      <c r="BR26" s="6">
        <f>'matches_lost (2)'!BC26</f>
        <v>1</v>
      </c>
      <c r="BS26" s="6">
        <f>'matches_lost (2)'!BD26</f>
        <v>0</v>
      </c>
      <c r="BT26" s="6">
        <f>'matches_lost (2)'!BE26</f>
        <v>-0.5</v>
      </c>
      <c r="BU26" s="6">
        <f>'matches_lost (2)'!BF26</f>
        <v>0</v>
      </c>
      <c r="BV26" s="6">
        <f>'matches_lost (2)'!BG26</f>
        <v>0</v>
      </c>
      <c r="BW26" s="6">
        <f>'matches_lost (2)'!BH26</f>
        <v>-0.33333333333333331</v>
      </c>
      <c r="BX26" s="6">
        <f>'matches_lost (2)'!BI26</f>
        <v>0</v>
      </c>
      <c r="BY26" s="6">
        <f>'matches_lost (2)'!BJ26</f>
        <v>-1</v>
      </c>
      <c r="BZ26" s="27">
        <v>24</v>
      </c>
    </row>
    <row r="27" spans="1:78" x14ac:dyDescent="0.35">
      <c r="A27" t="s">
        <v>144</v>
      </c>
      <c r="B27" s="33">
        <v>24</v>
      </c>
      <c r="C27" s="27">
        <v>9</v>
      </c>
      <c r="D27" s="27">
        <v>7</v>
      </c>
      <c r="E27" s="27">
        <v>7</v>
      </c>
      <c r="F27" s="27">
        <f t="shared" si="16"/>
        <v>9</v>
      </c>
      <c r="G27" s="27">
        <f t="shared" si="17"/>
        <v>2</v>
      </c>
      <c r="H27" s="27">
        <f t="shared" si="18"/>
        <v>0</v>
      </c>
      <c r="I27" s="34">
        <f>VLOOKUP(F27,naive_stat!$A$4:$E$13,5,0)</f>
        <v>0.4</v>
      </c>
      <c r="J27" s="35">
        <f>11-VLOOKUP(F27,naive_stat!$A$4:$F$13,6,0)</f>
        <v>2</v>
      </c>
      <c r="K27" s="36">
        <f>HLOOKUP(F27,$AL$3:AU27,AV27,0)</f>
        <v>3</v>
      </c>
      <c r="L27" s="54">
        <f>IF(HLOOKUP(C27,$AL$3:$AU26,$AV26,0)&gt;HLOOKUP(D27,$AL$3:$AU26,$AV26,0),C27,D27)</f>
        <v>9</v>
      </c>
      <c r="M27" s="54">
        <f t="shared" si="4"/>
        <v>0</v>
      </c>
      <c r="N27" s="56">
        <f>IF(HLOOKUP(C27,$BB$3:$BK26,$AV26,0)&gt;HLOOKUP(D27,$BB$3:$BK26,$AV26,0),C27,D27)</f>
        <v>7</v>
      </c>
      <c r="O27" s="54">
        <f t="shared" si="5"/>
        <v>1</v>
      </c>
      <c r="P27" s="54">
        <f>IF(HLOOKUP(C27,$BP$3:$BY26,$AV26,0)&gt;HLOOKUP(D27,$BP$3:$BY26,$AV26,0),C27,D27)</f>
        <v>7</v>
      </c>
      <c r="Q27" s="54">
        <f t="shared" si="6"/>
        <v>1</v>
      </c>
      <c r="R27" s="27">
        <f>COUNTIF($F$4:$F27,R$3)</f>
        <v>4</v>
      </c>
      <c r="S27" s="27">
        <f>COUNTIF($F$4:$F27,S$3)</f>
        <v>2</v>
      </c>
      <c r="T27" s="27">
        <f>COUNTIF($F$4:$F27,T$3)</f>
        <v>0</v>
      </c>
      <c r="U27" s="27">
        <f>COUNTIF($F$4:$F27,U$3)</f>
        <v>3</v>
      </c>
      <c r="V27" s="27">
        <f>COUNTIF($F$4:$F27,V$3)</f>
        <v>3</v>
      </c>
      <c r="W27" s="27">
        <f>COUNTIF($F$4:$F27,W$3)</f>
        <v>3</v>
      </c>
      <c r="X27" s="27">
        <f>COUNTIF($F$4:$F27,X$3)</f>
        <v>1</v>
      </c>
      <c r="Y27" s="27">
        <f>COUNTIF($F$4:$F27,Y$3)</f>
        <v>2</v>
      </c>
      <c r="Z27" s="27">
        <f>COUNTIF($F$4:$F27,Z$3)</f>
        <v>3</v>
      </c>
      <c r="AA27" s="27">
        <f>COUNTIF($F$4:$F27,AA$3)</f>
        <v>3</v>
      </c>
      <c r="AB27" s="38">
        <f>COUNTIF($E$4:$F27,R$3)</f>
        <v>5</v>
      </c>
      <c r="AC27" s="28">
        <f>COUNTIF($E$4:$F27,S$3)</f>
        <v>8</v>
      </c>
      <c r="AD27" s="28">
        <f>COUNTIF($E$4:$F27,T$3)</f>
        <v>4</v>
      </c>
      <c r="AE27" s="28">
        <f>COUNTIF($E$4:$F27,U$3)</f>
        <v>6</v>
      </c>
      <c r="AF27" s="28">
        <f>COUNTIF($E$4:$F27,V$3)</f>
        <v>4</v>
      </c>
      <c r="AG27" s="28">
        <f>COUNTIF($E$4:$F27,W$3)</f>
        <v>6</v>
      </c>
      <c r="AH27" s="28">
        <f>COUNTIF($E$4:$F27,X$3)</f>
        <v>2</v>
      </c>
      <c r="AI27" s="28">
        <f>COUNTIF($E$4:$F27,Y$3)</f>
        <v>4</v>
      </c>
      <c r="AJ27" s="28">
        <f>COUNTIF($E$4:$F27,Z$3)</f>
        <v>6</v>
      </c>
      <c r="AK27" s="28">
        <f>COUNTIF($E$4:$F27,AA$3)</f>
        <v>3</v>
      </c>
      <c r="AL27" s="36">
        <f t="shared" si="19"/>
        <v>3.2</v>
      </c>
      <c r="AM27" s="36">
        <f t="shared" si="7"/>
        <v>0.5</v>
      </c>
      <c r="AN27" s="36">
        <f t="shared" si="8"/>
        <v>0</v>
      </c>
      <c r="AO27" s="36">
        <f t="shared" si="9"/>
        <v>1.5</v>
      </c>
      <c r="AP27" s="36">
        <f t="shared" si="10"/>
        <v>2.25</v>
      </c>
      <c r="AQ27" s="36">
        <f t="shared" si="11"/>
        <v>1.5</v>
      </c>
      <c r="AR27" s="36">
        <f t="shared" si="12"/>
        <v>0.5</v>
      </c>
      <c r="AS27" s="36">
        <f t="shared" si="13"/>
        <v>1</v>
      </c>
      <c r="AT27" s="36">
        <f t="shared" si="14"/>
        <v>1.5</v>
      </c>
      <c r="AU27" s="36">
        <f t="shared" si="15"/>
        <v>3</v>
      </c>
      <c r="AV27" s="27">
        <v>25</v>
      </c>
      <c r="BB27" s="6">
        <f>matches_win_weighted!AL27-matches_lost_weighted!AL27</f>
        <v>-3</v>
      </c>
      <c r="BC27" s="6">
        <f>matches_win_weighted!AM27-matches_lost_weighted!AM27</f>
        <v>4</v>
      </c>
      <c r="BD27" s="6">
        <f>matches_win_weighted!AN27-matches_lost_weighted!AN27</f>
        <v>4</v>
      </c>
      <c r="BE27" s="6">
        <f>matches_win_weighted!AO27-matches_lost_weighted!AO27</f>
        <v>0</v>
      </c>
      <c r="BF27" s="6">
        <f>matches_win_weighted!AP27-matches_lost_weighted!AP27</f>
        <v>-2</v>
      </c>
      <c r="BG27" s="6">
        <f>matches_win_weighted!AQ27-matches_lost_weighted!AQ27</f>
        <v>0</v>
      </c>
      <c r="BH27" s="6">
        <f>matches_win_weighted!AR27-matches_lost_weighted!AR27</f>
        <v>0</v>
      </c>
      <c r="BI27" s="6">
        <f>matches_win_weighted!AS27-matches_lost_weighted!AS27</f>
        <v>0</v>
      </c>
      <c r="BJ27" s="6">
        <f>matches_win_weighted!AT27-matches_lost_weighted!AT27</f>
        <v>0</v>
      </c>
      <c r="BK27" s="6">
        <f>matches_win_weighted!AU27-matches_lost_weighted!AU27</f>
        <v>-3</v>
      </c>
      <c r="BL27" s="27">
        <v>25</v>
      </c>
      <c r="BP27" s="6">
        <f>'matches_lost (2)'!BA27</f>
        <v>-0.60000000000000009</v>
      </c>
      <c r="BQ27" s="6">
        <f>'matches_lost (2)'!BB27</f>
        <v>0.5</v>
      </c>
      <c r="BR27" s="6">
        <f>'matches_lost (2)'!BC27</f>
        <v>1</v>
      </c>
      <c r="BS27" s="6">
        <f>'matches_lost (2)'!BD27</f>
        <v>0</v>
      </c>
      <c r="BT27" s="6">
        <f>'matches_lost (2)'!BE27</f>
        <v>-0.5</v>
      </c>
      <c r="BU27" s="6">
        <f>'matches_lost (2)'!BF27</f>
        <v>0</v>
      </c>
      <c r="BV27" s="6">
        <f>'matches_lost (2)'!BG27</f>
        <v>0</v>
      </c>
      <c r="BW27" s="6">
        <f>'matches_lost (2)'!BH27</f>
        <v>0</v>
      </c>
      <c r="BX27" s="6">
        <f>'matches_lost (2)'!BI27</f>
        <v>0</v>
      </c>
      <c r="BY27" s="6">
        <f>'matches_lost (2)'!BJ27</f>
        <v>-1</v>
      </c>
      <c r="BZ27" s="27">
        <v>25</v>
      </c>
    </row>
    <row r="28" spans="1:78" x14ac:dyDescent="0.35">
      <c r="A28" t="s">
        <v>144</v>
      </c>
      <c r="B28" s="33">
        <v>25</v>
      </c>
      <c r="C28" s="27">
        <v>8</v>
      </c>
      <c r="D28" s="27">
        <v>5</v>
      </c>
      <c r="E28" s="27">
        <v>5</v>
      </c>
      <c r="F28" s="27">
        <f t="shared" si="16"/>
        <v>8</v>
      </c>
      <c r="G28" s="27">
        <f t="shared" si="17"/>
        <v>3</v>
      </c>
      <c r="H28" s="27">
        <f t="shared" si="18"/>
        <v>0</v>
      </c>
      <c r="I28" s="34">
        <f>VLOOKUP(F28,naive_stat!$A$4:$E$13,5,0)</f>
        <v>0.32</v>
      </c>
      <c r="J28" s="35">
        <f>11-VLOOKUP(F28,naive_stat!$A$4:$F$13,6,0)</f>
        <v>1</v>
      </c>
      <c r="K28" s="36">
        <f>HLOOKUP(F28,$AL$3:AU28,AV28,0)</f>
        <v>2.2857142857142856</v>
      </c>
      <c r="L28" s="54">
        <f>IF(HLOOKUP(C28,$AL$3:$AU27,$AV27,0)&gt;HLOOKUP(D28,$AL$3:$AU27,$AV27,0),C28,D28)</f>
        <v>5</v>
      </c>
      <c r="M28" s="54">
        <f t="shared" si="4"/>
        <v>1</v>
      </c>
      <c r="N28" s="56">
        <f>IF(HLOOKUP(C28,$BB$3:$BK27,$AV27,0)&gt;HLOOKUP(D28,$BB$3:$BK27,$AV27,0),C28,D28)</f>
        <v>5</v>
      </c>
      <c r="O28" s="54">
        <f t="shared" si="5"/>
        <v>1</v>
      </c>
      <c r="P28" s="54">
        <f>IF(HLOOKUP(C28,$BP$3:$BY27,$AV27,0)&gt;HLOOKUP(D28,$BP$3:$BY27,$AV27,0),C28,D28)</f>
        <v>5</v>
      </c>
      <c r="Q28" s="54">
        <f t="shared" si="6"/>
        <v>1</v>
      </c>
      <c r="R28" s="27">
        <f>COUNTIF($F$4:$F28,R$3)</f>
        <v>4</v>
      </c>
      <c r="S28" s="27">
        <f>COUNTIF($F$4:$F28,S$3)</f>
        <v>2</v>
      </c>
      <c r="T28" s="27">
        <f>COUNTIF($F$4:$F28,T$3)</f>
        <v>0</v>
      </c>
      <c r="U28" s="27">
        <f>COUNTIF($F$4:$F28,U$3)</f>
        <v>3</v>
      </c>
      <c r="V28" s="27">
        <f>COUNTIF($F$4:$F28,V$3)</f>
        <v>3</v>
      </c>
      <c r="W28" s="27">
        <f>COUNTIF($F$4:$F28,W$3)</f>
        <v>3</v>
      </c>
      <c r="X28" s="27">
        <f>COUNTIF($F$4:$F28,X$3)</f>
        <v>1</v>
      </c>
      <c r="Y28" s="27">
        <f>COUNTIF($F$4:$F28,Y$3)</f>
        <v>2</v>
      </c>
      <c r="Z28" s="27">
        <f>COUNTIF($F$4:$F28,Z$3)</f>
        <v>4</v>
      </c>
      <c r="AA28" s="27">
        <f>COUNTIF($F$4:$F28,AA$3)</f>
        <v>3</v>
      </c>
      <c r="AB28" s="38">
        <f>COUNTIF($E$4:$F28,R$3)</f>
        <v>5</v>
      </c>
      <c r="AC28" s="28">
        <f>COUNTIF($E$4:$F28,S$3)</f>
        <v>8</v>
      </c>
      <c r="AD28" s="28">
        <f>COUNTIF($E$4:$F28,T$3)</f>
        <v>4</v>
      </c>
      <c r="AE28" s="28">
        <f>COUNTIF($E$4:$F28,U$3)</f>
        <v>6</v>
      </c>
      <c r="AF28" s="28">
        <f>COUNTIF($E$4:$F28,V$3)</f>
        <v>4</v>
      </c>
      <c r="AG28" s="28">
        <f>COUNTIF($E$4:$F28,W$3)</f>
        <v>7</v>
      </c>
      <c r="AH28" s="28">
        <f>COUNTIF($E$4:$F28,X$3)</f>
        <v>2</v>
      </c>
      <c r="AI28" s="28">
        <f>COUNTIF($E$4:$F28,Y$3)</f>
        <v>4</v>
      </c>
      <c r="AJ28" s="28">
        <f>COUNTIF($E$4:$F28,Z$3)</f>
        <v>7</v>
      </c>
      <c r="AK28" s="28">
        <f>COUNTIF($E$4:$F28,AA$3)</f>
        <v>3</v>
      </c>
      <c r="AL28" s="36">
        <f t="shared" si="19"/>
        <v>3.2</v>
      </c>
      <c r="AM28" s="36">
        <f t="shared" si="7"/>
        <v>0.5</v>
      </c>
      <c r="AN28" s="36">
        <f t="shared" si="8"/>
        <v>0</v>
      </c>
      <c r="AO28" s="36">
        <f t="shared" si="9"/>
        <v>1.5</v>
      </c>
      <c r="AP28" s="36">
        <f t="shared" si="10"/>
        <v>2.25</v>
      </c>
      <c r="AQ28" s="36">
        <f t="shared" si="11"/>
        <v>1.2857142857142856</v>
      </c>
      <c r="AR28" s="36">
        <f t="shared" si="12"/>
        <v>0.5</v>
      </c>
      <c r="AS28" s="36">
        <f t="shared" si="13"/>
        <v>1</v>
      </c>
      <c r="AT28" s="36">
        <f t="shared" si="14"/>
        <v>2.2857142857142856</v>
      </c>
      <c r="AU28" s="36">
        <f t="shared" si="15"/>
        <v>3</v>
      </c>
      <c r="AV28" s="27">
        <v>26</v>
      </c>
      <c r="BB28" s="6">
        <f>matches_win_weighted!AL28-matches_lost_weighted!AL28</f>
        <v>-3</v>
      </c>
      <c r="BC28" s="6">
        <f>matches_win_weighted!AM28-matches_lost_weighted!AM28</f>
        <v>4</v>
      </c>
      <c r="BD28" s="6">
        <f>matches_win_weighted!AN28-matches_lost_weighted!AN28</f>
        <v>4</v>
      </c>
      <c r="BE28" s="6">
        <f>matches_win_weighted!AO28-matches_lost_weighted!AO28</f>
        <v>0</v>
      </c>
      <c r="BF28" s="6">
        <f>matches_win_weighted!AP28-matches_lost_weighted!AP28</f>
        <v>-2</v>
      </c>
      <c r="BG28" s="6">
        <f>matches_win_weighted!AQ28-matches_lost_weighted!AQ28</f>
        <v>1</v>
      </c>
      <c r="BH28" s="6">
        <f>matches_win_weighted!AR28-matches_lost_weighted!AR28</f>
        <v>0</v>
      </c>
      <c r="BI28" s="6">
        <f>matches_win_weighted!AS28-matches_lost_weighted!AS28</f>
        <v>0</v>
      </c>
      <c r="BJ28" s="6">
        <f>matches_win_weighted!AT28-matches_lost_weighted!AT28</f>
        <v>-1</v>
      </c>
      <c r="BK28" s="6">
        <f>matches_win_weighted!AU28-matches_lost_weighted!AU28</f>
        <v>-3</v>
      </c>
      <c r="BL28" s="27">
        <v>26</v>
      </c>
      <c r="BP28" s="6">
        <f>'matches_lost (2)'!BA28</f>
        <v>-0.60000000000000009</v>
      </c>
      <c r="BQ28" s="6">
        <f>'matches_lost (2)'!BB28</f>
        <v>0.5</v>
      </c>
      <c r="BR28" s="6">
        <f>'matches_lost (2)'!BC28</f>
        <v>1</v>
      </c>
      <c r="BS28" s="6">
        <f>'matches_lost (2)'!BD28</f>
        <v>0</v>
      </c>
      <c r="BT28" s="6">
        <f>'matches_lost (2)'!BE28</f>
        <v>-0.5</v>
      </c>
      <c r="BU28" s="6">
        <f>'matches_lost (2)'!BF28</f>
        <v>0.14285714285714285</v>
      </c>
      <c r="BV28" s="6">
        <f>'matches_lost (2)'!BG28</f>
        <v>0</v>
      </c>
      <c r="BW28" s="6">
        <f>'matches_lost (2)'!BH28</f>
        <v>0</v>
      </c>
      <c r="BX28" s="6">
        <f>'matches_lost (2)'!BI28</f>
        <v>-0.14285714285714285</v>
      </c>
      <c r="BY28" s="6">
        <f>'matches_lost (2)'!BJ28</f>
        <v>-1</v>
      </c>
      <c r="BZ28" s="27">
        <v>26</v>
      </c>
    </row>
    <row r="29" spans="1:78" x14ac:dyDescent="0.35">
      <c r="A29" t="s">
        <v>144</v>
      </c>
      <c r="B29" s="33">
        <v>26</v>
      </c>
      <c r="C29" s="27">
        <v>0</v>
      </c>
      <c r="D29" s="27">
        <v>5</v>
      </c>
      <c r="E29" s="27">
        <v>0</v>
      </c>
      <c r="F29" s="27">
        <f t="shared" si="16"/>
        <v>5</v>
      </c>
      <c r="G29" s="27">
        <f t="shared" si="17"/>
        <v>-5</v>
      </c>
      <c r="H29" s="27">
        <f t="shared" si="18"/>
        <v>0</v>
      </c>
      <c r="I29" s="34">
        <f>VLOOKUP(F29,naive_stat!$A$4:$E$13,5,0)</f>
        <v>0.42307692307692307</v>
      </c>
      <c r="J29" s="35">
        <f>11-VLOOKUP(F29,naive_stat!$A$4:$F$13,6,0)</f>
        <v>3</v>
      </c>
      <c r="K29" s="36">
        <f>HLOOKUP(F29,$AL$3:AU29,AV29,0)</f>
        <v>2</v>
      </c>
      <c r="L29" s="54">
        <f>IF(HLOOKUP(C29,$AL$3:$AU28,$AV28,0)&gt;HLOOKUP(D29,$AL$3:$AU28,$AV28,0),C29,D29)</f>
        <v>0</v>
      </c>
      <c r="M29" s="54">
        <f t="shared" si="4"/>
        <v>1</v>
      </c>
      <c r="N29" s="56">
        <f>IF(HLOOKUP(C29,$BB$3:$BK28,$AV28,0)&gt;HLOOKUP(D29,$BB$3:$BK28,$AV28,0),C29,D29)</f>
        <v>5</v>
      </c>
      <c r="O29" s="54">
        <f t="shared" si="5"/>
        <v>0</v>
      </c>
      <c r="P29" s="54">
        <f>IF(HLOOKUP(C29,$BP$3:$BY28,$AV28,0)&gt;HLOOKUP(D29,$BP$3:$BY28,$AV28,0),C29,D29)</f>
        <v>5</v>
      </c>
      <c r="Q29" s="54">
        <f t="shared" si="6"/>
        <v>0</v>
      </c>
      <c r="R29" s="27">
        <f>COUNTIF($F$4:$F29,R$3)</f>
        <v>4</v>
      </c>
      <c r="S29" s="27">
        <f>COUNTIF($F$4:$F29,S$3)</f>
        <v>2</v>
      </c>
      <c r="T29" s="27">
        <f>COUNTIF($F$4:$F29,T$3)</f>
        <v>0</v>
      </c>
      <c r="U29" s="27">
        <f>COUNTIF($F$4:$F29,U$3)</f>
        <v>3</v>
      </c>
      <c r="V29" s="27">
        <f>COUNTIF($F$4:$F29,V$3)</f>
        <v>3</v>
      </c>
      <c r="W29" s="27">
        <f>COUNTIF($F$4:$F29,W$3)</f>
        <v>4</v>
      </c>
      <c r="X29" s="27">
        <f>COUNTIF($F$4:$F29,X$3)</f>
        <v>1</v>
      </c>
      <c r="Y29" s="27">
        <f>COUNTIF($F$4:$F29,Y$3)</f>
        <v>2</v>
      </c>
      <c r="Z29" s="27">
        <f>COUNTIF($F$4:$F29,Z$3)</f>
        <v>4</v>
      </c>
      <c r="AA29" s="27">
        <f>COUNTIF($F$4:$F29,AA$3)</f>
        <v>3</v>
      </c>
      <c r="AB29" s="38">
        <f>COUNTIF($E$4:$F29,R$3)</f>
        <v>6</v>
      </c>
      <c r="AC29" s="28">
        <f>COUNTIF($E$4:$F29,S$3)</f>
        <v>8</v>
      </c>
      <c r="AD29" s="28">
        <f>COUNTIF($E$4:$F29,T$3)</f>
        <v>4</v>
      </c>
      <c r="AE29" s="28">
        <f>COUNTIF($E$4:$F29,U$3)</f>
        <v>6</v>
      </c>
      <c r="AF29" s="28">
        <f>COUNTIF($E$4:$F29,V$3)</f>
        <v>4</v>
      </c>
      <c r="AG29" s="28">
        <f>COUNTIF($E$4:$F29,W$3)</f>
        <v>8</v>
      </c>
      <c r="AH29" s="28">
        <f>COUNTIF($E$4:$F29,X$3)</f>
        <v>2</v>
      </c>
      <c r="AI29" s="28">
        <f>COUNTIF($E$4:$F29,Y$3)</f>
        <v>4</v>
      </c>
      <c r="AJ29" s="28">
        <f>COUNTIF($E$4:$F29,Z$3)</f>
        <v>7</v>
      </c>
      <c r="AK29" s="28">
        <f>COUNTIF($E$4:$F29,AA$3)</f>
        <v>3</v>
      </c>
      <c r="AL29" s="36">
        <f t="shared" si="19"/>
        <v>2.6666666666666665</v>
      </c>
      <c r="AM29" s="36">
        <f t="shared" si="7"/>
        <v>0.5</v>
      </c>
      <c r="AN29" s="36">
        <f t="shared" si="8"/>
        <v>0</v>
      </c>
      <c r="AO29" s="36">
        <f t="shared" si="9"/>
        <v>1.5</v>
      </c>
      <c r="AP29" s="36">
        <f t="shared" si="10"/>
        <v>2.25</v>
      </c>
      <c r="AQ29" s="36">
        <f t="shared" si="11"/>
        <v>2</v>
      </c>
      <c r="AR29" s="36">
        <f t="shared" si="12"/>
        <v>0.5</v>
      </c>
      <c r="AS29" s="36">
        <f t="shared" si="13"/>
        <v>1</v>
      </c>
      <c r="AT29" s="36">
        <f t="shared" si="14"/>
        <v>2.2857142857142856</v>
      </c>
      <c r="AU29" s="36">
        <f t="shared" si="15"/>
        <v>3</v>
      </c>
      <c r="AV29" s="27">
        <v>27</v>
      </c>
      <c r="BB29" s="6">
        <f>matches_win_weighted!AL29-matches_lost_weighted!AL29</f>
        <v>-2</v>
      </c>
      <c r="BC29" s="6">
        <f>matches_win_weighted!AM29-matches_lost_weighted!AM29</f>
        <v>4</v>
      </c>
      <c r="BD29" s="6">
        <f>matches_win_weighted!AN29-matches_lost_weighted!AN29</f>
        <v>4</v>
      </c>
      <c r="BE29" s="6">
        <f>matches_win_weighted!AO29-matches_lost_weighted!AO29</f>
        <v>0</v>
      </c>
      <c r="BF29" s="6">
        <f>matches_win_weighted!AP29-matches_lost_weighted!AP29</f>
        <v>-2</v>
      </c>
      <c r="BG29" s="6">
        <f>matches_win_weighted!AQ29-matches_lost_weighted!AQ29</f>
        <v>0</v>
      </c>
      <c r="BH29" s="6">
        <f>matches_win_weighted!AR29-matches_lost_weighted!AR29</f>
        <v>0</v>
      </c>
      <c r="BI29" s="6">
        <f>matches_win_weighted!AS29-matches_lost_weighted!AS29</f>
        <v>0</v>
      </c>
      <c r="BJ29" s="6">
        <f>matches_win_weighted!AT29-matches_lost_weighted!AT29</f>
        <v>-1</v>
      </c>
      <c r="BK29" s="6">
        <f>matches_win_weighted!AU29-matches_lost_weighted!AU29</f>
        <v>-3</v>
      </c>
      <c r="BL29" s="27">
        <v>27</v>
      </c>
      <c r="BP29" s="6">
        <f>'matches_lost (2)'!BA29</f>
        <v>-0.33333333333333331</v>
      </c>
      <c r="BQ29" s="6">
        <f>'matches_lost (2)'!BB29</f>
        <v>0.5</v>
      </c>
      <c r="BR29" s="6">
        <f>'matches_lost (2)'!BC29</f>
        <v>1</v>
      </c>
      <c r="BS29" s="6">
        <f>'matches_lost (2)'!BD29</f>
        <v>0</v>
      </c>
      <c r="BT29" s="6">
        <f>'matches_lost (2)'!BE29</f>
        <v>-0.5</v>
      </c>
      <c r="BU29" s="6">
        <f>'matches_lost (2)'!BF29</f>
        <v>0</v>
      </c>
      <c r="BV29" s="6">
        <f>'matches_lost (2)'!BG29</f>
        <v>0</v>
      </c>
      <c r="BW29" s="6">
        <f>'matches_lost (2)'!BH29</f>
        <v>0</v>
      </c>
      <c r="BX29" s="6">
        <f>'matches_lost (2)'!BI29</f>
        <v>-0.14285714285714285</v>
      </c>
      <c r="BY29" s="6">
        <f>'matches_lost (2)'!BJ29</f>
        <v>-1</v>
      </c>
      <c r="BZ29" s="27">
        <v>27</v>
      </c>
    </row>
    <row r="30" spans="1:78" x14ac:dyDescent="0.35">
      <c r="A30" t="s">
        <v>144</v>
      </c>
      <c r="B30" s="33">
        <v>27</v>
      </c>
      <c r="C30" s="27">
        <v>3</v>
      </c>
      <c r="D30" s="27">
        <v>2</v>
      </c>
      <c r="E30" s="27">
        <v>3</v>
      </c>
      <c r="F30" s="27">
        <f t="shared" si="16"/>
        <v>2</v>
      </c>
      <c r="G30" s="27">
        <f t="shared" si="17"/>
        <v>1</v>
      </c>
      <c r="H30" s="27">
        <f t="shared" si="18"/>
        <v>0</v>
      </c>
      <c r="I30" s="34">
        <f>VLOOKUP(F30,naive_stat!$A$4:$E$13,5,0)</f>
        <v>0.4838709677419355</v>
      </c>
      <c r="J30" s="35">
        <f>11-VLOOKUP(F30,naive_stat!$A$4:$F$13,6,0)</f>
        <v>6</v>
      </c>
      <c r="K30" s="36">
        <f>HLOOKUP(F30,$AL$3:AU30,AV30,0)</f>
        <v>0.2</v>
      </c>
      <c r="L30" s="54">
        <f>IF(HLOOKUP(C30,$AL$3:$AU29,$AV29,0)&gt;HLOOKUP(D30,$AL$3:$AU29,$AV29,0),C30,D30)</f>
        <v>3</v>
      </c>
      <c r="M30" s="54">
        <f t="shared" si="4"/>
        <v>1</v>
      </c>
      <c r="N30" s="56">
        <f>IF(HLOOKUP(C30,$BB$3:$BK29,$AV29,0)&gt;HLOOKUP(D30,$BB$3:$BK29,$AV29,0),C30,D30)</f>
        <v>2</v>
      </c>
      <c r="O30" s="54">
        <f t="shared" si="5"/>
        <v>0</v>
      </c>
      <c r="P30" s="54">
        <f>IF(HLOOKUP(C30,$BP$3:$BY29,$AV29,0)&gt;HLOOKUP(D30,$BP$3:$BY29,$AV29,0),C30,D30)</f>
        <v>2</v>
      </c>
      <c r="Q30" s="54">
        <f t="shared" si="6"/>
        <v>0</v>
      </c>
      <c r="R30" s="27">
        <f>COUNTIF($F$4:$F30,R$3)</f>
        <v>4</v>
      </c>
      <c r="S30" s="27">
        <f>COUNTIF($F$4:$F30,S$3)</f>
        <v>2</v>
      </c>
      <c r="T30" s="27">
        <f>COUNTIF($F$4:$F30,T$3)</f>
        <v>1</v>
      </c>
      <c r="U30" s="27">
        <f>COUNTIF($F$4:$F30,U$3)</f>
        <v>3</v>
      </c>
      <c r="V30" s="27">
        <f>COUNTIF($F$4:$F30,V$3)</f>
        <v>3</v>
      </c>
      <c r="W30" s="27">
        <f>COUNTIF($F$4:$F30,W$3)</f>
        <v>4</v>
      </c>
      <c r="X30" s="27">
        <f>COUNTIF($F$4:$F30,X$3)</f>
        <v>1</v>
      </c>
      <c r="Y30" s="27">
        <f>COUNTIF($F$4:$F30,Y$3)</f>
        <v>2</v>
      </c>
      <c r="Z30" s="27">
        <f>COUNTIF($F$4:$F30,Z$3)</f>
        <v>4</v>
      </c>
      <c r="AA30" s="27">
        <f>COUNTIF($F$4:$F30,AA$3)</f>
        <v>3</v>
      </c>
      <c r="AB30" s="38">
        <f>COUNTIF($E$4:$F30,R$3)</f>
        <v>6</v>
      </c>
      <c r="AC30" s="28">
        <f>COUNTIF($E$4:$F30,S$3)</f>
        <v>8</v>
      </c>
      <c r="AD30" s="28">
        <f>COUNTIF($E$4:$F30,T$3)</f>
        <v>5</v>
      </c>
      <c r="AE30" s="28">
        <f>COUNTIF($E$4:$F30,U$3)</f>
        <v>7</v>
      </c>
      <c r="AF30" s="28">
        <f>COUNTIF($E$4:$F30,V$3)</f>
        <v>4</v>
      </c>
      <c r="AG30" s="28">
        <f>COUNTIF($E$4:$F30,W$3)</f>
        <v>8</v>
      </c>
      <c r="AH30" s="28">
        <f>COUNTIF($E$4:$F30,X$3)</f>
        <v>2</v>
      </c>
      <c r="AI30" s="28">
        <f>COUNTIF($E$4:$F30,Y$3)</f>
        <v>4</v>
      </c>
      <c r="AJ30" s="28">
        <f>COUNTIF($E$4:$F30,Z$3)</f>
        <v>7</v>
      </c>
      <c r="AK30" s="28">
        <f>COUNTIF($E$4:$F30,AA$3)</f>
        <v>3</v>
      </c>
      <c r="AL30" s="36">
        <f t="shared" si="19"/>
        <v>2.6666666666666665</v>
      </c>
      <c r="AM30" s="36">
        <f t="shared" si="7"/>
        <v>0.5</v>
      </c>
      <c r="AN30" s="36">
        <f t="shared" si="8"/>
        <v>0.2</v>
      </c>
      <c r="AO30" s="36">
        <f t="shared" si="9"/>
        <v>1.2857142857142856</v>
      </c>
      <c r="AP30" s="36">
        <f t="shared" si="10"/>
        <v>2.25</v>
      </c>
      <c r="AQ30" s="36">
        <f t="shared" si="11"/>
        <v>2</v>
      </c>
      <c r="AR30" s="36">
        <f t="shared" si="12"/>
        <v>0.5</v>
      </c>
      <c r="AS30" s="36">
        <f t="shared" si="13"/>
        <v>1</v>
      </c>
      <c r="AT30" s="36">
        <f t="shared" si="14"/>
        <v>2.2857142857142856</v>
      </c>
      <c r="AU30" s="36">
        <f t="shared" si="15"/>
        <v>3</v>
      </c>
      <c r="AV30" s="27">
        <v>28</v>
      </c>
      <c r="BB30" s="6">
        <f>matches_win_weighted!AL30-matches_lost_weighted!AL30</f>
        <v>-2</v>
      </c>
      <c r="BC30" s="6">
        <f>matches_win_weighted!AM30-matches_lost_weighted!AM30</f>
        <v>4</v>
      </c>
      <c r="BD30" s="6">
        <f>matches_win_weighted!AN30-matches_lost_weighted!AN30</f>
        <v>3</v>
      </c>
      <c r="BE30" s="6">
        <f>matches_win_weighted!AO30-matches_lost_weighted!AO30</f>
        <v>1</v>
      </c>
      <c r="BF30" s="6">
        <f>matches_win_weighted!AP30-matches_lost_weighted!AP30</f>
        <v>-2</v>
      </c>
      <c r="BG30" s="6">
        <f>matches_win_weighted!AQ30-matches_lost_weighted!AQ30</f>
        <v>0</v>
      </c>
      <c r="BH30" s="6">
        <f>matches_win_weighted!AR30-matches_lost_weighted!AR30</f>
        <v>0</v>
      </c>
      <c r="BI30" s="6">
        <f>matches_win_weighted!AS30-matches_lost_weighted!AS30</f>
        <v>0</v>
      </c>
      <c r="BJ30" s="6">
        <f>matches_win_weighted!AT30-matches_lost_weighted!AT30</f>
        <v>-1</v>
      </c>
      <c r="BK30" s="6">
        <f>matches_win_weighted!AU30-matches_lost_weighted!AU30</f>
        <v>-3</v>
      </c>
      <c r="BL30" s="27">
        <v>28</v>
      </c>
      <c r="BP30" s="6">
        <f>'matches_lost (2)'!BA30</f>
        <v>-0.33333333333333331</v>
      </c>
      <c r="BQ30" s="6">
        <f>'matches_lost (2)'!BB30</f>
        <v>0.5</v>
      </c>
      <c r="BR30" s="6">
        <f>'matches_lost (2)'!BC30</f>
        <v>0.60000000000000009</v>
      </c>
      <c r="BS30" s="6">
        <f>'matches_lost (2)'!BD30</f>
        <v>0.14285714285714285</v>
      </c>
      <c r="BT30" s="6">
        <f>'matches_lost (2)'!BE30</f>
        <v>-0.5</v>
      </c>
      <c r="BU30" s="6">
        <f>'matches_lost (2)'!BF30</f>
        <v>0</v>
      </c>
      <c r="BV30" s="6">
        <f>'matches_lost (2)'!BG30</f>
        <v>0</v>
      </c>
      <c r="BW30" s="6">
        <f>'matches_lost (2)'!BH30</f>
        <v>0</v>
      </c>
      <c r="BX30" s="6">
        <f>'matches_lost (2)'!BI30</f>
        <v>-0.14285714285714285</v>
      </c>
      <c r="BY30" s="6">
        <f>'matches_lost (2)'!BJ30</f>
        <v>-1</v>
      </c>
      <c r="BZ30" s="27">
        <v>28</v>
      </c>
    </row>
    <row r="31" spans="1:78" x14ac:dyDescent="0.35">
      <c r="A31" t="s">
        <v>144</v>
      </c>
      <c r="B31" s="33">
        <v>28</v>
      </c>
      <c r="C31" s="27">
        <v>4</v>
      </c>
      <c r="D31" s="27">
        <v>0</v>
      </c>
      <c r="E31" s="27">
        <v>4</v>
      </c>
      <c r="F31" s="27">
        <f t="shared" si="16"/>
        <v>0</v>
      </c>
      <c r="G31" s="27">
        <f t="shared" si="17"/>
        <v>4</v>
      </c>
      <c r="H31" s="27">
        <f t="shared" si="18"/>
        <v>0</v>
      </c>
      <c r="I31" s="34">
        <f>VLOOKUP(F31,naive_stat!$A$4:$E$13,5,0)</f>
        <v>0.5161290322580645</v>
      </c>
      <c r="J31" s="35">
        <f>11-VLOOKUP(F31,naive_stat!$A$4:$F$13,6,0)</f>
        <v>8</v>
      </c>
      <c r="K31" s="36">
        <f>HLOOKUP(F31,$AL$3:AU31,AV31,0)</f>
        <v>3.5714285714285716</v>
      </c>
      <c r="L31" s="54">
        <f>IF(HLOOKUP(C31,$AL$3:$AU30,$AV30,0)&gt;HLOOKUP(D31,$AL$3:$AU30,$AV30,0),C31,D31)</f>
        <v>0</v>
      </c>
      <c r="M31" s="54">
        <f t="shared" si="4"/>
        <v>0</v>
      </c>
      <c r="N31" s="56">
        <f>IF(HLOOKUP(C31,$BB$3:$BK30,$AV30,0)&gt;HLOOKUP(D31,$BB$3:$BK30,$AV30,0),C31,D31)</f>
        <v>0</v>
      </c>
      <c r="O31" s="54">
        <f t="shared" si="5"/>
        <v>0</v>
      </c>
      <c r="P31" s="54">
        <f>IF(HLOOKUP(C31,$BP$3:$BY30,$AV30,0)&gt;HLOOKUP(D31,$BP$3:$BY30,$AV30,0),C31,D31)</f>
        <v>0</v>
      </c>
      <c r="Q31" s="54">
        <f t="shared" si="6"/>
        <v>0</v>
      </c>
      <c r="R31" s="27">
        <f>COUNTIF($F$4:$F31,R$3)</f>
        <v>5</v>
      </c>
      <c r="S31" s="27">
        <f>COUNTIF($F$4:$F31,S$3)</f>
        <v>2</v>
      </c>
      <c r="T31" s="27">
        <f>COUNTIF($F$4:$F31,T$3)</f>
        <v>1</v>
      </c>
      <c r="U31" s="27">
        <f>COUNTIF($F$4:$F31,U$3)</f>
        <v>3</v>
      </c>
      <c r="V31" s="27">
        <f>COUNTIF($F$4:$F31,V$3)</f>
        <v>3</v>
      </c>
      <c r="W31" s="27">
        <f>COUNTIF($F$4:$F31,W$3)</f>
        <v>4</v>
      </c>
      <c r="X31" s="27">
        <f>COUNTIF($F$4:$F31,X$3)</f>
        <v>1</v>
      </c>
      <c r="Y31" s="27">
        <f>COUNTIF($F$4:$F31,Y$3)</f>
        <v>2</v>
      </c>
      <c r="Z31" s="27">
        <f>COUNTIF($F$4:$F31,Z$3)</f>
        <v>4</v>
      </c>
      <c r="AA31" s="27">
        <f>COUNTIF($F$4:$F31,AA$3)</f>
        <v>3</v>
      </c>
      <c r="AB31" s="38">
        <f>COUNTIF($E$4:$F31,R$3)</f>
        <v>7</v>
      </c>
      <c r="AC31" s="28">
        <f>COUNTIF($E$4:$F31,S$3)</f>
        <v>8</v>
      </c>
      <c r="AD31" s="28">
        <f>COUNTIF($E$4:$F31,T$3)</f>
        <v>5</v>
      </c>
      <c r="AE31" s="28">
        <f>COUNTIF($E$4:$F31,U$3)</f>
        <v>7</v>
      </c>
      <c r="AF31" s="28">
        <f>COUNTIF($E$4:$F31,V$3)</f>
        <v>5</v>
      </c>
      <c r="AG31" s="28">
        <f>COUNTIF($E$4:$F31,W$3)</f>
        <v>8</v>
      </c>
      <c r="AH31" s="28">
        <f>COUNTIF($E$4:$F31,X$3)</f>
        <v>2</v>
      </c>
      <c r="AI31" s="28">
        <f>COUNTIF($E$4:$F31,Y$3)</f>
        <v>4</v>
      </c>
      <c r="AJ31" s="28">
        <f>COUNTIF($E$4:$F31,Z$3)</f>
        <v>7</v>
      </c>
      <c r="AK31" s="28">
        <f>COUNTIF($E$4:$F31,AA$3)</f>
        <v>3</v>
      </c>
      <c r="AL31" s="36">
        <f t="shared" si="19"/>
        <v>3.5714285714285716</v>
      </c>
      <c r="AM31" s="36">
        <f t="shared" si="7"/>
        <v>0.5</v>
      </c>
      <c r="AN31" s="36">
        <f t="shared" si="8"/>
        <v>0.2</v>
      </c>
      <c r="AO31" s="36">
        <f t="shared" si="9"/>
        <v>1.2857142857142856</v>
      </c>
      <c r="AP31" s="36">
        <f t="shared" si="10"/>
        <v>1.7999999999999998</v>
      </c>
      <c r="AQ31" s="36">
        <f t="shared" si="11"/>
        <v>2</v>
      </c>
      <c r="AR31" s="36">
        <f t="shared" si="12"/>
        <v>0.5</v>
      </c>
      <c r="AS31" s="36">
        <f t="shared" si="13"/>
        <v>1</v>
      </c>
      <c r="AT31" s="36">
        <f t="shared" si="14"/>
        <v>2.2857142857142856</v>
      </c>
      <c r="AU31" s="36">
        <f t="shared" si="15"/>
        <v>3</v>
      </c>
      <c r="AV31" s="27">
        <v>29</v>
      </c>
      <c r="BB31" s="6">
        <f>matches_win_weighted!AL31-matches_lost_weighted!AL31</f>
        <v>-3</v>
      </c>
      <c r="BC31" s="6">
        <f>matches_win_weighted!AM31-matches_lost_weighted!AM31</f>
        <v>4</v>
      </c>
      <c r="BD31" s="6">
        <f>matches_win_weighted!AN31-matches_lost_weighted!AN31</f>
        <v>3</v>
      </c>
      <c r="BE31" s="6">
        <f>matches_win_weighted!AO31-matches_lost_weighted!AO31</f>
        <v>1</v>
      </c>
      <c r="BF31" s="6">
        <f>matches_win_weighted!AP31-matches_lost_weighted!AP31</f>
        <v>-0.99999999999999978</v>
      </c>
      <c r="BG31" s="6">
        <f>matches_win_weighted!AQ31-matches_lost_weighted!AQ31</f>
        <v>0</v>
      </c>
      <c r="BH31" s="6">
        <f>matches_win_weighted!AR31-matches_lost_weighted!AR31</f>
        <v>0</v>
      </c>
      <c r="BI31" s="6">
        <f>matches_win_weighted!AS31-matches_lost_weighted!AS31</f>
        <v>0</v>
      </c>
      <c r="BJ31" s="6">
        <f>matches_win_weighted!AT31-matches_lost_weighted!AT31</f>
        <v>-1</v>
      </c>
      <c r="BK31" s="6">
        <f>matches_win_weighted!AU31-matches_lost_weighted!AU31</f>
        <v>-3</v>
      </c>
      <c r="BL31" s="27">
        <v>29</v>
      </c>
      <c r="BP31" s="6">
        <f>'matches_lost (2)'!BA31</f>
        <v>-0.4285714285714286</v>
      </c>
      <c r="BQ31" s="6">
        <f>'matches_lost (2)'!BB31</f>
        <v>0.5</v>
      </c>
      <c r="BR31" s="6">
        <f>'matches_lost (2)'!BC31</f>
        <v>0.60000000000000009</v>
      </c>
      <c r="BS31" s="6">
        <f>'matches_lost (2)'!BD31</f>
        <v>0.14285714285714285</v>
      </c>
      <c r="BT31" s="6">
        <f>'matches_lost (2)'!BE31</f>
        <v>-0.19999999999999996</v>
      </c>
      <c r="BU31" s="6">
        <f>'matches_lost (2)'!BF31</f>
        <v>0</v>
      </c>
      <c r="BV31" s="6">
        <f>'matches_lost (2)'!BG31</f>
        <v>0</v>
      </c>
      <c r="BW31" s="6">
        <f>'matches_lost (2)'!BH31</f>
        <v>0</v>
      </c>
      <c r="BX31" s="6">
        <f>'matches_lost (2)'!BI31</f>
        <v>-0.14285714285714285</v>
      </c>
      <c r="BY31" s="6">
        <f>'matches_lost (2)'!BJ31</f>
        <v>-1</v>
      </c>
      <c r="BZ31" s="27">
        <v>29</v>
      </c>
    </row>
    <row r="32" spans="1:78" x14ac:dyDescent="0.35">
      <c r="A32" t="s">
        <v>144</v>
      </c>
      <c r="B32" s="33">
        <v>29</v>
      </c>
      <c r="C32" s="27">
        <v>0</v>
      </c>
      <c r="D32" s="27">
        <v>4</v>
      </c>
      <c r="E32" s="27">
        <v>0</v>
      </c>
      <c r="F32" s="27">
        <f t="shared" si="16"/>
        <v>4</v>
      </c>
      <c r="G32" s="27">
        <f t="shared" si="17"/>
        <v>-4</v>
      </c>
      <c r="H32" s="27">
        <f t="shared" si="18"/>
        <v>0</v>
      </c>
      <c r="I32" s="34">
        <f>VLOOKUP(F32,naive_stat!$A$4:$E$13,5,0)</f>
        <v>0.5161290322580645</v>
      </c>
      <c r="J32" s="35">
        <f>11-VLOOKUP(F32,naive_stat!$A$4:$F$13,6,0)</f>
        <v>8</v>
      </c>
      <c r="K32" s="36">
        <f>HLOOKUP(F32,$AL$3:AU32,AV32,0)</f>
        <v>2.6666666666666665</v>
      </c>
      <c r="L32" s="54">
        <f>IF(HLOOKUP(C32,$AL$3:$AU31,$AV31,0)&gt;HLOOKUP(D32,$AL$3:$AU31,$AV31,0),C32,D32)</f>
        <v>0</v>
      </c>
      <c r="M32" s="54">
        <f t="shared" si="4"/>
        <v>1</v>
      </c>
      <c r="N32" s="56">
        <f>IF(HLOOKUP(C32,$BB$3:$BK31,$AV31,0)&gt;HLOOKUP(D32,$BB$3:$BK31,$AV31,0),C32,D32)</f>
        <v>4</v>
      </c>
      <c r="O32" s="54">
        <f t="shared" si="5"/>
        <v>0</v>
      </c>
      <c r="P32" s="54">
        <f>IF(HLOOKUP(C32,$BP$3:$BY31,$AV31,0)&gt;HLOOKUP(D32,$BP$3:$BY31,$AV31,0),C32,D32)</f>
        <v>4</v>
      </c>
      <c r="Q32" s="54">
        <f t="shared" si="6"/>
        <v>0</v>
      </c>
      <c r="R32" s="27">
        <f>COUNTIF($F$4:$F32,R$3)</f>
        <v>5</v>
      </c>
      <c r="S32" s="27">
        <f>COUNTIF($F$4:$F32,S$3)</f>
        <v>2</v>
      </c>
      <c r="T32" s="27">
        <f>COUNTIF($F$4:$F32,T$3)</f>
        <v>1</v>
      </c>
      <c r="U32" s="27">
        <f>COUNTIF($F$4:$F32,U$3)</f>
        <v>3</v>
      </c>
      <c r="V32" s="27">
        <f>COUNTIF($F$4:$F32,V$3)</f>
        <v>4</v>
      </c>
      <c r="W32" s="27">
        <f>COUNTIF($F$4:$F32,W$3)</f>
        <v>4</v>
      </c>
      <c r="X32" s="27">
        <f>COUNTIF($F$4:$F32,X$3)</f>
        <v>1</v>
      </c>
      <c r="Y32" s="27">
        <f>COUNTIF($F$4:$F32,Y$3)</f>
        <v>2</v>
      </c>
      <c r="Z32" s="27">
        <f>COUNTIF($F$4:$F32,Z$3)</f>
        <v>4</v>
      </c>
      <c r="AA32" s="27">
        <f>COUNTIF($F$4:$F32,AA$3)</f>
        <v>3</v>
      </c>
      <c r="AB32" s="38">
        <f>COUNTIF($E$4:$F32,R$3)</f>
        <v>8</v>
      </c>
      <c r="AC32" s="28">
        <f>COUNTIF($E$4:$F32,S$3)</f>
        <v>8</v>
      </c>
      <c r="AD32" s="28">
        <f>COUNTIF($E$4:$F32,T$3)</f>
        <v>5</v>
      </c>
      <c r="AE32" s="28">
        <f>COUNTIF($E$4:$F32,U$3)</f>
        <v>7</v>
      </c>
      <c r="AF32" s="28">
        <f>COUNTIF($E$4:$F32,V$3)</f>
        <v>6</v>
      </c>
      <c r="AG32" s="28">
        <f>COUNTIF($E$4:$F32,W$3)</f>
        <v>8</v>
      </c>
      <c r="AH32" s="28">
        <f>COUNTIF($E$4:$F32,X$3)</f>
        <v>2</v>
      </c>
      <c r="AI32" s="28">
        <f>COUNTIF($E$4:$F32,Y$3)</f>
        <v>4</v>
      </c>
      <c r="AJ32" s="28">
        <f>COUNTIF($E$4:$F32,Z$3)</f>
        <v>7</v>
      </c>
      <c r="AK32" s="28">
        <f>COUNTIF($E$4:$F32,AA$3)</f>
        <v>3</v>
      </c>
      <c r="AL32" s="36">
        <f t="shared" si="19"/>
        <v>3.125</v>
      </c>
      <c r="AM32" s="36">
        <f t="shared" si="7"/>
        <v>0.5</v>
      </c>
      <c r="AN32" s="36">
        <f t="shared" si="8"/>
        <v>0.2</v>
      </c>
      <c r="AO32" s="36">
        <f t="shared" si="9"/>
        <v>1.2857142857142856</v>
      </c>
      <c r="AP32" s="36">
        <f t="shared" si="10"/>
        <v>2.6666666666666665</v>
      </c>
      <c r="AQ32" s="36">
        <f t="shared" si="11"/>
        <v>2</v>
      </c>
      <c r="AR32" s="36">
        <f t="shared" si="12"/>
        <v>0.5</v>
      </c>
      <c r="AS32" s="36">
        <f t="shared" si="13"/>
        <v>1</v>
      </c>
      <c r="AT32" s="36">
        <f t="shared" si="14"/>
        <v>2.2857142857142856</v>
      </c>
      <c r="AU32" s="36">
        <f t="shared" si="15"/>
        <v>3</v>
      </c>
      <c r="AV32" s="27">
        <v>30</v>
      </c>
      <c r="BB32" s="6">
        <f>matches_win_weighted!AL32-matches_lost_weighted!AL32</f>
        <v>-2</v>
      </c>
      <c r="BC32" s="6">
        <f>matches_win_weighted!AM32-matches_lost_weighted!AM32</f>
        <v>4</v>
      </c>
      <c r="BD32" s="6">
        <f>matches_win_weighted!AN32-matches_lost_weighted!AN32</f>
        <v>3</v>
      </c>
      <c r="BE32" s="6">
        <f>matches_win_weighted!AO32-matches_lost_weighted!AO32</f>
        <v>1</v>
      </c>
      <c r="BF32" s="6">
        <f>matches_win_weighted!AP32-matches_lost_weighted!AP32</f>
        <v>-2</v>
      </c>
      <c r="BG32" s="6">
        <f>matches_win_weighted!AQ32-matches_lost_weighted!AQ32</f>
        <v>0</v>
      </c>
      <c r="BH32" s="6">
        <f>matches_win_weighted!AR32-matches_lost_weighted!AR32</f>
        <v>0</v>
      </c>
      <c r="BI32" s="6">
        <f>matches_win_weighted!AS32-matches_lost_weighted!AS32</f>
        <v>0</v>
      </c>
      <c r="BJ32" s="6">
        <f>matches_win_weighted!AT32-matches_lost_weighted!AT32</f>
        <v>-1</v>
      </c>
      <c r="BK32" s="6">
        <f>matches_win_weighted!AU32-matches_lost_weighted!AU32</f>
        <v>-3</v>
      </c>
      <c r="BL32" s="27">
        <v>30</v>
      </c>
      <c r="BP32" s="6">
        <f>'matches_lost (2)'!BA32</f>
        <v>-0.25</v>
      </c>
      <c r="BQ32" s="6">
        <f>'matches_lost (2)'!BB32</f>
        <v>0.5</v>
      </c>
      <c r="BR32" s="6">
        <f>'matches_lost (2)'!BC32</f>
        <v>0.60000000000000009</v>
      </c>
      <c r="BS32" s="6">
        <f>'matches_lost (2)'!BD32</f>
        <v>0.14285714285714285</v>
      </c>
      <c r="BT32" s="6">
        <f>'matches_lost (2)'!BE32</f>
        <v>-0.33333333333333331</v>
      </c>
      <c r="BU32" s="6">
        <f>'matches_lost (2)'!BF32</f>
        <v>0</v>
      </c>
      <c r="BV32" s="6">
        <f>'matches_lost (2)'!BG32</f>
        <v>0</v>
      </c>
      <c r="BW32" s="6">
        <f>'matches_lost (2)'!BH32</f>
        <v>0</v>
      </c>
      <c r="BX32" s="6">
        <f>'matches_lost (2)'!BI32</f>
        <v>-0.14285714285714285</v>
      </c>
      <c r="BY32" s="6">
        <f>'matches_lost (2)'!BJ32</f>
        <v>-1</v>
      </c>
      <c r="BZ32" s="27">
        <v>30</v>
      </c>
    </row>
    <row r="33" spans="1:78" x14ac:dyDescent="0.35">
      <c r="A33" t="s">
        <v>144</v>
      </c>
      <c r="B33" s="33">
        <v>30</v>
      </c>
      <c r="C33" s="27">
        <v>9</v>
      </c>
      <c r="D33" s="27">
        <v>4</v>
      </c>
      <c r="E33" s="27">
        <v>4</v>
      </c>
      <c r="F33" s="27">
        <f t="shared" si="16"/>
        <v>9</v>
      </c>
      <c r="G33" s="27">
        <f t="shared" si="17"/>
        <v>5</v>
      </c>
      <c r="H33" s="27">
        <f t="shared" si="18"/>
        <v>0</v>
      </c>
      <c r="I33" s="34">
        <f>VLOOKUP(F33,naive_stat!$A$4:$E$13,5,0)</f>
        <v>0.4</v>
      </c>
      <c r="J33" s="35">
        <f>11-VLOOKUP(F33,naive_stat!$A$4:$F$13,6,0)</f>
        <v>2</v>
      </c>
      <c r="K33" s="36">
        <f>HLOOKUP(F33,$AL$3:AU33,AV33,0)</f>
        <v>4</v>
      </c>
      <c r="L33" s="54">
        <f>IF(HLOOKUP(C33,$AL$3:$AU32,$AV32,0)&gt;HLOOKUP(D33,$AL$3:$AU32,$AV32,0),C33,D33)</f>
        <v>9</v>
      </c>
      <c r="M33" s="54">
        <f t="shared" si="4"/>
        <v>0</v>
      </c>
      <c r="N33" s="56">
        <f>IF(HLOOKUP(C33,$BB$3:$BK32,$AV32,0)&gt;HLOOKUP(D33,$BB$3:$BK32,$AV32,0),C33,D33)</f>
        <v>4</v>
      </c>
      <c r="O33" s="54">
        <f t="shared" si="5"/>
        <v>1</v>
      </c>
      <c r="P33" s="54">
        <f>IF(HLOOKUP(C33,$BP$3:$BY32,$AV32,0)&gt;HLOOKUP(D33,$BP$3:$BY32,$AV32,0),C33,D33)</f>
        <v>4</v>
      </c>
      <c r="Q33" s="54">
        <f t="shared" si="6"/>
        <v>1</v>
      </c>
      <c r="R33" s="27">
        <f>COUNTIF($F$4:$F33,R$3)</f>
        <v>5</v>
      </c>
      <c r="S33" s="27">
        <f>COUNTIF($F$4:$F33,S$3)</f>
        <v>2</v>
      </c>
      <c r="T33" s="27">
        <f>COUNTIF($F$4:$F33,T$3)</f>
        <v>1</v>
      </c>
      <c r="U33" s="27">
        <f>COUNTIF($F$4:$F33,U$3)</f>
        <v>3</v>
      </c>
      <c r="V33" s="27">
        <f>COUNTIF($F$4:$F33,V$3)</f>
        <v>4</v>
      </c>
      <c r="W33" s="27">
        <f>COUNTIF($F$4:$F33,W$3)</f>
        <v>4</v>
      </c>
      <c r="X33" s="27">
        <f>COUNTIF($F$4:$F33,X$3)</f>
        <v>1</v>
      </c>
      <c r="Y33" s="27">
        <f>COUNTIF($F$4:$F33,Y$3)</f>
        <v>2</v>
      </c>
      <c r="Z33" s="27">
        <f>COUNTIF($F$4:$F33,Z$3)</f>
        <v>4</v>
      </c>
      <c r="AA33" s="27">
        <f>COUNTIF($F$4:$F33,AA$3)</f>
        <v>4</v>
      </c>
      <c r="AB33" s="38">
        <f>COUNTIF($E$4:$F33,R$3)</f>
        <v>8</v>
      </c>
      <c r="AC33" s="28">
        <f>COUNTIF($E$4:$F33,S$3)</f>
        <v>8</v>
      </c>
      <c r="AD33" s="28">
        <f>COUNTIF($E$4:$F33,T$3)</f>
        <v>5</v>
      </c>
      <c r="AE33" s="28">
        <f>COUNTIF($E$4:$F33,U$3)</f>
        <v>7</v>
      </c>
      <c r="AF33" s="28">
        <f>COUNTIF($E$4:$F33,V$3)</f>
        <v>7</v>
      </c>
      <c r="AG33" s="28">
        <f>COUNTIF($E$4:$F33,W$3)</f>
        <v>8</v>
      </c>
      <c r="AH33" s="28">
        <f>COUNTIF($E$4:$F33,X$3)</f>
        <v>2</v>
      </c>
      <c r="AI33" s="28">
        <f>COUNTIF($E$4:$F33,Y$3)</f>
        <v>4</v>
      </c>
      <c r="AJ33" s="28">
        <f>COUNTIF($E$4:$F33,Z$3)</f>
        <v>7</v>
      </c>
      <c r="AK33" s="28">
        <f>COUNTIF($E$4:$F33,AA$3)</f>
        <v>4</v>
      </c>
      <c r="AL33" s="36">
        <f t="shared" si="19"/>
        <v>3.125</v>
      </c>
      <c r="AM33" s="36">
        <f t="shared" si="7"/>
        <v>0.5</v>
      </c>
      <c r="AN33" s="36">
        <f t="shared" si="8"/>
        <v>0.2</v>
      </c>
      <c r="AO33" s="36">
        <f t="shared" si="9"/>
        <v>1.2857142857142856</v>
      </c>
      <c r="AP33" s="36">
        <f t="shared" si="10"/>
        <v>2.2857142857142856</v>
      </c>
      <c r="AQ33" s="36">
        <f t="shared" si="11"/>
        <v>2</v>
      </c>
      <c r="AR33" s="36">
        <f t="shared" si="12"/>
        <v>0.5</v>
      </c>
      <c r="AS33" s="36">
        <f t="shared" si="13"/>
        <v>1</v>
      </c>
      <c r="AT33" s="36">
        <f t="shared" si="14"/>
        <v>2.2857142857142856</v>
      </c>
      <c r="AU33" s="36">
        <f t="shared" si="15"/>
        <v>4</v>
      </c>
      <c r="AV33" s="27">
        <v>31</v>
      </c>
      <c r="BB33" s="6">
        <f>matches_win_weighted!AL33-matches_lost_weighted!AL33</f>
        <v>-2</v>
      </c>
      <c r="BC33" s="6">
        <f>matches_win_weighted!AM33-matches_lost_weighted!AM33</f>
        <v>4</v>
      </c>
      <c r="BD33" s="6">
        <f>matches_win_weighted!AN33-matches_lost_weighted!AN33</f>
        <v>3</v>
      </c>
      <c r="BE33" s="6">
        <f>matches_win_weighted!AO33-matches_lost_weighted!AO33</f>
        <v>1</v>
      </c>
      <c r="BF33" s="6">
        <f>matches_win_weighted!AP33-matches_lost_weighted!AP33</f>
        <v>-1</v>
      </c>
      <c r="BG33" s="6">
        <f>matches_win_weighted!AQ33-matches_lost_weighted!AQ33</f>
        <v>0</v>
      </c>
      <c r="BH33" s="6">
        <f>matches_win_weighted!AR33-matches_lost_weighted!AR33</f>
        <v>0</v>
      </c>
      <c r="BI33" s="6">
        <f>matches_win_weighted!AS33-matches_lost_weighted!AS33</f>
        <v>0</v>
      </c>
      <c r="BJ33" s="6">
        <f>matches_win_weighted!AT33-matches_lost_weighted!AT33</f>
        <v>-1</v>
      </c>
      <c r="BK33" s="6">
        <f>matches_win_weighted!AU33-matches_lost_weighted!AU33</f>
        <v>-4</v>
      </c>
      <c r="BL33" s="27">
        <v>31</v>
      </c>
      <c r="BP33" s="6">
        <f>'matches_lost (2)'!BA33</f>
        <v>-0.25</v>
      </c>
      <c r="BQ33" s="6">
        <f>'matches_lost (2)'!BB33</f>
        <v>0.5</v>
      </c>
      <c r="BR33" s="6">
        <f>'matches_lost (2)'!BC33</f>
        <v>0.60000000000000009</v>
      </c>
      <c r="BS33" s="6">
        <f>'matches_lost (2)'!BD33</f>
        <v>0.14285714285714285</v>
      </c>
      <c r="BT33" s="6">
        <f>'matches_lost (2)'!BE33</f>
        <v>-0.14285714285714285</v>
      </c>
      <c r="BU33" s="6">
        <f>'matches_lost (2)'!BF33</f>
        <v>0</v>
      </c>
      <c r="BV33" s="6">
        <f>'matches_lost (2)'!BG33</f>
        <v>0</v>
      </c>
      <c r="BW33" s="6">
        <f>'matches_lost (2)'!BH33</f>
        <v>0</v>
      </c>
      <c r="BX33" s="6">
        <f>'matches_lost (2)'!BI33</f>
        <v>-0.14285714285714285</v>
      </c>
      <c r="BY33" s="6">
        <f>'matches_lost (2)'!BJ33</f>
        <v>-1</v>
      </c>
      <c r="BZ33" s="27">
        <v>31</v>
      </c>
    </row>
    <row r="34" spans="1:78" x14ac:dyDescent="0.35">
      <c r="A34" t="s">
        <v>144</v>
      </c>
      <c r="B34" s="33">
        <v>31</v>
      </c>
      <c r="C34" s="27">
        <v>4</v>
      </c>
      <c r="D34" s="27">
        <v>9</v>
      </c>
      <c r="E34" s="27">
        <v>9</v>
      </c>
      <c r="F34" s="27">
        <f t="shared" si="16"/>
        <v>4</v>
      </c>
      <c r="G34" s="27">
        <f t="shared" si="17"/>
        <v>-5</v>
      </c>
      <c r="H34" s="27">
        <f t="shared" si="18"/>
        <v>0</v>
      </c>
      <c r="I34" s="34">
        <f>VLOOKUP(F34,naive_stat!$A$4:$E$13,5,0)</f>
        <v>0.5161290322580645</v>
      </c>
      <c r="J34" s="35">
        <f>11-VLOOKUP(F34,naive_stat!$A$4:$F$13,6,0)</f>
        <v>8</v>
      </c>
      <c r="K34" s="36">
        <f>HLOOKUP(F34,$AL$3:AU34,AV34,0)</f>
        <v>3.125</v>
      </c>
      <c r="L34" s="54">
        <f>IF(HLOOKUP(C34,$AL$3:$AU33,$AV33,0)&gt;HLOOKUP(D34,$AL$3:$AU33,$AV33,0),C34,D34)</f>
        <v>9</v>
      </c>
      <c r="M34" s="54">
        <f t="shared" si="4"/>
        <v>1</v>
      </c>
      <c r="N34" s="56">
        <f>IF(HLOOKUP(C34,$BB$3:$BK33,$AV33,0)&gt;HLOOKUP(D34,$BB$3:$BK33,$AV33,0),C34,D34)</f>
        <v>4</v>
      </c>
      <c r="O34" s="54">
        <f t="shared" si="5"/>
        <v>0</v>
      </c>
      <c r="P34" s="54">
        <f>IF(HLOOKUP(C34,$BP$3:$BY33,$AV33,0)&gt;HLOOKUP(D34,$BP$3:$BY33,$AV33,0),C34,D34)</f>
        <v>4</v>
      </c>
      <c r="Q34" s="54">
        <f t="shared" si="6"/>
        <v>0</v>
      </c>
      <c r="R34" s="27">
        <f>COUNTIF($F$4:$F34,R$3)</f>
        <v>5</v>
      </c>
      <c r="S34" s="27">
        <f>COUNTIF($F$4:$F34,S$3)</f>
        <v>2</v>
      </c>
      <c r="T34" s="27">
        <f>COUNTIF($F$4:$F34,T$3)</f>
        <v>1</v>
      </c>
      <c r="U34" s="27">
        <f>COUNTIF($F$4:$F34,U$3)</f>
        <v>3</v>
      </c>
      <c r="V34" s="27">
        <f>COUNTIF($F$4:$F34,V$3)</f>
        <v>5</v>
      </c>
      <c r="W34" s="27">
        <f>COUNTIF($F$4:$F34,W$3)</f>
        <v>4</v>
      </c>
      <c r="X34" s="27">
        <f>COUNTIF($F$4:$F34,X$3)</f>
        <v>1</v>
      </c>
      <c r="Y34" s="27">
        <f>COUNTIF($F$4:$F34,Y$3)</f>
        <v>2</v>
      </c>
      <c r="Z34" s="27">
        <f>COUNTIF($F$4:$F34,Z$3)</f>
        <v>4</v>
      </c>
      <c r="AA34" s="27">
        <f>COUNTIF($F$4:$F34,AA$3)</f>
        <v>4</v>
      </c>
      <c r="AB34" s="38">
        <f>COUNTIF($E$4:$F34,R$3)</f>
        <v>8</v>
      </c>
      <c r="AC34" s="28">
        <f>COUNTIF($E$4:$F34,S$3)</f>
        <v>8</v>
      </c>
      <c r="AD34" s="28">
        <f>COUNTIF($E$4:$F34,T$3)</f>
        <v>5</v>
      </c>
      <c r="AE34" s="28">
        <f>COUNTIF($E$4:$F34,U$3)</f>
        <v>7</v>
      </c>
      <c r="AF34" s="28">
        <f>COUNTIF($E$4:$F34,V$3)</f>
        <v>8</v>
      </c>
      <c r="AG34" s="28">
        <f>COUNTIF($E$4:$F34,W$3)</f>
        <v>8</v>
      </c>
      <c r="AH34" s="28">
        <f>COUNTIF($E$4:$F34,X$3)</f>
        <v>2</v>
      </c>
      <c r="AI34" s="28">
        <f>COUNTIF($E$4:$F34,Y$3)</f>
        <v>4</v>
      </c>
      <c r="AJ34" s="28">
        <f>COUNTIF($E$4:$F34,Z$3)</f>
        <v>7</v>
      </c>
      <c r="AK34" s="28">
        <f>COUNTIF($E$4:$F34,AA$3)</f>
        <v>5</v>
      </c>
      <c r="AL34" s="36">
        <f t="shared" si="19"/>
        <v>3.125</v>
      </c>
      <c r="AM34" s="36">
        <f t="shared" si="7"/>
        <v>0.5</v>
      </c>
      <c r="AN34" s="36">
        <f t="shared" si="8"/>
        <v>0.2</v>
      </c>
      <c r="AO34" s="36">
        <f t="shared" si="9"/>
        <v>1.2857142857142856</v>
      </c>
      <c r="AP34" s="36">
        <f t="shared" si="10"/>
        <v>3.125</v>
      </c>
      <c r="AQ34" s="36">
        <f t="shared" si="11"/>
        <v>2</v>
      </c>
      <c r="AR34" s="36">
        <f t="shared" si="12"/>
        <v>0.5</v>
      </c>
      <c r="AS34" s="36">
        <f t="shared" si="13"/>
        <v>1</v>
      </c>
      <c r="AT34" s="36">
        <f t="shared" si="14"/>
        <v>2.2857142857142856</v>
      </c>
      <c r="AU34" s="36">
        <f t="shared" si="15"/>
        <v>3.2</v>
      </c>
      <c r="AV34" s="27">
        <v>32</v>
      </c>
      <c r="BB34" s="6">
        <f>matches_win_weighted!AL34-matches_lost_weighted!AL34</f>
        <v>-2</v>
      </c>
      <c r="BC34" s="6">
        <f>matches_win_weighted!AM34-matches_lost_weighted!AM34</f>
        <v>4</v>
      </c>
      <c r="BD34" s="6">
        <f>matches_win_weighted!AN34-matches_lost_weighted!AN34</f>
        <v>3</v>
      </c>
      <c r="BE34" s="6">
        <f>matches_win_weighted!AO34-matches_lost_weighted!AO34</f>
        <v>1</v>
      </c>
      <c r="BF34" s="6">
        <f>matches_win_weighted!AP34-matches_lost_weighted!AP34</f>
        <v>-2</v>
      </c>
      <c r="BG34" s="6">
        <f>matches_win_weighted!AQ34-matches_lost_weighted!AQ34</f>
        <v>0</v>
      </c>
      <c r="BH34" s="6">
        <f>matches_win_weighted!AR34-matches_lost_weighted!AR34</f>
        <v>0</v>
      </c>
      <c r="BI34" s="6">
        <f>matches_win_weighted!AS34-matches_lost_weighted!AS34</f>
        <v>0</v>
      </c>
      <c r="BJ34" s="6">
        <f>matches_win_weighted!AT34-matches_lost_weighted!AT34</f>
        <v>-1</v>
      </c>
      <c r="BK34" s="6">
        <f>matches_win_weighted!AU34-matches_lost_weighted!AU34</f>
        <v>-3</v>
      </c>
      <c r="BL34" s="27">
        <v>32</v>
      </c>
      <c r="BP34" s="6">
        <f>'matches_lost (2)'!BA34</f>
        <v>-0.25</v>
      </c>
      <c r="BQ34" s="6">
        <f>'matches_lost (2)'!BB34</f>
        <v>0.5</v>
      </c>
      <c r="BR34" s="6">
        <f>'matches_lost (2)'!BC34</f>
        <v>0.60000000000000009</v>
      </c>
      <c r="BS34" s="6">
        <f>'matches_lost (2)'!BD34</f>
        <v>0.14285714285714285</v>
      </c>
      <c r="BT34" s="6">
        <f>'matches_lost (2)'!BE34</f>
        <v>-0.25</v>
      </c>
      <c r="BU34" s="6">
        <f>'matches_lost (2)'!BF34</f>
        <v>0</v>
      </c>
      <c r="BV34" s="6">
        <f>'matches_lost (2)'!BG34</f>
        <v>0</v>
      </c>
      <c r="BW34" s="6">
        <f>'matches_lost (2)'!BH34</f>
        <v>0</v>
      </c>
      <c r="BX34" s="6">
        <f>'matches_lost (2)'!BI34</f>
        <v>-0.14285714285714285</v>
      </c>
      <c r="BY34" s="6">
        <f>'matches_lost (2)'!BJ34</f>
        <v>-0.60000000000000009</v>
      </c>
      <c r="BZ34" s="27">
        <v>32</v>
      </c>
    </row>
    <row r="35" spans="1:78" x14ac:dyDescent="0.35">
      <c r="A35" t="s">
        <v>144</v>
      </c>
      <c r="B35" s="33">
        <v>32</v>
      </c>
      <c r="C35" s="27">
        <v>3</v>
      </c>
      <c r="D35" s="27">
        <v>1</v>
      </c>
      <c r="E35" s="27">
        <v>3</v>
      </c>
      <c r="F35" s="27">
        <f t="shared" si="16"/>
        <v>1</v>
      </c>
      <c r="G35" s="27">
        <f t="shared" si="17"/>
        <v>2</v>
      </c>
      <c r="H35" s="27">
        <f t="shared" si="18"/>
        <v>0</v>
      </c>
      <c r="I35" s="34">
        <f>VLOOKUP(F35,naive_stat!$A$4:$E$13,5,0)</f>
        <v>0.7567567567567568</v>
      </c>
      <c r="J35" s="35">
        <f>11-VLOOKUP(F35,naive_stat!$A$4:$F$13,6,0)</f>
        <v>10</v>
      </c>
      <c r="K35" s="36">
        <f>HLOOKUP(F35,$AL$3:AU35,AV35,0)</f>
        <v>1</v>
      </c>
      <c r="L35" s="54">
        <f>IF(HLOOKUP(C35,$AL$3:$AU34,$AV34,0)&gt;HLOOKUP(D35,$AL$3:$AU34,$AV34,0),C35,D35)</f>
        <v>3</v>
      </c>
      <c r="M35" s="54">
        <f t="shared" si="4"/>
        <v>1</v>
      </c>
      <c r="N35" s="56">
        <f>IF(HLOOKUP(C35,$BB$3:$BK34,$AV34,0)&gt;HLOOKUP(D35,$BB$3:$BK34,$AV34,0),C35,D35)</f>
        <v>1</v>
      </c>
      <c r="O35" s="54">
        <f t="shared" si="5"/>
        <v>0</v>
      </c>
      <c r="P35" s="54">
        <f>IF(HLOOKUP(C35,$BP$3:$BY34,$AV34,0)&gt;HLOOKUP(D35,$BP$3:$BY34,$AV34,0),C35,D35)</f>
        <v>1</v>
      </c>
      <c r="Q35" s="54">
        <f t="shared" si="6"/>
        <v>0</v>
      </c>
      <c r="R35" s="27">
        <f>COUNTIF($F$4:$F35,R$3)</f>
        <v>5</v>
      </c>
      <c r="S35" s="27">
        <f>COUNTIF($F$4:$F35,S$3)</f>
        <v>3</v>
      </c>
      <c r="T35" s="27">
        <f>COUNTIF($F$4:$F35,T$3)</f>
        <v>1</v>
      </c>
      <c r="U35" s="27">
        <f>COUNTIF($F$4:$F35,U$3)</f>
        <v>3</v>
      </c>
      <c r="V35" s="27">
        <f>COUNTIF($F$4:$F35,V$3)</f>
        <v>5</v>
      </c>
      <c r="W35" s="27">
        <f>COUNTIF($F$4:$F35,W$3)</f>
        <v>4</v>
      </c>
      <c r="X35" s="27">
        <f>COUNTIF($F$4:$F35,X$3)</f>
        <v>1</v>
      </c>
      <c r="Y35" s="27">
        <f>COUNTIF($F$4:$F35,Y$3)</f>
        <v>2</v>
      </c>
      <c r="Z35" s="27">
        <f>COUNTIF($F$4:$F35,Z$3)</f>
        <v>4</v>
      </c>
      <c r="AA35" s="27">
        <f>COUNTIF($F$4:$F35,AA$3)</f>
        <v>4</v>
      </c>
      <c r="AB35" s="38">
        <f>COUNTIF($E$4:$F35,R$3)</f>
        <v>8</v>
      </c>
      <c r="AC35" s="28">
        <f>COUNTIF($E$4:$F35,S$3)</f>
        <v>9</v>
      </c>
      <c r="AD35" s="28">
        <f>COUNTIF($E$4:$F35,T$3)</f>
        <v>5</v>
      </c>
      <c r="AE35" s="28">
        <f>COUNTIF($E$4:$F35,U$3)</f>
        <v>8</v>
      </c>
      <c r="AF35" s="28">
        <f>COUNTIF($E$4:$F35,V$3)</f>
        <v>8</v>
      </c>
      <c r="AG35" s="28">
        <f>COUNTIF($E$4:$F35,W$3)</f>
        <v>8</v>
      </c>
      <c r="AH35" s="28">
        <f>COUNTIF($E$4:$F35,X$3)</f>
        <v>2</v>
      </c>
      <c r="AI35" s="28">
        <f>COUNTIF($E$4:$F35,Y$3)</f>
        <v>4</v>
      </c>
      <c r="AJ35" s="28">
        <f>COUNTIF($E$4:$F35,Z$3)</f>
        <v>7</v>
      </c>
      <c r="AK35" s="28">
        <f>COUNTIF($E$4:$F35,AA$3)</f>
        <v>5</v>
      </c>
      <c r="AL35" s="36">
        <f t="shared" si="19"/>
        <v>3.125</v>
      </c>
      <c r="AM35" s="36">
        <f t="shared" si="7"/>
        <v>1</v>
      </c>
      <c r="AN35" s="36">
        <f t="shared" si="8"/>
        <v>0.2</v>
      </c>
      <c r="AO35" s="36">
        <f t="shared" si="9"/>
        <v>1.125</v>
      </c>
      <c r="AP35" s="36">
        <f t="shared" si="10"/>
        <v>3.125</v>
      </c>
      <c r="AQ35" s="36">
        <f t="shared" si="11"/>
        <v>2</v>
      </c>
      <c r="AR35" s="36">
        <f t="shared" si="12"/>
        <v>0.5</v>
      </c>
      <c r="AS35" s="36">
        <f t="shared" si="13"/>
        <v>1</v>
      </c>
      <c r="AT35" s="36">
        <f t="shared" si="14"/>
        <v>2.2857142857142856</v>
      </c>
      <c r="AU35" s="36">
        <f t="shared" si="15"/>
        <v>3.2</v>
      </c>
      <c r="AV35" s="27">
        <v>33</v>
      </c>
      <c r="BB35" s="6">
        <f>matches_win_weighted!AL35-matches_lost_weighted!AL35</f>
        <v>-2</v>
      </c>
      <c r="BC35" s="6">
        <f>matches_win_weighted!AM35-matches_lost_weighted!AM35</f>
        <v>3</v>
      </c>
      <c r="BD35" s="6">
        <f>matches_win_weighted!AN35-matches_lost_weighted!AN35</f>
        <v>3</v>
      </c>
      <c r="BE35" s="6">
        <f>matches_win_weighted!AO35-matches_lost_weighted!AO35</f>
        <v>2</v>
      </c>
      <c r="BF35" s="6">
        <f>matches_win_weighted!AP35-matches_lost_weighted!AP35</f>
        <v>-2</v>
      </c>
      <c r="BG35" s="6">
        <f>matches_win_weighted!AQ35-matches_lost_weighted!AQ35</f>
        <v>0</v>
      </c>
      <c r="BH35" s="6">
        <f>matches_win_weighted!AR35-matches_lost_weighted!AR35</f>
        <v>0</v>
      </c>
      <c r="BI35" s="6">
        <f>matches_win_weighted!AS35-matches_lost_weighted!AS35</f>
        <v>0</v>
      </c>
      <c r="BJ35" s="6">
        <f>matches_win_weighted!AT35-matches_lost_weighted!AT35</f>
        <v>-1</v>
      </c>
      <c r="BK35" s="6">
        <f>matches_win_weighted!AU35-matches_lost_weighted!AU35</f>
        <v>-3</v>
      </c>
      <c r="BL35" s="27">
        <v>33</v>
      </c>
      <c r="BP35" s="6">
        <f>'matches_lost (2)'!BA35</f>
        <v>-0.25</v>
      </c>
      <c r="BQ35" s="6">
        <f>'matches_lost (2)'!BB35</f>
        <v>0.33333333333333331</v>
      </c>
      <c r="BR35" s="6">
        <f>'matches_lost (2)'!BC35</f>
        <v>0.60000000000000009</v>
      </c>
      <c r="BS35" s="6">
        <f>'matches_lost (2)'!BD35</f>
        <v>0.25</v>
      </c>
      <c r="BT35" s="6">
        <f>'matches_lost (2)'!BE35</f>
        <v>-0.25</v>
      </c>
      <c r="BU35" s="6">
        <f>'matches_lost (2)'!BF35</f>
        <v>0</v>
      </c>
      <c r="BV35" s="6">
        <f>'matches_lost (2)'!BG35</f>
        <v>0</v>
      </c>
      <c r="BW35" s="6">
        <f>'matches_lost (2)'!BH35</f>
        <v>0</v>
      </c>
      <c r="BX35" s="6">
        <f>'matches_lost (2)'!BI35</f>
        <v>-0.14285714285714285</v>
      </c>
      <c r="BY35" s="6">
        <f>'matches_lost (2)'!BJ35</f>
        <v>-0.60000000000000009</v>
      </c>
      <c r="BZ35" s="27">
        <v>33</v>
      </c>
    </row>
    <row r="36" spans="1:78" x14ac:dyDescent="0.35">
      <c r="A36" t="s">
        <v>144</v>
      </c>
      <c r="B36" s="33">
        <v>33</v>
      </c>
      <c r="C36" s="27">
        <v>3</v>
      </c>
      <c r="D36" s="27">
        <v>5</v>
      </c>
      <c r="E36" s="27">
        <v>3</v>
      </c>
      <c r="F36" s="27">
        <f t="shared" si="16"/>
        <v>5</v>
      </c>
      <c r="G36" s="27">
        <f t="shared" si="17"/>
        <v>-2</v>
      </c>
      <c r="H36" s="27">
        <f t="shared" si="18"/>
        <v>0</v>
      </c>
      <c r="I36" s="34">
        <f>VLOOKUP(F36,naive_stat!$A$4:$E$13,5,0)</f>
        <v>0.42307692307692307</v>
      </c>
      <c r="J36" s="35">
        <f>11-VLOOKUP(F36,naive_stat!$A$4:$F$13,6,0)</f>
        <v>3</v>
      </c>
      <c r="K36" s="36">
        <f>HLOOKUP(F36,$AL$3:AU36,AV36,0)</f>
        <v>2.7777777777777777</v>
      </c>
      <c r="L36" s="54">
        <f>IF(HLOOKUP(C36,$AL$3:$AU35,$AV35,0)&gt;HLOOKUP(D36,$AL$3:$AU35,$AV35,0),C36,D36)</f>
        <v>5</v>
      </c>
      <c r="M36" s="54">
        <f t="shared" si="4"/>
        <v>0</v>
      </c>
      <c r="N36" s="56">
        <f>IF(HLOOKUP(C36,$BB$3:$BK35,$AV35,0)&gt;HLOOKUP(D36,$BB$3:$BK35,$AV35,0),C36,D36)</f>
        <v>3</v>
      </c>
      <c r="O36" s="54">
        <f t="shared" si="5"/>
        <v>1</v>
      </c>
      <c r="P36" s="54">
        <f>IF(HLOOKUP(C36,$BP$3:$BY35,$AV35,0)&gt;HLOOKUP(D36,$BP$3:$BY35,$AV35,0),C36,D36)</f>
        <v>3</v>
      </c>
      <c r="Q36" s="54">
        <f t="shared" si="6"/>
        <v>1</v>
      </c>
      <c r="R36" s="27">
        <f>COUNTIF($F$4:$F36,R$3)</f>
        <v>5</v>
      </c>
      <c r="S36" s="27">
        <f>COUNTIF($F$4:$F36,S$3)</f>
        <v>3</v>
      </c>
      <c r="T36" s="27">
        <f>COUNTIF($F$4:$F36,T$3)</f>
        <v>1</v>
      </c>
      <c r="U36" s="27">
        <f>COUNTIF($F$4:$F36,U$3)</f>
        <v>3</v>
      </c>
      <c r="V36" s="27">
        <f>COUNTIF($F$4:$F36,V$3)</f>
        <v>5</v>
      </c>
      <c r="W36" s="27">
        <f>COUNTIF($F$4:$F36,W$3)</f>
        <v>5</v>
      </c>
      <c r="X36" s="27">
        <f>COUNTIF($F$4:$F36,X$3)</f>
        <v>1</v>
      </c>
      <c r="Y36" s="27">
        <f>COUNTIF($F$4:$F36,Y$3)</f>
        <v>2</v>
      </c>
      <c r="Z36" s="27">
        <f>COUNTIF($F$4:$F36,Z$3)</f>
        <v>4</v>
      </c>
      <c r="AA36" s="27">
        <f>COUNTIF($F$4:$F36,AA$3)</f>
        <v>4</v>
      </c>
      <c r="AB36" s="38">
        <f>COUNTIF($E$4:$F36,R$3)</f>
        <v>8</v>
      </c>
      <c r="AC36" s="28">
        <f>COUNTIF($E$4:$F36,S$3)</f>
        <v>9</v>
      </c>
      <c r="AD36" s="28">
        <f>COUNTIF($E$4:$F36,T$3)</f>
        <v>5</v>
      </c>
      <c r="AE36" s="28">
        <f>COUNTIF($E$4:$F36,U$3)</f>
        <v>9</v>
      </c>
      <c r="AF36" s="28">
        <f>COUNTIF($E$4:$F36,V$3)</f>
        <v>8</v>
      </c>
      <c r="AG36" s="28">
        <f>COUNTIF($E$4:$F36,W$3)</f>
        <v>9</v>
      </c>
      <c r="AH36" s="28">
        <f>COUNTIF($E$4:$F36,X$3)</f>
        <v>2</v>
      </c>
      <c r="AI36" s="28">
        <f>COUNTIF($E$4:$F36,Y$3)</f>
        <v>4</v>
      </c>
      <c r="AJ36" s="28">
        <f>COUNTIF($E$4:$F36,Z$3)</f>
        <v>7</v>
      </c>
      <c r="AK36" s="28">
        <f>COUNTIF($E$4:$F36,AA$3)</f>
        <v>5</v>
      </c>
      <c r="AL36" s="36">
        <f t="shared" si="19"/>
        <v>3.125</v>
      </c>
      <c r="AM36" s="36">
        <f t="shared" si="7"/>
        <v>1</v>
      </c>
      <c r="AN36" s="36">
        <f t="shared" si="8"/>
        <v>0.2</v>
      </c>
      <c r="AO36" s="36">
        <f t="shared" si="9"/>
        <v>1</v>
      </c>
      <c r="AP36" s="36">
        <f t="shared" si="10"/>
        <v>3.125</v>
      </c>
      <c r="AQ36" s="36">
        <f t="shared" si="11"/>
        <v>2.7777777777777777</v>
      </c>
      <c r="AR36" s="36">
        <f t="shared" si="12"/>
        <v>0.5</v>
      </c>
      <c r="AS36" s="36">
        <f t="shared" si="13"/>
        <v>1</v>
      </c>
      <c r="AT36" s="36">
        <f t="shared" si="14"/>
        <v>2.2857142857142856</v>
      </c>
      <c r="AU36" s="36">
        <f t="shared" si="15"/>
        <v>3.2</v>
      </c>
      <c r="AV36" s="27">
        <v>34</v>
      </c>
      <c r="BB36" s="6">
        <f>matches_win_weighted!AL36-matches_lost_weighted!AL36</f>
        <v>-2</v>
      </c>
      <c r="BC36" s="6">
        <f>matches_win_weighted!AM36-matches_lost_weighted!AM36</f>
        <v>3</v>
      </c>
      <c r="BD36" s="6">
        <f>matches_win_weighted!AN36-matches_lost_weighted!AN36</f>
        <v>3</v>
      </c>
      <c r="BE36" s="6">
        <f>matches_win_weighted!AO36-matches_lost_weighted!AO36</f>
        <v>3</v>
      </c>
      <c r="BF36" s="6">
        <f>matches_win_weighted!AP36-matches_lost_weighted!AP36</f>
        <v>-2</v>
      </c>
      <c r="BG36" s="6">
        <f>matches_win_weighted!AQ36-matches_lost_weighted!AQ36</f>
        <v>-1</v>
      </c>
      <c r="BH36" s="6">
        <f>matches_win_weighted!AR36-matches_lost_weighted!AR36</f>
        <v>0</v>
      </c>
      <c r="BI36" s="6">
        <f>matches_win_weighted!AS36-matches_lost_weighted!AS36</f>
        <v>0</v>
      </c>
      <c r="BJ36" s="6">
        <f>matches_win_weighted!AT36-matches_lost_weighted!AT36</f>
        <v>-1</v>
      </c>
      <c r="BK36" s="6">
        <f>matches_win_weighted!AU36-matches_lost_weighted!AU36</f>
        <v>-3</v>
      </c>
      <c r="BL36" s="27">
        <v>34</v>
      </c>
      <c r="BP36" s="6">
        <f>'matches_lost (2)'!BA36</f>
        <v>-0.25</v>
      </c>
      <c r="BQ36" s="6">
        <f>'matches_lost (2)'!BB36</f>
        <v>0.33333333333333331</v>
      </c>
      <c r="BR36" s="6">
        <f>'matches_lost (2)'!BC36</f>
        <v>0.60000000000000009</v>
      </c>
      <c r="BS36" s="6">
        <f>'matches_lost (2)'!BD36</f>
        <v>0.33333333333333331</v>
      </c>
      <c r="BT36" s="6">
        <f>'matches_lost (2)'!BE36</f>
        <v>-0.25</v>
      </c>
      <c r="BU36" s="6">
        <f>'matches_lost (2)'!BF36</f>
        <v>-0.11111111111111116</v>
      </c>
      <c r="BV36" s="6">
        <f>'matches_lost (2)'!BG36</f>
        <v>0</v>
      </c>
      <c r="BW36" s="6">
        <f>'matches_lost (2)'!BH36</f>
        <v>0</v>
      </c>
      <c r="BX36" s="6">
        <f>'matches_lost (2)'!BI36</f>
        <v>-0.14285714285714285</v>
      </c>
      <c r="BY36" s="6">
        <f>'matches_lost (2)'!BJ36</f>
        <v>-0.60000000000000009</v>
      </c>
      <c r="BZ36" s="27">
        <v>34</v>
      </c>
    </row>
    <row r="37" spans="1:78" x14ac:dyDescent="0.35">
      <c r="A37" t="s">
        <v>144</v>
      </c>
      <c r="B37" s="33">
        <v>34</v>
      </c>
      <c r="C37" s="27">
        <v>5</v>
      </c>
      <c r="D37" s="27">
        <v>1</v>
      </c>
      <c r="E37" s="27">
        <v>1</v>
      </c>
      <c r="F37" s="27">
        <f t="shared" si="16"/>
        <v>5</v>
      </c>
      <c r="G37" s="27">
        <f t="shared" si="17"/>
        <v>4</v>
      </c>
      <c r="H37" s="27">
        <f t="shared" si="18"/>
        <v>0</v>
      </c>
      <c r="I37" s="34">
        <f>VLOOKUP(F37,naive_stat!$A$4:$E$13,5,0)</f>
        <v>0.42307692307692307</v>
      </c>
      <c r="J37" s="35">
        <f>11-VLOOKUP(F37,naive_stat!$A$4:$F$13,6,0)</f>
        <v>3</v>
      </c>
      <c r="K37" s="36">
        <f>HLOOKUP(F37,$AL$3:AU37,AV37,0)</f>
        <v>3.5999999999999996</v>
      </c>
      <c r="L37" s="54">
        <f>IF(HLOOKUP(C37,$AL$3:$AU36,$AV36,0)&gt;HLOOKUP(D37,$AL$3:$AU36,$AV36,0),C37,D37)</f>
        <v>5</v>
      </c>
      <c r="M37" s="54">
        <f t="shared" si="4"/>
        <v>0</v>
      </c>
      <c r="N37" s="56">
        <f>IF(HLOOKUP(C37,$BB$3:$BK36,$AV36,0)&gt;HLOOKUP(D37,$BB$3:$BK36,$AV36,0),C37,D37)</f>
        <v>1</v>
      </c>
      <c r="O37" s="54">
        <f t="shared" si="5"/>
        <v>1</v>
      </c>
      <c r="P37" s="54">
        <f>IF(HLOOKUP(C37,$BP$3:$BY36,$AV36,0)&gt;HLOOKUP(D37,$BP$3:$BY36,$AV36,0),C37,D37)</f>
        <v>1</v>
      </c>
      <c r="Q37" s="54">
        <f t="shared" si="6"/>
        <v>1</v>
      </c>
      <c r="R37" s="27">
        <f>COUNTIF($F$4:$F37,R$3)</f>
        <v>5</v>
      </c>
      <c r="S37" s="27">
        <f>COUNTIF($F$4:$F37,S$3)</f>
        <v>3</v>
      </c>
      <c r="T37" s="27">
        <f>COUNTIF($F$4:$F37,T$3)</f>
        <v>1</v>
      </c>
      <c r="U37" s="27">
        <f>COUNTIF($F$4:$F37,U$3)</f>
        <v>3</v>
      </c>
      <c r="V37" s="27">
        <f>COUNTIF($F$4:$F37,V$3)</f>
        <v>5</v>
      </c>
      <c r="W37" s="27">
        <f>COUNTIF($F$4:$F37,W$3)</f>
        <v>6</v>
      </c>
      <c r="X37" s="27">
        <f>COUNTIF($F$4:$F37,X$3)</f>
        <v>1</v>
      </c>
      <c r="Y37" s="27">
        <f>COUNTIF($F$4:$F37,Y$3)</f>
        <v>2</v>
      </c>
      <c r="Z37" s="27">
        <f>COUNTIF($F$4:$F37,Z$3)</f>
        <v>4</v>
      </c>
      <c r="AA37" s="27">
        <f>COUNTIF($F$4:$F37,AA$3)</f>
        <v>4</v>
      </c>
      <c r="AB37" s="38">
        <f>COUNTIF($E$4:$F37,R$3)</f>
        <v>8</v>
      </c>
      <c r="AC37" s="28">
        <f>COUNTIF($E$4:$F37,S$3)</f>
        <v>10</v>
      </c>
      <c r="AD37" s="28">
        <f>COUNTIF($E$4:$F37,T$3)</f>
        <v>5</v>
      </c>
      <c r="AE37" s="28">
        <f>COUNTIF($E$4:$F37,U$3)</f>
        <v>9</v>
      </c>
      <c r="AF37" s="28">
        <f>COUNTIF($E$4:$F37,V$3)</f>
        <v>8</v>
      </c>
      <c r="AG37" s="28">
        <f>COUNTIF($E$4:$F37,W$3)</f>
        <v>10</v>
      </c>
      <c r="AH37" s="28">
        <f>COUNTIF($E$4:$F37,X$3)</f>
        <v>2</v>
      </c>
      <c r="AI37" s="28">
        <f>COUNTIF($E$4:$F37,Y$3)</f>
        <v>4</v>
      </c>
      <c r="AJ37" s="28">
        <f>COUNTIF($E$4:$F37,Z$3)</f>
        <v>7</v>
      </c>
      <c r="AK37" s="28">
        <f>COUNTIF($E$4:$F37,AA$3)</f>
        <v>5</v>
      </c>
      <c r="AL37" s="36">
        <f t="shared" si="19"/>
        <v>3.125</v>
      </c>
      <c r="AM37" s="36">
        <f t="shared" si="7"/>
        <v>0.89999999999999991</v>
      </c>
      <c r="AN37" s="36">
        <f t="shared" si="8"/>
        <v>0.2</v>
      </c>
      <c r="AO37" s="36">
        <f t="shared" si="9"/>
        <v>1</v>
      </c>
      <c r="AP37" s="36">
        <f t="shared" si="10"/>
        <v>3.125</v>
      </c>
      <c r="AQ37" s="36">
        <f t="shared" si="11"/>
        <v>3.5999999999999996</v>
      </c>
      <c r="AR37" s="36">
        <f t="shared" si="12"/>
        <v>0.5</v>
      </c>
      <c r="AS37" s="36">
        <f t="shared" si="13"/>
        <v>1</v>
      </c>
      <c r="AT37" s="36">
        <f t="shared" si="14"/>
        <v>2.2857142857142856</v>
      </c>
      <c r="AU37" s="36">
        <f t="shared" si="15"/>
        <v>3.2</v>
      </c>
      <c r="AV37" s="27">
        <v>35</v>
      </c>
      <c r="BB37" s="6">
        <f>matches_win_weighted!AL37-matches_lost_weighted!AL37</f>
        <v>-2</v>
      </c>
      <c r="BC37" s="6">
        <f>matches_win_weighted!AM37-matches_lost_weighted!AM37</f>
        <v>3.9999999999999996</v>
      </c>
      <c r="BD37" s="6">
        <f>matches_win_weighted!AN37-matches_lost_weighted!AN37</f>
        <v>3</v>
      </c>
      <c r="BE37" s="6">
        <f>matches_win_weighted!AO37-matches_lost_weighted!AO37</f>
        <v>3</v>
      </c>
      <c r="BF37" s="6">
        <f>matches_win_weighted!AP37-matches_lost_weighted!AP37</f>
        <v>-2</v>
      </c>
      <c r="BG37" s="6">
        <f>matches_win_weighted!AQ37-matches_lost_weighted!AQ37</f>
        <v>-1.9999999999999996</v>
      </c>
      <c r="BH37" s="6">
        <f>matches_win_weighted!AR37-matches_lost_weighted!AR37</f>
        <v>0</v>
      </c>
      <c r="BI37" s="6">
        <f>matches_win_weighted!AS37-matches_lost_weighted!AS37</f>
        <v>0</v>
      </c>
      <c r="BJ37" s="6">
        <f>matches_win_weighted!AT37-matches_lost_weighted!AT37</f>
        <v>-1</v>
      </c>
      <c r="BK37" s="6">
        <f>matches_win_weighted!AU37-matches_lost_weighted!AU37</f>
        <v>-3</v>
      </c>
      <c r="BL37" s="27">
        <v>35</v>
      </c>
      <c r="BP37" s="6">
        <f>'matches_lost (2)'!BA37</f>
        <v>-0.25</v>
      </c>
      <c r="BQ37" s="6">
        <f>'matches_lost (2)'!BB37</f>
        <v>0.39999999999999997</v>
      </c>
      <c r="BR37" s="6">
        <f>'matches_lost (2)'!BC37</f>
        <v>0.60000000000000009</v>
      </c>
      <c r="BS37" s="6">
        <f>'matches_lost (2)'!BD37</f>
        <v>0.33333333333333331</v>
      </c>
      <c r="BT37" s="6">
        <f>'matches_lost (2)'!BE37</f>
        <v>-0.25</v>
      </c>
      <c r="BU37" s="6">
        <f>'matches_lost (2)'!BF37</f>
        <v>-0.19999999999999996</v>
      </c>
      <c r="BV37" s="6">
        <f>'matches_lost (2)'!BG37</f>
        <v>0</v>
      </c>
      <c r="BW37" s="6">
        <f>'matches_lost (2)'!BH37</f>
        <v>0</v>
      </c>
      <c r="BX37" s="6">
        <f>'matches_lost (2)'!BI37</f>
        <v>-0.14285714285714285</v>
      </c>
      <c r="BY37" s="6">
        <f>'matches_lost (2)'!BJ37</f>
        <v>-0.60000000000000009</v>
      </c>
      <c r="BZ37" s="27">
        <v>35</v>
      </c>
    </row>
    <row r="38" spans="1:78" x14ac:dyDescent="0.35">
      <c r="A38" t="s">
        <v>144</v>
      </c>
      <c r="B38" s="33">
        <v>35</v>
      </c>
      <c r="C38" s="27">
        <v>1</v>
      </c>
      <c r="D38" s="27">
        <v>8</v>
      </c>
      <c r="E38" s="27">
        <v>8</v>
      </c>
      <c r="F38" s="27">
        <f t="shared" si="16"/>
        <v>1</v>
      </c>
      <c r="G38" s="27">
        <f t="shared" si="17"/>
        <v>-7</v>
      </c>
      <c r="H38" s="27">
        <f t="shared" si="18"/>
        <v>0</v>
      </c>
      <c r="I38" s="34">
        <f>VLOOKUP(F38,naive_stat!$A$4:$E$13,5,0)</f>
        <v>0.7567567567567568</v>
      </c>
      <c r="J38" s="35">
        <f>11-VLOOKUP(F38,naive_stat!$A$4:$F$13,6,0)</f>
        <v>10</v>
      </c>
      <c r="K38" s="36">
        <f>HLOOKUP(F38,$AL$3:AU38,AV38,0)</f>
        <v>1.4545454545454546</v>
      </c>
      <c r="L38" s="54">
        <f>IF(HLOOKUP(C38,$AL$3:$AU37,$AV37,0)&gt;HLOOKUP(D38,$AL$3:$AU37,$AV37,0),C38,D38)</f>
        <v>8</v>
      </c>
      <c r="M38" s="54">
        <f t="shared" si="4"/>
        <v>1</v>
      </c>
      <c r="N38" s="56">
        <f>IF(HLOOKUP(C38,$BB$3:$BK37,$AV37,0)&gt;HLOOKUP(D38,$BB$3:$BK37,$AV37,0),C38,D38)</f>
        <v>1</v>
      </c>
      <c r="O38" s="54">
        <f t="shared" si="5"/>
        <v>0</v>
      </c>
      <c r="P38" s="54">
        <f>IF(HLOOKUP(C38,$BP$3:$BY37,$AV37,0)&gt;HLOOKUP(D38,$BP$3:$BY37,$AV37,0),C38,D38)</f>
        <v>1</v>
      </c>
      <c r="Q38" s="54">
        <f t="shared" si="6"/>
        <v>0</v>
      </c>
      <c r="R38" s="27">
        <f>COUNTIF($F$4:$F38,R$3)</f>
        <v>5</v>
      </c>
      <c r="S38" s="27">
        <f>COUNTIF($F$4:$F38,S$3)</f>
        <v>4</v>
      </c>
      <c r="T38" s="27">
        <f>COUNTIF($F$4:$F38,T$3)</f>
        <v>1</v>
      </c>
      <c r="U38" s="27">
        <f>COUNTIF($F$4:$F38,U$3)</f>
        <v>3</v>
      </c>
      <c r="V38" s="27">
        <f>COUNTIF($F$4:$F38,V$3)</f>
        <v>5</v>
      </c>
      <c r="W38" s="27">
        <f>COUNTIF($F$4:$F38,W$3)</f>
        <v>6</v>
      </c>
      <c r="X38" s="27">
        <f>COUNTIF($F$4:$F38,X$3)</f>
        <v>1</v>
      </c>
      <c r="Y38" s="27">
        <f>COUNTIF($F$4:$F38,Y$3)</f>
        <v>2</v>
      </c>
      <c r="Z38" s="27">
        <f>COUNTIF($F$4:$F38,Z$3)</f>
        <v>4</v>
      </c>
      <c r="AA38" s="27">
        <f>COUNTIF($F$4:$F38,AA$3)</f>
        <v>4</v>
      </c>
      <c r="AB38" s="38">
        <f>COUNTIF($E$4:$F38,R$3)</f>
        <v>8</v>
      </c>
      <c r="AC38" s="28">
        <f>COUNTIF($E$4:$F38,S$3)</f>
        <v>11</v>
      </c>
      <c r="AD38" s="28">
        <f>COUNTIF($E$4:$F38,T$3)</f>
        <v>5</v>
      </c>
      <c r="AE38" s="28">
        <f>COUNTIF($E$4:$F38,U$3)</f>
        <v>9</v>
      </c>
      <c r="AF38" s="28">
        <f>COUNTIF($E$4:$F38,V$3)</f>
        <v>8</v>
      </c>
      <c r="AG38" s="28">
        <f>COUNTIF($E$4:$F38,W$3)</f>
        <v>10</v>
      </c>
      <c r="AH38" s="28">
        <f>COUNTIF($E$4:$F38,X$3)</f>
        <v>2</v>
      </c>
      <c r="AI38" s="28">
        <f>COUNTIF($E$4:$F38,Y$3)</f>
        <v>4</v>
      </c>
      <c r="AJ38" s="28">
        <f>COUNTIF($E$4:$F38,Z$3)</f>
        <v>8</v>
      </c>
      <c r="AK38" s="28">
        <f>COUNTIF($E$4:$F38,AA$3)</f>
        <v>5</v>
      </c>
      <c r="AL38" s="36">
        <f t="shared" si="19"/>
        <v>3.125</v>
      </c>
      <c r="AM38" s="36">
        <f t="shared" si="7"/>
        <v>1.4545454545454546</v>
      </c>
      <c r="AN38" s="36">
        <f t="shared" si="8"/>
        <v>0.2</v>
      </c>
      <c r="AO38" s="36">
        <f t="shared" si="9"/>
        <v>1</v>
      </c>
      <c r="AP38" s="36">
        <f t="shared" si="10"/>
        <v>3.125</v>
      </c>
      <c r="AQ38" s="36">
        <f t="shared" si="11"/>
        <v>3.5999999999999996</v>
      </c>
      <c r="AR38" s="36">
        <f t="shared" si="12"/>
        <v>0.5</v>
      </c>
      <c r="AS38" s="36">
        <f t="shared" si="13"/>
        <v>1</v>
      </c>
      <c r="AT38" s="36">
        <f t="shared" si="14"/>
        <v>2</v>
      </c>
      <c r="AU38" s="36">
        <f t="shared" si="15"/>
        <v>3.2</v>
      </c>
      <c r="AV38" s="27">
        <v>36</v>
      </c>
      <c r="BB38" s="6">
        <f>matches_win_weighted!AL38-matches_lost_weighted!AL38</f>
        <v>-2</v>
      </c>
      <c r="BC38" s="6">
        <f>matches_win_weighted!AM38-matches_lost_weighted!AM38</f>
        <v>2.9999999999999996</v>
      </c>
      <c r="BD38" s="6">
        <f>matches_win_weighted!AN38-matches_lost_weighted!AN38</f>
        <v>3</v>
      </c>
      <c r="BE38" s="6">
        <f>matches_win_weighted!AO38-matches_lost_weighted!AO38</f>
        <v>3</v>
      </c>
      <c r="BF38" s="6">
        <f>matches_win_weighted!AP38-matches_lost_weighted!AP38</f>
        <v>-2</v>
      </c>
      <c r="BG38" s="6">
        <f>matches_win_weighted!AQ38-matches_lost_weighted!AQ38</f>
        <v>-1.9999999999999996</v>
      </c>
      <c r="BH38" s="6">
        <f>matches_win_weighted!AR38-matches_lost_weighted!AR38</f>
        <v>0</v>
      </c>
      <c r="BI38" s="6">
        <f>matches_win_weighted!AS38-matches_lost_weighted!AS38</f>
        <v>0</v>
      </c>
      <c r="BJ38" s="6">
        <f>matches_win_weighted!AT38-matches_lost_weighted!AT38</f>
        <v>0</v>
      </c>
      <c r="BK38" s="6">
        <f>matches_win_weighted!AU38-matches_lost_weighted!AU38</f>
        <v>-3</v>
      </c>
      <c r="BL38" s="27">
        <v>36</v>
      </c>
      <c r="BP38" s="6">
        <f>'matches_lost (2)'!BA38</f>
        <v>-0.25</v>
      </c>
      <c r="BQ38" s="6">
        <f>'matches_lost (2)'!BB38</f>
        <v>0.27272727272727271</v>
      </c>
      <c r="BR38" s="6">
        <f>'matches_lost (2)'!BC38</f>
        <v>0.60000000000000009</v>
      </c>
      <c r="BS38" s="6">
        <f>'matches_lost (2)'!BD38</f>
        <v>0.33333333333333331</v>
      </c>
      <c r="BT38" s="6">
        <f>'matches_lost (2)'!BE38</f>
        <v>-0.25</v>
      </c>
      <c r="BU38" s="6">
        <f>'matches_lost (2)'!BF38</f>
        <v>-0.19999999999999996</v>
      </c>
      <c r="BV38" s="6">
        <f>'matches_lost (2)'!BG38</f>
        <v>0</v>
      </c>
      <c r="BW38" s="6">
        <f>'matches_lost (2)'!BH38</f>
        <v>0</v>
      </c>
      <c r="BX38" s="6">
        <f>'matches_lost (2)'!BI38</f>
        <v>0</v>
      </c>
      <c r="BY38" s="6">
        <f>'matches_lost (2)'!BJ38</f>
        <v>-0.60000000000000009</v>
      </c>
      <c r="BZ38" s="27">
        <v>36</v>
      </c>
    </row>
    <row r="39" spans="1:78" x14ac:dyDescent="0.35">
      <c r="A39" t="s">
        <v>144</v>
      </c>
      <c r="B39" s="33">
        <v>36</v>
      </c>
      <c r="C39" s="27">
        <v>6</v>
      </c>
      <c r="D39" s="27">
        <v>2</v>
      </c>
      <c r="E39" s="27">
        <v>6</v>
      </c>
      <c r="F39" s="27">
        <f t="shared" si="16"/>
        <v>2</v>
      </c>
      <c r="G39" s="27">
        <f t="shared" si="17"/>
        <v>4</v>
      </c>
      <c r="H39" s="27">
        <f t="shared" si="18"/>
        <v>0</v>
      </c>
      <c r="I39" s="34">
        <f>VLOOKUP(F39,naive_stat!$A$4:$E$13,5,0)</f>
        <v>0.4838709677419355</v>
      </c>
      <c r="J39" s="35">
        <f>11-VLOOKUP(F39,naive_stat!$A$4:$F$13,6,0)</f>
        <v>6</v>
      </c>
      <c r="K39" s="36">
        <f>HLOOKUP(F39,$AL$3:AU39,AV39,0)</f>
        <v>0.66666666666666663</v>
      </c>
      <c r="L39" s="54">
        <f>IF(HLOOKUP(C39,$AL$3:$AU38,$AV38,0)&gt;HLOOKUP(D39,$AL$3:$AU38,$AV38,0),C39,D39)</f>
        <v>6</v>
      </c>
      <c r="M39" s="54">
        <f t="shared" si="4"/>
        <v>1</v>
      </c>
      <c r="N39" s="56">
        <f>IF(HLOOKUP(C39,$BB$3:$BK38,$AV38,0)&gt;HLOOKUP(D39,$BB$3:$BK38,$AV38,0),C39,D39)</f>
        <v>2</v>
      </c>
      <c r="O39" s="54">
        <f t="shared" si="5"/>
        <v>0</v>
      </c>
      <c r="P39" s="54">
        <f>IF(HLOOKUP(C39,$BP$3:$BY38,$AV38,0)&gt;HLOOKUP(D39,$BP$3:$BY38,$AV38,0),C39,D39)</f>
        <v>2</v>
      </c>
      <c r="Q39" s="54">
        <f t="shared" si="6"/>
        <v>0</v>
      </c>
      <c r="R39" s="27">
        <f>COUNTIF($F$4:$F39,R$3)</f>
        <v>5</v>
      </c>
      <c r="S39" s="27">
        <f>COUNTIF($F$4:$F39,S$3)</f>
        <v>4</v>
      </c>
      <c r="T39" s="27">
        <f>COUNTIF($F$4:$F39,T$3)</f>
        <v>2</v>
      </c>
      <c r="U39" s="27">
        <f>COUNTIF($F$4:$F39,U$3)</f>
        <v>3</v>
      </c>
      <c r="V39" s="27">
        <f>COUNTIF($F$4:$F39,V$3)</f>
        <v>5</v>
      </c>
      <c r="W39" s="27">
        <f>COUNTIF($F$4:$F39,W$3)</f>
        <v>6</v>
      </c>
      <c r="X39" s="27">
        <f>COUNTIF($F$4:$F39,X$3)</f>
        <v>1</v>
      </c>
      <c r="Y39" s="27">
        <f>COUNTIF($F$4:$F39,Y$3)</f>
        <v>2</v>
      </c>
      <c r="Z39" s="27">
        <f>COUNTIF($F$4:$F39,Z$3)</f>
        <v>4</v>
      </c>
      <c r="AA39" s="27">
        <f>COUNTIF($F$4:$F39,AA$3)</f>
        <v>4</v>
      </c>
      <c r="AB39" s="38">
        <f>COUNTIF($E$4:$F39,R$3)</f>
        <v>8</v>
      </c>
      <c r="AC39" s="28">
        <f>COUNTIF($E$4:$F39,S$3)</f>
        <v>11</v>
      </c>
      <c r="AD39" s="28">
        <f>COUNTIF($E$4:$F39,T$3)</f>
        <v>6</v>
      </c>
      <c r="AE39" s="28">
        <f>COUNTIF($E$4:$F39,U$3)</f>
        <v>9</v>
      </c>
      <c r="AF39" s="28">
        <f>COUNTIF($E$4:$F39,V$3)</f>
        <v>8</v>
      </c>
      <c r="AG39" s="28">
        <f>COUNTIF($E$4:$F39,W$3)</f>
        <v>10</v>
      </c>
      <c r="AH39" s="28">
        <f>COUNTIF($E$4:$F39,X$3)</f>
        <v>3</v>
      </c>
      <c r="AI39" s="28">
        <f>COUNTIF($E$4:$F39,Y$3)</f>
        <v>4</v>
      </c>
      <c r="AJ39" s="28">
        <f>COUNTIF($E$4:$F39,Z$3)</f>
        <v>8</v>
      </c>
      <c r="AK39" s="28">
        <f>COUNTIF($E$4:$F39,AA$3)</f>
        <v>5</v>
      </c>
      <c r="AL39" s="36">
        <f t="shared" si="19"/>
        <v>3.125</v>
      </c>
      <c r="AM39" s="36">
        <f t="shared" si="7"/>
        <v>1.4545454545454546</v>
      </c>
      <c r="AN39" s="36">
        <f t="shared" si="8"/>
        <v>0.66666666666666663</v>
      </c>
      <c r="AO39" s="36">
        <f t="shared" si="9"/>
        <v>1</v>
      </c>
      <c r="AP39" s="36">
        <f t="shared" si="10"/>
        <v>3.125</v>
      </c>
      <c r="AQ39" s="36">
        <f t="shared" si="11"/>
        <v>3.5999999999999996</v>
      </c>
      <c r="AR39" s="36">
        <f t="shared" si="12"/>
        <v>0.33333333333333331</v>
      </c>
      <c r="AS39" s="36">
        <f t="shared" si="13"/>
        <v>1</v>
      </c>
      <c r="AT39" s="36">
        <f t="shared" si="14"/>
        <v>2</v>
      </c>
      <c r="AU39" s="36">
        <f t="shared" si="15"/>
        <v>3.2</v>
      </c>
      <c r="AV39" s="27">
        <v>37</v>
      </c>
      <c r="BB39" s="6">
        <f>matches_win_weighted!AL39-matches_lost_weighted!AL39</f>
        <v>-2</v>
      </c>
      <c r="BC39" s="6">
        <f>matches_win_weighted!AM39-matches_lost_weighted!AM39</f>
        <v>2.9999999999999996</v>
      </c>
      <c r="BD39" s="6">
        <f>matches_win_weighted!AN39-matches_lost_weighted!AN39</f>
        <v>2</v>
      </c>
      <c r="BE39" s="6">
        <f>matches_win_weighted!AO39-matches_lost_weighted!AO39</f>
        <v>3</v>
      </c>
      <c r="BF39" s="6">
        <f>matches_win_weighted!AP39-matches_lost_weighted!AP39</f>
        <v>-2</v>
      </c>
      <c r="BG39" s="6">
        <f>matches_win_weighted!AQ39-matches_lost_weighted!AQ39</f>
        <v>-1.9999999999999996</v>
      </c>
      <c r="BH39" s="6">
        <f>matches_win_weighted!AR39-matches_lost_weighted!AR39</f>
        <v>1</v>
      </c>
      <c r="BI39" s="6">
        <f>matches_win_weighted!AS39-matches_lost_weighted!AS39</f>
        <v>0</v>
      </c>
      <c r="BJ39" s="6">
        <f>matches_win_weighted!AT39-matches_lost_weighted!AT39</f>
        <v>0</v>
      </c>
      <c r="BK39" s="6">
        <f>matches_win_weighted!AU39-matches_lost_weighted!AU39</f>
        <v>-3</v>
      </c>
      <c r="BL39" s="27">
        <v>37</v>
      </c>
      <c r="BP39" s="6">
        <f>'matches_lost (2)'!BA39</f>
        <v>-0.25</v>
      </c>
      <c r="BQ39" s="6">
        <f>'matches_lost (2)'!BB39</f>
        <v>0.27272727272727271</v>
      </c>
      <c r="BR39" s="6">
        <f>'matches_lost (2)'!BC39</f>
        <v>0.33333333333333331</v>
      </c>
      <c r="BS39" s="6">
        <f>'matches_lost (2)'!BD39</f>
        <v>0.33333333333333331</v>
      </c>
      <c r="BT39" s="6">
        <f>'matches_lost (2)'!BE39</f>
        <v>-0.25</v>
      </c>
      <c r="BU39" s="6">
        <f>'matches_lost (2)'!BF39</f>
        <v>-0.19999999999999996</v>
      </c>
      <c r="BV39" s="6">
        <f>'matches_lost (2)'!BG39</f>
        <v>0.33333333333333331</v>
      </c>
      <c r="BW39" s="6">
        <f>'matches_lost (2)'!BH39</f>
        <v>0</v>
      </c>
      <c r="BX39" s="6">
        <f>'matches_lost (2)'!BI39</f>
        <v>0</v>
      </c>
      <c r="BY39" s="6">
        <f>'matches_lost (2)'!BJ39</f>
        <v>-0.60000000000000009</v>
      </c>
      <c r="BZ39" s="27">
        <v>37</v>
      </c>
    </row>
    <row r="40" spans="1:78" x14ac:dyDescent="0.35">
      <c r="A40" t="s">
        <v>144</v>
      </c>
      <c r="B40" s="33">
        <v>37</v>
      </c>
      <c r="C40" s="27">
        <v>7</v>
      </c>
      <c r="D40" s="27">
        <v>2</v>
      </c>
      <c r="E40" s="27">
        <v>7</v>
      </c>
      <c r="F40" s="27">
        <f t="shared" si="16"/>
        <v>2</v>
      </c>
      <c r="G40" s="27">
        <f t="shared" si="17"/>
        <v>5</v>
      </c>
      <c r="H40" s="27">
        <f t="shared" si="18"/>
        <v>0</v>
      </c>
      <c r="I40" s="34">
        <f>VLOOKUP(F40,naive_stat!$A$4:$E$13,5,0)</f>
        <v>0.4838709677419355</v>
      </c>
      <c r="J40" s="35">
        <f>11-VLOOKUP(F40,naive_stat!$A$4:$F$13,6,0)</f>
        <v>6</v>
      </c>
      <c r="K40" s="36">
        <f>HLOOKUP(F40,$AL$3:AU40,AV40,0)</f>
        <v>1.2857142857142856</v>
      </c>
      <c r="L40" s="54">
        <f>IF(HLOOKUP(C40,$AL$3:$AU39,$AV39,0)&gt;HLOOKUP(D40,$AL$3:$AU39,$AV39,0),C40,D40)</f>
        <v>7</v>
      </c>
      <c r="M40" s="54">
        <f t="shared" si="4"/>
        <v>1</v>
      </c>
      <c r="N40" s="56">
        <f>IF(HLOOKUP(C40,$BB$3:$BK39,$AV39,0)&gt;HLOOKUP(D40,$BB$3:$BK39,$AV39,0),C40,D40)</f>
        <v>2</v>
      </c>
      <c r="O40" s="54">
        <f t="shared" si="5"/>
        <v>0</v>
      </c>
      <c r="P40" s="54">
        <f>IF(HLOOKUP(C40,$BP$3:$BY39,$AV39,0)&gt;HLOOKUP(D40,$BP$3:$BY39,$AV39,0),C40,D40)</f>
        <v>2</v>
      </c>
      <c r="Q40" s="54">
        <f t="shared" si="6"/>
        <v>0</v>
      </c>
      <c r="R40" s="27">
        <f>COUNTIF($F$4:$F40,R$3)</f>
        <v>5</v>
      </c>
      <c r="S40" s="27">
        <f>COUNTIF($F$4:$F40,S$3)</f>
        <v>4</v>
      </c>
      <c r="T40" s="27">
        <f>COUNTIF($F$4:$F40,T$3)</f>
        <v>3</v>
      </c>
      <c r="U40" s="27">
        <f>COUNTIF($F$4:$F40,U$3)</f>
        <v>3</v>
      </c>
      <c r="V40" s="27">
        <f>COUNTIF($F$4:$F40,V$3)</f>
        <v>5</v>
      </c>
      <c r="W40" s="27">
        <f>COUNTIF($F$4:$F40,W$3)</f>
        <v>6</v>
      </c>
      <c r="X40" s="27">
        <f>COUNTIF($F$4:$F40,X$3)</f>
        <v>1</v>
      </c>
      <c r="Y40" s="27">
        <f>COUNTIF($F$4:$F40,Y$3)</f>
        <v>2</v>
      </c>
      <c r="Z40" s="27">
        <f>COUNTIF($F$4:$F40,Z$3)</f>
        <v>4</v>
      </c>
      <c r="AA40" s="27">
        <f>COUNTIF($F$4:$F40,AA$3)</f>
        <v>4</v>
      </c>
      <c r="AB40" s="38">
        <f>COUNTIF($E$4:$F40,R$3)</f>
        <v>8</v>
      </c>
      <c r="AC40" s="28">
        <f>COUNTIF($E$4:$F40,S$3)</f>
        <v>11</v>
      </c>
      <c r="AD40" s="28">
        <f>COUNTIF($E$4:$F40,T$3)</f>
        <v>7</v>
      </c>
      <c r="AE40" s="28">
        <f>COUNTIF($E$4:$F40,U$3)</f>
        <v>9</v>
      </c>
      <c r="AF40" s="28">
        <f>COUNTIF($E$4:$F40,V$3)</f>
        <v>8</v>
      </c>
      <c r="AG40" s="28">
        <f>COUNTIF($E$4:$F40,W$3)</f>
        <v>10</v>
      </c>
      <c r="AH40" s="28">
        <f>COUNTIF($E$4:$F40,X$3)</f>
        <v>3</v>
      </c>
      <c r="AI40" s="28">
        <f>COUNTIF($E$4:$F40,Y$3)</f>
        <v>5</v>
      </c>
      <c r="AJ40" s="28">
        <f>COUNTIF($E$4:$F40,Z$3)</f>
        <v>8</v>
      </c>
      <c r="AK40" s="28">
        <f>COUNTIF($E$4:$F40,AA$3)</f>
        <v>5</v>
      </c>
      <c r="AL40" s="36">
        <f t="shared" si="19"/>
        <v>3.125</v>
      </c>
      <c r="AM40" s="36">
        <f t="shared" si="7"/>
        <v>1.4545454545454546</v>
      </c>
      <c r="AN40" s="36">
        <f t="shared" si="8"/>
        <v>1.2857142857142856</v>
      </c>
      <c r="AO40" s="36">
        <f t="shared" si="9"/>
        <v>1</v>
      </c>
      <c r="AP40" s="36">
        <f t="shared" si="10"/>
        <v>3.125</v>
      </c>
      <c r="AQ40" s="36">
        <f t="shared" si="11"/>
        <v>3.5999999999999996</v>
      </c>
      <c r="AR40" s="36">
        <f t="shared" si="12"/>
        <v>0.33333333333333331</v>
      </c>
      <c r="AS40" s="36">
        <f t="shared" si="13"/>
        <v>0.8</v>
      </c>
      <c r="AT40" s="36">
        <f t="shared" si="14"/>
        <v>2</v>
      </c>
      <c r="AU40" s="36">
        <f t="shared" si="15"/>
        <v>3.2</v>
      </c>
      <c r="AV40" s="27">
        <v>38</v>
      </c>
      <c r="BB40" s="6">
        <f>matches_win_weighted!AL40-matches_lost_weighted!AL40</f>
        <v>-2</v>
      </c>
      <c r="BC40" s="6">
        <f>matches_win_weighted!AM40-matches_lost_weighted!AM40</f>
        <v>2.9999999999999996</v>
      </c>
      <c r="BD40" s="6">
        <f>matches_win_weighted!AN40-matches_lost_weighted!AN40</f>
        <v>1</v>
      </c>
      <c r="BE40" s="6">
        <f>matches_win_weighted!AO40-matches_lost_weighted!AO40</f>
        <v>3</v>
      </c>
      <c r="BF40" s="6">
        <f>matches_win_weighted!AP40-matches_lost_weighted!AP40</f>
        <v>-2</v>
      </c>
      <c r="BG40" s="6">
        <f>matches_win_weighted!AQ40-matches_lost_weighted!AQ40</f>
        <v>-1.9999999999999996</v>
      </c>
      <c r="BH40" s="6">
        <f>matches_win_weighted!AR40-matches_lost_weighted!AR40</f>
        <v>1</v>
      </c>
      <c r="BI40" s="6">
        <f>matches_win_weighted!AS40-matches_lost_weighted!AS40</f>
        <v>0.99999999999999978</v>
      </c>
      <c r="BJ40" s="6">
        <f>matches_win_weighted!AT40-matches_lost_weighted!AT40</f>
        <v>0</v>
      </c>
      <c r="BK40" s="6">
        <f>matches_win_weighted!AU40-matches_lost_weighted!AU40</f>
        <v>-3</v>
      </c>
      <c r="BL40" s="27">
        <v>38</v>
      </c>
      <c r="BP40" s="6">
        <f>'matches_lost (2)'!BA40</f>
        <v>-0.25</v>
      </c>
      <c r="BQ40" s="6">
        <f>'matches_lost (2)'!BB40</f>
        <v>0.27272727272727271</v>
      </c>
      <c r="BR40" s="6">
        <f>'matches_lost (2)'!BC40</f>
        <v>0.14285714285714285</v>
      </c>
      <c r="BS40" s="6">
        <f>'matches_lost (2)'!BD40</f>
        <v>0.33333333333333331</v>
      </c>
      <c r="BT40" s="6">
        <f>'matches_lost (2)'!BE40</f>
        <v>-0.25</v>
      </c>
      <c r="BU40" s="6">
        <f>'matches_lost (2)'!BF40</f>
        <v>-0.19999999999999996</v>
      </c>
      <c r="BV40" s="6">
        <f>'matches_lost (2)'!BG40</f>
        <v>0.33333333333333331</v>
      </c>
      <c r="BW40" s="6">
        <f>'matches_lost (2)'!BH40</f>
        <v>0.19999999999999996</v>
      </c>
      <c r="BX40" s="6">
        <f>'matches_lost (2)'!BI40</f>
        <v>0</v>
      </c>
      <c r="BY40" s="6">
        <f>'matches_lost (2)'!BJ40</f>
        <v>-0.60000000000000009</v>
      </c>
      <c r="BZ40" s="27">
        <v>38</v>
      </c>
    </row>
    <row r="41" spans="1:78" x14ac:dyDescent="0.35">
      <c r="A41" t="s">
        <v>144</v>
      </c>
      <c r="B41" s="33">
        <v>38</v>
      </c>
      <c r="C41" s="27">
        <v>4</v>
      </c>
      <c r="D41" s="27">
        <v>1</v>
      </c>
      <c r="E41" s="27">
        <v>1</v>
      </c>
      <c r="F41" s="27">
        <f t="shared" si="16"/>
        <v>4</v>
      </c>
      <c r="G41" s="27">
        <f t="shared" si="17"/>
        <v>3</v>
      </c>
      <c r="H41" s="27">
        <f t="shared" si="18"/>
        <v>0</v>
      </c>
      <c r="I41" s="34">
        <f>VLOOKUP(F41,naive_stat!$A$4:$E$13,5,0)</f>
        <v>0.5161290322580645</v>
      </c>
      <c r="J41" s="35">
        <f>11-VLOOKUP(F41,naive_stat!$A$4:$F$13,6,0)</f>
        <v>8</v>
      </c>
      <c r="K41" s="36">
        <f>HLOOKUP(F41,$AL$3:AU41,AV41,0)</f>
        <v>4</v>
      </c>
      <c r="L41" s="54">
        <f>IF(HLOOKUP(C41,$AL$3:$AU40,$AV40,0)&gt;HLOOKUP(D41,$AL$3:$AU40,$AV40,0),C41,D41)</f>
        <v>4</v>
      </c>
      <c r="M41" s="54">
        <f t="shared" si="4"/>
        <v>0</v>
      </c>
      <c r="N41" s="56">
        <f>IF(HLOOKUP(C41,$BB$3:$BK40,$AV40,0)&gt;HLOOKUP(D41,$BB$3:$BK40,$AV40,0),C41,D41)</f>
        <v>1</v>
      </c>
      <c r="O41" s="54">
        <f t="shared" si="5"/>
        <v>1</v>
      </c>
      <c r="P41" s="54">
        <f>IF(HLOOKUP(C41,$BP$3:$BY40,$AV40,0)&gt;HLOOKUP(D41,$BP$3:$BY40,$AV40,0),C41,D41)</f>
        <v>1</v>
      </c>
      <c r="Q41" s="54">
        <f t="shared" si="6"/>
        <v>1</v>
      </c>
      <c r="R41" s="27">
        <f>COUNTIF($F$4:$F41,R$3)</f>
        <v>5</v>
      </c>
      <c r="S41" s="27">
        <f>COUNTIF($F$4:$F41,S$3)</f>
        <v>4</v>
      </c>
      <c r="T41" s="27">
        <f>COUNTIF($F$4:$F41,T$3)</f>
        <v>3</v>
      </c>
      <c r="U41" s="27">
        <f>COUNTIF($F$4:$F41,U$3)</f>
        <v>3</v>
      </c>
      <c r="V41" s="27">
        <f>COUNTIF($F$4:$F41,V$3)</f>
        <v>6</v>
      </c>
      <c r="W41" s="27">
        <f>COUNTIF($F$4:$F41,W$3)</f>
        <v>6</v>
      </c>
      <c r="X41" s="27">
        <f>COUNTIF($F$4:$F41,X$3)</f>
        <v>1</v>
      </c>
      <c r="Y41" s="27">
        <f>COUNTIF($F$4:$F41,Y$3)</f>
        <v>2</v>
      </c>
      <c r="Z41" s="27">
        <f>COUNTIF($F$4:$F41,Z$3)</f>
        <v>4</v>
      </c>
      <c r="AA41" s="27">
        <f>COUNTIF($F$4:$F41,AA$3)</f>
        <v>4</v>
      </c>
      <c r="AB41" s="38">
        <f>COUNTIF($E$4:$F41,R$3)</f>
        <v>8</v>
      </c>
      <c r="AC41" s="28">
        <f>COUNTIF($E$4:$F41,S$3)</f>
        <v>12</v>
      </c>
      <c r="AD41" s="28">
        <f>COUNTIF($E$4:$F41,T$3)</f>
        <v>7</v>
      </c>
      <c r="AE41" s="28">
        <f>COUNTIF($E$4:$F41,U$3)</f>
        <v>9</v>
      </c>
      <c r="AF41" s="28">
        <f>COUNTIF($E$4:$F41,V$3)</f>
        <v>9</v>
      </c>
      <c r="AG41" s="28">
        <f>COUNTIF($E$4:$F41,W$3)</f>
        <v>10</v>
      </c>
      <c r="AH41" s="28">
        <f>COUNTIF($E$4:$F41,X$3)</f>
        <v>3</v>
      </c>
      <c r="AI41" s="28">
        <f>COUNTIF($E$4:$F41,Y$3)</f>
        <v>5</v>
      </c>
      <c r="AJ41" s="28">
        <f>COUNTIF($E$4:$F41,Z$3)</f>
        <v>8</v>
      </c>
      <c r="AK41" s="28">
        <f>COUNTIF($E$4:$F41,AA$3)</f>
        <v>5</v>
      </c>
      <c r="AL41" s="36">
        <f t="shared" si="19"/>
        <v>3.125</v>
      </c>
      <c r="AM41" s="36">
        <f t="shared" si="7"/>
        <v>1.3333333333333333</v>
      </c>
      <c r="AN41" s="36">
        <f t="shared" si="8"/>
        <v>1.2857142857142856</v>
      </c>
      <c r="AO41" s="36">
        <f t="shared" si="9"/>
        <v>1</v>
      </c>
      <c r="AP41" s="36">
        <f t="shared" si="10"/>
        <v>4</v>
      </c>
      <c r="AQ41" s="36">
        <f t="shared" si="11"/>
        <v>3.5999999999999996</v>
      </c>
      <c r="AR41" s="36">
        <f t="shared" si="12"/>
        <v>0.33333333333333331</v>
      </c>
      <c r="AS41" s="36">
        <f t="shared" si="13"/>
        <v>0.8</v>
      </c>
      <c r="AT41" s="36">
        <f t="shared" si="14"/>
        <v>2</v>
      </c>
      <c r="AU41" s="36">
        <f t="shared" si="15"/>
        <v>3.2</v>
      </c>
      <c r="AV41" s="27">
        <v>39</v>
      </c>
      <c r="BB41" s="6">
        <f>matches_win_weighted!AL41-matches_lost_weighted!AL41</f>
        <v>-2</v>
      </c>
      <c r="BC41" s="6">
        <f>matches_win_weighted!AM41-matches_lost_weighted!AM41</f>
        <v>4</v>
      </c>
      <c r="BD41" s="6">
        <f>matches_win_weighted!AN41-matches_lost_weighted!AN41</f>
        <v>1</v>
      </c>
      <c r="BE41" s="6">
        <f>matches_win_weighted!AO41-matches_lost_weighted!AO41</f>
        <v>3</v>
      </c>
      <c r="BF41" s="6">
        <f>matches_win_weighted!AP41-matches_lost_weighted!AP41</f>
        <v>-3</v>
      </c>
      <c r="BG41" s="6">
        <f>matches_win_weighted!AQ41-matches_lost_weighted!AQ41</f>
        <v>-1.9999999999999996</v>
      </c>
      <c r="BH41" s="6">
        <f>matches_win_weighted!AR41-matches_lost_weighted!AR41</f>
        <v>1</v>
      </c>
      <c r="BI41" s="6">
        <f>matches_win_weighted!AS41-matches_lost_weighted!AS41</f>
        <v>0.99999999999999978</v>
      </c>
      <c r="BJ41" s="6">
        <f>matches_win_weighted!AT41-matches_lost_weighted!AT41</f>
        <v>0</v>
      </c>
      <c r="BK41" s="6">
        <f>matches_win_weighted!AU41-matches_lost_weighted!AU41</f>
        <v>-3</v>
      </c>
      <c r="BL41" s="27">
        <v>39</v>
      </c>
      <c r="BP41" s="6">
        <f>'matches_lost (2)'!BA41</f>
        <v>-0.25</v>
      </c>
      <c r="BQ41" s="6">
        <f>'matches_lost (2)'!BB41</f>
        <v>0.33333333333333331</v>
      </c>
      <c r="BR41" s="6">
        <f>'matches_lost (2)'!BC41</f>
        <v>0.14285714285714285</v>
      </c>
      <c r="BS41" s="6">
        <f>'matches_lost (2)'!BD41</f>
        <v>0.33333333333333331</v>
      </c>
      <c r="BT41" s="6">
        <f>'matches_lost (2)'!BE41</f>
        <v>-0.33333333333333331</v>
      </c>
      <c r="BU41" s="6">
        <f>'matches_lost (2)'!BF41</f>
        <v>-0.19999999999999996</v>
      </c>
      <c r="BV41" s="6">
        <f>'matches_lost (2)'!BG41</f>
        <v>0.33333333333333331</v>
      </c>
      <c r="BW41" s="6">
        <f>'matches_lost (2)'!BH41</f>
        <v>0.19999999999999996</v>
      </c>
      <c r="BX41" s="6">
        <f>'matches_lost (2)'!BI41</f>
        <v>0</v>
      </c>
      <c r="BY41" s="6">
        <f>'matches_lost (2)'!BJ41</f>
        <v>-0.60000000000000009</v>
      </c>
      <c r="BZ41" s="27">
        <v>39</v>
      </c>
    </row>
    <row r="42" spans="1:78" x14ac:dyDescent="0.35">
      <c r="A42" t="s">
        <v>144</v>
      </c>
      <c r="B42" s="33">
        <v>39</v>
      </c>
      <c r="C42" s="27">
        <v>0</v>
      </c>
      <c r="D42" s="27">
        <v>2</v>
      </c>
      <c r="E42" s="27">
        <v>0</v>
      </c>
      <c r="F42" s="27">
        <f t="shared" si="16"/>
        <v>2</v>
      </c>
      <c r="G42" s="27">
        <f t="shared" si="17"/>
        <v>-2</v>
      </c>
      <c r="H42" s="27">
        <f t="shared" si="18"/>
        <v>0</v>
      </c>
      <c r="I42" s="34">
        <f>VLOOKUP(F42,naive_stat!$A$4:$E$13,5,0)</f>
        <v>0.4838709677419355</v>
      </c>
      <c r="J42" s="35">
        <f>11-VLOOKUP(F42,naive_stat!$A$4:$F$13,6,0)</f>
        <v>6</v>
      </c>
      <c r="K42" s="36">
        <f>HLOOKUP(F42,$AL$3:AU42,AV42,0)</f>
        <v>2</v>
      </c>
      <c r="L42" s="54">
        <f>IF(HLOOKUP(C42,$AL$3:$AU41,$AV41,0)&gt;HLOOKUP(D42,$AL$3:$AU41,$AV41,0),C42,D42)</f>
        <v>0</v>
      </c>
      <c r="M42" s="54">
        <f t="shared" si="4"/>
        <v>1</v>
      </c>
      <c r="N42" s="56">
        <f>IF(HLOOKUP(C42,$BB$3:$BK41,$AV41,0)&gt;HLOOKUP(D42,$BB$3:$BK41,$AV41,0),C42,D42)</f>
        <v>2</v>
      </c>
      <c r="O42" s="54">
        <f t="shared" si="5"/>
        <v>0</v>
      </c>
      <c r="P42" s="54">
        <f>IF(HLOOKUP(C42,$BP$3:$BY41,$AV41,0)&gt;HLOOKUP(D42,$BP$3:$BY41,$AV41,0),C42,D42)</f>
        <v>2</v>
      </c>
      <c r="Q42" s="54">
        <f t="shared" si="6"/>
        <v>0</v>
      </c>
      <c r="R42" s="27">
        <f>COUNTIF($F$4:$F42,R$3)</f>
        <v>5</v>
      </c>
      <c r="S42" s="27">
        <f>COUNTIF($F$4:$F42,S$3)</f>
        <v>4</v>
      </c>
      <c r="T42" s="27">
        <f>COUNTIF($F$4:$F42,T$3)</f>
        <v>4</v>
      </c>
      <c r="U42" s="27">
        <f>COUNTIF($F$4:$F42,U$3)</f>
        <v>3</v>
      </c>
      <c r="V42" s="27">
        <f>COUNTIF($F$4:$F42,V$3)</f>
        <v>6</v>
      </c>
      <c r="W42" s="27">
        <f>COUNTIF($F$4:$F42,W$3)</f>
        <v>6</v>
      </c>
      <c r="X42" s="27">
        <f>COUNTIF($F$4:$F42,X$3)</f>
        <v>1</v>
      </c>
      <c r="Y42" s="27">
        <f>COUNTIF($F$4:$F42,Y$3)</f>
        <v>2</v>
      </c>
      <c r="Z42" s="27">
        <f>COUNTIF($F$4:$F42,Z$3)</f>
        <v>4</v>
      </c>
      <c r="AA42" s="27">
        <f>COUNTIF($F$4:$F42,AA$3)</f>
        <v>4</v>
      </c>
      <c r="AB42" s="38">
        <f>COUNTIF($E$4:$F42,R$3)</f>
        <v>9</v>
      </c>
      <c r="AC42" s="28">
        <f>COUNTIF($E$4:$F42,S$3)</f>
        <v>12</v>
      </c>
      <c r="AD42" s="28">
        <f>COUNTIF($E$4:$F42,T$3)</f>
        <v>8</v>
      </c>
      <c r="AE42" s="28">
        <f>COUNTIF($E$4:$F42,U$3)</f>
        <v>9</v>
      </c>
      <c r="AF42" s="28">
        <f>COUNTIF($E$4:$F42,V$3)</f>
        <v>9</v>
      </c>
      <c r="AG42" s="28">
        <f>COUNTIF($E$4:$F42,W$3)</f>
        <v>10</v>
      </c>
      <c r="AH42" s="28">
        <f>COUNTIF($E$4:$F42,X$3)</f>
        <v>3</v>
      </c>
      <c r="AI42" s="28">
        <f>COUNTIF($E$4:$F42,Y$3)</f>
        <v>5</v>
      </c>
      <c r="AJ42" s="28">
        <f>COUNTIF($E$4:$F42,Z$3)</f>
        <v>8</v>
      </c>
      <c r="AK42" s="28">
        <f>COUNTIF($E$4:$F42,AA$3)</f>
        <v>5</v>
      </c>
      <c r="AL42" s="36">
        <f t="shared" si="19"/>
        <v>2.7777777777777777</v>
      </c>
      <c r="AM42" s="36">
        <f t="shared" si="7"/>
        <v>1.3333333333333333</v>
      </c>
      <c r="AN42" s="36">
        <f t="shared" si="8"/>
        <v>2</v>
      </c>
      <c r="AO42" s="36">
        <f t="shared" si="9"/>
        <v>1</v>
      </c>
      <c r="AP42" s="36">
        <f t="shared" si="10"/>
        <v>4</v>
      </c>
      <c r="AQ42" s="36">
        <f t="shared" si="11"/>
        <v>3.5999999999999996</v>
      </c>
      <c r="AR42" s="36">
        <f t="shared" si="12"/>
        <v>0.33333333333333331</v>
      </c>
      <c r="AS42" s="36">
        <f t="shared" si="13"/>
        <v>0.8</v>
      </c>
      <c r="AT42" s="36">
        <f t="shared" si="14"/>
        <v>2</v>
      </c>
      <c r="AU42" s="36">
        <f t="shared" si="15"/>
        <v>3.2</v>
      </c>
      <c r="AV42" s="27">
        <v>40</v>
      </c>
      <c r="BB42" s="6">
        <f>matches_win_weighted!AL42-matches_lost_weighted!AL42</f>
        <v>-1</v>
      </c>
      <c r="BC42" s="6">
        <f>matches_win_weighted!AM42-matches_lost_weighted!AM42</f>
        <v>4</v>
      </c>
      <c r="BD42" s="6">
        <f>matches_win_weighted!AN42-matches_lost_weighted!AN42</f>
        <v>0</v>
      </c>
      <c r="BE42" s="6">
        <f>matches_win_weighted!AO42-matches_lost_weighted!AO42</f>
        <v>3</v>
      </c>
      <c r="BF42" s="6">
        <f>matches_win_weighted!AP42-matches_lost_weighted!AP42</f>
        <v>-3</v>
      </c>
      <c r="BG42" s="6">
        <f>matches_win_weighted!AQ42-matches_lost_weighted!AQ42</f>
        <v>-1.9999999999999996</v>
      </c>
      <c r="BH42" s="6">
        <f>matches_win_weighted!AR42-matches_lost_weighted!AR42</f>
        <v>1</v>
      </c>
      <c r="BI42" s="6">
        <f>matches_win_weighted!AS42-matches_lost_weighted!AS42</f>
        <v>0.99999999999999978</v>
      </c>
      <c r="BJ42" s="6">
        <f>matches_win_weighted!AT42-matches_lost_weighted!AT42</f>
        <v>0</v>
      </c>
      <c r="BK42" s="6">
        <f>matches_win_weighted!AU42-matches_lost_weighted!AU42</f>
        <v>-3</v>
      </c>
      <c r="BL42" s="27">
        <v>40</v>
      </c>
      <c r="BP42" s="6">
        <f>'matches_lost (2)'!BA42</f>
        <v>-0.11111111111111116</v>
      </c>
      <c r="BQ42" s="6">
        <f>'matches_lost (2)'!BB42</f>
        <v>0.33333333333333331</v>
      </c>
      <c r="BR42" s="6">
        <f>'matches_lost (2)'!BC42</f>
        <v>0</v>
      </c>
      <c r="BS42" s="6">
        <f>'matches_lost (2)'!BD42</f>
        <v>0.33333333333333331</v>
      </c>
      <c r="BT42" s="6">
        <f>'matches_lost (2)'!BE42</f>
        <v>-0.33333333333333331</v>
      </c>
      <c r="BU42" s="6">
        <f>'matches_lost (2)'!BF42</f>
        <v>-0.19999999999999996</v>
      </c>
      <c r="BV42" s="6">
        <f>'matches_lost (2)'!BG42</f>
        <v>0.33333333333333331</v>
      </c>
      <c r="BW42" s="6">
        <f>'matches_lost (2)'!BH42</f>
        <v>0.19999999999999996</v>
      </c>
      <c r="BX42" s="6">
        <f>'matches_lost (2)'!BI42</f>
        <v>0</v>
      </c>
      <c r="BY42" s="6">
        <f>'matches_lost (2)'!BJ42</f>
        <v>-0.60000000000000009</v>
      </c>
      <c r="BZ42" s="27">
        <v>40</v>
      </c>
    </row>
    <row r="43" spans="1:78" x14ac:dyDescent="0.35">
      <c r="A43" t="s">
        <v>144</v>
      </c>
      <c r="B43" s="33">
        <v>40</v>
      </c>
      <c r="C43" s="27">
        <v>2</v>
      </c>
      <c r="D43" s="27">
        <v>3</v>
      </c>
      <c r="E43" s="27">
        <v>2</v>
      </c>
      <c r="F43" s="27">
        <f t="shared" si="16"/>
        <v>3</v>
      </c>
      <c r="G43" s="27">
        <f t="shared" si="17"/>
        <v>-1</v>
      </c>
      <c r="H43" s="27">
        <f t="shared" si="18"/>
        <v>0</v>
      </c>
      <c r="I43" s="34">
        <f>VLOOKUP(F43,naive_stat!$A$4:$E$13,5,0)</f>
        <v>0.48148148148148145</v>
      </c>
      <c r="J43" s="35">
        <f>11-VLOOKUP(F43,naive_stat!$A$4:$F$13,6,0)</f>
        <v>5</v>
      </c>
      <c r="K43" s="36">
        <f>HLOOKUP(F43,$AL$3:AU43,AV43,0)</f>
        <v>1.6</v>
      </c>
      <c r="L43" s="54">
        <f>IF(HLOOKUP(C43,$AL$3:$AU42,$AV42,0)&gt;HLOOKUP(D43,$AL$3:$AU42,$AV42,0),C43,D43)</f>
        <v>2</v>
      </c>
      <c r="M43" s="54">
        <f t="shared" si="4"/>
        <v>1</v>
      </c>
      <c r="N43" s="56">
        <f>IF(HLOOKUP(C43,$BB$3:$BK42,$AV42,0)&gt;HLOOKUP(D43,$BB$3:$BK42,$AV42,0),C43,D43)</f>
        <v>3</v>
      </c>
      <c r="O43" s="54">
        <f t="shared" si="5"/>
        <v>0</v>
      </c>
      <c r="P43" s="54">
        <f>IF(HLOOKUP(C43,$BP$3:$BY42,$AV42,0)&gt;HLOOKUP(D43,$BP$3:$BY42,$AV42,0),C43,D43)</f>
        <v>3</v>
      </c>
      <c r="Q43" s="54">
        <f t="shared" si="6"/>
        <v>0</v>
      </c>
      <c r="R43" s="27">
        <f>COUNTIF($F$4:$F43,R$3)</f>
        <v>5</v>
      </c>
      <c r="S43" s="27">
        <f>COUNTIF($F$4:$F43,S$3)</f>
        <v>4</v>
      </c>
      <c r="T43" s="27">
        <f>COUNTIF($F$4:$F43,T$3)</f>
        <v>4</v>
      </c>
      <c r="U43" s="27">
        <f>COUNTIF($F$4:$F43,U$3)</f>
        <v>4</v>
      </c>
      <c r="V43" s="27">
        <f>COUNTIF($F$4:$F43,V$3)</f>
        <v>6</v>
      </c>
      <c r="W43" s="27">
        <f>COUNTIF($F$4:$F43,W$3)</f>
        <v>6</v>
      </c>
      <c r="X43" s="27">
        <f>COUNTIF($F$4:$F43,X$3)</f>
        <v>1</v>
      </c>
      <c r="Y43" s="27">
        <f>COUNTIF($F$4:$F43,Y$3)</f>
        <v>2</v>
      </c>
      <c r="Z43" s="27">
        <f>COUNTIF($F$4:$F43,Z$3)</f>
        <v>4</v>
      </c>
      <c r="AA43" s="27">
        <f>COUNTIF($F$4:$F43,AA$3)</f>
        <v>4</v>
      </c>
      <c r="AB43" s="38">
        <f>COUNTIF($E$4:$F43,R$3)</f>
        <v>9</v>
      </c>
      <c r="AC43" s="28">
        <f>COUNTIF($E$4:$F43,S$3)</f>
        <v>12</v>
      </c>
      <c r="AD43" s="28">
        <f>COUNTIF($E$4:$F43,T$3)</f>
        <v>9</v>
      </c>
      <c r="AE43" s="28">
        <f>COUNTIF($E$4:$F43,U$3)</f>
        <v>10</v>
      </c>
      <c r="AF43" s="28">
        <f>COUNTIF($E$4:$F43,V$3)</f>
        <v>9</v>
      </c>
      <c r="AG43" s="28">
        <f>COUNTIF($E$4:$F43,W$3)</f>
        <v>10</v>
      </c>
      <c r="AH43" s="28">
        <f>COUNTIF($E$4:$F43,X$3)</f>
        <v>3</v>
      </c>
      <c r="AI43" s="28">
        <f>COUNTIF($E$4:$F43,Y$3)</f>
        <v>5</v>
      </c>
      <c r="AJ43" s="28">
        <f>COUNTIF($E$4:$F43,Z$3)</f>
        <v>8</v>
      </c>
      <c r="AK43" s="28">
        <f>COUNTIF($E$4:$F43,AA$3)</f>
        <v>5</v>
      </c>
      <c r="AL43" s="36">
        <f t="shared" si="19"/>
        <v>2.7777777777777777</v>
      </c>
      <c r="AM43" s="36">
        <f t="shared" si="7"/>
        <v>1.3333333333333333</v>
      </c>
      <c r="AN43" s="36">
        <f t="shared" si="8"/>
        <v>1.7777777777777777</v>
      </c>
      <c r="AO43" s="36">
        <f t="shared" si="9"/>
        <v>1.6</v>
      </c>
      <c r="AP43" s="36">
        <f t="shared" si="10"/>
        <v>4</v>
      </c>
      <c r="AQ43" s="36">
        <f t="shared" si="11"/>
        <v>3.5999999999999996</v>
      </c>
      <c r="AR43" s="36">
        <f t="shared" si="12"/>
        <v>0.33333333333333331</v>
      </c>
      <c r="AS43" s="36">
        <f t="shared" si="13"/>
        <v>0.8</v>
      </c>
      <c r="AT43" s="36">
        <f t="shared" si="14"/>
        <v>2</v>
      </c>
      <c r="AU43" s="36">
        <f t="shared" si="15"/>
        <v>3.2</v>
      </c>
      <c r="AV43" s="27">
        <v>41</v>
      </c>
      <c r="BB43" s="6">
        <f>matches_win_weighted!AL43-matches_lost_weighted!AL43</f>
        <v>-1</v>
      </c>
      <c r="BC43" s="6">
        <f>matches_win_weighted!AM43-matches_lost_weighted!AM43</f>
        <v>4</v>
      </c>
      <c r="BD43" s="6">
        <f>matches_win_weighted!AN43-matches_lost_weighted!AN43</f>
        <v>1</v>
      </c>
      <c r="BE43" s="6">
        <f>matches_win_weighted!AO43-matches_lost_weighted!AO43</f>
        <v>1.9999999999999996</v>
      </c>
      <c r="BF43" s="6">
        <f>matches_win_weighted!AP43-matches_lost_weighted!AP43</f>
        <v>-3</v>
      </c>
      <c r="BG43" s="6">
        <f>matches_win_weighted!AQ43-matches_lost_weighted!AQ43</f>
        <v>-1.9999999999999996</v>
      </c>
      <c r="BH43" s="6">
        <f>matches_win_weighted!AR43-matches_lost_weighted!AR43</f>
        <v>1</v>
      </c>
      <c r="BI43" s="6">
        <f>matches_win_weighted!AS43-matches_lost_weighted!AS43</f>
        <v>0.99999999999999978</v>
      </c>
      <c r="BJ43" s="6">
        <f>matches_win_weighted!AT43-matches_lost_weighted!AT43</f>
        <v>0</v>
      </c>
      <c r="BK43" s="6">
        <f>matches_win_weighted!AU43-matches_lost_weighted!AU43</f>
        <v>-3</v>
      </c>
      <c r="BL43" s="27">
        <v>41</v>
      </c>
      <c r="BP43" s="6">
        <f>'matches_lost (2)'!BA43</f>
        <v>-0.11111111111111116</v>
      </c>
      <c r="BQ43" s="6">
        <f>'matches_lost (2)'!BB43</f>
        <v>0.33333333333333331</v>
      </c>
      <c r="BR43" s="6">
        <f>'matches_lost (2)'!BC43</f>
        <v>0.11111111111111116</v>
      </c>
      <c r="BS43" s="6">
        <f>'matches_lost (2)'!BD43</f>
        <v>0.19999999999999996</v>
      </c>
      <c r="BT43" s="6">
        <f>'matches_lost (2)'!BE43</f>
        <v>-0.33333333333333331</v>
      </c>
      <c r="BU43" s="6">
        <f>'matches_lost (2)'!BF43</f>
        <v>-0.19999999999999996</v>
      </c>
      <c r="BV43" s="6">
        <f>'matches_lost (2)'!BG43</f>
        <v>0.33333333333333331</v>
      </c>
      <c r="BW43" s="6">
        <f>'matches_lost (2)'!BH43</f>
        <v>0.19999999999999996</v>
      </c>
      <c r="BX43" s="6">
        <f>'matches_lost (2)'!BI43</f>
        <v>0</v>
      </c>
      <c r="BY43" s="6">
        <f>'matches_lost (2)'!BJ43</f>
        <v>-0.60000000000000009</v>
      </c>
      <c r="BZ43" s="27">
        <v>41</v>
      </c>
    </row>
    <row r="44" spans="1:78" x14ac:dyDescent="0.35">
      <c r="A44" t="s">
        <v>144</v>
      </c>
      <c r="B44" s="33">
        <v>41</v>
      </c>
      <c r="C44" s="27">
        <v>5</v>
      </c>
      <c r="D44" s="27">
        <v>7</v>
      </c>
      <c r="E44" s="27">
        <v>7</v>
      </c>
      <c r="F44" s="27">
        <f t="shared" si="16"/>
        <v>5</v>
      </c>
      <c r="G44" s="27">
        <f t="shared" si="17"/>
        <v>-2</v>
      </c>
      <c r="H44" s="27">
        <f t="shared" si="18"/>
        <v>0</v>
      </c>
      <c r="I44" s="34">
        <f>VLOOKUP(F44,naive_stat!$A$4:$E$13,5,0)</f>
        <v>0.42307692307692307</v>
      </c>
      <c r="J44" s="35">
        <f>11-VLOOKUP(F44,naive_stat!$A$4:$F$13,6,0)</f>
        <v>3</v>
      </c>
      <c r="K44" s="36">
        <f>HLOOKUP(F44,$AL$3:AU44,AV44,0)</f>
        <v>4.4545454545454541</v>
      </c>
      <c r="L44" s="54">
        <f>IF(HLOOKUP(C44,$AL$3:$AU43,$AV43,0)&gt;HLOOKUP(D44,$AL$3:$AU43,$AV43,0),C44,D44)</f>
        <v>5</v>
      </c>
      <c r="M44" s="54">
        <f t="shared" si="4"/>
        <v>0</v>
      </c>
      <c r="N44" s="56">
        <f>IF(HLOOKUP(C44,$BB$3:$BK43,$AV43,0)&gt;HLOOKUP(D44,$BB$3:$BK43,$AV43,0),C44,D44)</f>
        <v>7</v>
      </c>
      <c r="O44" s="54">
        <f t="shared" si="5"/>
        <v>1</v>
      </c>
      <c r="P44" s="54">
        <f>IF(HLOOKUP(C44,$BP$3:$BY43,$AV43,0)&gt;HLOOKUP(D44,$BP$3:$BY43,$AV43,0),C44,D44)</f>
        <v>7</v>
      </c>
      <c r="Q44" s="54">
        <f t="shared" si="6"/>
        <v>1</v>
      </c>
      <c r="R44" s="27">
        <f>COUNTIF($F$4:$F44,R$3)</f>
        <v>5</v>
      </c>
      <c r="S44" s="27">
        <f>COUNTIF($F$4:$F44,S$3)</f>
        <v>4</v>
      </c>
      <c r="T44" s="27">
        <f>COUNTIF($F$4:$F44,T$3)</f>
        <v>4</v>
      </c>
      <c r="U44" s="27">
        <f>COUNTIF($F$4:$F44,U$3)</f>
        <v>4</v>
      </c>
      <c r="V44" s="27">
        <f>COUNTIF($F$4:$F44,V$3)</f>
        <v>6</v>
      </c>
      <c r="W44" s="27">
        <f>COUNTIF($F$4:$F44,W$3)</f>
        <v>7</v>
      </c>
      <c r="X44" s="27">
        <f>COUNTIF($F$4:$F44,X$3)</f>
        <v>1</v>
      </c>
      <c r="Y44" s="27">
        <f>COUNTIF($F$4:$F44,Y$3)</f>
        <v>2</v>
      </c>
      <c r="Z44" s="27">
        <f>COUNTIF($F$4:$F44,Z$3)</f>
        <v>4</v>
      </c>
      <c r="AA44" s="27">
        <f>COUNTIF($F$4:$F44,AA$3)</f>
        <v>4</v>
      </c>
      <c r="AB44" s="38">
        <f>COUNTIF($E$4:$F44,R$3)</f>
        <v>9</v>
      </c>
      <c r="AC44" s="28">
        <f>COUNTIF($E$4:$F44,S$3)</f>
        <v>12</v>
      </c>
      <c r="AD44" s="28">
        <f>COUNTIF($E$4:$F44,T$3)</f>
        <v>9</v>
      </c>
      <c r="AE44" s="28">
        <f>COUNTIF($E$4:$F44,U$3)</f>
        <v>10</v>
      </c>
      <c r="AF44" s="28">
        <f>COUNTIF($E$4:$F44,V$3)</f>
        <v>9</v>
      </c>
      <c r="AG44" s="28">
        <f>COUNTIF($E$4:$F44,W$3)</f>
        <v>11</v>
      </c>
      <c r="AH44" s="28">
        <f>COUNTIF($E$4:$F44,X$3)</f>
        <v>3</v>
      </c>
      <c r="AI44" s="28">
        <f>COUNTIF($E$4:$F44,Y$3)</f>
        <v>6</v>
      </c>
      <c r="AJ44" s="28">
        <f>COUNTIF($E$4:$F44,Z$3)</f>
        <v>8</v>
      </c>
      <c r="AK44" s="28">
        <f>COUNTIF($E$4:$F44,AA$3)</f>
        <v>5</v>
      </c>
      <c r="AL44" s="36">
        <f t="shared" si="19"/>
        <v>2.7777777777777777</v>
      </c>
      <c r="AM44" s="36">
        <f t="shared" si="7"/>
        <v>1.3333333333333333</v>
      </c>
      <c r="AN44" s="36">
        <f t="shared" si="8"/>
        <v>1.7777777777777777</v>
      </c>
      <c r="AO44" s="36">
        <f t="shared" si="9"/>
        <v>1.6</v>
      </c>
      <c r="AP44" s="36">
        <f t="shared" si="10"/>
        <v>4</v>
      </c>
      <c r="AQ44" s="36">
        <f t="shared" si="11"/>
        <v>4.4545454545454541</v>
      </c>
      <c r="AR44" s="36">
        <f t="shared" si="12"/>
        <v>0.33333333333333331</v>
      </c>
      <c r="AS44" s="36">
        <f t="shared" si="13"/>
        <v>0.66666666666666663</v>
      </c>
      <c r="AT44" s="36">
        <f t="shared" si="14"/>
        <v>2</v>
      </c>
      <c r="AU44" s="36">
        <f t="shared" si="15"/>
        <v>3.2</v>
      </c>
      <c r="AV44" s="27">
        <v>42</v>
      </c>
      <c r="BB44" s="6">
        <f>matches_win_weighted!AL44-matches_lost_weighted!AL44</f>
        <v>-1</v>
      </c>
      <c r="BC44" s="6">
        <f>matches_win_weighted!AM44-matches_lost_weighted!AM44</f>
        <v>4</v>
      </c>
      <c r="BD44" s="6">
        <f>matches_win_weighted!AN44-matches_lost_weighted!AN44</f>
        <v>1</v>
      </c>
      <c r="BE44" s="6">
        <f>matches_win_weighted!AO44-matches_lost_weighted!AO44</f>
        <v>1.9999999999999996</v>
      </c>
      <c r="BF44" s="6">
        <f>matches_win_weighted!AP44-matches_lost_weighted!AP44</f>
        <v>-3</v>
      </c>
      <c r="BG44" s="6">
        <f>matches_win_weighted!AQ44-matches_lost_weighted!AQ44</f>
        <v>-2.9999999999999996</v>
      </c>
      <c r="BH44" s="6">
        <f>matches_win_weighted!AR44-matches_lost_weighted!AR44</f>
        <v>1</v>
      </c>
      <c r="BI44" s="6">
        <f>matches_win_weighted!AS44-matches_lost_weighted!AS44</f>
        <v>2</v>
      </c>
      <c r="BJ44" s="6">
        <f>matches_win_weighted!AT44-matches_lost_weighted!AT44</f>
        <v>0</v>
      </c>
      <c r="BK44" s="6">
        <f>matches_win_weighted!AU44-matches_lost_weighted!AU44</f>
        <v>-3</v>
      </c>
      <c r="BL44" s="27">
        <v>42</v>
      </c>
      <c r="BP44" s="6">
        <f>'matches_lost (2)'!BA44</f>
        <v>-0.11111111111111116</v>
      </c>
      <c r="BQ44" s="6">
        <f>'matches_lost (2)'!BB44</f>
        <v>0.33333333333333331</v>
      </c>
      <c r="BR44" s="6">
        <f>'matches_lost (2)'!BC44</f>
        <v>0.11111111111111116</v>
      </c>
      <c r="BS44" s="6">
        <f>'matches_lost (2)'!BD44</f>
        <v>0.19999999999999996</v>
      </c>
      <c r="BT44" s="6">
        <f>'matches_lost (2)'!BE44</f>
        <v>-0.33333333333333331</v>
      </c>
      <c r="BU44" s="6">
        <f>'matches_lost (2)'!BF44</f>
        <v>-0.27272727272727271</v>
      </c>
      <c r="BV44" s="6">
        <f>'matches_lost (2)'!BG44</f>
        <v>0.33333333333333331</v>
      </c>
      <c r="BW44" s="6">
        <f>'matches_lost (2)'!BH44</f>
        <v>0.33333333333333331</v>
      </c>
      <c r="BX44" s="6">
        <f>'matches_lost (2)'!BI44</f>
        <v>0</v>
      </c>
      <c r="BY44" s="6">
        <f>'matches_lost (2)'!BJ44</f>
        <v>-0.60000000000000009</v>
      </c>
      <c r="BZ44" s="27">
        <v>42</v>
      </c>
    </row>
    <row r="45" spans="1:78" x14ac:dyDescent="0.35">
      <c r="A45" t="s">
        <v>144</v>
      </c>
      <c r="B45" s="33">
        <v>42</v>
      </c>
      <c r="C45" s="27">
        <v>8</v>
      </c>
      <c r="D45" s="27">
        <v>2</v>
      </c>
      <c r="E45" s="27">
        <v>2</v>
      </c>
      <c r="F45" s="27">
        <f t="shared" si="16"/>
        <v>8</v>
      </c>
      <c r="G45" s="27">
        <f t="shared" si="17"/>
        <v>6</v>
      </c>
      <c r="H45" s="27">
        <f t="shared" si="18"/>
        <v>0</v>
      </c>
      <c r="I45" s="34">
        <f>VLOOKUP(F45,naive_stat!$A$4:$E$13,5,0)</f>
        <v>0.32</v>
      </c>
      <c r="J45" s="35">
        <f>11-VLOOKUP(F45,naive_stat!$A$4:$F$13,6,0)</f>
        <v>1</v>
      </c>
      <c r="K45" s="36">
        <f>HLOOKUP(F45,$AL$3:AU45,AV45,0)</f>
        <v>2.7777777777777777</v>
      </c>
      <c r="L45" s="54">
        <f>IF(HLOOKUP(C45,$AL$3:$AU44,$AV44,0)&gt;HLOOKUP(D45,$AL$3:$AU44,$AV44,0),C45,D45)</f>
        <v>8</v>
      </c>
      <c r="M45" s="54">
        <f t="shared" si="4"/>
        <v>0</v>
      </c>
      <c r="N45" s="56">
        <f>IF(HLOOKUP(C45,$BB$3:$BK44,$AV44,0)&gt;HLOOKUP(D45,$BB$3:$BK44,$AV44,0),C45,D45)</f>
        <v>2</v>
      </c>
      <c r="O45" s="54">
        <f t="shared" si="5"/>
        <v>1</v>
      </c>
      <c r="P45" s="54">
        <f>IF(HLOOKUP(C45,$BP$3:$BY44,$AV44,0)&gt;HLOOKUP(D45,$BP$3:$BY44,$AV44,0),C45,D45)</f>
        <v>2</v>
      </c>
      <c r="Q45" s="54">
        <f t="shared" si="6"/>
        <v>1</v>
      </c>
      <c r="R45" s="27">
        <f>COUNTIF($F$4:$F45,R$3)</f>
        <v>5</v>
      </c>
      <c r="S45" s="27">
        <f>COUNTIF($F$4:$F45,S$3)</f>
        <v>4</v>
      </c>
      <c r="T45" s="27">
        <f>COUNTIF($F$4:$F45,T$3)</f>
        <v>4</v>
      </c>
      <c r="U45" s="27">
        <f>COUNTIF($F$4:$F45,U$3)</f>
        <v>4</v>
      </c>
      <c r="V45" s="27">
        <f>COUNTIF($F$4:$F45,V$3)</f>
        <v>6</v>
      </c>
      <c r="W45" s="27">
        <f>COUNTIF($F$4:$F45,W$3)</f>
        <v>7</v>
      </c>
      <c r="X45" s="27">
        <f>COUNTIF($F$4:$F45,X$3)</f>
        <v>1</v>
      </c>
      <c r="Y45" s="27">
        <f>COUNTIF($F$4:$F45,Y$3)</f>
        <v>2</v>
      </c>
      <c r="Z45" s="27">
        <f>COUNTIF($F$4:$F45,Z$3)</f>
        <v>5</v>
      </c>
      <c r="AA45" s="27">
        <f>COUNTIF($F$4:$F45,AA$3)</f>
        <v>4</v>
      </c>
      <c r="AB45" s="38">
        <f>COUNTIF($E$4:$F45,R$3)</f>
        <v>9</v>
      </c>
      <c r="AC45" s="28">
        <f>COUNTIF($E$4:$F45,S$3)</f>
        <v>12</v>
      </c>
      <c r="AD45" s="28">
        <f>COUNTIF($E$4:$F45,T$3)</f>
        <v>10</v>
      </c>
      <c r="AE45" s="28">
        <f>COUNTIF($E$4:$F45,U$3)</f>
        <v>10</v>
      </c>
      <c r="AF45" s="28">
        <f>COUNTIF($E$4:$F45,V$3)</f>
        <v>9</v>
      </c>
      <c r="AG45" s="28">
        <f>COUNTIF($E$4:$F45,W$3)</f>
        <v>11</v>
      </c>
      <c r="AH45" s="28">
        <f>COUNTIF($E$4:$F45,X$3)</f>
        <v>3</v>
      </c>
      <c r="AI45" s="28">
        <f>COUNTIF($E$4:$F45,Y$3)</f>
        <v>6</v>
      </c>
      <c r="AJ45" s="28">
        <f>COUNTIF($E$4:$F45,Z$3)</f>
        <v>9</v>
      </c>
      <c r="AK45" s="28">
        <f>COUNTIF($E$4:$F45,AA$3)</f>
        <v>5</v>
      </c>
      <c r="AL45" s="36">
        <f t="shared" si="19"/>
        <v>2.7777777777777777</v>
      </c>
      <c r="AM45" s="36">
        <f t="shared" si="7"/>
        <v>1.3333333333333333</v>
      </c>
      <c r="AN45" s="36">
        <f t="shared" si="8"/>
        <v>1.6</v>
      </c>
      <c r="AO45" s="36">
        <f t="shared" si="9"/>
        <v>1.6</v>
      </c>
      <c r="AP45" s="36">
        <f t="shared" si="10"/>
        <v>4</v>
      </c>
      <c r="AQ45" s="36">
        <f t="shared" si="11"/>
        <v>4.4545454545454541</v>
      </c>
      <c r="AR45" s="36">
        <f t="shared" si="12"/>
        <v>0.33333333333333331</v>
      </c>
      <c r="AS45" s="36">
        <f t="shared" si="13"/>
        <v>0.66666666666666663</v>
      </c>
      <c r="AT45" s="36">
        <f t="shared" si="14"/>
        <v>2.7777777777777777</v>
      </c>
      <c r="AU45" s="36">
        <f t="shared" si="15"/>
        <v>3.2</v>
      </c>
      <c r="AV45" s="27">
        <v>43</v>
      </c>
      <c r="BB45" s="6">
        <f>matches_win_weighted!AL45-matches_lost_weighted!AL45</f>
        <v>-1</v>
      </c>
      <c r="BC45" s="6">
        <f>matches_win_weighted!AM45-matches_lost_weighted!AM45</f>
        <v>4</v>
      </c>
      <c r="BD45" s="6">
        <f>matches_win_weighted!AN45-matches_lost_weighted!AN45</f>
        <v>1.9999999999999996</v>
      </c>
      <c r="BE45" s="6">
        <f>matches_win_weighted!AO45-matches_lost_weighted!AO45</f>
        <v>1.9999999999999996</v>
      </c>
      <c r="BF45" s="6">
        <f>matches_win_weighted!AP45-matches_lost_weighted!AP45</f>
        <v>-3</v>
      </c>
      <c r="BG45" s="6">
        <f>matches_win_weighted!AQ45-matches_lost_weighted!AQ45</f>
        <v>-2.9999999999999996</v>
      </c>
      <c r="BH45" s="6">
        <f>matches_win_weighted!AR45-matches_lost_weighted!AR45</f>
        <v>1</v>
      </c>
      <c r="BI45" s="6">
        <f>matches_win_weighted!AS45-matches_lost_weighted!AS45</f>
        <v>2</v>
      </c>
      <c r="BJ45" s="6">
        <f>matches_win_weighted!AT45-matches_lost_weighted!AT45</f>
        <v>-1</v>
      </c>
      <c r="BK45" s="6">
        <f>matches_win_weighted!AU45-matches_lost_weighted!AU45</f>
        <v>-3</v>
      </c>
      <c r="BL45" s="27">
        <v>43</v>
      </c>
      <c r="BP45" s="6">
        <f>'matches_lost (2)'!BA45</f>
        <v>-0.11111111111111116</v>
      </c>
      <c r="BQ45" s="6">
        <f>'matches_lost (2)'!BB45</f>
        <v>0.33333333333333331</v>
      </c>
      <c r="BR45" s="6">
        <f>'matches_lost (2)'!BC45</f>
        <v>0.19999999999999996</v>
      </c>
      <c r="BS45" s="6">
        <f>'matches_lost (2)'!BD45</f>
        <v>0.19999999999999996</v>
      </c>
      <c r="BT45" s="6">
        <f>'matches_lost (2)'!BE45</f>
        <v>-0.33333333333333331</v>
      </c>
      <c r="BU45" s="6">
        <f>'matches_lost (2)'!BF45</f>
        <v>-0.27272727272727271</v>
      </c>
      <c r="BV45" s="6">
        <f>'matches_lost (2)'!BG45</f>
        <v>0.33333333333333331</v>
      </c>
      <c r="BW45" s="6">
        <f>'matches_lost (2)'!BH45</f>
        <v>0.33333333333333331</v>
      </c>
      <c r="BX45" s="6">
        <f>'matches_lost (2)'!BI45</f>
        <v>-0.11111111111111116</v>
      </c>
      <c r="BY45" s="6">
        <f>'matches_lost (2)'!BJ45</f>
        <v>-0.60000000000000009</v>
      </c>
      <c r="BZ45" s="27">
        <v>43</v>
      </c>
    </row>
    <row r="46" spans="1:78" x14ac:dyDescent="0.35">
      <c r="A46" t="s">
        <v>144</v>
      </c>
      <c r="B46" s="33">
        <v>43</v>
      </c>
      <c r="C46" s="27">
        <v>9</v>
      </c>
      <c r="D46" s="27">
        <v>5</v>
      </c>
      <c r="E46" s="27">
        <v>5</v>
      </c>
      <c r="F46" s="27">
        <f t="shared" si="16"/>
        <v>9</v>
      </c>
      <c r="G46" s="27">
        <f t="shared" si="17"/>
        <v>4</v>
      </c>
      <c r="H46" s="27">
        <f t="shared" si="18"/>
        <v>0</v>
      </c>
      <c r="I46" s="34">
        <f>VLOOKUP(F46,naive_stat!$A$4:$E$13,5,0)</f>
        <v>0.4</v>
      </c>
      <c r="J46" s="35">
        <f>11-VLOOKUP(F46,naive_stat!$A$4:$F$13,6,0)</f>
        <v>2</v>
      </c>
      <c r="K46" s="36">
        <f>HLOOKUP(F46,$AL$3:AU46,AV46,0)</f>
        <v>4.166666666666667</v>
      </c>
      <c r="L46" s="54">
        <f>IF(HLOOKUP(C46,$AL$3:$AU45,$AV45,0)&gt;HLOOKUP(D46,$AL$3:$AU45,$AV45,0),C46,D46)</f>
        <v>5</v>
      </c>
      <c r="M46" s="54">
        <f t="shared" si="4"/>
        <v>1</v>
      </c>
      <c r="N46" s="56">
        <f>IF(HLOOKUP(C46,$BB$3:$BK45,$AV45,0)&gt;HLOOKUP(D46,$BB$3:$BK45,$AV45,0),C46,D46)</f>
        <v>5</v>
      </c>
      <c r="O46" s="54">
        <f t="shared" si="5"/>
        <v>1</v>
      </c>
      <c r="P46" s="54">
        <f>IF(HLOOKUP(C46,$BP$3:$BY45,$AV45,0)&gt;HLOOKUP(D46,$BP$3:$BY45,$AV45,0),C46,D46)</f>
        <v>5</v>
      </c>
      <c r="Q46" s="54">
        <f t="shared" si="6"/>
        <v>1</v>
      </c>
      <c r="R46" s="27">
        <f>COUNTIF($F$4:$F46,R$3)</f>
        <v>5</v>
      </c>
      <c r="S46" s="27">
        <f>COUNTIF($F$4:$F46,S$3)</f>
        <v>4</v>
      </c>
      <c r="T46" s="27">
        <f>COUNTIF($F$4:$F46,T$3)</f>
        <v>4</v>
      </c>
      <c r="U46" s="27">
        <f>COUNTIF($F$4:$F46,U$3)</f>
        <v>4</v>
      </c>
      <c r="V46" s="27">
        <f>COUNTIF($F$4:$F46,V$3)</f>
        <v>6</v>
      </c>
      <c r="W46" s="27">
        <f>COUNTIF($F$4:$F46,W$3)</f>
        <v>7</v>
      </c>
      <c r="X46" s="27">
        <f>COUNTIF($F$4:$F46,X$3)</f>
        <v>1</v>
      </c>
      <c r="Y46" s="27">
        <f>COUNTIF($F$4:$F46,Y$3)</f>
        <v>2</v>
      </c>
      <c r="Z46" s="27">
        <f>COUNTIF($F$4:$F46,Z$3)</f>
        <v>5</v>
      </c>
      <c r="AA46" s="27">
        <f>COUNTIF($F$4:$F46,AA$3)</f>
        <v>5</v>
      </c>
      <c r="AB46" s="38">
        <f>COUNTIF($E$4:$F46,R$3)</f>
        <v>9</v>
      </c>
      <c r="AC46" s="28">
        <f>COUNTIF($E$4:$F46,S$3)</f>
        <v>12</v>
      </c>
      <c r="AD46" s="28">
        <f>COUNTIF($E$4:$F46,T$3)</f>
        <v>10</v>
      </c>
      <c r="AE46" s="28">
        <f>COUNTIF($E$4:$F46,U$3)</f>
        <v>10</v>
      </c>
      <c r="AF46" s="28">
        <f>COUNTIF($E$4:$F46,V$3)</f>
        <v>9</v>
      </c>
      <c r="AG46" s="28">
        <f>COUNTIF($E$4:$F46,W$3)</f>
        <v>12</v>
      </c>
      <c r="AH46" s="28">
        <f>COUNTIF($E$4:$F46,X$3)</f>
        <v>3</v>
      </c>
      <c r="AI46" s="28">
        <f>COUNTIF($E$4:$F46,Y$3)</f>
        <v>6</v>
      </c>
      <c r="AJ46" s="28">
        <f>COUNTIF($E$4:$F46,Z$3)</f>
        <v>9</v>
      </c>
      <c r="AK46" s="28">
        <f>COUNTIF($E$4:$F46,AA$3)</f>
        <v>6</v>
      </c>
      <c r="AL46" s="36">
        <f t="shared" si="19"/>
        <v>2.7777777777777777</v>
      </c>
      <c r="AM46" s="36">
        <f t="shared" si="7"/>
        <v>1.3333333333333333</v>
      </c>
      <c r="AN46" s="36">
        <f t="shared" si="8"/>
        <v>1.6</v>
      </c>
      <c r="AO46" s="36">
        <f t="shared" si="9"/>
        <v>1.6</v>
      </c>
      <c r="AP46" s="36">
        <f t="shared" si="10"/>
        <v>4</v>
      </c>
      <c r="AQ46" s="36">
        <f t="shared" si="11"/>
        <v>4.0833333333333339</v>
      </c>
      <c r="AR46" s="36">
        <f t="shared" si="12"/>
        <v>0.33333333333333331</v>
      </c>
      <c r="AS46" s="36">
        <f t="shared" si="13"/>
        <v>0.66666666666666663</v>
      </c>
      <c r="AT46" s="36">
        <f t="shared" si="14"/>
        <v>2.7777777777777777</v>
      </c>
      <c r="AU46" s="36">
        <f t="shared" si="15"/>
        <v>4.166666666666667</v>
      </c>
      <c r="AV46" s="27">
        <v>44</v>
      </c>
      <c r="BB46" s="6">
        <f>matches_win_weighted!AL46-matches_lost_weighted!AL46</f>
        <v>-1</v>
      </c>
      <c r="BC46" s="6">
        <f>matches_win_weighted!AM46-matches_lost_weighted!AM46</f>
        <v>4</v>
      </c>
      <c r="BD46" s="6">
        <f>matches_win_weighted!AN46-matches_lost_weighted!AN46</f>
        <v>1.9999999999999996</v>
      </c>
      <c r="BE46" s="6">
        <f>matches_win_weighted!AO46-matches_lost_weighted!AO46</f>
        <v>1.9999999999999996</v>
      </c>
      <c r="BF46" s="6">
        <f>matches_win_weighted!AP46-matches_lost_weighted!AP46</f>
        <v>-3</v>
      </c>
      <c r="BG46" s="6">
        <f>matches_win_weighted!AQ46-matches_lost_weighted!AQ46</f>
        <v>-2.0000000000000004</v>
      </c>
      <c r="BH46" s="6">
        <f>matches_win_weighted!AR46-matches_lost_weighted!AR46</f>
        <v>1</v>
      </c>
      <c r="BI46" s="6">
        <f>matches_win_weighted!AS46-matches_lost_weighted!AS46</f>
        <v>2</v>
      </c>
      <c r="BJ46" s="6">
        <f>matches_win_weighted!AT46-matches_lost_weighted!AT46</f>
        <v>-1</v>
      </c>
      <c r="BK46" s="6">
        <f>matches_win_weighted!AU46-matches_lost_weighted!AU46</f>
        <v>-4</v>
      </c>
      <c r="BL46" s="27">
        <v>44</v>
      </c>
      <c r="BP46" s="6">
        <f>'matches_lost (2)'!BA46</f>
        <v>-0.11111111111111116</v>
      </c>
      <c r="BQ46" s="6">
        <f>'matches_lost (2)'!BB46</f>
        <v>0.33333333333333331</v>
      </c>
      <c r="BR46" s="6">
        <f>'matches_lost (2)'!BC46</f>
        <v>0.19999999999999996</v>
      </c>
      <c r="BS46" s="6">
        <f>'matches_lost (2)'!BD46</f>
        <v>0.19999999999999996</v>
      </c>
      <c r="BT46" s="6">
        <f>'matches_lost (2)'!BE46</f>
        <v>-0.33333333333333331</v>
      </c>
      <c r="BU46" s="6">
        <f>'matches_lost (2)'!BF46</f>
        <v>-0.16666666666666669</v>
      </c>
      <c r="BV46" s="6">
        <f>'matches_lost (2)'!BG46</f>
        <v>0.33333333333333331</v>
      </c>
      <c r="BW46" s="6">
        <f>'matches_lost (2)'!BH46</f>
        <v>0.33333333333333331</v>
      </c>
      <c r="BX46" s="6">
        <f>'matches_lost (2)'!BI46</f>
        <v>-0.11111111111111116</v>
      </c>
      <c r="BY46" s="6">
        <f>'matches_lost (2)'!BJ46</f>
        <v>-0.66666666666666674</v>
      </c>
      <c r="BZ46" s="27">
        <v>44</v>
      </c>
    </row>
    <row r="47" spans="1:78" x14ac:dyDescent="0.35">
      <c r="A47" t="s">
        <v>144</v>
      </c>
      <c r="B47" s="33">
        <v>44</v>
      </c>
      <c r="C47" s="27">
        <v>3</v>
      </c>
      <c r="D47" s="27">
        <v>7</v>
      </c>
      <c r="E47" s="27">
        <v>3</v>
      </c>
      <c r="F47" s="27">
        <f t="shared" si="16"/>
        <v>7</v>
      </c>
      <c r="G47" s="27">
        <f t="shared" si="17"/>
        <v>-4</v>
      </c>
      <c r="H47" s="27">
        <f t="shared" si="18"/>
        <v>0</v>
      </c>
      <c r="I47" s="34">
        <f>VLOOKUP(F47,naive_stat!$A$4:$E$13,5,0)</f>
        <v>0.44827586206896552</v>
      </c>
      <c r="J47" s="35">
        <f>11-VLOOKUP(F47,naive_stat!$A$4:$F$13,6,0)</f>
        <v>4</v>
      </c>
      <c r="K47" s="36">
        <f>HLOOKUP(F47,$AL$3:AU47,AV47,0)</f>
        <v>1.2857142857142856</v>
      </c>
      <c r="L47" s="54">
        <f>IF(HLOOKUP(C47,$AL$3:$AU46,$AV46,0)&gt;HLOOKUP(D47,$AL$3:$AU46,$AV46,0),C47,D47)</f>
        <v>3</v>
      </c>
      <c r="M47" s="54">
        <f t="shared" si="4"/>
        <v>1</v>
      </c>
      <c r="N47" s="56">
        <f>IF(HLOOKUP(C47,$BB$3:$BK46,$AV46,0)&gt;HLOOKUP(D47,$BB$3:$BK46,$AV46,0),C47,D47)</f>
        <v>7</v>
      </c>
      <c r="O47" s="54">
        <f t="shared" si="5"/>
        <v>0</v>
      </c>
      <c r="P47" s="54">
        <f>IF(HLOOKUP(C47,$BP$3:$BY46,$AV46,0)&gt;HLOOKUP(D47,$BP$3:$BY46,$AV46,0),C47,D47)</f>
        <v>7</v>
      </c>
      <c r="Q47" s="54">
        <f t="shared" si="6"/>
        <v>0</v>
      </c>
      <c r="R47" s="27">
        <f>COUNTIF($F$4:$F47,R$3)</f>
        <v>5</v>
      </c>
      <c r="S47" s="27">
        <f>COUNTIF($F$4:$F47,S$3)</f>
        <v>4</v>
      </c>
      <c r="T47" s="27">
        <f>COUNTIF($F$4:$F47,T$3)</f>
        <v>4</v>
      </c>
      <c r="U47" s="27">
        <f>COUNTIF($F$4:$F47,U$3)</f>
        <v>4</v>
      </c>
      <c r="V47" s="27">
        <f>COUNTIF($F$4:$F47,V$3)</f>
        <v>6</v>
      </c>
      <c r="W47" s="27">
        <f>COUNTIF($F$4:$F47,W$3)</f>
        <v>7</v>
      </c>
      <c r="X47" s="27">
        <f>COUNTIF($F$4:$F47,X$3)</f>
        <v>1</v>
      </c>
      <c r="Y47" s="27">
        <f>COUNTIF($F$4:$F47,Y$3)</f>
        <v>3</v>
      </c>
      <c r="Z47" s="27">
        <f>COUNTIF($F$4:$F47,Z$3)</f>
        <v>5</v>
      </c>
      <c r="AA47" s="27">
        <f>COUNTIF($F$4:$F47,AA$3)</f>
        <v>5</v>
      </c>
      <c r="AB47" s="38">
        <f>COUNTIF($E$4:$F47,R$3)</f>
        <v>9</v>
      </c>
      <c r="AC47" s="28">
        <f>COUNTIF($E$4:$F47,S$3)</f>
        <v>12</v>
      </c>
      <c r="AD47" s="28">
        <f>COUNTIF($E$4:$F47,T$3)</f>
        <v>10</v>
      </c>
      <c r="AE47" s="28">
        <f>COUNTIF($E$4:$F47,U$3)</f>
        <v>11</v>
      </c>
      <c r="AF47" s="28">
        <f>COUNTIF($E$4:$F47,V$3)</f>
        <v>9</v>
      </c>
      <c r="AG47" s="28">
        <f>COUNTIF($E$4:$F47,W$3)</f>
        <v>12</v>
      </c>
      <c r="AH47" s="28">
        <f>COUNTIF($E$4:$F47,X$3)</f>
        <v>3</v>
      </c>
      <c r="AI47" s="28">
        <f>COUNTIF($E$4:$F47,Y$3)</f>
        <v>7</v>
      </c>
      <c r="AJ47" s="28">
        <f>COUNTIF($E$4:$F47,Z$3)</f>
        <v>9</v>
      </c>
      <c r="AK47" s="28">
        <f>COUNTIF($E$4:$F47,AA$3)</f>
        <v>6</v>
      </c>
      <c r="AL47" s="36">
        <f t="shared" si="19"/>
        <v>2.7777777777777777</v>
      </c>
      <c r="AM47" s="36">
        <f t="shared" si="7"/>
        <v>1.3333333333333333</v>
      </c>
      <c r="AN47" s="36">
        <f t="shared" si="8"/>
        <v>1.6</v>
      </c>
      <c r="AO47" s="36">
        <f t="shared" si="9"/>
        <v>1.4545454545454546</v>
      </c>
      <c r="AP47" s="36">
        <f t="shared" si="10"/>
        <v>4</v>
      </c>
      <c r="AQ47" s="36">
        <f t="shared" si="11"/>
        <v>4.0833333333333339</v>
      </c>
      <c r="AR47" s="36">
        <f t="shared" si="12"/>
        <v>0.33333333333333331</v>
      </c>
      <c r="AS47" s="36">
        <f t="shared" si="13"/>
        <v>1.2857142857142856</v>
      </c>
      <c r="AT47" s="36">
        <f t="shared" si="14"/>
        <v>2.7777777777777777</v>
      </c>
      <c r="AU47" s="36">
        <f t="shared" si="15"/>
        <v>4.166666666666667</v>
      </c>
      <c r="AV47" s="27">
        <v>45</v>
      </c>
      <c r="BB47" s="6">
        <f>matches_win_weighted!AL47-matches_lost_weighted!AL47</f>
        <v>-1</v>
      </c>
      <c r="BC47" s="6">
        <f>matches_win_weighted!AM47-matches_lost_weighted!AM47</f>
        <v>4</v>
      </c>
      <c r="BD47" s="6">
        <f>matches_win_weighted!AN47-matches_lost_weighted!AN47</f>
        <v>1.9999999999999996</v>
      </c>
      <c r="BE47" s="6">
        <f>matches_win_weighted!AO47-matches_lost_weighted!AO47</f>
        <v>2.9999999999999996</v>
      </c>
      <c r="BF47" s="6">
        <f>matches_win_weighted!AP47-matches_lost_weighted!AP47</f>
        <v>-3</v>
      </c>
      <c r="BG47" s="6">
        <f>matches_win_weighted!AQ47-matches_lost_weighted!AQ47</f>
        <v>-2.0000000000000004</v>
      </c>
      <c r="BH47" s="6">
        <f>matches_win_weighted!AR47-matches_lost_weighted!AR47</f>
        <v>1</v>
      </c>
      <c r="BI47" s="6">
        <f>matches_win_weighted!AS47-matches_lost_weighted!AS47</f>
        <v>1</v>
      </c>
      <c r="BJ47" s="6">
        <f>matches_win_weighted!AT47-matches_lost_weighted!AT47</f>
        <v>-1</v>
      </c>
      <c r="BK47" s="6">
        <f>matches_win_weighted!AU47-matches_lost_weighted!AU47</f>
        <v>-4</v>
      </c>
      <c r="BL47" s="27">
        <v>45</v>
      </c>
      <c r="BP47" s="6">
        <f>'matches_lost (2)'!BA47</f>
        <v>-0.11111111111111116</v>
      </c>
      <c r="BQ47" s="6">
        <f>'matches_lost (2)'!BB47</f>
        <v>0.33333333333333331</v>
      </c>
      <c r="BR47" s="6">
        <f>'matches_lost (2)'!BC47</f>
        <v>0.19999999999999996</v>
      </c>
      <c r="BS47" s="6">
        <f>'matches_lost (2)'!BD47</f>
        <v>0.27272727272727271</v>
      </c>
      <c r="BT47" s="6">
        <f>'matches_lost (2)'!BE47</f>
        <v>-0.33333333333333331</v>
      </c>
      <c r="BU47" s="6">
        <f>'matches_lost (2)'!BF47</f>
        <v>-0.16666666666666669</v>
      </c>
      <c r="BV47" s="6">
        <f>'matches_lost (2)'!BG47</f>
        <v>0.33333333333333331</v>
      </c>
      <c r="BW47" s="6">
        <f>'matches_lost (2)'!BH47</f>
        <v>0.14285714285714285</v>
      </c>
      <c r="BX47" s="6">
        <f>'matches_lost (2)'!BI47</f>
        <v>-0.11111111111111116</v>
      </c>
      <c r="BY47" s="6">
        <f>'matches_lost (2)'!BJ47</f>
        <v>-0.66666666666666674</v>
      </c>
      <c r="BZ47" s="27">
        <v>45</v>
      </c>
    </row>
    <row r="48" spans="1:78" x14ac:dyDescent="0.35">
      <c r="A48" t="s">
        <v>144</v>
      </c>
      <c r="B48" s="33">
        <v>45</v>
      </c>
      <c r="C48" s="27">
        <v>3</v>
      </c>
      <c r="D48" s="27">
        <v>7</v>
      </c>
      <c r="E48" s="27">
        <v>7</v>
      </c>
      <c r="F48" s="27">
        <f t="shared" si="16"/>
        <v>3</v>
      </c>
      <c r="G48" s="27">
        <f t="shared" si="17"/>
        <v>-4</v>
      </c>
      <c r="H48" s="27">
        <f t="shared" si="18"/>
        <v>0</v>
      </c>
      <c r="I48" s="34">
        <f>VLOOKUP(F48,naive_stat!$A$4:$E$13,5,0)</f>
        <v>0.48148148148148145</v>
      </c>
      <c r="J48" s="35">
        <f>11-VLOOKUP(F48,naive_stat!$A$4:$F$13,6,0)</f>
        <v>5</v>
      </c>
      <c r="K48" s="36">
        <f>HLOOKUP(F48,$AL$3:AU48,AV48,0)</f>
        <v>2.0833333333333335</v>
      </c>
      <c r="L48" s="54">
        <f>IF(HLOOKUP(C48,$AL$3:$AU47,$AV47,0)&gt;HLOOKUP(D48,$AL$3:$AU47,$AV47,0),C48,D48)</f>
        <v>3</v>
      </c>
      <c r="M48" s="54">
        <f t="shared" si="4"/>
        <v>0</v>
      </c>
      <c r="N48" s="56">
        <f>IF(HLOOKUP(C48,$BB$3:$BK47,$AV47,0)&gt;HLOOKUP(D48,$BB$3:$BK47,$AV47,0),C48,D48)</f>
        <v>3</v>
      </c>
      <c r="O48" s="54">
        <f t="shared" si="5"/>
        <v>0</v>
      </c>
      <c r="P48" s="54">
        <f>IF(HLOOKUP(C48,$BP$3:$BY47,$AV47,0)&gt;HLOOKUP(D48,$BP$3:$BY47,$AV47,0),C48,D48)</f>
        <v>3</v>
      </c>
      <c r="Q48" s="54">
        <f t="shared" si="6"/>
        <v>0</v>
      </c>
      <c r="R48" s="27">
        <f>COUNTIF($F$4:$F48,R$3)</f>
        <v>5</v>
      </c>
      <c r="S48" s="27">
        <f>COUNTIF($F$4:$F48,S$3)</f>
        <v>4</v>
      </c>
      <c r="T48" s="27">
        <f>COUNTIF($F$4:$F48,T$3)</f>
        <v>4</v>
      </c>
      <c r="U48" s="27">
        <f>COUNTIF($F$4:$F48,U$3)</f>
        <v>5</v>
      </c>
      <c r="V48" s="27">
        <f>COUNTIF($F$4:$F48,V$3)</f>
        <v>6</v>
      </c>
      <c r="W48" s="27">
        <f>COUNTIF($F$4:$F48,W$3)</f>
        <v>7</v>
      </c>
      <c r="X48" s="27">
        <f>COUNTIF($F$4:$F48,X$3)</f>
        <v>1</v>
      </c>
      <c r="Y48" s="27">
        <f>COUNTIF($F$4:$F48,Y$3)</f>
        <v>3</v>
      </c>
      <c r="Z48" s="27">
        <f>COUNTIF($F$4:$F48,Z$3)</f>
        <v>5</v>
      </c>
      <c r="AA48" s="27">
        <f>COUNTIF($F$4:$F48,AA$3)</f>
        <v>5</v>
      </c>
      <c r="AB48" s="38">
        <f>COUNTIF($E$4:$F48,R$3)</f>
        <v>9</v>
      </c>
      <c r="AC48" s="28">
        <f>COUNTIF($E$4:$F48,S$3)</f>
        <v>12</v>
      </c>
      <c r="AD48" s="28">
        <f>COUNTIF($E$4:$F48,T$3)</f>
        <v>10</v>
      </c>
      <c r="AE48" s="28">
        <f>COUNTIF($E$4:$F48,U$3)</f>
        <v>12</v>
      </c>
      <c r="AF48" s="28">
        <f>COUNTIF($E$4:$F48,V$3)</f>
        <v>9</v>
      </c>
      <c r="AG48" s="28">
        <f>COUNTIF($E$4:$F48,W$3)</f>
        <v>12</v>
      </c>
      <c r="AH48" s="28">
        <f>COUNTIF($E$4:$F48,X$3)</f>
        <v>3</v>
      </c>
      <c r="AI48" s="28">
        <f>COUNTIF($E$4:$F48,Y$3)</f>
        <v>8</v>
      </c>
      <c r="AJ48" s="28">
        <f>COUNTIF($E$4:$F48,Z$3)</f>
        <v>9</v>
      </c>
      <c r="AK48" s="28">
        <f>COUNTIF($E$4:$F48,AA$3)</f>
        <v>6</v>
      </c>
      <c r="AL48" s="36">
        <f t="shared" si="19"/>
        <v>2.7777777777777777</v>
      </c>
      <c r="AM48" s="36">
        <f t="shared" si="7"/>
        <v>1.3333333333333333</v>
      </c>
      <c r="AN48" s="36">
        <f t="shared" si="8"/>
        <v>1.6</v>
      </c>
      <c r="AO48" s="36">
        <f t="shared" si="9"/>
        <v>2.0833333333333335</v>
      </c>
      <c r="AP48" s="36">
        <f t="shared" si="10"/>
        <v>4</v>
      </c>
      <c r="AQ48" s="36">
        <f t="shared" si="11"/>
        <v>4.0833333333333339</v>
      </c>
      <c r="AR48" s="36">
        <f t="shared" si="12"/>
        <v>0.33333333333333331</v>
      </c>
      <c r="AS48" s="36">
        <f t="shared" si="13"/>
        <v>1.125</v>
      </c>
      <c r="AT48" s="36">
        <f t="shared" si="14"/>
        <v>2.7777777777777777</v>
      </c>
      <c r="AU48" s="36">
        <f t="shared" si="15"/>
        <v>4.166666666666667</v>
      </c>
      <c r="AV48" s="27">
        <v>46</v>
      </c>
      <c r="BB48" s="6">
        <f>matches_win_weighted!AL48-matches_lost_weighted!AL48</f>
        <v>-1</v>
      </c>
      <c r="BC48" s="6">
        <f>matches_win_weighted!AM48-matches_lost_weighted!AM48</f>
        <v>4</v>
      </c>
      <c r="BD48" s="6">
        <f>matches_win_weighted!AN48-matches_lost_weighted!AN48</f>
        <v>1.9999999999999996</v>
      </c>
      <c r="BE48" s="6">
        <f>matches_win_weighted!AO48-matches_lost_weighted!AO48</f>
        <v>2.0000000000000004</v>
      </c>
      <c r="BF48" s="6">
        <f>matches_win_weighted!AP48-matches_lost_weighted!AP48</f>
        <v>-3</v>
      </c>
      <c r="BG48" s="6">
        <f>matches_win_weighted!AQ48-matches_lost_weighted!AQ48</f>
        <v>-2.0000000000000004</v>
      </c>
      <c r="BH48" s="6">
        <f>matches_win_weighted!AR48-matches_lost_weighted!AR48</f>
        <v>1</v>
      </c>
      <c r="BI48" s="6">
        <f>matches_win_weighted!AS48-matches_lost_weighted!AS48</f>
        <v>2</v>
      </c>
      <c r="BJ48" s="6">
        <f>matches_win_weighted!AT48-matches_lost_weighted!AT48</f>
        <v>-1</v>
      </c>
      <c r="BK48" s="6">
        <f>matches_win_weighted!AU48-matches_lost_weighted!AU48</f>
        <v>-4</v>
      </c>
      <c r="BL48" s="27">
        <v>46</v>
      </c>
      <c r="BP48" s="6">
        <f>'matches_lost (2)'!BA48</f>
        <v>-0.11111111111111116</v>
      </c>
      <c r="BQ48" s="6">
        <f>'matches_lost (2)'!BB48</f>
        <v>0.33333333333333331</v>
      </c>
      <c r="BR48" s="6">
        <f>'matches_lost (2)'!BC48</f>
        <v>0.19999999999999996</v>
      </c>
      <c r="BS48" s="6">
        <f>'matches_lost (2)'!BD48</f>
        <v>0.16666666666666669</v>
      </c>
      <c r="BT48" s="6">
        <f>'matches_lost (2)'!BE48</f>
        <v>-0.33333333333333331</v>
      </c>
      <c r="BU48" s="6">
        <f>'matches_lost (2)'!BF48</f>
        <v>-0.16666666666666669</v>
      </c>
      <c r="BV48" s="6">
        <f>'matches_lost (2)'!BG48</f>
        <v>0.33333333333333331</v>
      </c>
      <c r="BW48" s="6">
        <f>'matches_lost (2)'!BH48</f>
        <v>0.25</v>
      </c>
      <c r="BX48" s="6">
        <f>'matches_lost (2)'!BI48</f>
        <v>-0.11111111111111116</v>
      </c>
      <c r="BY48" s="6">
        <f>'matches_lost (2)'!BJ48</f>
        <v>-0.66666666666666674</v>
      </c>
      <c r="BZ48" s="27">
        <v>46</v>
      </c>
    </row>
    <row r="49" spans="1:78" x14ac:dyDescent="0.35">
      <c r="A49" t="s">
        <v>144</v>
      </c>
      <c r="B49" s="33">
        <v>46</v>
      </c>
      <c r="C49" s="27">
        <v>1</v>
      </c>
      <c r="D49" s="27">
        <v>9</v>
      </c>
      <c r="E49" s="27">
        <v>1</v>
      </c>
      <c r="F49" s="27">
        <f t="shared" si="16"/>
        <v>9</v>
      </c>
      <c r="G49" s="27">
        <f t="shared" si="17"/>
        <v>-8</v>
      </c>
      <c r="H49" s="27">
        <f t="shared" si="18"/>
        <v>0</v>
      </c>
      <c r="I49" s="34">
        <f>VLOOKUP(F49,naive_stat!$A$4:$E$13,5,0)</f>
        <v>0.4</v>
      </c>
      <c r="J49" s="35">
        <f>11-VLOOKUP(F49,naive_stat!$A$4:$F$13,6,0)</f>
        <v>2</v>
      </c>
      <c r="K49" s="36">
        <f>HLOOKUP(F49,$AL$3:AU49,AV49,0)</f>
        <v>5.1428571428571423</v>
      </c>
      <c r="L49" s="54">
        <f>IF(HLOOKUP(C49,$AL$3:$AU48,$AV48,0)&gt;HLOOKUP(D49,$AL$3:$AU48,$AV48,0),C49,D49)</f>
        <v>9</v>
      </c>
      <c r="M49" s="54">
        <f t="shared" si="4"/>
        <v>0</v>
      </c>
      <c r="N49" s="56">
        <f>IF(HLOOKUP(C49,$BB$3:$BK48,$AV48,0)&gt;HLOOKUP(D49,$BB$3:$BK48,$AV48,0),C49,D49)</f>
        <v>1</v>
      </c>
      <c r="O49" s="54">
        <f t="shared" si="5"/>
        <v>1</v>
      </c>
      <c r="P49" s="54">
        <f>IF(HLOOKUP(C49,$BP$3:$BY48,$AV48,0)&gt;HLOOKUP(D49,$BP$3:$BY48,$AV48,0),C49,D49)</f>
        <v>1</v>
      </c>
      <c r="Q49" s="54">
        <f t="shared" si="6"/>
        <v>1</v>
      </c>
      <c r="R49" s="27">
        <f>COUNTIF($F$4:$F49,R$3)</f>
        <v>5</v>
      </c>
      <c r="S49" s="27">
        <f>COUNTIF($F$4:$F49,S$3)</f>
        <v>4</v>
      </c>
      <c r="T49" s="27">
        <f>COUNTIF($F$4:$F49,T$3)</f>
        <v>4</v>
      </c>
      <c r="U49" s="27">
        <f>COUNTIF($F$4:$F49,U$3)</f>
        <v>5</v>
      </c>
      <c r="V49" s="27">
        <f>COUNTIF($F$4:$F49,V$3)</f>
        <v>6</v>
      </c>
      <c r="W49" s="27">
        <f>COUNTIF($F$4:$F49,W$3)</f>
        <v>7</v>
      </c>
      <c r="X49" s="27">
        <f>COUNTIF($F$4:$F49,X$3)</f>
        <v>1</v>
      </c>
      <c r="Y49" s="27">
        <f>COUNTIF($F$4:$F49,Y$3)</f>
        <v>3</v>
      </c>
      <c r="Z49" s="27">
        <f>COUNTIF($F$4:$F49,Z$3)</f>
        <v>5</v>
      </c>
      <c r="AA49" s="27">
        <f>COUNTIF($F$4:$F49,AA$3)</f>
        <v>6</v>
      </c>
      <c r="AB49" s="38">
        <f>COUNTIF($E$4:$F49,R$3)</f>
        <v>9</v>
      </c>
      <c r="AC49" s="28">
        <f>COUNTIF($E$4:$F49,S$3)</f>
        <v>13</v>
      </c>
      <c r="AD49" s="28">
        <f>COUNTIF($E$4:$F49,T$3)</f>
        <v>10</v>
      </c>
      <c r="AE49" s="28">
        <f>COUNTIF($E$4:$F49,U$3)</f>
        <v>12</v>
      </c>
      <c r="AF49" s="28">
        <f>COUNTIF($E$4:$F49,V$3)</f>
        <v>9</v>
      </c>
      <c r="AG49" s="28">
        <f>COUNTIF($E$4:$F49,W$3)</f>
        <v>12</v>
      </c>
      <c r="AH49" s="28">
        <f>COUNTIF($E$4:$F49,X$3)</f>
        <v>3</v>
      </c>
      <c r="AI49" s="28">
        <f>COUNTIF($E$4:$F49,Y$3)</f>
        <v>8</v>
      </c>
      <c r="AJ49" s="28">
        <f>COUNTIF($E$4:$F49,Z$3)</f>
        <v>9</v>
      </c>
      <c r="AK49" s="28">
        <f>COUNTIF($E$4:$F49,AA$3)</f>
        <v>7</v>
      </c>
      <c r="AL49" s="36">
        <f t="shared" si="19"/>
        <v>2.7777777777777777</v>
      </c>
      <c r="AM49" s="36">
        <f t="shared" si="7"/>
        <v>1.2307692307692308</v>
      </c>
      <c r="AN49" s="36">
        <f t="shared" si="8"/>
        <v>1.6</v>
      </c>
      <c r="AO49" s="36">
        <f t="shared" si="9"/>
        <v>2.0833333333333335</v>
      </c>
      <c r="AP49" s="36">
        <f t="shared" si="10"/>
        <v>4</v>
      </c>
      <c r="AQ49" s="36">
        <f t="shared" si="11"/>
        <v>4.0833333333333339</v>
      </c>
      <c r="AR49" s="36">
        <f t="shared" si="12"/>
        <v>0.33333333333333331</v>
      </c>
      <c r="AS49" s="36">
        <f t="shared" si="13"/>
        <v>1.125</v>
      </c>
      <c r="AT49" s="36">
        <f t="shared" si="14"/>
        <v>2.7777777777777777</v>
      </c>
      <c r="AU49" s="36">
        <f t="shared" si="15"/>
        <v>5.1428571428571423</v>
      </c>
      <c r="AV49" s="27">
        <v>47</v>
      </c>
      <c r="BB49" s="6">
        <f>matches_win_weighted!AL49-matches_lost_weighted!AL49</f>
        <v>-1</v>
      </c>
      <c r="BC49" s="6">
        <f>matches_win_weighted!AM49-matches_lost_weighted!AM49</f>
        <v>5</v>
      </c>
      <c r="BD49" s="6">
        <f>matches_win_weighted!AN49-matches_lost_weighted!AN49</f>
        <v>1.9999999999999996</v>
      </c>
      <c r="BE49" s="6">
        <f>matches_win_weighted!AO49-matches_lost_weighted!AO49</f>
        <v>2.0000000000000004</v>
      </c>
      <c r="BF49" s="6">
        <f>matches_win_weighted!AP49-matches_lost_weighted!AP49</f>
        <v>-3</v>
      </c>
      <c r="BG49" s="6">
        <f>matches_win_weighted!AQ49-matches_lost_weighted!AQ49</f>
        <v>-2.0000000000000004</v>
      </c>
      <c r="BH49" s="6">
        <f>matches_win_weighted!AR49-matches_lost_weighted!AR49</f>
        <v>1</v>
      </c>
      <c r="BI49" s="6">
        <f>matches_win_weighted!AS49-matches_lost_weighted!AS49</f>
        <v>2</v>
      </c>
      <c r="BJ49" s="6">
        <f>matches_win_weighted!AT49-matches_lost_weighted!AT49</f>
        <v>-1</v>
      </c>
      <c r="BK49" s="6">
        <f>matches_win_weighted!AU49-matches_lost_weighted!AU49</f>
        <v>-4.9999999999999991</v>
      </c>
      <c r="BL49" s="27">
        <v>47</v>
      </c>
      <c r="BP49" s="6">
        <f>'matches_lost (2)'!BA49</f>
        <v>-0.11111111111111116</v>
      </c>
      <c r="BQ49" s="6">
        <f>'matches_lost (2)'!BB49</f>
        <v>0.38461538461538458</v>
      </c>
      <c r="BR49" s="6">
        <f>'matches_lost (2)'!BC49</f>
        <v>0.19999999999999996</v>
      </c>
      <c r="BS49" s="6">
        <f>'matches_lost (2)'!BD49</f>
        <v>0.16666666666666669</v>
      </c>
      <c r="BT49" s="6">
        <f>'matches_lost (2)'!BE49</f>
        <v>-0.33333333333333331</v>
      </c>
      <c r="BU49" s="6">
        <f>'matches_lost (2)'!BF49</f>
        <v>-0.16666666666666669</v>
      </c>
      <c r="BV49" s="6">
        <f>'matches_lost (2)'!BG49</f>
        <v>0.33333333333333331</v>
      </c>
      <c r="BW49" s="6">
        <f>'matches_lost (2)'!BH49</f>
        <v>0.25</v>
      </c>
      <c r="BX49" s="6">
        <f>'matches_lost (2)'!BI49</f>
        <v>-0.11111111111111116</v>
      </c>
      <c r="BY49" s="6">
        <f>'matches_lost (2)'!BJ49</f>
        <v>-0.71428571428571419</v>
      </c>
      <c r="BZ49" s="27">
        <v>47</v>
      </c>
    </row>
    <row r="50" spans="1:78" x14ac:dyDescent="0.35">
      <c r="A50" t="s">
        <v>144</v>
      </c>
      <c r="B50" s="33">
        <v>47</v>
      </c>
      <c r="C50" s="27">
        <v>1</v>
      </c>
      <c r="D50" s="27">
        <v>2</v>
      </c>
      <c r="E50" s="27">
        <v>1</v>
      </c>
      <c r="F50" s="27">
        <f t="shared" si="16"/>
        <v>2</v>
      </c>
      <c r="G50" s="27">
        <f t="shared" si="17"/>
        <v>-1</v>
      </c>
      <c r="H50" s="27">
        <f t="shared" si="18"/>
        <v>0</v>
      </c>
      <c r="I50" s="34">
        <f>VLOOKUP(F50,naive_stat!$A$4:$E$13,5,0)</f>
        <v>0.4838709677419355</v>
      </c>
      <c r="J50" s="35">
        <f>11-VLOOKUP(F50,naive_stat!$A$4:$F$13,6,0)</f>
        <v>6</v>
      </c>
      <c r="K50" s="36">
        <f>HLOOKUP(F50,$AL$3:AU50,AV50,0)</f>
        <v>2.2727272727272725</v>
      </c>
      <c r="L50" s="54">
        <f>IF(HLOOKUP(C50,$AL$3:$AU49,$AV49,0)&gt;HLOOKUP(D50,$AL$3:$AU49,$AV49,0),C50,D50)</f>
        <v>2</v>
      </c>
      <c r="M50" s="54">
        <f t="shared" si="4"/>
        <v>0</v>
      </c>
      <c r="N50" s="56">
        <f>IF(HLOOKUP(C50,$BB$3:$BK49,$AV49,0)&gt;HLOOKUP(D50,$BB$3:$BK49,$AV49,0),C50,D50)</f>
        <v>1</v>
      </c>
      <c r="O50" s="54">
        <f t="shared" si="5"/>
        <v>1</v>
      </c>
      <c r="P50" s="54">
        <f>IF(HLOOKUP(C50,$BP$3:$BY49,$AV49,0)&gt;HLOOKUP(D50,$BP$3:$BY49,$AV49,0),C50,D50)</f>
        <v>1</v>
      </c>
      <c r="Q50" s="54">
        <f t="shared" si="6"/>
        <v>1</v>
      </c>
      <c r="R50" s="27">
        <f>COUNTIF($F$4:$F50,R$3)</f>
        <v>5</v>
      </c>
      <c r="S50" s="27">
        <f>COUNTIF($F$4:$F50,S$3)</f>
        <v>4</v>
      </c>
      <c r="T50" s="27">
        <f>COUNTIF($F$4:$F50,T$3)</f>
        <v>5</v>
      </c>
      <c r="U50" s="27">
        <f>COUNTIF($F$4:$F50,U$3)</f>
        <v>5</v>
      </c>
      <c r="V50" s="27">
        <f>COUNTIF($F$4:$F50,V$3)</f>
        <v>6</v>
      </c>
      <c r="W50" s="27">
        <f>COUNTIF($F$4:$F50,W$3)</f>
        <v>7</v>
      </c>
      <c r="X50" s="27">
        <f>COUNTIF($F$4:$F50,X$3)</f>
        <v>1</v>
      </c>
      <c r="Y50" s="27">
        <f>COUNTIF($F$4:$F50,Y$3)</f>
        <v>3</v>
      </c>
      <c r="Z50" s="27">
        <f>COUNTIF($F$4:$F50,Z$3)</f>
        <v>5</v>
      </c>
      <c r="AA50" s="27">
        <f>COUNTIF($F$4:$F50,AA$3)</f>
        <v>6</v>
      </c>
      <c r="AB50" s="38">
        <f>COUNTIF($E$4:$F50,R$3)</f>
        <v>9</v>
      </c>
      <c r="AC50" s="28">
        <f>COUNTIF($E$4:$F50,S$3)</f>
        <v>14</v>
      </c>
      <c r="AD50" s="28">
        <f>COUNTIF($E$4:$F50,T$3)</f>
        <v>11</v>
      </c>
      <c r="AE50" s="28">
        <f>COUNTIF($E$4:$F50,U$3)</f>
        <v>12</v>
      </c>
      <c r="AF50" s="28">
        <f>COUNTIF($E$4:$F50,V$3)</f>
        <v>9</v>
      </c>
      <c r="AG50" s="28">
        <f>COUNTIF($E$4:$F50,W$3)</f>
        <v>12</v>
      </c>
      <c r="AH50" s="28">
        <f>COUNTIF($E$4:$F50,X$3)</f>
        <v>3</v>
      </c>
      <c r="AI50" s="28">
        <f>COUNTIF($E$4:$F50,Y$3)</f>
        <v>8</v>
      </c>
      <c r="AJ50" s="28">
        <f>COUNTIF($E$4:$F50,Z$3)</f>
        <v>9</v>
      </c>
      <c r="AK50" s="28">
        <f>COUNTIF($E$4:$F50,AA$3)</f>
        <v>7</v>
      </c>
      <c r="AL50" s="36">
        <f t="shared" si="19"/>
        <v>2.7777777777777777</v>
      </c>
      <c r="AM50" s="36">
        <f t="shared" si="7"/>
        <v>1.1428571428571428</v>
      </c>
      <c r="AN50" s="36">
        <f t="shared" si="8"/>
        <v>2.2727272727272725</v>
      </c>
      <c r="AO50" s="36">
        <f t="shared" si="9"/>
        <v>2.0833333333333335</v>
      </c>
      <c r="AP50" s="36">
        <f t="shared" si="10"/>
        <v>4</v>
      </c>
      <c r="AQ50" s="36">
        <f t="shared" si="11"/>
        <v>4.0833333333333339</v>
      </c>
      <c r="AR50" s="36">
        <f t="shared" si="12"/>
        <v>0.33333333333333331</v>
      </c>
      <c r="AS50" s="36">
        <f t="shared" si="13"/>
        <v>1.125</v>
      </c>
      <c r="AT50" s="36">
        <f t="shared" si="14"/>
        <v>2.7777777777777777</v>
      </c>
      <c r="AU50" s="36">
        <f t="shared" si="15"/>
        <v>5.1428571428571423</v>
      </c>
      <c r="AV50" s="27">
        <v>48</v>
      </c>
      <c r="BB50" s="6">
        <f>matches_win_weighted!AL50-matches_lost_weighted!AL50</f>
        <v>-1</v>
      </c>
      <c r="BC50" s="6">
        <f>matches_win_weighted!AM50-matches_lost_weighted!AM50</f>
        <v>6</v>
      </c>
      <c r="BD50" s="6">
        <f>matches_win_weighted!AN50-matches_lost_weighted!AN50</f>
        <v>1</v>
      </c>
      <c r="BE50" s="6">
        <f>matches_win_weighted!AO50-matches_lost_weighted!AO50</f>
        <v>2.0000000000000004</v>
      </c>
      <c r="BF50" s="6">
        <f>matches_win_weighted!AP50-matches_lost_weighted!AP50</f>
        <v>-3</v>
      </c>
      <c r="BG50" s="6">
        <f>matches_win_weighted!AQ50-matches_lost_weighted!AQ50</f>
        <v>-2.0000000000000004</v>
      </c>
      <c r="BH50" s="6">
        <f>matches_win_weighted!AR50-matches_lost_weighted!AR50</f>
        <v>1</v>
      </c>
      <c r="BI50" s="6">
        <f>matches_win_weighted!AS50-matches_lost_weighted!AS50</f>
        <v>2</v>
      </c>
      <c r="BJ50" s="6">
        <f>matches_win_weighted!AT50-matches_lost_weighted!AT50</f>
        <v>-1</v>
      </c>
      <c r="BK50" s="6">
        <f>matches_win_weighted!AU50-matches_lost_weighted!AU50</f>
        <v>-4.9999999999999991</v>
      </c>
      <c r="BL50" s="27">
        <v>48</v>
      </c>
      <c r="BP50" s="6">
        <f>'matches_lost (2)'!BA50</f>
        <v>-0.11111111111111116</v>
      </c>
      <c r="BQ50" s="6">
        <f>'matches_lost (2)'!BB50</f>
        <v>0.4285714285714286</v>
      </c>
      <c r="BR50" s="6">
        <f>'matches_lost (2)'!BC50</f>
        <v>9.0909090909090884E-2</v>
      </c>
      <c r="BS50" s="6">
        <f>'matches_lost (2)'!BD50</f>
        <v>0.16666666666666669</v>
      </c>
      <c r="BT50" s="6">
        <f>'matches_lost (2)'!BE50</f>
        <v>-0.33333333333333331</v>
      </c>
      <c r="BU50" s="6">
        <f>'matches_lost (2)'!BF50</f>
        <v>-0.16666666666666669</v>
      </c>
      <c r="BV50" s="6">
        <f>'matches_lost (2)'!BG50</f>
        <v>0.33333333333333331</v>
      </c>
      <c r="BW50" s="6">
        <f>'matches_lost (2)'!BH50</f>
        <v>0.25</v>
      </c>
      <c r="BX50" s="6">
        <f>'matches_lost (2)'!BI50</f>
        <v>-0.11111111111111116</v>
      </c>
      <c r="BY50" s="6">
        <f>'matches_lost (2)'!BJ50</f>
        <v>-0.71428571428571419</v>
      </c>
      <c r="BZ50" s="27">
        <v>48</v>
      </c>
    </row>
    <row r="51" spans="1:78" x14ac:dyDescent="0.35">
      <c r="A51" t="s">
        <v>144</v>
      </c>
      <c r="B51" s="33">
        <v>48</v>
      </c>
      <c r="C51" s="27">
        <v>0</v>
      </c>
      <c r="D51" s="27">
        <v>7</v>
      </c>
      <c r="E51" s="27">
        <v>0</v>
      </c>
      <c r="F51" s="27">
        <f t="shared" si="16"/>
        <v>7</v>
      </c>
      <c r="G51" s="27">
        <f t="shared" si="17"/>
        <v>-7</v>
      </c>
      <c r="H51" s="27">
        <f t="shared" si="18"/>
        <v>0</v>
      </c>
      <c r="I51" s="34">
        <f>VLOOKUP(F51,naive_stat!$A$4:$E$13,5,0)</f>
        <v>0.44827586206896552</v>
      </c>
      <c r="J51" s="35">
        <f>11-VLOOKUP(F51,naive_stat!$A$4:$F$13,6,0)</f>
        <v>4</v>
      </c>
      <c r="K51" s="36">
        <f>HLOOKUP(F51,$AL$3:AU51,AV51,0)</f>
        <v>1.7777777777777777</v>
      </c>
      <c r="L51" s="54">
        <f>IF(HLOOKUP(C51,$AL$3:$AU50,$AV50,0)&gt;HLOOKUP(D51,$AL$3:$AU50,$AV50,0),C51,D51)</f>
        <v>0</v>
      </c>
      <c r="M51" s="54">
        <f t="shared" si="4"/>
        <v>1</v>
      </c>
      <c r="N51" s="56">
        <f>IF(HLOOKUP(C51,$BB$3:$BK50,$AV50,0)&gt;HLOOKUP(D51,$BB$3:$BK50,$AV50,0),C51,D51)</f>
        <v>7</v>
      </c>
      <c r="O51" s="54">
        <f t="shared" si="5"/>
        <v>0</v>
      </c>
      <c r="P51" s="54">
        <f>IF(HLOOKUP(C51,$BP$3:$BY50,$AV50,0)&gt;HLOOKUP(D51,$BP$3:$BY50,$AV50,0),C51,D51)</f>
        <v>7</v>
      </c>
      <c r="Q51" s="54">
        <f t="shared" si="6"/>
        <v>0</v>
      </c>
      <c r="R51" s="27">
        <f>COUNTIF($F$4:$F51,R$3)</f>
        <v>5</v>
      </c>
      <c r="S51" s="27">
        <f>COUNTIF($F$4:$F51,S$3)</f>
        <v>4</v>
      </c>
      <c r="T51" s="27">
        <f>COUNTIF($F$4:$F51,T$3)</f>
        <v>5</v>
      </c>
      <c r="U51" s="27">
        <f>COUNTIF($F$4:$F51,U$3)</f>
        <v>5</v>
      </c>
      <c r="V51" s="27">
        <f>COUNTIF($F$4:$F51,V$3)</f>
        <v>6</v>
      </c>
      <c r="W51" s="27">
        <f>COUNTIF($F$4:$F51,W$3)</f>
        <v>7</v>
      </c>
      <c r="X51" s="27">
        <f>COUNTIF($F$4:$F51,X$3)</f>
        <v>1</v>
      </c>
      <c r="Y51" s="27">
        <f>COUNTIF($F$4:$F51,Y$3)</f>
        <v>4</v>
      </c>
      <c r="Z51" s="27">
        <f>COUNTIF($F$4:$F51,Z$3)</f>
        <v>5</v>
      </c>
      <c r="AA51" s="27">
        <f>COUNTIF($F$4:$F51,AA$3)</f>
        <v>6</v>
      </c>
      <c r="AB51" s="38">
        <f>COUNTIF($E$4:$F51,R$3)</f>
        <v>10</v>
      </c>
      <c r="AC51" s="28">
        <f>COUNTIF($E$4:$F51,S$3)</f>
        <v>14</v>
      </c>
      <c r="AD51" s="28">
        <f>COUNTIF($E$4:$F51,T$3)</f>
        <v>11</v>
      </c>
      <c r="AE51" s="28">
        <f>COUNTIF($E$4:$F51,U$3)</f>
        <v>12</v>
      </c>
      <c r="AF51" s="28">
        <f>COUNTIF($E$4:$F51,V$3)</f>
        <v>9</v>
      </c>
      <c r="AG51" s="28">
        <f>COUNTIF($E$4:$F51,W$3)</f>
        <v>12</v>
      </c>
      <c r="AH51" s="28">
        <f>COUNTIF($E$4:$F51,X$3)</f>
        <v>3</v>
      </c>
      <c r="AI51" s="28">
        <f>COUNTIF($E$4:$F51,Y$3)</f>
        <v>9</v>
      </c>
      <c r="AJ51" s="28">
        <f>COUNTIF($E$4:$F51,Z$3)</f>
        <v>9</v>
      </c>
      <c r="AK51" s="28">
        <f>COUNTIF($E$4:$F51,AA$3)</f>
        <v>7</v>
      </c>
      <c r="AL51" s="36">
        <f t="shared" si="19"/>
        <v>2.5</v>
      </c>
      <c r="AM51" s="36">
        <f t="shared" si="7"/>
        <v>1.1428571428571428</v>
      </c>
      <c r="AN51" s="36">
        <f t="shared" si="8"/>
        <v>2.2727272727272725</v>
      </c>
      <c r="AO51" s="36">
        <f t="shared" si="9"/>
        <v>2.0833333333333335</v>
      </c>
      <c r="AP51" s="36">
        <f t="shared" si="10"/>
        <v>4</v>
      </c>
      <c r="AQ51" s="36">
        <f t="shared" si="11"/>
        <v>4.0833333333333339</v>
      </c>
      <c r="AR51" s="36">
        <f t="shared" si="12"/>
        <v>0.33333333333333331</v>
      </c>
      <c r="AS51" s="36">
        <f t="shared" si="13"/>
        <v>1.7777777777777777</v>
      </c>
      <c r="AT51" s="36">
        <f t="shared" si="14"/>
        <v>2.7777777777777777</v>
      </c>
      <c r="AU51" s="36">
        <f t="shared" si="15"/>
        <v>5.1428571428571423</v>
      </c>
      <c r="AV51" s="27">
        <v>49</v>
      </c>
      <c r="BB51" s="6">
        <f>matches_win_weighted!AL51-matches_lost_weighted!AL51</f>
        <v>0</v>
      </c>
      <c r="BC51" s="6">
        <f>matches_win_weighted!AM51-matches_lost_weighted!AM51</f>
        <v>6</v>
      </c>
      <c r="BD51" s="6">
        <f>matches_win_weighted!AN51-matches_lost_weighted!AN51</f>
        <v>1</v>
      </c>
      <c r="BE51" s="6">
        <f>matches_win_weighted!AO51-matches_lost_weighted!AO51</f>
        <v>2.0000000000000004</v>
      </c>
      <c r="BF51" s="6">
        <f>matches_win_weighted!AP51-matches_lost_weighted!AP51</f>
        <v>-3</v>
      </c>
      <c r="BG51" s="6">
        <f>matches_win_weighted!AQ51-matches_lost_weighted!AQ51</f>
        <v>-2.0000000000000004</v>
      </c>
      <c r="BH51" s="6">
        <f>matches_win_weighted!AR51-matches_lost_weighted!AR51</f>
        <v>1</v>
      </c>
      <c r="BI51" s="6">
        <f>matches_win_weighted!AS51-matches_lost_weighted!AS51</f>
        <v>1</v>
      </c>
      <c r="BJ51" s="6">
        <f>matches_win_weighted!AT51-matches_lost_weighted!AT51</f>
        <v>-1</v>
      </c>
      <c r="BK51" s="6">
        <f>matches_win_weighted!AU51-matches_lost_weighted!AU51</f>
        <v>-4.9999999999999991</v>
      </c>
      <c r="BL51" s="27">
        <v>49</v>
      </c>
      <c r="BP51" s="6">
        <f>'matches_lost (2)'!BA51</f>
        <v>0</v>
      </c>
      <c r="BQ51" s="6">
        <f>'matches_lost (2)'!BB51</f>
        <v>0.4285714285714286</v>
      </c>
      <c r="BR51" s="6">
        <f>'matches_lost (2)'!BC51</f>
        <v>9.0909090909090884E-2</v>
      </c>
      <c r="BS51" s="6">
        <f>'matches_lost (2)'!BD51</f>
        <v>0.16666666666666669</v>
      </c>
      <c r="BT51" s="6">
        <f>'matches_lost (2)'!BE51</f>
        <v>-0.33333333333333331</v>
      </c>
      <c r="BU51" s="6">
        <f>'matches_lost (2)'!BF51</f>
        <v>-0.16666666666666669</v>
      </c>
      <c r="BV51" s="6">
        <f>'matches_lost (2)'!BG51</f>
        <v>0.33333333333333331</v>
      </c>
      <c r="BW51" s="6">
        <f>'matches_lost (2)'!BH51</f>
        <v>0.11111111111111116</v>
      </c>
      <c r="BX51" s="6">
        <f>'matches_lost (2)'!BI51</f>
        <v>-0.11111111111111116</v>
      </c>
      <c r="BY51" s="6">
        <f>'matches_lost (2)'!BJ51</f>
        <v>-0.71428571428571419</v>
      </c>
      <c r="BZ51" s="27">
        <v>49</v>
      </c>
    </row>
    <row r="52" spans="1:78" x14ac:dyDescent="0.35">
      <c r="A52" t="s">
        <v>144</v>
      </c>
      <c r="B52" s="33">
        <v>49</v>
      </c>
      <c r="C52" s="27">
        <v>0</v>
      </c>
      <c r="D52" s="27">
        <v>9</v>
      </c>
      <c r="E52" s="27">
        <v>0</v>
      </c>
      <c r="F52" s="27">
        <f t="shared" si="16"/>
        <v>9</v>
      </c>
      <c r="G52" s="27">
        <f t="shared" si="17"/>
        <v>-9</v>
      </c>
      <c r="H52" s="27">
        <f t="shared" si="18"/>
        <v>0</v>
      </c>
      <c r="I52" s="34">
        <f>VLOOKUP(F52,naive_stat!$A$4:$E$13,5,0)</f>
        <v>0.4</v>
      </c>
      <c r="J52" s="35">
        <f>11-VLOOKUP(F52,naive_stat!$A$4:$F$13,6,0)</f>
        <v>2</v>
      </c>
      <c r="K52" s="36">
        <f>HLOOKUP(F52,$AL$3:AU52,AV52,0)</f>
        <v>6.125</v>
      </c>
      <c r="L52" s="54">
        <f>IF(HLOOKUP(C52,$AL$3:$AU51,$AV51,0)&gt;HLOOKUP(D52,$AL$3:$AU51,$AV51,0),C52,D52)</f>
        <v>9</v>
      </c>
      <c r="M52" s="54">
        <f t="shared" si="4"/>
        <v>0</v>
      </c>
      <c r="N52" s="56">
        <f>IF(HLOOKUP(C52,$BB$3:$BK51,$AV51,0)&gt;HLOOKUP(D52,$BB$3:$BK51,$AV51,0),C52,D52)</f>
        <v>0</v>
      </c>
      <c r="O52" s="54">
        <f t="shared" si="5"/>
        <v>1</v>
      </c>
      <c r="P52" s="54">
        <f>IF(HLOOKUP(C52,$BP$3:$BY51,$AV51,0)&gt;HLOOKUP(D52,$BP$3:$BY51,$AV51,0),C52,D52)</f>
        <v>0</v>
      </c>
      <c r="Q52" s="54">
        <f t="shared" si="6"/>
        <v>1</v>
      </c>
      <c r="R52" s="27">
        <f>COUNTIF($F$4:$F52,R$3)</f>
        <v>5</v>
      </c>
      <c r="S52" s="27">
        <f>COUNTIF($F$4:$F52,S$3)</f>
        <v>4</v>
      </c>
      <c r="T52" s="27">
        <f>COUNTIF($F$4:$F52,T$3)</f>
        <v>5</v>
      </c>
      <c r="U52" s="27">
        <f>COUNTIF($F$4:$F52,U$3)</f>
        <v>5</v>
      </c>
      <c r="V52" s="27">
        <f>COUNTIF($F$4:$F52,V$3)</f>
        <v>6</v>
      </c>
      <c r="W52" s="27">
        <f>COUNTIF($F$4:$F52,W$3)</f>
        <v>7</v>
      </c>
      <c r="X52" s="27">
        <f>COUNTIF($F$4:$F52,X$3)</f>
        <v>1</v>
      </c>
      <c r="Y52" s="27">
        <f>COUNTIF($F$4:$F52,Y$3)</f>
        <v>4</v>
      </c>
      <c r="Z52" s="27">
        <f>COUNTIF($F$4:$F52,Z$3)</f>
        <v>5</v>
      </c>
      <c r="AA52" s="27">
        <f>COUNTIF($F$4:$F52,AA$3)</f>
        <v>7</v>
      </c>
      <c r="AB52" s="38">
        <f>COUNTIF($E$4:$F52,R$3)</f>
        <v>11</v>
      </c>
      <c r="AC52" s="28">
        <f>COUNTIF($E$4:$F52,S$3)</f>
        <v>14</v>
      </c>
      <c r="AD52" s="28">
        <f>COUNTIF($E$4:$F52,T$3)</f>
        <v>11</v>
      </c>
      <c r="AE52" s="28">
        <f>COUNTIF($E$4:$F52,U$3)</f>
        <v>12</v>
      </c>
      <c r="AF52" s="28">
        <f>COUNTIF($E$4:$F52,V$3)</f>
        <v>9</v>
      </c>
      <c r="AG52" s="28">
        <f>COUNTIF($E$4:$F52,W$3)</f>
        <v>12</v>
      </c>
      <c r="AH52" s="28">
        <f>COUNTIF($E$4:$F52,X$3)</f>
        <v>3</v>
      </c>
      <c r="AI52" s="28">
        <f>COUNTIF($E$4:$F52,Y$3)</f>
        <v>9</v>
      </c>
      <c r="AJ52" s="28">
        <f>COUNTIF($E$4:$F52,Z$3)</f>
        <v>9</v>
      </c>
      <c r="AK52" s="28">
        <f>COUNTIF($E$4:$F52,AA$3)</f>
        <v>8</v>
      </c>
      <c r="AL52" s="36">
        <f t="shared" si="19"/>
        <v>2.2727272727272725</v>
      </c>
      <c r="AM52" s="36">
        <f t="shared" si="7"/>
        <v>1.1428571428571428</v>
      </c>
      <c r="AN52" s="36">
        <f t="shared" si="8"/>
        <v>2.2727272727272725</v>
      </c>
      <c r="AO52" s="36">
        <f t="shared" si="9"/>
        <v>2.0833333333333335</v>
      </c>
      <c r="AP52" s="36">
        <f t="shared" si="10"/>
        <v>4</v>
      </c>
      <c r="AQ52" s="36">
        <f t="shared" si="11"/>
        <v>4.0833333333333339</v>
      </c>
      <c r="AR52" s="36">
        <f t="shared" si="12"/>
        <v>0.33333333333333331</v>
      </c>
      <c r="AS52" s="36">
        <f t="shared" si="13"/>
        <v>1.7777777777777777</v>
      </c>
      <c r="AT52" s="36">
        <f t="shared" si="14"/>
        <v>2.7777777777777777</v>
      </c>
      <c r="AU52" s="36">
        <f t="shared" si="15"/>
        <v>6.125</v>
      </c>
      <c r="AV52" s="27">
        <v>50</v>
      </c>
      <c r="BB52" s="6">
        <f>matches_win_weighted!AL52-matches_lost_weighted!AL52</f>
        <v>1</v>
      </c>
      <c r="BC52" s="6">
        <f>matches_win_weighted!AM52-matches_lost_weighted!AM52</f>
        <v>6</v>
      </c>
      <c r="BD52" s="6">
        <f>matches_win_weighted!AN52-matches_lost_weighted!AN52</f>
        <v>1</v>
      </c>
      <c r="BE52" s="6">
        <f>matches_win_weighted!AO52-matches_lost_weighted!AO52</f>
        <v>2.0000000000000004</v>
      </c>
      <c r="BF52" s="6">
        <f>matches_win_weighted!AP52-matches_lost_weighted!AP52</f>
        <v>-3</v>
      </c>
      <c r="BG52" s="6">
        <f>matches_win_weighted!AQ52-matches_lost_weighted!AQ52</f>
        <v>-2.0000000000000004</v>
      </c>
      <c r="BH52" s="6">
        <f>matches_win_weighted!AR52-matches_lost_weighted!AR52</f>
        <v>1</v>
      </c>
      <c r="BI52" s="6">
        <f>matches_win_weighted!AS52-matches_lost_weighted!AS52</f>
        <v>1</v>
      </c>
      <c r="BJ52" s="6">
        <f>matches_win_weighted!AT52-matches_lost_weighted!AT52</f>
        <v>-1</v>
      </c>
      <c r="BK52" s="6">
        <f>matches_win_weighted!AU52-matches_lost_weighted!AU52</f>
        <v>-6</v>
      </c>
      <c r="BL52" s="27">
        <v>50</v>
      </c>
      <c r="BP52" s="6">
        <f>'matches_lost (2)'!BA52</f>
        <v>9.0909090909090884E-2</v>
      </c>
      <c r="BQ52" s="6">
        <f>'matches_lost (2)'!BB52</f>
        <v>0.4285714285714286</v>
      </c>
      <c r="BR52" s="6">
        <f>'matches_lost (2)'!BC52</f>
        <v>9.0909090909090884E-2</v>
      </c>
      <c r="BS52" s="6">
        <f>'matches_lost (2)'!BD52</f>
        <v>0.16666666666666669</v>
      </c>
      <c r="BT52" s="6">
        <f>'matches_lost (2)'!BE52</f>
        <v>-0.33333333333333331</v>
      </c>
      <c r="BU52" s="6">
        <f>'matches_lost (2)'!BF52</f>
        <v>-0.16666666666666669</v>
      </c>
      <c r="BV52" s="6">
        <f>'matches_lost (2)'!BG52</f>
        <v>0.33333333333333331</v>
      </c>
      <c r="BW52" s="6">
        <f>'matches_lost (2)'!BH52</f>
        <v>0.11111111111111116</v>
      </c>
      <c r="BX52" s="6">
        <f>'matches_lost (2)'!BI52</f>
        <v>-0.11111111111111116</v>
      </c>
      <c r="BY52" s="6">
        <f>'matches_lost (2)'!BJ52</f>
        <v>-0.75</v>
      </c>
      <c r="BZ52" s="27">
        <v>50</v>
      </c>
    </row>
    <row r="53" spans="1:78" x14ac:dyDescent="0.35">
      <c r="A53" t="s">
        <v>144</v>
      </c>
      <c r="B53" s="33">
        <v>50</v>
      </c>
      <c r="C53" s="27">
        <v>9</v>
      </c>
      <c r="D53" s="27">
        <v>3</v>
      </c>
      <c r="E53" s="27">
        <v>3</v>
      </c>
      <c r="F53" s="27">
        <f t="shared" si="16"/>
        <v>9</v>
      </c>
      <c r="G53" s="27">
        <f t="shared" si="17"/>
        <v>6</v>
      </c>
      <c r="H53" s="27">
        <f t="shared" si="18"/>
        <v>0</v>
      </c>
      <c r="I53" s="34">
        <f>VLOOKUP(F53,naive_stat!$A$4:$E$13,5,0)</f>
        <v>0.4</v>
      </c>
      <c r="J53" s="35">
        <f>11-VLOOKUP(F53,naive_stat!$A$4:$F$13,6,0)</f>
        <v>2</v>
      </c>
      <c r="K53" s="36">
        <f>HLOOKUP(F53,$AL$3:AU53,AV53,0)</f>
        <v>7.1111111111111107</v>
      </c>
      <c r="L53" s="54">
        <f>IF(HLOOKUP(C53,$AL$3:$AU52,$AV52,0)&gt;HLOOKUP(D53,$AL$3:$AU52,$AV52,0),C53,D53)</f>
        <v>9</v>
      </c>
      <c r="M53" s="54">
        <f t="shared" si="4"/>
        <v>0</v>
      </c>
      <c r="N53" s="56">
        <f>IF(HLOOKUP(C53,$BB$3:$BK52,$AV52,0)&gt;HLOOKUP(D53,$BB$3:$BK52,$AV52,0),C53,D53)</f>
        <v>3</v>
      </c>
      <c r="O53" s="54">
        <f t="shared" si="5"/>
        <v>1</v>
      </c>
      <c r="P53" s="54">
        <f>IF(HLOOKUP(C53,$BP$3:$BY52,$AV52,0)&gt;HLOOKUP(D53,$BP$3:$BY52,$AV52,0),C53,D53)</f>
        <v>3</v>
      </c>
      <c r="Q53" s="54">
        <f t="shared" si="6"/>
        <v>1</v>
      </c>
      <c r="R53" s="27">
        <f>COUNTIF($F$4:$F53,R$3)</f>
        <v>5</v>
      </c>
      <c r="S53" s="27">
        <f>COUNTIF($F$4:$F53,S$3)</f>
        <v>4</v>
      </c>
      <c r="T53" s="27">
        <f>COUNTIF($F$4:$F53,T$3)</f>
        <v>5</v>
      </c>
      <c r="U53" s="27">
        <f>COUNTIF($F$4:$F53,U$3)</f>
        <v>5</v>
      </c>
      <c r="V53" s="27">
        <f>COUNTIF($F$4:$F53,V$3)</f>
        <v>6</v>
      </c>
      <c r="W53" s="27">
        <f>COUNTIF($F$4:$F53,W$3)</f>
        <v>7</v>
      </c>
      <c r="X53" s="27">
        <f>COUNTIF($F$4:$F53,X$3)</f>
        <v>1</v>
      </c>
      <c r="Y53" s="27">
        <f>COUNTIF($F$4:$F53,Y$3)</f>
        <v>4</v>
      </c>
      <c r="Z53" s="27">
        <f>COUNTIF($F$4:$F53,Z$3)</f>
        <v>5</v>
      </c>
      <c r="AA53" s="27">
        <f>COUNTIF($F$4:$F53,AA$3)</f>
        <v>8</v>
      </c>
      <c r="AB53" s="38">
        <f>COUNTIF($E$4:$F53,R$3)</f>
        <v>11</v>
      </c>
      <c r="AC53" s="28">
        <f>COUNTIF($E$4:$F53,S$3)</f>
        <v>14</v>
      </c>
      <c r="AD53" s="28">
        <f>COUNTIF($E$4:$F53,T$3)</f>
        <v>11</v>
      </c>
      <c r="AE53" s="28">
        <f>COUNTIF($E$4:$F53,U$3)</f>
        <v>13</v>
      </c>
      <c r="AF53" s="28">
        <f>COUNTIF($E$4:$F53,V$3)</f>
        <v>9</v>
      </c>
      <c r="AG53" s="28">
        <f>COUNTIF($E$4:$F53,W$3)</f>
        <v>12</v>
      </c>
      <c r="AH53" s="28">
        <f>COUNTIF($E$4:$F53,X$3)</f>
        <v>3</v>
      </c>
      <c r="AI53" s="28">
        <f>COUNTIF($E$4:$F53,Y$3)</f>
        <v>9</v>
      </c>
      <c r="AJ53" s="28">
        <f>COUNTIF($E$4:$F53,Z$3)</f>
        <v>9</v>
      </c>
      <c r="AK53" s="28">
        <f>COUNTIF($E$4:$F53,AA$3)</f>
        <v>9</v>
      </c>
      <c r="AL53" s="36">
        <f t="shared" si="19"/>
        <v>2.2727272727272725</v>
      </c>
      <c r="AM53" s="36">
        <f t="shared" si="7"/>
        <v>1.1428571428571428</v>
      </c>
      <c r="AN53" s="36">
        <f t="shared" si="8"/>
        <v>2.2727272727272725</v>
      </c>
      <c r="AO53" s="36">
        <f t="shared" si="9"/>
        <v>1.9230769230769231</v>
      </c>
      <c r="AP53" s="36">
        <f t="shared" si="10"/>
        <v>4</v>
      </c>
      <c r="AQ53" s="36">
        <f t="shared" si="11"/>
        <v>4.0833333333333339</v>
      </c>
      <c r="AR53" s="36">
        <f t="shared" si="12"/>
        <v>0.33333333333333331</v>
      </c>
      <c r="AS53" s="36">
        <f t="shared" si="13"/>
        <v>1.7777777777777777</v>
      </c>
      <c r="AT53" s="36">
        <f t="shared" si="14"/>
        <v>2.7777777777777777</v>
      </c>
      <c r="AU53" s="36">
        <f t="shared" si="15"/>
        <v>7.1111111111111107</v>
      </c>
      <c r="AV53" s="27">
        <v>51</v>
      </c>
      <c r="BB53" s="6">
        <f>matches_win_weighted!AL53-matches_lost_weighted!AL53</f>
        <v>1</v>
      </c>
      <c r="BC53" s="6">
        <f>matches_win_weighted!AM53-matches_lost_weighted!AM53</f>
        <v>6</v>
      </c>
      <c r="BD53" s="6">
        <f>matches_win_weighted!AN53-matches_lost_weighted!AN53</f>
        <v>1</v>
      </c>
      <c r="BE53" s="6">
        <f>matches_win_weighted!AO53-matches_lost_weighted!AO53</f>
        <v>3</v>
      </c>
      <c r="BF53" s="6">
        <f>matches_win_weighted!AP53-matches_lost_weighted!AP53</f>
        <v>-3</v>
      </c>
      <c r="BG53" s="6">
        <f>matches_win_weighted!AQ53-matches_lost_weighted!AQ53</f>
        <v>-2.0000000000000004</v>
      </c>
      <c r="BH53" s="6">
        <f>matches_win_weighted!AR53-matches_lost_weighted!AR53</f>
        <v>1</v>
      </c>
      <c r="BI53" s="6">
        <f>matches_win_weighted!AS53-matches_lost_weighted!AS53</f>
        <v>1</v>
      </c>
      <c r="BJ53" s="6">
        <f>matches_win_weighted!AT53-matches_lost_weighted!AT53</f>
        <v>-1</v>
      </c>
      <c r="BK53" s="6">
        <f>matches_win_weighted!AU53-matches_lost_weighted!AU53</f>
        <v>-7</v>
      </c>
      <c r="BL53" s="27">
        <v>51</v>
      </c>
      <c r="BP53" s="6">
        <f>'matches_lost (2)'!BA53</f>
        <v>9.0909090909090884E-2</v>
      </c>
      <c r="BQ53" s="6">
        <f>'matches_lost (2)'!BB53</f>
        <v>0.4285714285714286</v>
      </c>
      <c r="BR53" s="6">
        <f>'matches_lost (2)'!BC53</f>
        <v>9.0909090909090884E-2</v>
      </c>
      <c r="BS53" s="6">
        <f>'matches_lost (2)'!BD53</f>
        <v>0.23076923076923078</v>
      </c>
      <c r="BT53" s="6">
        <f>'matches_lost (2)'!BE53</f>
        <v>-0.33333333333333331</v>
      </c>
      <c r="BU53" s="6">
        <f>'matches_lost (2)'!BF53</f>
        <v>-0.16666666666666669</v>
      </c>
      <c r="BV53" s="6">
        <f>'matches_lost (2)'!BG53</f>
        <v>0.33333333333333331</v>
      </c>
      <c r="BW53" s="6">
        <f>'matches_lost (2)'!BH53</f>
        <v>0.11111111111111116</v>
      </c>
      <c r="BX53" s="6">
        <f>'matches_lost (2)'!BI53</f>
        <v>-0.11111111111111116</v>
      </c>
      <c r="BY53" s="6">
        <f>'matches_lost (2)'!BJ53</f>
        <v>-0.77777777777777768</v>
      </c>
      <c r="BZ53" s="27">
        <v>51</v>
      </c>
    </row>
    <row r="54" spans="1:78" x14ac:dyDescent="0.35">
      <c r="A54" t="s">
        <v>144</v>
      </c>
      <c r="B54" s="33">
        <v>51</v>
      </c>
      <c r="C54" s="27">
        <v>0</v>
      </c>
      <c r="D54" s="27">
        <v>1</v>
      </c>
      <c r="E54" s="27">
        <v>1</v>
      </c>
      <c r="F54" s="27">
        <f t="shared" si="16"/>
        <v>0</v>
      </c>
      <c r="G54" s="27">
        <f t="shared" si="17"/>
        <v>-1</v>
      </c>
      <c r="H54" s="27">
        <f t="shared" si="18"/>
        <v>0</v>
      </c>
      <c r="I54" s="34">
        <f>VLOOKUP(F54,naive_stat!$A$4:$E$13,5,0)</f>
        <v>0.5161290322580645</v>
      </c>
      <c r="J54" s="35">
        <f>11-VLOOKUP(F54,naive_stat!$A$4:$F$13,6,0)</f>
        <v>8</v>
      </c>
      <c r="K54" s="36">
        <f>HLOOKUP(F54,$AL$3:AU54,AV54,0)</f>
        <v>3</v>
      </c>
      <c r="L54" s="54">
        <f>IF(HLOOKUP(C54,$AL$3:$AU53,$AV53,0)&gt;HLOOKUP(D54,$AL$3:$AU53,$AV53,0),C54,D54)</f>
        <v>0</v>
      </c>
      <c r="M54" s="54">
        <f t="shared" si="4"/>
        <v>0</v>
      </c>
      <c r="N54" s="56">
        <f>IF(HLOOKUP(C54,$BB$3:$BK53,$AV53,0)&gt;HLOOKUP(D54,$BB$3:$BK53,$AV53,0),C54,D54)</f>
        <v>1</v>
      </c>
      <c r="O54" s="54">
        <f t="shared" si="5"/>
        <v>1</v>
      </c>
      <c r="P54" s="54">
        <f>IF(HLOOKUP(C54,$BP$3:$BY53,$AV53,0)&gt;HLOOKUP(D54,$BP$3:$BY53,$AV53,0),C54,D54)</f>
        <v>1</v>
      </c>
      <c r="Q54" s="54">
        <f t="shared" si="6"/>
        <v>1</v>
      </c>
      <c r="R54" s="27">
        <f>COUNTIF($F$4:$F54,R$3)</f>
        <v>6</v>
      </c>
      <c r="S54" s="27">
        <f>COUNTIF($F$4:$F54,S$3)</f>
        <v>4</v>
      </c>
      <c r="T54" s="27">
        <f>COUNTIF($F$4:$F54,T$3)</f>
        <v>5</v>
      </c>
      <c r="U54" s="27">
        <f>COUNTIF($F$4:$F54,U$3)</f>
        <v>5</v>
      </c>
      <c r="V54" s="27">
        <f>COUNTIF($F$4:$F54,V$3)</f>
        <v>6</v>
      </c>
      <c r="W54" s="27">
        <f>COUNTIF($F$4:$F54,W$3)</f>
        <v>7</v>
      </c>
      <c r="X54" s="27">
        <f>COUNTIF($F$4:$F54,X$3)</f>
        <v>1</v>
      </c>
      <c r="Y54" s="27">
        <f>COUNTIF($F$4:$F54,Y$3)</f>
        <v>4</v>
      </c>
      <c r="Z54" s="27">
        <f>COUNTIF($F$4:$F54,Z$3)</f>
        <v>5</v>
      </c>
      <c r="AA54" s="27">
        <f>COUNTIF($F$4:$F54,AA$3)</f>
        <v>8</v>
      </c>
      <c r="AB54" s="38">
        <f>COUNTIF($E$4:$F54,R$3)</f>
        <v>12</v>
      </c>
      <c r="AC54" s="28">
        <f>COUNTIF($E$4:$F54,S$3)</f>
        <v>15</v>
      </c>
      <c r="AD54" s="28">
        <f>COUNTIF($E$4:$F54,T$3)</f>
        <v>11</v>
      </c>
      <c r="AE54" s="28">
        <f>COUNTIF($E$4:$F54,U$3)</f>
        <v>13</v>
      </c>
      <c r="AF54" s="28">
        <f>COUNTIF($E$4:$F54,V$3)</f>
        <v>9</v>
      </c>
      <c r="AG54" s="28">
        <f>COUNTIF($E$4:$F54,W$3)</f>
        <v>12</v>
      </c>
      <c r="AH54" s="28">
        <f>COUNTIF($E$4:$F54,X$3)</f>
        <v>3</v>
      </c>
      <c r="AI54" s="28">
        <f>COUNTIF($E$4:$F54,Y$3)</f>
        <v>9</v>
      </c>
      <c r="AJ54" s="28">
        <f>COUNTIF($E$4:$F54,Z$3)</f>
        <v>9</v>
      </c>
      <c r="AK54" s="28">
        <f>COUNTIF($E$4:$F54,AA$3)</f>
        <v>9</v>
      </c>
      <c r="AL54" s="36">
        <f t="shared" si="19"/>
        <v>3</v>
      </c>
      <c r="AM54" s="36">
        <f t="shared" si="7"/>
        <v>1.0666666666666667</v>
      </c>
      <c r="AN54" s="36">
        <f t="shared" si="8"/>
        <v>2.2727272727272725</v>
      </c>
      <c r="AO54" s="36">
        <f t="shared" si="9"/>
        <v>1.9230769230769231</v>
      </c>
      <c r="AP54" s="36">
        <f t="shared" si="10"/>
        <v>4</v>
      </c>
      <c r="AQ54" s="36">
        <f t="shared" si="11"/>
        <v>4.0833333333333339</v>
      </c>
      <c r="AR54" s="36">
        <f t="shared" si="12"/>
        <v>0.33333333333333331</v>
      </c>
      <c r="AS54" s="36">
        <f t="shared" si="13"/>
        <v>1.7777777777777777</v>
      </c>
      <c r="AT54" s="36">
        <f t="shared" si="14"/>
        <v>2.7777777777777777</v>
      </c>
      <c r="AU54" s="36">
        <f t="shared" si="15"/>
        <v>7.1111111111111107</v>
      </c>
      <c r="AV54" s="27">
        <v>52</v>
      </c>
      <c r="BB54" s="6">
        <f>matches_win_weighted!AL54-matches_lost_weighted!AL54</f>
        <v>0</v>
      </c>
      <c r="BC54" s="6">
        <f>matches_win_weighted!AM54-matches_lost_weighted!AM54</f>
        <v>7</v>
      </c>
      <c r="BD54" s="6">
        <f>matches_win_weighted!AN54-matches_lost_weighted!AN54</f>
        <v>1</v>
      </c>
      <c r="BE54" s="6">
        <f>matches_win_weighted!AO54-matches_lost_weighted!AO54</f>
        <v>3</v>
      </c>
      <c r="BF54" s="6">
        <f>matches_win_weighted!AP54-matches_lost_weighted!AP54</f>
        <v>-3</v>
      </c>
      <c r="BG54" s="6">
        <f>matches_win_weighted!AQ54-matches_lost_weighted!AQ54</f>
        <v>-2.0000000000000004</v>
      </c>
      <c r="BH54" s="6">
        <f>matches_win_weighted!AR54-matches_lost_weighted!AR54</f>
        <v>1</v>
      </c>
      <c r="BI54" s="6">
        <f>matches_win_weighted!AS54-matches_lost_weighted!AS54</f>
        <v>1</v>
      </c>
      <c r="BJ54" s="6">
        <f>matches_win_weighted!AT54-matches_lost_weighted!AT54</f>
        <v>-1</v>
      </c>
      <c r="BK54" s="6">
        <f>matches_win_weighted!AU54-matches_lost_weighted!AU54</f>
        <v>-7</v>
      </c>
      <c r="BL54" s="27">
        <v>52</v>
      </c>
      <c r="BP54" s="6">
        <f>'matches_lost (2)'!BA54</f>
        <v>0</v>
      </c>
      <c r="BQ54" s="6">
        <f>'matches_lost (2)'!BB54</f>
        <v>0.46666666666666662</v>
      </c>
      <c r="BR54" s="6">
        <f>'matches_lost (2)'!BC54</f>
        <v>9.0909090909090884E-2</v>
      </c>
      <c r="BS54" s="6">
        <f>'matches_lost (2)'!BD54</f>
        <v>0.23076923076923078</v>
      </c>
      <c r="BT54" s="6">
        <f>'matches_lost (2)'!BE54</f>
        <v>-0.33333333333333331</v>
      </c>
      <c r="BU54" s="6">
        <f>'matches_lost (2)'!BF54</f>
        <v>-0.16666666666666669</v>
      </c>
      <c r="BV54" s="6">
        <f>'matches_lost (2)'!BG54</f>
        <v>0.33333333333333331</v>
      </c>
      <c r="BW54" s="6">
        <f>'matches_lost (2)'!BH54</f>
        <v>0.11111111111111116</v>
      </c>
      <c r="BX54" s="6">
        <f>'matches_lost (2)'!BI54</f>
        <v>-0.11111111111111116</v>
      </c>
      <c r="BY54" s="6">
        <f>'matches_lost (2)'!BJ54</f>
        <v>-0.77777777777777768</v>
      </c>
      <c r="BZ54" s="27">
        <v>52</v>
      </c>
    </row>
    <row r="55" spans="1:78" x14ac:dyDescent="0.35">
      <c r="A55" t="s">
        <v>144</v>
      </c>
      <c r="B55" s="33">
        <v>52</v>
      </c>
      <c r="C55" s="27">
        <v>1</v>
      </c>
      <c r="D55" s="27">
        <v>7</v>
      </c>
      <c r="E55" s="27">
        <v>7</v>
      </c>
      <c r="F55" s="27">
        <f t="shared" si="16"/>
        <v>1</v>
      </c>
      <c r="G55" s="27">
        <f t="shared" si="17"/>
        <v>-6</v>
      </c>
      <c r="H55" s="27">
        <f t="shared" si="18"/>
        <v>0</v>
      </c>
      <c r="I55" s="34">
        <f>VLOOKUP(F55,naive_stat!$A$4:$E$13,5,0)</f>
        <v>0.7567567567567568</v>
      </c>
      <c r="J55" s="35">
        <f>11-VLOOKUP(F55,naive_stat!$A$4:$F$13,6,0)</f>
        <v>10</v>
      </c>
      <c r="K55" s="36">
        <f>HLOOKUP(F55,$AL$3:AU55,AV55,0)</f>
        <v>1.5625</v>
      </c>
      <c r="L55" s="54">
        <f>IF(HLOOKUP(C55,$AL$3:$AU54,$AV54,0)&gt;HLOOKUP(D55,$AL$3:$AU54,$AV54,0),C55,D55)</f>
        <v>7</v>
      </c>
      <c r="M55" s="54">
        <f t="shared" si="4"/>
        <v>1</v>
      </c>
      <c r="N55" s="56">
        <f>IF(HLOOKUP(C55,$BB$3:$BK54,$AV54,0)&gt;HLOOKUP(D55,$BB$3:$BK54,$AV54,0),C55,D55)</f>
        <v>1</v>
      </c>
      <c r="O55" s="54">
        <f t="shared" si="5"/>
        <v>0</v>
      </c>
      <c r="P55" s="54">
        <f>IF(HLOOKUP(C55,$BP$3:$BY54,$AV54,0)&gt;HLOOKUP(D55,$BP$3:$BY54,$AV54,0),C55,D55)</f>
        <v>1</v>
      </c>
      <c r="Q55" s="54">
        <f t="shared" si="6"/>
        <v>0</v>
      </c>
      <c r="R55" s="27">
        <f>COUNTIF($F$4:$F55,R$3)</f>
        <v>6</v>
      </c>
      <c r="S55" s="27">
        <f>COUNTIF($F$4:$F55,S$3)</f>
        <v>5</v>
      </c>
      <c r="T55" s="27">
        <f>COUNTIF($F$4:$F55,T$3)</f>
        <v>5</v>
      </c>
      <c r="U55" s="27">
        <f>COUNTIF($F$4:$F55,U$3)</f>
        <v>5</v>
      </c>
      <c r="V55" s="27">
        <f>COUNTIF($F$4:$F55,V$3)</f>
        <v>6</v>
      </c>
      <c r="W55" s="27">
        <f>COUNTIF($F$4:$F55,W$3)</f>
        <v>7</v>
      </c>
      <c r="X55" s="27">
        <f>COUNTIF($F$4:$F55,X$3)</f>
        <v>1</v>
      </c>
      <c r="Y55" s="27">
        <f>COUNTIF($F$4:$F55,Y$3)</f>
        <v>4</v>
      </c>
      <c r="Z55" s="27">
        <f>COUNTIF($F$4:$F55,Z$3)</f>
        <v>5</v>
      </c>
      <c r="AA55" s="27">
        <f>COUNTIF($F$4:$F55,AA$3)</f>
        <v>8</v>
      </c>
      <c r="AB55" s="38">
        <f>COUNTIF($E$4:$F55,R$3)</f>
        <v>12</v>
      </c>
      <c r="AC55" s="28">
        <f>COUNTIF($E$4:$F55,S$3)</f>
        <v>16</v>
      </c>
      <c r="AD55" s="28">
        <f>COUNTIF($E$4:$F55,T$3)</f>
        <v>11</v>
      </c>
      <c r="AE55" s="28">
        <f>COUNTIF($E$4:$F55,U$3)</f>
        <v>13</v>
      </c>
      <c r="AF55" s="28">
        <f>COUNTIF($E$4:$F55,V$3)</f>
        <v>9</v>
      </c>
      <c r="AG55" s="28">
        <f>COUNTIF($E$4:$F55,W$3)</f>
        <v>12</v>
      </c>
      <c r="AH55" s="28">
        <f>COUNTIF($E$4:$F55,X$3)</f>
        <v>3</v>
      </c>
      <c r="AI55" s="28">
        <f>COUNTIF($E$4:$F55,Y$3)</f>
        <v>10</v>
      </c>
      <c r="AJ55" s="28">
        <f>COUNTIF($E$4:$F55,Z$3)</f>
        <v>9</v>
      </c>
      <c r="AK55" s="28">
        <f>COUNTIF($E$4:$F55,AA$3)</f>
        <v>9</v>
      </c>
      <c r="AL55" s="36">
        <f t="shared" si="19"/>
        <v>3</v>
      </c>
      <c r="AM55" s="36">
        <f t="shared" si="7"/>
        <v>1.5625</v>
      </c>
      <c r="AN55" s="36">
        <f t="shared" si="8"/>
        <v>2.2727272727272725</v>
      </c>
      <c r="AO55" s="36">
        <f t="shared" si="9"/>
        <v>1.9230769230769231</v>
      </c>
      <c r="AP55" s="36">
        <f t="shared" si="10"/>
        <v>4</v>
      </c>
      <c r="AQ55" s="36">
        <f t="shared" si="11"/>
        <v>4.0833333333333339</v>
      </c>
      <c r="AR55" s="36">
        <f t="shared" si="12"/>
        <v>0.33333333333333331</v>
      </c>
      <c r="AS55" s="36">
        <f t="shared" si="13"/>
        <v>1.6</v>
      </c>
      <c r="AT55" s="36">
        <f t="shared" si="14"/>
        <v>2.7777777777777777</v>
      </c>
      <c r="AU55" s="36">
        <f t="shared" si="15"/>
        <v>7.1111111111111107</v>
      </c>
      <c r="AV55" s="27">
        <v>53</v>
      </c>
      <c r="BB55" s="6">
        <f>matches_win_weighted!AL55-matches_lost_weighted!AL55</f>
        <v>0</v>
      </c>
      <c r="BC55" s="6">
        <f>matches_win_weighted!AM55-matches_lost_weighted!AM55</f>
        <v>6</v>
      </c>
      <c r="BD55" s="6">
        <f>matches_win_weighted!AN55-matches_lost_weighted!AN55</f>
        <v>1</v>
      </c>
      <c r="BE55" s="6">
        <f>matches_win_weighted!AO55-matches_lost_weighted!AO55</f>
        <v>3</v>
      </c>
      <c r="BF55" s="6">
        <f>matches_win_weighted!AP55-matches_lost_weighted!AP55</f>
        <v>-3</v>
      </c>
      <c r="BG55" s="6">
        <f>matches_win_weighted!AQ55-matches_lost_weighted!AQ55</f>
        <v>-2.0000000000000004</v>
      </c>
      <c r="BH55" s="6">
        <f>matches_win_weighted!AR55-matches_lost_weighted!AR55</f>
        <v>1</v>
      </c>
      <c r="BI55" s="6">
        <f>matches_win_weighted!AS55-matches_lost_weighted!AS55</f>
        <v>1.9999999999999996</v>
      </c>
      <c r="BJ55" s="6">
        <f>matches_win_weighted!AT55-matches_lost_weighted!AT55</f>
        <v>-1</v>
      </c>
      <c r="BK55" s="6">
        <f>matches_win_weighted!AU55-matches_lost_weighted!AU55</f>
        <v>-7</v>
      </c>
      <c r="BL55" s="27">
        <v>53</v>
      </c>
      <c r="BP55" s="6">
        <f>'matches_lost (2)'!BA55</f>
        <v>0</v>
      </c>
      <c r="BQ55" s="6">
        <f>'matches_lost (2)'!BB55</f>
        <v>0.375</v>
      </c>
      <c r="BR55" s="6">
        <f>'matches_lost (2)'!BC55</f>
        <v>9.0909090909090884E-2</v>
      </c>
      <c r="BS55" s="6">
        <f>'matches_lost (2)'!BD55</f>
        <v>0.23076923076923078</v>
      </c>
      <c r="BT55" s="6">
        <f>'matches_lost (2)'!BE55</f>
        <v>-0.33333333333333331</v>
      </c>
      <c r="BU55" s="6">
        <f>'matches_lost (2)'!BF55</f>
        <v>-0.16666666666666669</v>
      </c>
      <c r="BV55" s="6">
        <f>'matches_lost (2)'!BG55</f>
        <v>0.33333333333333331</v>
      </c>
      <c r="BW55" s="6">
        <f>'matches_lost (2)'!BH55</f>
        <v>0.19999999999999996</v>
      </c>
      <c r="BX55" s="6">
        <f>'matches_lost (2)'!BI55</f>
        <v>-0.11111111111111116</v>
      </c>
      <c r="BY55" s="6">
        <f>'matches_lost (2)'!BJ55</f>
        <v>-0.77777777777777768</v>
      </c>
      <c r="BZ55" s="27">
        <v>53</v>
      </c>
    </row>
    <row r="56" spans="1:78" x14ac:dyDescent="0.35">
      <c r="A56" t="s">
        <v>144</v>
      </c>
      <c r="B56" s="33">
        <v>53</v>
      </c>
      <c r="C56" s="27">
        <v>1</v>
      </c>
      <c r="D56" s="27">
        <v>3</v>
      </c>
      <c r="E56" s="27">
        <v>1</v>
      </c>
      <c r="F56" s="27">
        <f t="shared" si="16"/>
        <v>3</v>
      </c>
      <c r="G56" s="27">
        <f t="shared" si="17"/>
        <v>-2</v>
      </c>
      <c r="H56" s="27">
        <f t="shared" si="18"/>
        <v>0</v>
      </c>
      <c r="I56" s="34">
        <f>VLOOKUP(F56,naive_stat!$A$4:$E$13,5,0)</f>
        <v>0.48148148148148145</v>
      </c>
      <c r="J56" s="35">
        <f>11-VLOOKUP(F56,naive_stat!$A$4:$F$13,6,0)</f>
        <v>5</v>
      </c>
      <c r="K56" s="36">
        <f>HLOOKUP(F56,$AL$3:AU56,AV56,0)</f>
        <v>2.5714285714285712</v>
      </c>
      <c r="L56" s="54">
        <f>IF(HLOOKUP(C56,$AL$3:$AU55,$AV55,0)&gt;HLOOKUP(D56,$AL$3:$AU55,$AV55,0),C56,D56)</f>
        <v>3</v>
      </c>
      <c r="M56" s="54">
        <f t="shared" si="4"/>
        <v>0</v>
      </c>
      <c r="N56" s="56">
        <f>IF(HLOOKUP(C56,$BB$3:$BK55,$AV55,0)&gt;HLOOKUP(D56,$BB$3:$BK55,$AV55,0),C56,D56)</f>
        <v>1</v>
      </c>
      <c r="O56" s="54">
        <f t="shared" si="5"/>
        <v>1</v>
      </c>
      <c r="P56" s="54">
        <f>IF(HLOOKUP(C56,$BP$3:$BY55,$AV55,0)&gt;HLOOKUP(D56,$BP$3:$BY55,$AV55,0),C56,D56)</f>
        <v>1</v>
      </c>
      <c r="Q56" s="54">
        <f t="shared" si="6"/>
        <v>1</v>
      </c>
      <c r="R56" s="27">
        <f>COUNTIF($F$4:$F56,R$3)</f>
        <v>6</v>
      </c>
      <c r="S56" s="27">
        <f>COUNTIF($F$4:$F56,S$3)</f>
        <v>5</v>
      </c>
      <c r="T56" s="27">
        <f>COUNTIF($F$4:$F56,T$3)</f>
        <v>5</v>
      </c>
      <c r="U56" s="27">
        <f>COUNTIF($F$4:$F56,U$3)</f>
        <v>6</v>
      </c>
      <c r="V56" s="27">
        <f>COUNTIF($F$4:$F56,V$3)</f>
        <v>6</v>
      </c>
      <c r="W56" s="27">
        <f>COUNTIF($F$4:$F56,W$3)</f>
        <v>7</v>
      </c>
      <c r="X56" s="27">
        <f>COUNTIF($F$4:$F56,X$3)</f>
        <v>1</v>
      </c>
      <c r="Y56" s="27">
        <f>COUNTIF($F$4:$F56,Y$3)</f>
        <v>4</v>
      </c>
      <c r="Z56" s="27">
        <f>COUNTIF($F$4:$F56,Z$3)</f>
        <v>5</v>
      </c>
      <c r="AA56" s="27">
        <f>COUNTIF($F$4:$F56,AA$3)</f>
        <v>8</v>
      </c>
      <c r="AB56" s="38">
        <f>COUNTIF($E$4:$F56,R$3)</f>
        <v>12</v>
      </c>
      <c r="AC56" s="28">
        <f>COUNTIF($E$4:$F56,S$3)</f>
        <v>17</v>
      </c>
      <c r="AD56" s="28">
        <f>COUNTIF($E$4:$F56,T$3)</f>
        <v>11</v>
      </c>
      <c r="AE56" s="28">
        <f>COUNTIF($E$4:$F56,U$3)</f>
        <v>14</v>
      </c>
      <c r="AF56" s="28">
        <f>COUNTIF($E$4:$F56,V$3)</f>
        <v>9</v>
      </c>
      <c r="AG56" s="28">
        <f>COUNTIF($E$4:$F56,W$3)</f>
        <v>12</v>
      </c>
      <c r="AH56" s="28">
        <f>COUNTIF($E$4:$F56,X$3)</f>
        <v>3</v>
      </c>
      <c r="AI56" s="28">
        <f>COUNTIF($E$4:$F56,Y$3)</f>
        <v>10</v>
      </c>
      <c r="AJ56" s="28">
        <f>COUNTIF($E$4:$F56,Z$3)</f>
        <v>9</v>
      </c>
      <c r="AK56" s="28">
        <f>COUNTIF($E$4:$F56,AA$3)</f>
        <v>9</v>
      </c>
      <c r="AL56" s="36">
        <f t="shared" si="19"/>
        <v>3</v>
      </c>
      <c r="AM56" s="36">
        <f t="shared" si="7"/>
        <v>1.4705882352941178</v>
      </c>
      <c r="AN56" s="36">
        <f t="shared" si="8"/>
        <v>2.2727272727272725</v>
      </c>
      <c r="AO56" s="36">
        <f t="shared" si="9"/>
        <v>2.5714285714285712</v>
      </c>
      <c r="AP56" s="36">
        <f t="shared" si="10"/>
        <v>4</v>
      </c>
      <c r="AQ56" s="36">
        <f t="shared" si="11"/>
        <v>4.0833333333333339</v>
      </c>
      <c r="AR56" s="36">
        <f t="shared" si="12"/>
        <v>0.33333333333333331</v>
      </c>
      <c r="AS56" s="36">
        <f t="shared" si="13"/>
        <v>1.6</v>
      </c>
      <c r="AT56" s="36">
        <f t="shared" si="14"/>
        <v>2.7777777777777777</v>
      </c>
      <c r="AU56" s="36">
        <f t="shared" si="15"/>
        <v>7.1111111111111107</v>
      </c>
      <c r="AV56" s="27">
        <v>54</v>
      </c>
      <c r="BB56" s="6">
        <f>matches_win_weighted!AL56-matches_lost_weighted!AL56</f>
        <v>0</v>
      </c>
      <c r="BC56" s="6">
        <f>matches_win_weighted!AM56-matches_lost_weighted!AM56</f>
        <v>7</v>
      </c>
      <c r="BD56" s="6">
        <f>matches_win_weighted!AN56-matches_lost_weighted!AN56</f>
        <v>1</v>
      </c>
      <c r="BE56" s="6">
        <f>matches_win_weighted!AO56-matches_lost_weighted!AO56</f>
        <v>2</v>
      </c>
      <c r="BF56" s="6">
        <f>matches_win_weighted!AP56-matches_lost_weighted!AP56</f>
        <v>-3</v>
      </c>
      <c r="BG56" s="6">
        <f>matches_win_weighted!AQ56-matches_lost_weighted!AQ56</f>
        <v>-2.0000000000000004</v>
      </c>
      <c r="BH56" s="6">
        <f>matches_win_weighted!AR56-matches_lost_weighted!AR56</f>
        <v>1</v>
      </c>
      <c r="BI56" s="6">
        <f>matches_win_weighted!AS56-matches_lost_weighted!AS56</f>
        <v>1.9999999999999996</v>
      </c>
      <c r="BJ56" s="6">
        <f>matches_win_weighted!AT56-matches_lost_weighted!AT56</f>
        <v>-1</v>
      </c>
      <c r="BK56" s="6">
        <f>matches_win_weighted!AU56-matches_lost_weighted!AU56</f>
        <v>-7</v>
      </c>
      <c r="BL56" s="27">
        <v>54</v>
      </c>
      <c r="BP56" s="6">
        <f>'matches_lost (2)'!BA56</f>
        <v>0</v>
      </c>
      <c r="BQ56" s="6">
        <f>'matches_lost (2)'!BB56</f>
        <v>0.41176470588235298</v>
      </c>
      <c r="BR56" s="6">
        <f>'matches_lost (2)'!BC56</f>
        <v>9.0909090909090884E-2</v>
      </c>
      <c r="BS56" s="6">
        <f>'matches_lost (2)'!BD56</f>
        <v>0.14285714285714285</v>
      </c>
      <c r="BT56" s="6">
        <f>'matches_lost (2)'!BE56</f>
        <v>-0.33333333333333331</v>
      </c>
      <c r="BU56" s="6">
        <f>'matches_lost (2)'!BF56</f>
        <v>-0.16666666666666669</v>
      </c>
      <c r="BV56" s="6">
        <f>'matches_lost (2)'!BG56</f>
        <v>0.33333333333333331</v>
      </c>
      <c r="BW56" s="6">
        <f>'matches_lost (2)'!BH56</f>
        <v>0.19999999999999996</v>
      </c>
      <c r="BX56" s="6">
        <f>'matches_lost (2)'!BI56</f>
        <v>-0.11111111111111116</v>
      </c>
      <c r="BY56" s="6">
        <f>'matches_lost (2)'!BJ56</f>
        <v>-0.77777777777777768</v>
      </c>
      <c r="BZ56" s="27">
        <v>54</v>
      </c>
    </row>
    <row r="57" spans="1:78" x14ac:dyDescent="0.35">
      <c r="A57" t="s">
        <v>144</v>
      </c>
      <c r="B57" s="33">
        <v>54</v>
      </c>
      <c r="C57" s="27">
        <v>7</v>
      </c>
      <c r="D57" s="27">
        <v>4</v>
      </c>
      <c r="E57" s="27">
        <v>4</v>
      </c>
      <c r="F57" s="27">
        <f t="shared" si="16"/>
        <v>7</v>
      </c>
      <c r="G57" s="27">
        <f t="shared" si="17"/>
        <v>3</v>
      </c>
      <c r="H57" s="27">
        <f t="shared" si="18"/>
        <v>0</v>
      </c>
      <c r="I57" s="34">
        <f>VLOOKUP(F57,naive_stat!$A$4:$E$13,5,0)</f>
        <v>0.44827586206896552</v>
      </c>
      <c r="J57" s="35">
        <f>11-VLOOKUP(F57,naive_stat!$A$4:$F$13,6,0)</f>
        <v>4</v>
      </c>
      <c r="K57" s="36">
        <f>HLOOKUP(F57,$AL$3:AU57,AV57,0)</f>
        <v>2.2727272727272725</v>
      </c>
      <c r="L57" s="54">
        <f>IF(HLOOKUP(C57,$AL$3:$AU56,$AV56,0)&gt;HLOOKUP(D57,$AL$3:$AU56,$AV56,0),C57,D57)</f>
        <v>4</v>
      </c>
      <c r="M57" s="54">
        <f t="shared" si="4"/>
        <v>1</v>
      </c>
      <c r="N57" s="56">
        <f>IF(HLOOKUP(C57,$BB$3:$BK56,$AV56,0)&gt;HLOOKUP(D57,$BB$3:$BK56,$AV56,0),C57,D57)</f>
        <v>7</v>
      </c>
      <c r="O57" s="54">
        <f t="shared" si="5"/>
        <v>0</v>
      </c>
      <c r="P57" s="54">
        <f>IF(HLOOKUP(C57,$BP$3:$BY56,$AV56,0)&gt;HLOOKUP(D57,$BP$3:$BY56,$AV56,0),C57,D57)</f>
        <v>7</v>
      </c>
      <c r="Q57" s="54">
        <f t="shared" si="6"/>
        <v>0</v>
      </c>
      <c r="R57" s="27">
        <f>COUNTIF($F$4:$F57,R$3)</f>
        <v>6</v>
      </c>
      <c r="S57" s="27">
        <f>COUNTIF($F$4:$F57,S$3)</f>
        <v>5</v>
      </c>
      <c r="T57" s="27">
        <f>COUNTIF($F$4:$F57,T$3)</f>
        <v>5</v>
      </c>
      <c r="U57" s="27">
        <f>COUNTIF($F$4:$F57,U$3)</f>
        <v>6</v>
      </c>
      <c r="V57" s="27">
        <f>COUNTIF($F$4:$F57,V$3)</f>
        <v>6</v>
      </c>
      <c r="W57" s="27">
        <f>COUNTIF($F$4:$F57,W$3)</f>
        <v>7</v>
      </c>
      <c r="X57" s="27">
        <f>COUNTIF($F$4:$F57,X$3)</f>
        <v>1</v>
      </c>
      <c r="Y57" s="27">
        <f>COUNTIF($F$4:$F57,Y$3)</f>
        <v>5</v>
      </c>
      <c r="Z57" s="27">
        <f>COUNTIF($F$4:$F57,Z$3)</f>
        <v>5</v>
      </c>
      <c r="AA57" s="27">
        <f>COUNTIF($F$4:$F57,AA$3)</f>
        <v>8</v>
      </c>
      <c r="AB57" s="38">
        <f>COUNTIF($E$4:$F57,R$3)</f>
        <v>12</v>
      </c>
      <c r="AC57" s="28">
        <f>COUNTIF($E$4:$F57,S$3)</f>
        <v>17</v>
      </c>
      <c r="AD57" s="28">
        <f>COUNTIF($E$4:$F57,T$3)</f>
        <v>11</v>
      </c>
      <c r="AE57" s="28">
        <f>COUNTIF($E$4:$F57,U$3)</f>
        <v>14</v>
      </c>
      <c r="AF57" s="28">
        <f>COUNTIF($E$4:$F57,V$3)</f>
        <v>10</v>
      </c>
      <c r="AG57" s="28">
        <f>COUNTIF($E$4:$F57,W$3)</f>
        <v>12</v>
      </c>
      <c r="AH57" s="28">
        <f>COUNTIF($E$4:$F57,X$3)</f>
        <v>3</v>
      </c>
      <c r="AI57" s="28">
        <f>COUNTIF($E$4:$F57,Y$3)</f>
        <v>11</v>
      </c>
      <c r="AJ57" s="28">
        <f>COUNTIF($E$4:$F57,Z$3)</f>
        <v>9</v>
      </c>
      <c r="AK57" s="28">
        <f>COUNTIF($E$4:$F57,AA$3)</f>
        <v>9</v>
      </c>
      <c r="AL57" s="36">
        <f t="shared" si="19"/>
        <v>3</v>
      </c>
      <c r="AM57" s="36">
        <f t="shared" si="7"/>
        <v>1.4705882352941178</v>
      </c>
      <c r="AN57" s="36">
        <f t="shared" si="8"/>
        <v>2.2727272727272725</v>
      </c>
      <c r="AO57" s="36">
        <f t="shared" si="9"/>
        <v>2.5714285714285712</v>
      </c>
      <c r="AP57" s="36">
        <f t="shared" si="10"/>
        <v>3.5999999999999996</v>
      </c>
      <c r="AQ57" s="36">
        <f t="shared" si="11"/>
        <v>4.0833333333333339</v>
      </c>
      <c r="AR57" s="36">
        <f t="shared" si="12"/>
        <v>0.33333333333333331</v>
      </c>
      <c r="AS57" s="36">
        <f t="shared" si="13"/>
        <v>2.2727272727272725</v>
      </c>
      <c r="AT57" s="36">
        <f t="shared" si="14"/>
        <v>2.7777777777777777</v>
      </c>
      <c r="AU57" s="36">
        <f t="shared" si="15"/>
        <v>7.1111111111111107</v>
      </c>
      <c r="AV57" s="27">
        <v>55</v>
      </c>
      <c r="BB57" s="6">
        <f>matches_win_weighted!AL57-matches_lost_weighted!AL57</f>
        <v>0</v>
      </c>
      <c r="BC57" s="6">
        <f>matches_win_weighted!AM57-matches_lost_weighted!AM57</f>
        <v>7</v>
      </c>
      <c r="BD57" s="6">
        <f>matches_win_weighted!AN57-matches_lost_weighted!AN57</f>
        <v>1</v>
      </c>
      <c r="BE57" s="6">
        <f>matches_win_weighted!AO57-matches_lost_weighted!AO57</f>
        <v>2</v>
      </c>
      <c r="BF57" s="6">
        <f>matches_win_weighted!AP57-matches_lost_weighted!AP57</f>
        <v>-1.9999999999999996</v>
      </c>
      <c r="BG57" s="6">
        <f>matches_win_weighted!AQ57-matches_lost_weighted!AQ57</f>
        <v>-2.0000000000000004</v>
      </c>
      <c r="BH57" s="6">
        <f>matches_win_weighted!AR57-matches_lost_weighted!AR57</f>
        <v>1</v>
      </c>
      <c r="BI57" s="6">
        <f>matches_win_weighted!AS57-matches_lost_weighted!AS57</f>
        <v>1</v>
      </c>
      <c r="BJ57" s="6">
        <f>matches_win_weighted!AT57-matches_lost_weighted!AT57</f>
        <v>-1</v>
      </c>
      <c r="BK57" s="6">
        <f>matches_win_weighted!AU57-matches_lost_weighted!AU57</f>
        <v>-7</v>
      </c>
      <c r="BL57" s="27">
        <v>55</v>
      </c>
      <c r="BP57" s="6">
        <f>'matches_lost (2)'!BA57</f>
        <v>0</v>
      </c>
      <c r="BQ57" s="6">
        <f>'matches_lost (2)'!BB57</f>
        <v>0.41176470588235298</v>
      </c>
      <c r="BR57" s="6">
        <f>'matches_lost (2)'!BC57</f>
        <v>9.0909090909090884E-2</v>
      </c>
      <c r="BS57" s="6">
        <f>'matches_lost (2)'!BD57</f>
        <v>0.14285714285714285</v>
      </c>
      <c r="BT57" s="6">
        <f>'matches_lost (2)'!BE57</f>
        <v>-0.19999999999999996</v>
      </c>
      <c r="BU57" s="6">
        <f>'matches_lost (2)'!BF57</f>
        <v>-0.16666666666666669</v>
      </c>
      <c r="BV57" s="6">
        <f>'matches_lost (2)'!BG57</f>
        <v>0.33333333333333331</v>
      </c>
      <c r="BW57" s="6">
        <f>'matches_lost (2)'!BH57</f>
        <v>9.0909090909090884E-2</v>
      </c>
      <c r="BX57" s="6">
        <f>'matches_lost (2)'!BI57</f>
        <v>-0.11111111111111116</v>
      </c>
      <c r="BY57" s="6">
        <f>'matches_lost (2)'!BJ57</f>
        <v>-0.77777777777777768</v>
      </c>
      <c r="BZ57" s="27">
        <v>55</v>
      </c>
    </row>
    <row r="58" spans="1:78" x14ac:dyDescent="0.35">
      <c r="A58" t="s">
        <v>144</v>
      </c>
      <c r="B58" s="33">
        <v>55</v>
      </c>
      <c r="C58" s="27">
        <v>5</v>
      </c>
      <c r="D58" s="27">
        <v>2</v>
      </c>
      <c r="E58" s="27">
        <v>5</v>
      </c>
      <c r="F58" s="27">
        <f t="shared" si="16"/>
        <v>2</v>
      </c>
      <c r="G58" s="27">
        <f t="shared" si="17"/>
        <v>3</v>
      </c>
      <c r="H58" s="27">
        <f t="shared" si="18"/>
        <v>0</v>
      </c>
      <c r="I58" s="34">
        <f>VLOOKUP(F58,naive_stat!$A$4:$E$13,5,0)</f>
        <v>0.4838709677419355</v>
      </c>
      <c r="J58" s="35">
        <f>11-VLOOKUP(F58,naive_stat!$A$4:$F$13,6,0)</f>
        <v>6</v>
      </c>
      <c r="K58" s="36">
        <f>HLOOKUP(F58,$AL$3:AU58,AV58,0)</f>
        <v>3</v>
      </c>
      <c r="L58" s="54">
        <f>IF(HLOOKUP(C58,$AL$3:$AU57,$AV57,0)&gt;HLOOKUP(D58,$AL$3:$AU57,$AV57,0),C58,D58)</f>
        <v>5</v>
      </c>
      <c r="M58" s="54">
        <f t="shared" si="4"/>
        <v>1</v>
      </c>
      <c r="N58" s="56">
        <f>IF(HLOOKUP(C58,$BB$3:$BK57,$AV57,0)&gt;HLOOKUP(D58,$BB$3:$BK57,$AV57,0),C58,D58)</f>
        <v>2</v>
      </c>
      <c r="O58" s="54">
        <f t="shared" si="5"/>
        <v>0</v>
      </c>
      <c r="P58" s="54">
        <f>IF(HLOOKUP(C58,$BP$3:$BY57,$AV57,0)&gt;HLOOKUP(D58,$BP$3:$BY57,$AV57,0),C58,D58)</f>
        <v>2</v>
      </c>
      <c r="Q58" s="54">
        <f t="shared" si="6"/>
        <v>0</v>
      </c>
      <c r="R58" s="27">
        <f>COUNTIF($F$4:$F58,R$3)</f>
        <v>6</v>
      </c>
      <c r="S58" s="27">
        <f>COUNTIF($F$4:$F58,S$3)</f>
        <v>5</v>
      </c>
      <c r="T58" s="27">
        <f>COUNTIF($F$4:$F58,T$3)</f>
        <v>6</v>
      </c>
      <c r="U58" s="27">
        <f>COUNTIF($F$4:$F58,U$3)</f>
        <v>6</v>
      </c>
      <c r="V58" s="27">
        <f>COUNTIF($F$4:$F58,V$3)</f>
        <v>6</v>
      </c>
      <c r="W58" s="27">
        <f>COUNTIF($F$4:$F58,W$3)</f>
        <v>7</v>
      </c>
      <c r="X58" s="27">
        <f>COUNTIF($F$4:$F58,X$3)</f>
        <v>1</v>
      </c>
      <c r="Y58" s="27">
        <f>COUNTIF($F$4:$F58,Y$3)</f>
        <v>5</v>
      </c>
      <c r="Z58" s="27">
        <f>COUNTIF($F$4:$F58,Z$3)</f>
        <v>5</v>
      </c>
      <c r="AA58" s="27">
        <f>COUNTIF($F$4:$F58,AA$3)</f>
        <v>8</v>
      </c>
      <c r="AB58" s="38">
        <f>COUNTIF($E$4:$F58,R$3)</f>
        <v>12</v>
      </c>
      <c r="AC58" s="28">
        <f>COUNTIF($E$4:$F58,S$3)</f>
        <v>17</v>
      </c>
      <c r="AD58" s="28">
        <f>COUNTIF($E$4:$F58,T$3)</f>
        <v>12</v>
      </c>
      <c r="AE58" s="28">
        <f>COUNTIF($E$4:$F58,U$3)</f>
        <v>14</v>
      </c>
      <c r="AF58" s="28">
        <f>COUNTIF($E$4:$F58,V$3)</f>
        <v>10</v>
      </c>
      <c r="AG58" s="28">
        <f>COUNTIF($E$4:$F58,W$3)</f>
        <v>13</v>
      </c>
      <c r="AH58" s="28">
        <f>COUNTIF($E$4:$F58,X$3)</f>
        <v>3</v>
      </c>
      <c r="AI58" s="28">
        <f>COUNTIF($E$4:$F58,Y$3)</f>
        <v>11</v>
      </c>
      <c r="AJ58" s="28">
        <f>COUNTIF($E$4:$F58,Z$3)</f>
        <v>9</v>
      </c>
      <c r="AK58" s="28">
        <f>COUNTIF($E$4:$F58,AA$3)</f>
        <v>9</v>
      </c>
      <c r="AL58" s="36">
        <f t="shared" si="19"/>
        <v>3</v>
      </c>
      <c r="AM58" s="36">
        <f t="shared" si="7"/>
        <v>1.4705882352941178</v>
      </c>
      <c r="AN58" s="36">
        <f t="shared" si="8"/>
        <v>3</v>
      </c>
      <c r="AO58" s="36">
        <f t="shared" si="9"/>
        <v>2.5714285714285712</v>
      </c>
      <c r="AP58" s="36">
        <f t="shared" si="10"/>
        <v>3.5999999999999996</v>
      </c>
      <c r="AQ58" s="36">
        <f t="shared" si="11"/>
        <v>3.7692307692307692</v>
      </c>
      <c r="AR58" s="36">
        <f t="shared" si="12"/>
        <v>0.33333333333333331</v>
      </c>
      <c r="AS58" s="36">
        <f t="shared" si="13"/>
        <v>2.2727272727272725</v>
      </c>
      <c r="AT58" s="36">
        <f t="shared" si="14"/>
        <v>2.7777777777777777</v>
      </c>
      <c r="AU58" s="36">
        <f t="shared" si="15"/>
        <v>7.1111111111111107</v>
      </c>
      <c r="AV58" s="27">
        <v>56</v>
      </c>
      <c r="BB58" s="6">
        <f>matches_win_weighted!AL58-matches_lost_weighted!AL58</f>
        <v>0</v>
      </c>
      <c r="BC58" s="6">
        <f>matches_win_weighted!AM58-matches_lost_weighted!AM58</f>
        <v>7</v>
      </c>
      <c r="BD58" s="6">
        <f>matches_win_weighted!AN58-matches_lost_weighted!AN58</f>
        <v>0</v>
      </c>
      <c r="BE58" s="6">
        <f>matches_win_weighted!AO58-matches_lost_weighted!AO58</f>
        <v>2</v>
      </c>
      <c r="BF58" s="6">
        <f>matches_win_weighted!AP58-matches_lost_weighted!AP58</f>
        <v>-1.9999999999999996</v>
      </c>
      <c r="BG58" s="6">
        <f>matches_win_weighted!AQ58-matches_lost_weighted!AQ58</f>
        <v>-1</v>
      </c>
      <c r="BH58" s="6">
        <f>matches_win_weighted!AR58-matches_lost_weighted!AR58</f>
        <v>1</v>
      </c>
      <c r="BI58" s="6">
        <f>matches_win_weighted!AS58-matches_lost_weighted!AS58</f>
        <v>1</v>
      </c>
      <c r="BJ58" s="6">
        <f>matches_win_weighted!AT58-matches_lost_weighted!AT58</f>
        <v>-1</v>
      </c>
      <c r="BK58" s="6">
        <f>matches_win_weighted!AU58-matches_lost_weighted!AU58</f>
        <v>-7</v>
      </c>
      <c r="BL58" s="27">
        <v>56</v>
      </c>
      <c r="BP58" s="6">
        <f>'matches_lost (2)'!BA58</f>
        <v>0</v>
      </c>
      <c r="BQ58" s="6">
        <f>'matches_lost (2)'!BB58</f>
        <v>0.41176470588235298</v>
      </c>
      <c r="BR58" s="6">
        <f>'matches_lost (2)'!BC58</f>
        <v>0</v>
      </c>
      <c r="BS58" s="6">
        <f>'matches_lost (2)'!BD58</f>
        <v>0.14285714285714285</v>
      </c>
      <c r="BT58" s="6">
        <f>'matches_lost (2)'!BE58</f>
        <v>-0.19999999999999996</v>
      </c>
      <c r="BU58" s="6">
        <f>'matches_lost (2)'!BF58</f>
        <v>-7.6923076923076872E-2</v>
      </c>
      <c r="BV58" s="6">
        <f>'matches_lost (2)'!BG58</f>
        <v>0.33333333333333331</v>
      </c>
      <c r="BW58" s="6">
        <f>'matches_lost (2)'!BH58</f>
        <v>9.0909090909090884E-2</v>
      </c>
      <c r="BX58" s="6">
        <f>'matches_lost (2)'!BI58</f>
        <v>-0.11111111111111116</v>
      </c>
      <c r="BY58" s="6">
        <f>'matches_lost (2)'!BJ58</f>
        <v>-0.77777777777777768</v>
      </c>
      <c r="BZ58" s="27">
        <v>56</v>
      </c>
    </row>
    <row r="59" spans="1:78" x14ac:dyDescent="0.35">
      <c r="A59" t="s">
        <v>144</v>
      </c>
      <c r="B59" s="33">
        <v>56</v>
      </c>
      <c r="C59" s="27">
        <v>8</v>
      </c>
      <c r="D59" s="27">
        <v>1</v>
      </c>
      <c r="E59" s="27">
        <v>1</v>
      </c>
      <c r="F59" s="27">
        <f t="shared" si="16"/>
        <v>8</v>
      </c>
      <c r="G59" s="27">
        <f t="shared" si="17"/>
        <v>7</v>
      </c>
      <c r="H59" s="27">
        <f t="shared" si="18"/>
        <v>0</v>
      </c>
      <c r="I59" s="34">
        <f>VLOOKUP(F59,naive_stat!$A$4:$E$13,5,0)</f>
        <v>0.32</v>
      </c>
      <c r="J59" s="35">
        <f>11-VLOOKUP(F59,naive_stat!$A$4:$F$13,6,0)</f>
        <v>1</v>
      </c>
      <c r="K59" s="36">
        <f>HLOOKUP(F59,$AL$3:AU59,AV59,0)</f>
        <v>3.5999999999999996</v>
      </c>
      <c r="L59" s="54">
        <f>IF(HLOOKUP(C59,$AL$3:$AU58,$AV58,0)&gt;HLOOKUP(D59,$AL$3:$AU58,$AV58,0),C59,D59)</f>
        <v>8</v>
      </c>
      <c r="M59" s="54">
        <f t="shared" si="4"/>
        <v>0</v>
      </c>
      <c r="N59" s="56">
        <f>IF(HLOOKUP(C59,$BB$3:$BK58,$AV58,0)&gt;HLOOKUP(D59,$BB$3:$BK58,$AV58,0),C59,D59)</f>
        <v>1</v>
      </c>
      <c r="O59" s="54">
        <f t="shared" si="5"/>
        <v>1</v>
      </c>
      <c r="P59" s="54">
        <f>IF(HLOOKUP(C59,$BP$3:$BY58,$AV58,0)&gt;HLOOKUP(D59,$BP$3:$BY58,$AV58,0),C59,D59)</f>
        <v>1</v>
      </c>
      <c r="Q59" s="54">
        <f t="shared" si="6"/>
        <v>1</v>
      </c>
      <c r="R59" s="27">
        <f>COUNTIF($F$4:$F59,R$3)</f>
        <v>6</v>
      </c>
      <c r="S59" s="27">
        <f>COUNTIF($F$4:$F59,S$3)</f>
        <v>5</v>
      </c>
      <c r="T59" s="27">
        <f>COUNTIF($F$4:$F59,T$3)</f>
        <v>6</v>
      </c>
      <c r="U59" s="27">
        <f>COUNTIF($F$4:$F59,U$3)</f>
        <v>6</v>
      </c>
      <c r="V59" s="27">
        <f>COUNTIF($F$4:$F59,V$3)</f>
        <v>6</v>
      </c>
      <c r="W59" s="27">
        <f>COUNTIF($F$4:$F59,W$3)</f>
        <v>7</v>
      </c>
      <c r="X59" s="27">
        <f>COUNTIF($F$4:$F59,X$3)</f>
        <v>1</v>
      </c>
      <c r="Y59" s="27">
        <f>COUNTIF($F$4:$F59,Y$3)</f>
        <v>5</v>
      </c>
      <c r="Z59" s="27">
        <f>COUNTIF($F$4:$F59,Z$3)</f>
        <v>6</v>
      </c>
      <c r="AA59" s="27">
        <f>COUNTIF($F$4:$F59,AA$3)</f>
        <v>8</v>
      </c>
      <c r="AB59" s="38">
        <f>COUNTIF($E$4:$F59,R$3)</f>
        <v>12</v>
      </c>
      <c r="AC59" s="28">
        <f>COUNTIF($E$4:$F59,S$3)</f>
        <v>18</v>
      </c>
      <c r="AD59" s="28">
        <f>COUNTIF($E$4:$F59,T$3)</f>
        <v>12</v>
      </c>
      <c r="AE59" s="28">
        <f>COUNTIF($E$4:$F59,U$3)</f>
        <v>14</v>
      </c>
      <c r="AF59" s="28">
        <f>COUNTIF($E$4:$F59,V$3)</f>
        <v>10</v>
      </c>
      <c r="AG59" s="28">
        <f>COUNTIF($E$4:$F59,W$3)</f>
        <v>13</v>
      </c>
      <c r="AH59" s="28">
        <f>COUNTIF($E$4:$F59,X$3)</f>
        <v>3</v>
      </c>
      <c r="AI59" s="28">
        <f>COUNTIF($E$4:$F59,Y$3)</f>
        <v>11</v>
      </c>
      <c r="AJ59" s="28">
        <f>COUNTIF($E$4:$F59,Z$3)</f>
        <v>10</v>
      </c>
      <c r="AK59" s="28">
        <f>COUNTIF($E$4:$F59,AA$3)</f>
        <v>9</v>
      </c>
      <c r="AL59" s="36">
        <f t="shared" si="19"/>
        <v>3</v>
      </c>
      <c r="AM59" s="36">
        <f t="shared" si="7"/>
        <v>1.3888888888888888</v>
      </c>
      <c r="AN59" s="36">
        <f t="shared" si="8"/>
        <v>3</v>
      </c>
      <c r="AO59" s="36">
        <f t="shared" si="9"/>
        <v>2.5714285714285712</v>
      </c>
      <c r="AP59" s="36">
        <f t="shared" si="10"/>
        <v>3.5999999999999996</v>
      </c>
      <c r="AQ59" s="36">
        <f t="shared" si="11"/>
        <v>3.7692307692307692</v>
      </c>
      <c r="AR59" s="36">
        <f t="shared" si="12"/>
        <v>0.33333333333333331</v>
      </c>
      <c r="AS59" s="36">
        <f t="shared" si="13"/>
        <v>2.2727272727272725</v>
      </c>
      <c r="AT59" s="36">
        <f t="shared" si="14"/>
        <v>3.5999999999999996</v>
      </c>
      <c r="AU59" s="36">
        <f t="shared" si="15"/>
        <v>7.1111111111111107</v>
      </c>
      <c r="AV59" s="27">
        <v>57</v>
      </c>
      <c r="BB59" s="6">
        <f>matches_win_weighted!AL59-matches_lost_weighted!AL59</f>
        <v>0</v>
      </c>
      <c r="BC59" s="6">
        <f>matches_win_weighted!AM59-matches_lost_weighted!AM59</f>
        <v>8</v>
      </c>
      <c r="BD59" s="6">
        <f>matches_win_weighted!AN59-matches_lost_weighted!AN59</f>
        <v>0</v>
      </c>
      <c r="BE59" s="6">
        <f>matches_win_weighted!AO59-matches_lost_weighted!AO59</f>
        <v>2</v>
      </c>
      <c r="BF59" s="6">
        <f>matches_win_weighted!AP59-matches_lost_weighted!AP59</f>
        <v>-1.9999999999999996</v>
      </c>
      <c r="BG59" s="6">
        <f>matches_win_weighted!AQ59-matches_lost_weighted!AQ59</f>
        <v>-1</v>
      </c>
      <c r="BH59" s="6">
        <f>matches_win_weighted!AR59-matches_lost_weighted!AR59</f>
        <v>1</v>
      </c>
      <c r="BI59" s="6">
        <f>matches_win_weighted!AS59-matches_lost_weighted!AS59</f>
        <v>1</v>
      </c>
      <c r="BJ59" s="6">
        <f>matches_win_weighted!AT59-matches_lost_weighted!AT59</f>
        <v>-1.9999999999999996</v>
      </c>
      <c r="BK59" s="6">
        <f>matches_win_weighted!AU59-matches_lost_weighted!AU59</f>
        <v>-7</v>
      </c>
      <c r="BL59" s="27">
        <v>57</v>
      </c>
      <c r="BP59" s="6">
        <f>'matches_lost (2)'!BA59</f>
        <v>0</v>
      </c>
      <c r="BQ59" s="6">
        <f>'matches_lost (2)'!BB59</f>
        <v>0.44444444444444442</v>
      </c>
      <c r="BR59" s="6">
        <f>'matches_lost (2)'!BC59</f>
        <v>0</v>
      </c>
      <c r="BS59" s="6">
        <f>'matches_lost (2)'!BD59</f>
        <v>0.14285714285714285</v>
      </c>
      <c r="BT59" s="6">
        <f>'matches_lost (2)'!BE59</f>
        <v>-0.19999999999999996</v>
      </c>
      <c r="BU59" s="6">
        <f>'matches_lost (2)'!BF59</f>
        <v>-7.6923076923076872E-2</v>
      </c>
      <c r="BV59" s="6">
        <f>'matches_lost (2)'!BG59</f>
        <v>0.33333333333333331</v>
      </c>
      <c r="BW59" s="6">
        <f>'matches_lost (2)'!BH59</f>
        <v>9.0909090909090884E-2</v>
      </c>
      <c r="BX59" s="6">
        <f>'matches_lost (2)'!BI59</f>
        <v>-0.19999999999999996</v>
      </c>
      <c r="BY59" s="6">
        <f>'matches_lost (2)'!BJ59</f>
        <v>-0.77777777777777768</v>
      </c>
      <c r="BZ59" s="27">
        <v>57</v>
      </c>
    </row>
    <row r="60" spans="1:78" x14ac:dyDescent="0.35">
      <c r="A60" t="s">
        <v>144</v>
      </c>
      <c r="B60" s="33">
        <v>57</v>
      </c>
      <c r="C60" s="27">
        <v>6</v>
      </c>
      <c r="D60" s="27">
        <v>7</v>
      </c>
      <c r="E60" s="27">
        <v>6</v>
      </c>
      <c r="F60" s="27">
        <f t="shared" si="16"/>
        <v>7</v>
      </c>
      <c r="G60" s="27">
        <f t="shared" si="17"/>
        <v>-1</v>
      </c>
      <c r="H60" s="27">
        <f t="shared" si="18"/>
        <v>0</v>
      </c>
      <c r="I60" s="34">
        <f>VLOOKUP(F60,naive_stat!$A$4:$E$13,5,0)</f>
        <v>0.44827586206896552</v>
      </c>
      <c r="J60" s="35">
        <f>11-VLOOKUP(F60,naive_stat!$A$4:$F$13,6,0)</f>
        <v>4</v>
      </c>
      <c r="K60" s="36">
        <f>HLOOKUP(F60,$AL$3:AU60,AV60,0)</f>
        <v>3</v>
      </c>
      <c r="L60" s="54">
        <f>IF(HLOOKUP(C60,$AL$3:$AU59,$AV59,0)&gt;HLOOKUP(D60,$AL$3:$AU59,$AV59,0),C60,D60)</f>
        <v>7</v>
      </c>
      <c r="M60" s="54">
        <f t="shared" si="4"/>
        <v>0</v>
      </c>
      <c r="N60" s="56">
        <f>IF(HLOOKUP(C60,$BB$3:$BK59,$AV59,0)&gt;HLOOKUP(D60,$BB$3:$BK59,$AV59,0),C60,D60)</f>
        <v>7</v>
      </c>
      <c r="O60" s="54">
        <f t="shared" si="5"/>
        <v>0</v>
      </c>
      <c r="P60" s="54">
        <f>IF(HLOOKUP(C60,$BP$3:$BY59,$AV59,0)&gt;HLOOKUP(D60,$BP$3:$BY59,$AV59,0),C60,D60)</f>
        <v>6</v>
      </c>
      <c r="Q60" s="54">
        <f t="shared" si="6"/>
        <v>1</v>
      </c>
      <c r="R60" s="27">
        <f>COUNTIF($F$4:$F60,R$3)</f>
        <v>6</v>
      </c>
      <c r="S60" s="27">
        <f>COUNTIF($F$4:$F60,S$3)</f>
        <v>5</v>
      </c>
      <c r="T60" s="27">
        <f>COUNTIF($F$4:$F60,T$3)</f>
        <v>6</v>
      </c>
      <c r="U60" s="27">
        <f>COUNTIF($F$4:$F60,U$3)</f>
        <v>6</v>
      </c>
      <c r="V60" s="27">
        <f>COUNTIF($F$4:$F60,V$3)</f>
        <v>6</v>
      </c>
      <c r="W60" s="27">
        <f>COUNTIF($F$4:$F60,W$3)</f>
        <v>7</v>
      </c>
      <c r="X60" s="27">
        <f>COUNTIF($F$4:$F60,X$3)</f>
        <v>1</v>
      </c>
      <c r="Y60" s="27">
        <f>COUNTIF($F$4:$F60,Y$3)</f>
        <v>6</v>
      </c>
      <c r="Z60" s="27">
        <f>COUNTIF($F$4:$F60,Z$3)</f>
        <v>6</v>
      </c>
      <c r="AA60" s="27">
        <f>COUNTIF($F$4:$F60,AA$3)</f>
        <v>8</v>
      </c>
      <c r="AB60" s="38">
        <f>COUNTIF($E$4:$F60,R$3)</f>
        <v>12</v>
      </c>
      <c r="AC60" s="28">
        <f>COUNTIF($E$4:$F60,S$3)</f>
        <v>18</v>
      </c>
      <c r="AD60" s="28">
        <f>COUNTIF($E$4:$F60,T$3)</f>
        <v>12</v>
      </c>
      <c r="AE60" s="28">
        <f>COUNTIF($E$4:$F60,U$3)</f>
        <v>14</v>
      </c>
      <c r="AF60" s="28">
        <f>COUNTIF($E$4:$F60,V$3)</f>
        <v>10</v>
      </c>
      <c r="AG60" s="28">
        <f>COUNTIF($E$4:$F60,W$3)</f>
        <v>13</v>
      </c>
      <c r="AH60" s="28">
        <f>COUNTIF($E$4:$F60,X$3)</f>
        <v>4</v>
      </c>
      <c r="AI60" s="28">
        <f>COUNTIF($E$4:$F60,Y$3)</f>
        <v>12</v>
      </c>
      <c r="AJ60" s="28">
        <f>COUNTIF($E$4:$F60,Z$3)</f>
        <v>10</v>
      </c>
      <c r="AK60" s="28">
        <f>COUNTIF($E$4:$F60,AA$3)</f>
        <v>9</v>
      </c>
      <c r="AL60" s="36">
        <f t="shared" si="19"/>
        <v>3</v>
      </c>
      <c r="AM60" s="36">
        <f t="shared" si="7"/>
        <v>1.3888888888888888</v>
      </c>
      <c r="AN60" s="36">
        <f t="shared" si="8"/>
        <v>3</v>
      </c>
      <c r="AO60" s="36">
        <f t="shared" si="9"/>
        <v>2.5714285714285712</v>
      </c>
      <c r="AP60" s="36">
        <f t="shared" si="10"/>
        <v>3.5999999999999996</v>
      </c>
      <c r="AQ60" s="36">
        <f t="shared" si="11"/>
        <v>3.7692307692307692</v>
      </c>
      <c r="AR60" s="36">
        <f t="shared" si="12"/>
        <v>0.25</v>
      </c>
      <c r="AS60" s="36">
        <f t="shared" si="13"/>
        <v>3</v>
      </c>
      <c r="AT60" s="36">
        <f t="shared" si="14"/>
        <v>3.5999999999999996</v>
      </c>
      <c r="AU60" s="36">
        <f t="shared" si="15"/>
        <v>7.1111111111111107</v>
      </c>
      <c r="AV60" s="27">
        <v>58</v>
      </c>
      <c r="BB60" s="6">
        <f>matches_win_weighted!AL60-matches_lost_weighted!AL60</f>
        <v>0</v>
      </c>
      <c r="BC60" s="6">
        <f>matches_win_weighted!AM60-matches_lost_weighted!AM60</f>
        <v>8</v>
      </c>
      <c r="BD60" s="6">
        <f>matches_win_weighted!AN60-matches_lost_weighted!AN60</f>
        <v>0</v>
      </c>
      <c r="BE60" s="6">
        <f>matches_win_weighted!AO60-matches_lost_weighted!AO60</f>
        <v>2</v>
      </c>
      <c r="BF60" s="6">
        <f>matches_win_weighted!AP60-matches_lost_weighted!AP60</f>
        <v>-1.9999999999999996</v>
      </c>
      <c r="BG60" s="6">
        <f>matches_win_weighted!AQ60-matches_lost_weighted!AQ60</f>
        <v>-1</v>
      </c>
      <c r="BH60" s="6">
        <f>matches_win_weighted!AR60-matches_lost_weighted!AR60</f>
        <v>2</v>
      </c>
      <c r="BI60" s="6">
        <f>matches_win_weighted!AS60-matches_lost_weighted!AS60</f>
        <v>0</v>
      </c>
      <c r="BJ60" s="6">
        <f>matches_win_weighted!AT60-matches_lost_weighted!AT60</f>
        <v>-1.9999999999999996</v>
      </c>
      <c r="BK60" s="6">
        <f>matches_win_weighted!AU60-matches_lost_weighted!AU60</f>
        <v>-7</v>
      </c>
      <c r="BL60" s="27">
        <v>58</v>
      </c>
      <c r="BP60" s="6">
        <f>'matches_lost (2)'!BA60</f>
        <v>0</v>
      </c>
      <c r="BQ60" s="6">
        <f>'matches_lost (2)'!BB60</f>
        <v>0.44444444444444442</v>
      </c>
      <c r="BR60" s="6">
        <f>'matches_lost (2)'!BC60</f>
        <v>0</v>
      </c>
      <c r="BS60" s="6">
        <f>'matches_lost (2)'!BD60</f>
        <v>0.14285714285714285</v>
      </c>
      <c r="BT60" s="6">
        <f>'matches_lost (2)'!BE60</f>
        <v>-0.19999999999999996</v>
      </c>
      <c r="BU60" s="6">
        <f>'matches_lost (2)'!BF60</f>
        <v>-7.6923076923076872E-2</v>
      </c>
      <c r="BV60" s="6">
        <f>'matches_lost (2)'!BG60</f>
        <v>0.5</v>
      </c>
      <c r="BW60" s="6">
        <f>'matches_lost (2)'!BH60</f>
        <v>0</v>
      </c>
      <c r="BX60" s="6">
        <f>'matches_lost (2)'!BI60</f>
        <v>-0.19999999999999996</v>
      </c>
      <c r="BY60" s="6">
        <f>'matches_lost (2)'!BJ60</f>
        <v>-0.77777777777777768</v>
      </c>
      <c r="BZ60" s="27">
        <v>58</v>
      </c>
    </row>
    <row r="61" spans="1:78" x14ac:dyDescent="0.35">
      <c r="A61" t="s">
        <v>144</v>
      </c>
      <c r="B61" s="33">
        <v>58</v>
      </c>
      <c r="C61" s="27">
        <v>4</v>
      </c>
      <c r="D61" s="27">
        <v>2</v>
      </c>
      <c r="E61" s="27">
        <v>2</v>
      </c>
      <c r="F61" s="27">
        <f t="shared" si="16"/>
        <v>4</v>
      </c>
      <c r="G61" s="27">
        <f t="shared" si="17"/>
        <v>2</v>
      </c>
      <c r="H61" s="27">
        <f t="shared" si="18"/>
        <v>0</v>
      </c>
      <c r="I61" s="34">
        <f>VLOOKUP(F61,naive_stat!$A$4:$E$13,5,0)</f>
        <v>0.5161290322580645</v>
      </c>
      <c r="J61" s="35">
        <f>11-VLOOKUP(F61,naive_stat!$A$4:$F$13,6,0)</f>
        <v>8</v>
      </c>
      <c r="K61" s="36">
        <f>HLOOKUP(F61,$AL$3:AU61,AV61,0)</f>
        <v>4.4545454545454541</v>
      </c>
      <c r="L61" s="54">
        <f>IF(HLOOKUP(C61,$AL$3:$AU60,$AV60,0)&gt;HLOOKUP(D61,$AL$3:$AU60,$AV60,0),C61,D61)</f>
        <v>4</v>
      </c>
      <c r="M61" s="54">
        <f t="shared" si="4"/>
        <v>0</v>
      </c>
      <c r="N61" s="56">
        <f>IF(HLOOKUP(C61,$BB$3:$BK60,$AV60,0)&gt;HLOOKUP(D61,$BB$3:$BK60,$AV60,0),C61,D61)</f>
        <v>2</v>
      </c>
      <c r="O61" s="54">
        <f t="shared" si="5"/>
        <v>1</v>
      </c>
      <c r="P61" s="54">
        <f>IF(HLOOKUP(C61,$BP$3:$BY60,$AV60,0)&gt;HLOOKUP(D61,$BP$3:$BY60,$AV60,0),C61,D61)</f>
        <v>2</v>
      </c>
      <c r="Q61" s="54">
        <f t="shared" si="6"/>
        <v>1</v>
      </c>
      <c r="R61" s="27">
        <f>COUNTIF($F$4:$F61,R$3)</f>
        <v>6</v>
      </c>
      <c r="S61" s="27">
        <f>COUNTIF($F$4:$F61,S$3)</f>
        <v>5</v>
      </c>
      <c r="T61" s="27">
        <f>COUNTIF($F$4:$F61,T$3)</f>
        <v>6</v>
      </c>
      <c r="U61" s="27">
        <f>COUNTIF($F$4:$F61,U$3)</f>
        <v>6</v>
      </c>
      <c r="V61" s="27">
        <f>COUNTIF($F$4:$F61,V$3)</f>
        <v>7</v>
      </c>
      <c r="W61" s="27">
        <f>COUNTIF($F$4:$F61,W$3)</f>
        <v>7</v>
      </c>
      <c r="X61" s="27">
        <f>COUNTIF($F$4:$F61,X$3)</f>
        <v>1</v>
      </c>
      <c r="Y61" s="27">
        <f>COUNTIF($F$4:$F61,Y$3)</f>
        <v>6</v>
      </c>
      <c r="Z61" s="27">
        <f>COUNTIF($F$4:$F61,Z$3)</f>
        <v>6</v>
      </c>
      <c r="AA61" s="27">
        <f>COUNTIF($F$4:$F61,AA$3)</f>
        <v>8</v>
      </c>
      <c r="AB61" s="38">
        <f>COUNTIF($E$4:$F61,R$3)</f>
        <v>12</v>
      </c>
      <c r="AC61" s="28">
        <f>COUNTIF($E$4:$F61,S$3)</f>
        <v>18</v>
      </c>
      <c r="AD61" s="28">
        <f>COUNTIF($E$4:$F61,T$3)</f>
        <v>13</v>
      </c>
      <c r="AE61" s="28">
        <f>COUNTIF($E$4:$F61,U$3)</f>
        <v>14</v>
      </c>
      <c r="AF61" s="28">
        <f>COUNTIF($E$4:$F61,V$3)</f>
        <v>11</v>
      </c>
      <c r="AG61" s="28">
        <f>COUNTIF($E$4:$F61,W$3)</f>
        <v>13</v>
      </c>
      <c r="AH61" s="28">
        <f>COUNTIF($E$4:$F61,X$3)</f>
        <v>4</v>
      </c>
      <c r="AI61" s="28">
        <f>COUNTIF($E$4:$F61,Y$3)</f>
        <v>12</v>
      </c>
      <c r="AJ61" s="28">
        <f>COUNTIF($E$4:$F61,Z$3)</f>
        <v>10</v>
      </c>
      <c r="AK61" s="28">
        <f>COUNTIF($E$4:$F61,AA$3)</f>
        <v>9</v>
      </c>
      <c r="AL61" s="36">
        <f t="shared" si="19"/>
        <v>3</v>
      </c>
      <c r="AM61" s="36">
        <f t="shared" si="7"/>
        <v>1.3888888888888888</v>
      </c>
      <c r="AN61" s="36">
        <f t="shared" si="8"/>
        <v>2.7692307692307692</v>
      </c>
      <c r="AO61" s="36">
        <f t="shared" si="9"/>
        <v>2.5714285714285712</v>
      </c>
      <c r="AP61" s="36">
        <f t="shared" si="10"/>
        <v>4.4545454545454541</v>
      </c>
      <c r="AQ61" s="36">
        <f t="shared" si="11"/>
        <v>3.7692307692307692</v>
      </c>
      <c r="AR61" s="36">
        <f t="shared" si="12"/>
        <v>0.25</v>
      </c>
      <c r="AS61" s="36">
        <f t="shared" si="13"/>
        <v>3</v>
      </c>
      <c r="AT61" s="36">
        <f t="shared" si="14"/>
        <v>3.5999999999999996</v>
      </c>
      <c r="AU61" s="36">
        <f t="shared" si="15"/>
        <v>7.1111111111111107</v>
      </c>
      <c r="AV61" s="27">
        <v>59</v>
      </c>
      <c r="BB61" s="6">
        <f>matches_win_weighted!AL61-matches_lost_weighted!AL61</f>
        <v>0</v>
      </c>
      <c r="BC61" s="6">
        <f>matches_win_weighted!AM61-matches_lost_weighted!AM61</f>
        <v>8</v>
      </c>
      <c r="BD61" s="6">
        <f>matches_win_weighted!AN61-matches_lost_weighted!AN61</f>
        <v>1</v>
      </c>
      <c r="BE61" s="6">
        <f>matches_win_weighted!AO61-matches_lost_weighted!AO61</f>
        <v>2</v>
      </c>
      <c r="BF61" s="6">
        <f>matches_win_weighted!AP61-matches_lost_weighted!AP61</f>
        <v>-2.9999999999999996</v>
      </c>
      <c r="BG61" s="6">
        <f>matches_win_weighted!AQ61-matches_lost_weighted!AQ61</f>
        <v>-1</v>
      </c>
      <c r="BH61" s="6">
        <f>matches_win_weighted!AR61-matches_lost_weighted!AR61</f>
        <v>2</v>
      </c>
      <c r="BI61" s="6">
        <f>matches_win_weighted!AS61-matches_lost_weighted!AS61</f>
        <v>0</v>
      </c>
      <c r="BJ61" s="6">
        <f>matches_win_weighted!AT61-matches_lost_weighted!AT61</f>
        <v>-1.9999999999999996</v>
      </c>
      <c r="BK61" s="6">
        <f>matches_win_weighted!AU61-matches_lost_weighted!AU61</f>
        <v>-7</v>
      </c>
      <c r="BL61" s="27">
        <v>59</v>
      </c>
      <c r="BP61" s="6">
        <f>'matches_lost (2)'!BA61</f>
        <v>0</v>
      </c>
      <c r="BQ61" s="6">
        <f>'matches_lost (2)'!BB61</f>
        <v>0.44444444444444442</v>
      </c>
      <c r="BR61" s="6">
        <f>'matches_lost (2)'!BC61</f>
        <v>7.6923076923076872E-2</v>
      </c>
      <c r="BS61" s="6">
        <f>'matches_lost (2)'!BD61</f>
        <v>0.14285714285714285</v>
      </c>
      <c r="BT61" s="6">
        <f>'matches_lost (2)'!BE61</f>
        <v>-0.27272727272727271</v>
      </c>
      <c r="BU61" s="6">
        <f>'matches_lost (2)'!BF61</f>
        <v>-7.6923076923076872E-2</v>
      </c>
      <c r="BV61" s="6">
        <f>'matches_lost (2)'!BG61</f>
        <v>0.5</v>
      </c>
      <c r="BW61" s="6">
        <f>'matches_lost (2)'!BH61</f>
        <v>0</v>
      </c>
      <c r="BX61" s="6">
        <f>'matches_lost (2)'!BI61</f>
        <v>-0.19999999999999996</v>
      </c>
      <c r="BY61" s="6">
        <f>'matches_lost (2)'!BJ61</f>
        <v>-0.77777777777777768</v>
      </c>
      <c r="BZ61" s="27">
        <v>59</v>
      </c>
    </row>
    <row r="62" spans="1:78" x14ac:dyDescent="0.35">
      <c r="A62" t="s">
        <v>144</v>
      </c>
      <c r="B62" s="33">
        <v>59</v>
      </c>
      <c r="C62" s="27">
        <v>1</v>
      </c>
      <c r="D62" s="27">
        <v>4</v>
      </c>
      <c r="E62" s="27">
        <v>1</v>
      </c>
      <c r="F62" s="27">
        <f t="shared" si="16"/>
        <v>4</v>
      </c>
      <c r="G62" s="27">
        <f t="shared" si="17"/>
        <v>-3</v>
      </c>
      <c r="H62" s="27">
        <f t="shared" si="18"/>
        <v>0</v>
      </c>
      <c r="I62" s="34">
        <f>VLOOKUP(F62,naive_stat!$A$4:$E$13,5,0)</f>
        <v>0.5161290322580645</v>
      </c>
      <c r="J62" s="35">
        <f>11-VLOOKUP(F62,naive_stat!$A$4:$F$13,6,0)</f>
        <v>8</v>
      </c>
      <c r="K62" s="36">
        <f>HLOOKUP(F62,$AL$3:AU62,AV62,0)</f>
        <v>5.333333333333333</v>
      </c>
      <c r="L62" s="54">
        <f>IF(HLOOKUP(C62,$AL$3:$AU61,$AV61,0)&gt;HLOOKUP(D62,$AL$3:$AU61,$AV61,0),C62,D62)</f>
        <v>4</v>
      </c>
      <c r="M62" s="54">
        <f t="shared" si="4"/>
        <v>0</v>
      </c>
      <c r="N62" s="56">
        <f>IF(HLOOKUP(C62,$BB$3:$BK61,$AV61,0)&gt;HLOOKUP(D62,$BB$3:$BK61,$AV61,0),C62,D62)</f>
        <v>1</v>
      </c>
      <c r="O62" s="54">
        <f t="shared" si="5"/>
        <v>1</v>
      </c>
      <c r="P62" s="54">
        <f>IF(HLOOKUP(C62,$BP$3:$BY61,$AV61,0)&gt;HLOOKUP(D62,$BP$3:$BY61,$AV61,0),C62,D62)</f>
        <v>1</v>
      </c>
      <c r="Q62" s="54">
        <f t="shared" si="6"/>
        <v>1</v>
      </c>
      <c r="R62" s="27">
        <f>COUNTIF($F$4:$F62,R$3)</f>
        <v>6</v>
      </c>
      <c r="S62" s="27">
        <f>COUNTIF($F$4:$F62,S$3)</f>
        <v>5</v>
      </c>
      <c r="T62" s="27">
        <f>COUNTIF($F$4:$F62,T$3)</f>
        <v>6</v>
      </c>
      <c r="U62" s="27">
        <f>COUNTIF($F$4:$F62,U$3)</f>
        <v>6</v>
      </c>
      <c r="V62" s="27">
        <f>COUNTIF($F$4:$F62,V$3)</f>
        <v>8</v>
      </c>
      <c r="W62" s="27">
        <f>COUNTIF($F$4:$F62,W$3)</f>
        <v>7</v>
      </c>
      <c r="X62" s="27">
        <f>COUNTIF($F$4:$F62,X$3)</f>
        <v>1</v>
      </c>
      <c r="Y62" s="27">
        <f>COUNTIF($F$4:$F62,Y$3)</f>
        <v>6</v>
      </c>
      <c r="Z62" s="27">
        <f>COUNTIF($F$4:$F62,Z$3)</f>
        <v>6</v>
      </c>
      <c r="AA62" s="27">
        <f>COUNTIF($F$4:$F62,AA$3)</f>
        <v>8</v>
      </c>
      <c r="AB62" s="38">
        <f>COUNTIF($E$4:$F62,R$3)</f>
        <v>12</v>
      </c>
      <c r="AC62" s="28">
        <f>COUNTIF($E$4:$F62,S$3)</f>
        <v>19</v>
      </c>
      <c r="AD62" s="28">
        <f>COUNTIF($E$4:$F62,T$3)</f>
        <v>13</v>
      </c>
      <c r="AE62" s="28">
        <f>COUNTIF($E$4:$F62,U$3)</f>
        <v>14</v>
      </c>
      <c r="AF62" s="28">
        <f>COUNTIF($E$4:$F62,V$3)</f>
        <v>12</v>
      </c>
      <c r="AG62" s="28">
        <f>COUNTIF($E$4:$F62,W$3)</f>
        <v>13</v>
      </c>
      <c r="AH62" s="28">
        <f>COUNTIF($E$4:$F62,X$3)</f>
        <v>4</v>
      </c>
      <c r="AI62" s="28">
        <f>COUNTIF($E$4:$F62,Y$3)</f>
        <v>12</v>
      </c>
      <c r="AJ62" s="28">
        <f>COUNTIF($E$4:$F62,Z$3)</f>
        <v>10</v>
      </c>
      <c r="AK62" s="28">
        <f>COUNTIF($E$4:$F62,AA$3)</f>
        <v>9</v>
      </c>
      <c r="AL62" s="36">
        <f t="shared" si="19"/>
        <v>3</v>
      </c>
      <c r="AM62" s="36">
        <f t="shared" si="7"/>
        <v>1.3157894736842104</v>
      </c>
      <c r="AN62" s="36">
        <f t="shared" si="8"/>
        <v>2.7692307692307692</v>
      </c>
      <c r="AO62" s="36">
        <f t="shared" si="9"/>
        <v>2.5714285714285712</v>
      </c>
      <c r="AP62" s="36">
        <f t="shared" si="10"/>
        <v>5.333333333333333</v>
      </c>
      <c r="AQ62" s="36">
        <f t="shared" si="11"/>
        <v>3.7692307692307692</v>
      </c>
      <c r="AR62" s="36">
        <f t="shared" si="12"/>
        <v>0.25</v>
      </c>
      <c r="AS62" s="36">
        <f t="shared" si="13"/>
        <v>3</v>
      </c>
      <c r="AT62" s="36">
        <f t="shared" si="14"/>
        <v>3.5999999999999996</v>
      </c>
      <c r="AU62" s="36">
        <f t="shared" si="15"/>
        <v>7.1111111111111107</v>
      </c>
      <c r="AV62" s="27">
        <v>60</v>
      </c>
      <c r="BB62" s="6">
        <f>matches_win_weighted!AL62-matches_lost_weighted!AL62</f>
        <v>0</v>
      </c>
      <c r="BC62" s="6">
        <f>matches_win_weighted!AM62-matches_lost_weighted!AM62</f>
        <v>9</v>
      </c>
      <c r="BD62" s="6">
        <f>matches_win_weighted!AN62-matches_lost_weighted!AN62</f>
        <v>1</v>
      </c>
      <c r="BE62" s="6">
        <f>matches_win_weighted!AO62-matches_lost_weighted!AO62</f>
        <v>2</v>
      </c>
      <c r="BF62" s="6">
        <f>matches_win_weighted!AP62-matches_lost_weighted!AP62</f>
        <v>-4</v>
      </c>
      <c r="BG62" s="6">
        <f>matches_win_weighted!AQ62-matches_lost_weighted!AQ62</f>
        <v>-1</v>
      </c>
      <c r="BH62" s="6">
        <f>matches_win_weighted!AR62-matches_lost_weighted!AR62</f>
        <v>2</v>
      </c>
      <c r="BI62" s="6">
        <f>matches_win_weighted!AS62-matches_lost_weighted!AS62</f>
        <v>0</v>
      </c>
      <c r="BJ62" s="6">
        <f>matches_win_weighted!AT62-matches_lost_weighted!AT62</f>
        <v>-1.9999999999999996</v>
      </c>
      <c r="BK62" s="6">
        <f>matches_win_weighted!AU62-matches_lost_weighted!AU62</f>
        <v>-7</v>
      </c>
      <c r="BL62" s="27">
        <v>60</v>
      </c>
      <c r="BP62" s="6">
        <f>'matches_lost (2)'!BA62</f>
        <v>0</v>
      </c>
      <c r="BQ62" s="6">
        <f>'matches_lost (2)'!BB62</f>
        <v>0.47368421052631576</v>
      </c>
      <c r="BR62" s="6">
        <f>'matches_lost (2)'!BC62</f>
        <v>7.6923076923076872E-2</v>
      </c>
      <c r="BS62" s="6">
        <f>'matches_lost (2)'!BD62</f>
        <v>0.14285714285714285</v>
      </c>
      <c r="BT62" s="6">
        <f>'matches_lost (2)'!BE62</f>
        <v>-0.33333333333333331</v>
      </c>
      <c r="BU62" s="6">
        <f>'matches_lost (2)'!BF62</f>
        <v>-7.6923076923076872E-2</v>
      </c>
      <c r="BV62" s="6">
        <f>'matches_lost (2)'!BG62</f>
        <v>0.5</v>
      </c>
      <c r="BW62" s="6">
        <f>'matches_lost (2)'!BH62</f>
        <v>0</v>
      </c>
      <c r="BX62" s="6">
        <f>'matches_lost (2)'!BI62</f>
        <v>-0.19999999999999996</v>
      </c>
      <c r="BY62" s="6">
        <f>'matches_lost (2)'!BJ62</f>
        <v>-0.77777777777777768</v>
      </c>
      <c r="BZ62" s="27">
        <v>60</v>
      </c>
    </row>
    <row r="63" spans="1:78" x14ac:dyDescent="0.35">
      <c r="A63" t="s">
        <v>144</v>
      </c>
      <c r="B63" s="33">
        <v>60</v>
      </c>
      <c r="C63" s="27">
        <v>9</v>
      </c>
      <c r="D63" s="27">
        <v>7</v>
      </c>
      <c r="E63" s="27">
        <v>7</v>
      </c>
      <c r="F63" s="27">
        <f t="shared" si="16"/>
        <v>9</v>
      </c>
      <c r="G63" s="27">
        <f t="shared" si="17"/>
        <v>2</v>
      </c>
      <c r="H63" s="27">
        <f t="shared" si="18"/>
        <v>0</v>
      </c>
      <c r="I63" s="34">
        <f>VLOOKUP(F63,naive_stat!$A$4:$E$13,5,0)</f>
        <v>0.4</v>
      </c>
      <c r="J63" s="35">
        <f>11-VLOOKUP(F63,naive_stat!$A$4:$F$13,6,0)</f>
        <v>2</v>
      </c>
      <c r="K63" s="36">
        <f>HLOOKUP(F63,$AL$3:AU63,AV63,0)</f>
        <v>8.1</v>
      </c>
      <c r="L63" s="54">
        <f>IF(HLOOKUP(C63,$AL$3:$AU62,$AV62,0)&gt;HLOOKUP(D63,$AL$3:$AU62,$AV62,0),C63,D63)</f>
        <v>9</v>
      </c>
      <c r="M63" s="54">
        <f t="shared" si="4"/>
        <v>0</v>
      </c>
      <c r="N63" s="56">
        <f>IF(HLOOKUP(C63,$BB$3:$BK62,$AV62,0)&gt;HLOOKUP(D63,$BB$3:$BK62,$AV62,0),C63,D63)</f>
        <v>7</v>
      </c>
      <c r="O63" s="54">
        <f t="shared" si="5"/>
        <v>1</v>
      </c>
      <c r="P63" s="54">
        <f>IF(HLOOKUP(C63,$BP$3:$BY62,$AV62,0)&gt;HLOOKUP(D63,$BP$3:$BY62,$AV62,0),C63,D63)</f>
        <v>7</v>
      </c>
      <c r="Q63" s="54">
        <f t="shared" si="6"/>
        <v>1</v>
      </c>
      <c r="R63" s="27">
        <f>COUNTIF($F$4:$F63,R$3)</f>
        <v>6</v>
      </c>
      <c r="S63" s="27">
        <f>COUNTIF($F$4:$F63,S$3)</f>
        <v>5</v>
      </c>
      <c r="T63" s="27">
        <f>COUNTIF($F$4:$F63,T$3)</f>
        <v>6</v>
      </c>
      <c r="U63" s="27">
        <f>COUNTIF($F$4:$F63,U$3)</f>
        <v>6</v>
      </c>
      <c r="V63" s="27">
        <f>COUNTIF($F$4:$F63,V$3)</f>
        <v>8</v>
      </c>
      <c r="W63" s="27">
        <f>COUNTIF($F$4:$F63,W$3)</f>
        <v>7</v>
      </c>
      <c r="X63" s="27">
        <f>COUNTIF($F$4:$F63,X$3)</f>
        <v>1</v>
      </c>
      <c r="Y63" s="27">
        <f>COUNTIF($F$4:$F63,Y$3)</f>
        <v>6</v>
      </c>
      <c r="Z63" s="27">
        <f>COUNTIF($F$4:$F63,Z$3)</f>
        <v>6</v>
      </c>
      <c r="AA63" s="27">
        <f>COUNTIF($F$4:$F63,AA$3)</f>
        <v>9</v>
      </c>
      <c r="AB63" s="38">
        <f>COUNTIF($E$4:$F63,R$3)</f>
        <v>12</v>
      </c>
      <c r="AC63" s="28">
        <f>COUNTIF($E$4:$F63,S$3)</f>
        <v>19</v>
      </c>
      <c r="AD63" s="28">
        <f>COUNTIF($E$4:$F63,T$3)</f>
        <v>13</v>
      </c>
      <c r="AE63" s="28">
        <f>COUNTIF($E$4:$F63,U$3)</f>
        <v>14</v>
      </c>
      <c r="AF63" s="28">
        <f>COUNTIF($E$4:$F63,V$3)</f>
        <v>12</v>
      </c>
      <c r="AG63" s="28">
        <f>COUNTIF($E$4:$F63,W$3)</f>
        <v>13</v>
      </c>
      <c r="AH63" s="28">
        <f>COUNTIF($E$4:$F63,X$3)</f>
        <v>4</v>
      </c>
      <c r="AI63" s="28">
        <f>COUNTIF($E$4:$F63,Y$3)</f>
        <v>13</v>
      </c>
      <c r="AJ63" s="28">
        <f>COUNTIF($E$4:$F63,Z$3)</f>
        <v>10</v>
      </c>
      <c r="AK63" s="28">
        <f>COUNTIF($E$4:$F63,AA$3)</f>
        <v>10</v>
      </c>
      <c r="AL63" s="36">
        <f t="shared" si="19"/>
        <v>3</v>
      </c>
      <c r="AM63" s="36">
        <f t="shared" si="7"/>
        <v>1.3157894736842104</v>
      </c>
      <c r="AN63" s="36">
        <f t="shared" si="8"/>
        <v>2.7692307692307692</v>
      </c>
      <c r="AO63" s="36">
        <f t="shared" si="9"/>
        <v>2.5714285714285712</v>
      </c>
      <c r="AP63" s="36">
        <f t="shared" si="10"/>
        <v>5.333333333333333</v>
      </c>
      <c r="AQ63" s="36">
        <f t="shared" si="11"/>
        <v>3.7692307692307692</v>
      </c>
      <c r="AR63" s="36">
        <f t="shared" si="12"/>
        <v>0.25</v>
      </c>
      <c r="AS63" s="36">
        <f t="shared" si="13"/>
        <v>2.7692307692307692</v>
      </c>
      <c r="AT63" s="36">
        <f t="shared" si="14"/>
        <v>3.5999999999999996</v>
      </c>
      <c r="AU63" s="36">
        <f t="shared" si="15"/>
        <v>8.1</v>
      </c>
      <c r="AV63" s="27">
        <v>61</v>
      </c>
      <c r="BB63" s="6">
        <f>matches_win_weighted!AL63-matches_lost_weighted!AL63</f>
        <v>0</v>
      </c>
      <c r="BC63" s="6">
        <f>matches_win_weighted!AM63-matches_lost_weighted!AM63</f>
        <v>9</v>
      </c>
      <c r="BD63" s="6">
        <f>matches_win_weighted!AN63-matches_lost_weighted!AN63</f>
        <v>1</v>
      </c>
      <c r="BE63" s="6">
        <f>matches_win_weighted!AO63-matches_lost_weighted!AO63</f>
        <v>2</v>
      </c>
      <c r="BF63" s="6">
        <f>matches_win_weighted!AP63-matches_lost_weighted!AP63</f>
        <v>-4</v>
      </c>
      <c r="BG63" s="6">
        <f>matches_win_weighted!AQ63-matches_lost_weighted!AQ63</f>
        <v>-1</v>
      </c>
      <c r="BH63" s="6">
        <f>matches_win_weighted!AR63-matches_lost_weighted!AR63</f>
        <v>2</v>
      </c>
      <c r="BI63" s="6">
        <f>matches_win_weighted!AS63-matches_lost_weighted!AS63</f>
        <v>1</v>
      </c>
      <c r="BJ63" s="6">
        <f>matches_win_weighted!AT63-matches_lost_weighted!AT63</f>
        <v>-1.9999999999999996</v>
      </c>
      <c r="BK63" s="6">
        <f>matches_win_weighted!AU63-matches_lost_weighted!AU63</f>
        <v>-8</v>
      </c>
      <c r="BL63" s="27">
        <v>61</v>
      </c>
      <c r="BP63" s="6">
        <f>'matches_lost (2)'!BA63</f>
        <v>0</v>
      </c>
      <c r="BQ63" s="6">
        <f>'matches_lost (2)'!BB63</f>
        <v>0.47368421052631576</v>
      </c>
      <c r="BR63" s="6">
        <f>'matches_lost (2)'!BC63</f>
        <v>7.6923076923076872E-2</v>
      </c>
      <c r="BS63" s="6">
        <f>'matches_lost (2)'!BD63</f>
        <v>0.14285714285714285</v>
      </c>
      <c r="BT63" s="6">
        <f>'matches_lost (2)'!BE63</f>
        <v>-0.33333333333333331</v>
      </c>
      <c r="BU63" s="6">
        <f>'matches_lost (2)'!BF63</f>
        <v>-7.6923076923076872E-2</v>
      </c>
      <c r="BV63" s="6">
        <f>'matches_lost (2)'!BG63</f>
        <v>0.5</v>
      </c>
      <c r="BW63" s="6">
        <f>'matches_lost (2)'!BH63</f>
        <v>7.6923076923076872E-2</v>
      </c>
      <c r="BX63" s="6">
        <f>'matches_lost (2)'!BI63</f>
        <v>-0.19999999999999996</v>
      </c>
      <c r="BY63" s="6">
        <f>'matches_lost (2)'!BJ63</f>
        <v>-0.8</v>
      </c>
      <c r="BZ63" s="27">
        <v>61</v>
      </c>
    </row>
    <row r="64" spans="1:78" x14ac:dyDescent="0.35">
      <c r="A64" t="s">
        <v>144</v>
      </c>
      <c r="B64" s="33">
        <v>61</v>
      </c>
      <c r="C64" s="27">
        <v>1</v>
      </c>
      <c r="D64" s="27">
        <v>3</v>
      </c>
      <c r="E64" s="27">
        <v>1</v>
      </c>
      <c r="F64" s="27">
        <f t="shared" si="16"/>
        <v>3</v>
      </c>
      <c r="G64" s="27">
        <f t="shared" si="17"/>
        <v>-2</v>
      </c>
      <c r="H64" s="27">
        <f t="shared" si="18"/>
        <v>0</v>
      </c>
      <c r="I64" s="34">
        <f>VLOOKUP(F64,naive_stat!$A$4:$E$13,5,0)</f>
        <v>0.48148148148148145</v>
      </c>
      <c r="J64" s="35">
        <f>11-VLOOKUP(F64,naive_stat!$A$4:$F$13,6,0)</f>
        <v>5</v>
      </c>
      <c r="K64" s="36">
        <f>HLOOKUP(F64,$AL$3:AU64,AV64,0)</f>
        <v>3.2666666666666666</v>
      </c>
      <c r="L64" s="54">
        <f>IF(HLOOKUP(C64,$AL$3:$AU63,$AV63,0)&gt;HLOOKUP(D64,$AL$3:$AU63,$AV63,0),C64,D64)</f>
        <v>3</v>
      </c>
      <c r="M64" s="54">
        <f t="shared" si="4"/>
        <v>0</v>
      </c>
      <c r="N64" s="56">
        <f>IF(HLOOKUP(C64,$BB$3:$BK63,$AV63,0)&gt;HLOOKUP(D64,$BB$3:$BK63,$AV63,0),C64,D64)</f>
        <v>1</v>
      </c>
      <c r="O64" s="54">
        <f t="shared" si="5"/>
        <v>1</v>
      </c>
      <c r="P64" s="54">
        <f>IF(HLOOKUP(C64,$BP$3:$BY63,$AV63,0)&gt;HLOOKUP(D64,$BP$3:$BY63,$AV63,0),C64,D64)</f>
        <v>1</v>
      </c>
      <c r="Q64" s="54">
        <f t="shared" si="6"/>
        <v>1</v>
      </c>
      <c r="R64" s="27">
        <f>COUNTIF($F$4:$F64,R$3)</f>
        <v>6</v>
      </c>
      <c r="S64" s="27">
        <f>COUNTIF($F$4:$F64,S$3)</f>
        <v>5</v>
      </c>
      <c r="T64" s="27">
        <f>COUNTIF($F$4:$F64,T$3)</f>
        <v>6</v>
      </c>
      <c r="U64" s="27">
        <f>COUNTIF($F$4:$F64,U$3)</f>
        <v>7</v>
      </c>
      <c r="V64" s="27">
        <f>COUNTIF($F$4:$F64,V$3)</f>
        <v>8</v>
      </c>
      <c r="W64" s="27">
        <f>COUNTIF($F$4:$F64,W$3)</f>
        <v>7</v>
      </c>
      <c r="X64" s="27">
        <f>COUNTIF($F$4:$F64,X$3)</f>
        <v>1</v>
      </c>
      <c r="Y64" s="27">
        <f>COUNTIF($F$4:$F64,Y$3)</f>
        <v>6</v>
      </c>
      <c r="Z64" s="27">
        <f>COUNTIF($F$4:$F64,Z$3)</f>
        <v>6</v>
      </c>
      <c r="AA64" s="27">
        <f>COUNTIF($F$4:$F64,AA$3)</f>
        <v>9</v>
      </c>
      <c r="AB64" s="38">
        <f>COUNTIF($E$4:$F64,R$3)</f>
        <v>12</v>
      </c>
      <c r="AC64" s="28">
        <f>COUNTIF($E$4:$F64,S$3)</f>
        <v>20</v>
      </c>
      <c r="AD64" s="28">
        <f>COUNTIF($E$4:$F64,T$3)</f>
        <v>13</v>
      </c>
      <c r="AE64" s="28">
        <f>COUNTIF($E$4:$F64,U$3)</f>
        <v>15</v>
      </c>
      <c r="AF64" s="28">
        <f>COUNTIF($E$4:$F64,V$3)</f>
        <v>12</v>
      </c>
      <c r="AG64" s="28">
        <f>COUNTIF($E$4:$F64,W$3)</f>
        <v>13</v>
      </c>
      <c r="AH64" s="28">
        <f>COUNTIF($E$4:$F64,X$3)</f>
        <v>4</v>
      </c>
      <c r="AI64" s="28">
        <f>COUNTIF($E$4:$F64,Y$3)</f>
        <v>13</v>
      </c>
      <c r="AJ64" s="28">
        <f>COUNTIF($E$4:$F64,Z$3)</f>
        <v>10</v>
      </c>
      <c r="AK64" s="28">
        <f>COUNTIF($E$4:$F64,AA$3)</f>
        <v>10</v>
      </c>
      <c r="AL64" s="36">
        <f t="shared" si="19"/>
        <v>3</v>
      </c>
      <c r="AM64" s="36">
        <f t="shared" si="7"/>
        <v>1.25</v>
      </c>
      <c r="AN64" s="36">
        <f t="shared" si="8"/>
        <v>2.7692307692307692</v>
      </c>
      <c r="AO64" s="36">
        <f t="shared" si="9"/>
        <v>3.2666666666666666</v>
      </c>
      <c r="AP64" s="36">
        <f t="shared" si="10"/>
        <v>5.333333333333333</v>
      </c>
      <c r="AQ64" s="36">
        <f t="shared" si="11"/>
        <v>3.7692307692307692</v>
      </c>
      <c r="AR64" s="36">
        <f t="shared" si="12"/>
        <v>0.25</v>
      </c>
      <c r="AS64" s="36">
        <f t="shared" si="13"/>
        <v>2.7692307692307692</v>
      </c>
      <c r="AT64" s="36">
        <f t="shared" si="14"/>
        <v>3.5999999999999996</v>
      </c>
      <c r="AU64" s="36">
        <f t="shared" si="15"/>
        <v>8.1</v>
      </c>
      <c r="AV64" s="27">
        <v>62</v>
      </c>
      <c r="BB64" s="6">
        <f>matches_win_weighted!AL64-matches_lost_weighted!AL64</f>
        <v>0</v>
      </c>
      <c r="BC64" s="6">
        <f>matches_win_weighted!AM64-matches_lost_weighted!AM64</f>
        <v>10</v>
      </c>
      <c r="BD64" s="6">
        <f>matches_win_weighted!AN64-matches_lost_weighted!AN64</f>
        <v>1</v>
      </c>
      <c r="BE64" s="6">
        <f>matches_win_weighted!AO64-matches_lost_weighted!AO64</f>
        <v>1</v>
      </c>
      <c r="BF64" s="6">
        <f>matches_win_weighted!AP64-matches_lost_weighted!AP64</f>
        <v>-4</v>
      </c>
      <c r="BG64" s="6">
        <f>matches_win_weighted!AQ64-matches_lost_weighted!AQ64</f>
        <v>-1</v>
      </c>
      <c r="BH64" s="6">
        <f>matches_win_weighted!AR64-matches_lost_weighted!AR64</f>
        <v>2</v>
      </c>
      <c r="BI64" s="6">
        <f>matches_win_weighted!AS64-matches_lost_weighted!AS64</f>
        <v>1</v>
      </c>
      <c r="BJ64" s="6">
        <f>matches_win_weighted!AT64-matches_lost_weighted!AT64</f>
        <v>-1.9999999999999996</v>
      </c>
      <c r="BK64" s="6">
        <f>matches_win_weighted!AU64-matches_lost_weighted!AU64</f>
        <v>-8</v>
      </c>
      <c r="BL64" s="27">
        <v>62</v>
      </c>
      <c r="BP64" s="6">
        <f>'matches_lost (2)'!BA64</f>
        <v>0</v>
      </c>
      <c r="BQ64" s="6">
        <f>'matches_lost (2)'!BB64</f>
        <v>0.5</v>
      </c>
      <c r="BR64" s="6">
        <f>'matches_lost (2)'!BC64</f>
        <v>7.6923076923076872E-2</v>
      </c>
      <c r="BS64" s="6">
        <f>'matches_lost (2)'!BD64</f>
        <v>6.6666666666666652E-2</v>
      </c>
      <c r="BT64" s="6">
        <f>'matches_lost (2)'!BE64</f>
        <v>-0.33333333333333331</v>
      </c>
      <c r="BU64" s="6">
        <f>'matches_lost (2)'!BF64</f>
        <v>-7.6923076923076872E-2</v>
      </c>
      <c r="BV64" s="6">
        <f>'matches_lost (2)'!BG64</f>
        <v>0.5</v>
      </c>
      <c r="BW64" s="6">
        <f>'matches_lost (2)'!BH64</f>
        <v>7.6923076923076872E-2</v>
      </c>
      <c r="BX64" s="6">
        <f>'matches_lost (2)'!BI64</f>
        <v>-0.19999999999999996</v>
      </c>
      <c r="BY64" s="6">
        <f>'matches_lost (2)'!BJ64</f>
        <v>-0.8</v>
      </c>
      <c r="BZ64" s="27">
        <v>62</v>
      </c>
    </row>
    <row r="65" spans="1:78" x14ac:dyDescent="0.35">
      <c r="A65" t="s">
        <v>144</v>
      </c>
      <c r="B65" s="33">
        <v>62</v>
      </c>
      <c r="C65" s="27">
        <v>9</v>
      </c>
      <c r="D65" s="27">
        <v>3</v>
      </c>
      <c r="E65" s="27">
        <v>3</v>
      </c>
      <c r="F65" s="27">
        <f t="shared" si="16"/>
        <v>9</v>
      </c>
      <c r="G65" s="27">
        <f t="shared" si="17"/>
        <v>6</v>
      </c>
      <c r="H65" s="27">
        <f t="shared" si="18"/>
        <v>0</v>
      </c>
      <c r="I65" s="34">
        <f>VLOOKUP(F65,naive_stat!$A$4:$E$13,5,0)</f>
        <v>0.4</v>
      </c>
      <c r="J65" s="35">
        <f>11-VLOOKUP(F65,naive_stat!$A$4:$F$13,6,0)</f>
        <v>2</v>
      </c>
      <c r="K65" s="36">
        <f>HLOOKUP(F65,$AL$3:AU65,AV65,0)</f>
        <v>9.0909090909090899</v>
      </c>
      <c r="L65" s="54">
        <f>IF(HLOOKUP(C65,$AL$3:$AU64,$AV64,0)&gt;HLOOKUP(D65,$AL$3:$AU64,$AV64,0),C65,D65)</f>
        <v>9</v>
      </c>
      <c r="M65" s="54">
        <f t="shared" si="4"/>
        <v>0</v>
      </c>
      <c r="N65" s="56">
        <f>IF(HLOOKUP(C65,$BB$3:$BK64,$AV64,0)&gt;HLOOKUP(D65,$BB$3:$BK64,$AV64,0),C65,D65)</f>
        <v>3</v>
      </c>
      <c r="O65" s="54">
        <f t="shared" si="5"/>
        <v>1</v>
      </c>
      <c r="P65" s="54">
        <f>IF(HLOOKUP(C65,$BP$3:$BY64,$AV64,0)&gt;HLOOKUP(D65,$BP$3:$BY64,$AV64,0),C65,D65)</f>
        <v>3</v>
      </c>
      <c r="Q65" s="54">
        <f t="shared" si="6"/>
        <v>1</v>
      </c>
      <c r="R65" s="27">
        <f>COUNTIF($F$4:$F65,R$3)</f>
        <v>6</v>
      </c>
      <c r="S65" s="27">
        <f>COUNTIF($F$4:$F65,S$3)</f>
        <v>5</v>
      </c>
      <c r="T65" s="27">
        <f>COUNTIF($F$4:$F65,T$3)</f>
        <v>6</v>
      </c>
      <c r="U65" s="27">
        <f>COUNTIF($F$4:$F65,U$3)</f>
        <v>7</v>
      </c>
      <c r="V65" s="27">
        <f>COUNTIF($F$4:$F65,V$3)</f>
        <v>8</v>
      </c>
      <c r="W65" s="27">
        <f>COUNTIF($F$4:$F65,W$3)</f>
        <v>7</v>
      </c>
      <c r="X65" s="27">
        <f>COUNTIF($F$4:$F65,X$3)</f>
        <v>1</v>
      </c>
      <c r="Y65" s="27">
        <f>COUNTIF($F$4:$F65,Y$3)</f>
        <v>6</v>
      </c>
      <c r="Z65" s="27">
        <f>COUNTIF($F$4:$F65,Z$3)</f>
        <v>6</v>
      </c>
      <c r="AA65" s="27">
        <f>COUNTIF($F$4:$F65,AA$3)</f>
        <v>10</v>
      </c>
      <c r="AB65" s="38">
        <f>COUNTIF($E$4:$F65,R$3)</f>
        <v>12</v>
      </c>
      <c r="AC65" s="28">
        <f>COUNTIF($E$4:$F65,S$3)</f>
        <v>20</v>
      </c>
      <c r="AD65" s="28">
        <f>COUNTIF($E$4:$F65,T$3)</f>
        <v>13</v>
      </c>
      <c r="AE65" s="28">
        <f>COUNTIF($E$4:$F65,U$3)</f>
        <v>16</v>
      </c>
      <c r="AF65" s="28">
        <f>COUNTIF($E$4:$F65,V$3)</f>
        <v>12</v>
      </c>
      <c r="AG65" s="28">
        <f>COUNTIF($E$4:$F65,W$3)</f>
        <v>13</v>
      </c>
      <c r="AH65" s="28">
        <f>COUNTIF($E$4:$F65,X$3)</f>
        <v>4</v>
      </c>
      <c r="AI65" s="28">
        <f>COUNTIF($E$4:$F65,Y$3)</f>
        <v>13</v>
      </c>
      <c r="AJ65" s="28">
        <f>COUNTIF($E$4:$F65,Z$3)</f>
        <v>10</v>
      </c>
      <c r="AK65" s="28">
        <f>COUNTIF($E$4:$F65,AA$3)</f>
        <v>11</v>
      </c>
      <c r="AL65" s="36">
        <f t="shared" si="19"/>
        <v>3</v>
      </c>
      <c r="AM65" s="36">
        <f t="shared" si="7"/>
        <v>1.25</v>
      </c>
      <c r="AN65" s="36">
        <f t="shared" si="8"/>
        <v>2.7692307692307692</v>
      </c>
      <c r="AO65" s="36">
        <f t="shared" si="9"/>
        <v>3.0625</v>
      </c>
      <c r="AP65" s="36">
        <f t="shared" si="10"/>
        <v>5.333333333333333</v>
      </c>
      <c r="AQ65" s="36">
        <f t="shared" si="11"/>
        <v>3.7692307692307692</v>
      </c>
      <c r="AR65" s="36">
        <f t="shared" si="12"/>
        <v>0.25</v>
      </c>
      <c r="AS65" s="36">
        <f t="shared" si="13"/>
        <v>2.7692307692307692</v>
      </c>
      <c r="AT65" s="36">
        <f t="shared" si="14"/>
        <v>3.5999999999999996</v>
      </c>
      <c r="AU65" s="36">
        <f t="shared" si="15"/>
        <v>9.0909090909090899</v>
      </c>
      <c r="AV65" s="27">
        <v>63</v>
      </c>
      <c r="BB65" s="6">
        <f>matches_win_weighted!AL65-matches_lost_weighted!AL65</f>
        <v>0</v>
      </c>
      <c r="BC65" s="6">
        <f>matches_win_weighted!AM65-matches_lost_weighted!AM65</f>
        <v>10</v>
      </c>
      <c r="BD65" s="6">
        <f>matches_win_weighted!AN65-matches_lost_weighted!AN65</f>
        <v>1</v>
      </c>
      <c r="BE65" s="6">
        <f>matches_win_weighted!AO65-matches_lost_weighted!AO65</f>
        <v>2</v>
      </c>
      <c r="BF65" s="6">
        <f>matches_win_weighted!AP65-matches_lost_weighted!AP65</f>
        <v>-4</v>
      </c>
      <c r="BG65" s="6">
        <f>matches_win_weighted!AQ65-matches_lost_weighted!AQ65</f>
        <v>-1</v>
      </c>
      <c r="BH65" s="6">
        <f>matches_win_weighted!AR65-matches_lost_weighted!AR65</f>
        <v>2</v>
      </c>
      <c r="BI65" s="6">
        <f>matches_win_weighted!AS65-matches_lost_weighted!AS65</f>
        <v>1</v>
      </c>
      <c r="BJ65" s="6">
        <f>matches_win_weighted!AT65-matches_lost_weighted!AT65</f>
        <v>-1.9999999999999996</v>
      </c>
      <c r="BK65" s="6">
        <f>matches_win_weighted!AU65-matches_lost_weighted!AU65</f>
        <v>-8.9999999999999982</v>
      </c>
      <c r="BL65" s="27">
        <v>63</v>
      </c>
      <c r="BP65" s="6">
        <f>'matches_lost (2)'!BA65</f>
        <v>0</v>
      </c>
      <c r="BQ65" s="6">
        <f>'matches_lost (2)'!BB65</f>
        <v>0.5</v>
      </c>
      <c r="BR65" s="6">
        <f>'matches_lost (2)'!BC65</f>
        <v>7.6923076923076872E-2</v>
      </c>
      <c r="BS65" s="6">
        <f>'matches_lost (2)'!BD65</f>
        <v>0.125</v>
      </c>
      <c r="BT65" s="6">
        <f>'matches_lost (2)'!BE65</f>
        <v>-0.33333333333333331</v>
      </c>
      <c r="BU65" s="6">
        <f>'matches_lost (2)'!BF65</f>
        <v>-7.6923076923076872E-2</v>
      </c>
      <c r="BV65" s="6">
        <f>'matches_lost (2)'!BG65</f>
        <v>0.5</v>
      </c>
      <c r="BW65" s="6">
        <f>'matches_lost (2)'!BH65</f>
        <v>7.6923076923076872E-2</v>
      </c>
      <c r="BX65" s="6">
        <f>'matches_lost (2)'!BI65</f>
        <v>-0.19999999999999996</v>
      </c>
      <c r="BY65" s="6">
        <f>'matches_lost (2)'!BJ65</f>
        <v>-0.81818181818181812</v>
      </c>
      <c r="BZ65" s="27">
        <v>63</v>
      </c>
    </row>
    <row r="66" spans="1:78" x14ac:dyDescent="0.35">
      <c r="A66" t="s">
        <v>144</v>
      </c>
      <c r="B66" s="33">
        <v>63</v>
      </c>
      <c r="C66" s="27">
        <v>4</v>
      </c>
      <c r="D66" s="27">
        <v>6</v>
      </c>
      <c r="E66" s="27">
        <v>4</v>
      </c>
      <c r="F66" s="27">
        <f t="shared" si="16"/>
        <v>6</v>
      </c>
      <c r="G66" s="27">
        <f t="shared" si="17"/>
        <v>-2</v>
      </c>
      <c r="H66" s="27">
        <f t="shared" si="18"/>
        <v>0</v>
      </c>
      <c r="I66" s="34">
        <f>VLOOKUP(F66,naive_stat!$A$4:$E$13,5,0)</f>
        <v>0.55555555555555558</v>
      </c>
      <c r="J66" s="35">
        <f>11-VLOOKUP(F66,naive_stat!$A$4:$F$13,6,0)</f>
        <v>9</v>
      </c>
      <c r="K66" s="36">
        <f>HLOOKUP(F66,$AL$3:AU66,AV66,0)</f>
        <v>0.8</v>
      </c>
      <c r="L66" s="54">
        <f>IF(HLOOKUP(C66,$AL$3:$AU65,$AV65,0)&gt;HLOOKUP(D66,$AL$3:$AU65,$AV65,0),C66,D66)</f>
        <v>4</v>
      </c>
      <c r="M66" s="54">
        <f t="shared" si="4"/>
        <v>1</v>
      </c>
      <c r="N66" s="56">
        <f>IF(HLOOKUP(C66,$BB$3:$BK65,$AV65,0)&gt;HLOOKUP(D66,$BB$3:$BK65,$AV65,0),C66,D66)</f>
        <v>6</v>
      </c>
      <c r="O66" s="54">
        <f t="shared" si="5"/>
        <v>0</v>
      </c>
      <c r="P66" s="54">
        <f>IF(HLOOKUP(C66,$BP$3:$BY65,$AV65,0)&gt;HLOOKUP(D66,$BP$3:$BY65,$AV65,0),C66,D66)</f>
        <v>6</v>
      </c>
      <c r="Q66" s="54">
        <f t="shared" si="6"/>
        <v>0</v>
      </c>
      <c r="R66" s="27">
        <f>COUNTIF($F$4:$F66,R$3)</f>
        <v>6</v>
      </c>
      <c r="S66" s="27">
        <f>COUNTIF($F$4:$F66,S$3)</f>
        <v>5</v>
      </c>
      <c r="T66" s="27">
        <f>COUNTIF($F$4:$F66,T$3)</f>
        <v>6</v>
      </c>
      <c r="U66" s="27">
        <f>COUNTIF($F$4:$F66,U$3)</f>
        <v>7</v>
      </c>
      <c r="V66" s="27">
        <f>COUNTIF($F$4:$F66,V$3)</f>
        <v>8</v>
      </c>
      <c r="W66" s="27">
        <f>COUNTIF($F$4:$F66,W$3)</f>
        <v>7</v>
      </c>
      <c r="X66" s="27">
        <f>COUNTIF($F$4:$F66,X$3)</f>
        <v>2</v>
      </c>
      <c r="Y66" s="27">
        <f>COUNTIF($F$4:$F66,Y$3)</f>
        <v>6</v>
      </c>
      <c r="Z66" s="27">
        <f>COUNTIF($F$4:$F66,Z$3)</f>
        <v>6</v>
      </c>
      <c r="AA66" s="27">
        <f>COUNTIF($F$4:$F66,AA$3)</f>
        <v>10</v>
      </c>
      <c r="AB66" s="38">
        <f>COUNTIF($E$4:$F66,R$3)</f>
        <v>12</v>
      </c>
      <c r="AC66" s="28">
        <f>COUNTIF($E$4:$F66,S$3)</f>
        <v>20</v>
      </c>
      <c r="AD66" s="28">
        <f>COUNTIF($E$4:$F66,T$3)</f>
        <v>13</v>
      </c>
      <c r="AE66" s="28">
        <f>COUNTIF($E$4:$F66,U$3)</f>
        <v>16</v>
      </c>
      <c r="AF66" s="28">
        <f>COUNTIF($E$4:$F66,V$3)</f>
        <v>13</v>
      </c>
      <c r="AG66" s="28">
        <f>COUNTIF($E$4:$F66,W$3)</f>
        <v>13</v>
      </c>
      <c r="AH66" s="28">
        <f>COUNTIF($E$4:$F66,X$3)</f>
        <v>5</v>
      </c>
      <c r="AI66" s="28">
        <f>COUNTIF($E$4:$F66,Y$3)</f>
        <v>13</v>
      </c>
      <c r="AJ66" s="28">
        <f>COUNTIF($E$4:$F66,Z$3)</f>
        <v>10</v>
      </c>
      <c r="AK66" s="28">
        <f>COUNTIF($E$4:$F66,AA$3)</f>
        <v>11</v>
      </c>
      <c r="AL66" s="36">
        <f t="shared" si="19"/>
        <v>3</v>
      </c>
      <c r="AM66" s="36">
        <f t="shared" si="7"/>
        <v>1.25</v>
      </c>
      <c r="AN66" s="36">
        <f t="shared" si="8"/>
        <v>2.7692307692307692</v>
      </c>
      <c r="AO66" s="36">
        <f t="shared" si="9"/>
        <v>3.0625</v>
      </c>
      <c r="AP66" s="36">
        <f t="shared" si="10"/>
        <v>4.9230769230769234</v>
      </c>
      <c r="AQ66" s="36">
        <f t="shared" si="11"/>
        <v>3.7692307692307692</v>
      </c>
      <c r="AR66" s="36">
        <f t="shared" si="12"/>
        <v>0.8</v>
      </c>
      <c r="AS66" s="36">
        <f t="shared" si="13"/>
        <v>2.7692307692307692</v>
      </c>
      <c r="AT66" s="36">
        <f t="shared" si="14"/>
        <v>3.5999999999999996</v>
      </c>
      <c r="AU66" s="36">
        <f t="shared" si="15"/>
        <v>9.0909090909090899</v>
      </c>
      <c r="AV66" s="27">
        <v>64</v>
      </c>
      <c r="BB66" s="6">
        <f>matches_win_weighted!AL66-matches_lost_weighted!AL66</f>
        <v>0</v>
      </c>
      <c r="BC66" s="6">
        <f>matches_win_weighted!AM66-matches_lost_weighted!AM66</f>
        <v>10</v>
      </c>
      <c r="BD66" s="6">
        <f>matches_win_weighted!AN66-matches_lost_weighted!AN66</f>
        <v>1</v>
      </c>
      <c r="BE66" s="6">
        <f>matches_win_weighted!AO66-matches_lost_weighted!AO66</f>
        <v>2</v>
      </c>
      <c r="BF66" s="6">
        <f>matches_win_weighted!AP66-matches_lost_weighted!AP66</f>
        <v>-3</v>
      </c>
      <c r="BG66" s="6">
        <f>matches_win_weighted!AQ66-matches_lost_weighted!AQ66</f>
        <v>-1</v>
      </c>
      <c r="BH66" s="6">
        <f>matches_win_weighted!AR66-matches_lost_weighted!AR66</f>
        <v>0.99999999999999978</v>
      </c>
      <c r="BI66" s="6">
        <f>matches_win_weighted!AS66-matches_lost_weighted!AS66</f>
        <v>1</v>
      </c>
      <c r="BJ66" s="6">
        <f>matches_win_weighted!AT66-matches_lost_weighted!AT66</f>
        <v>-1.9999999999999996</v>
      </c>
      <c r="BK66" s="6">
        <f>matches_win_weighted!AU66-matches_lost_weighted!AU66</f>
        <v>-8.9999999999999982</v>
      </c>
      <c r="BL66" s="27">
        <v>64</v>
      </c>
      <c r="BP66" s="6">
        <f>'matches_lost (2)'!BA66</f>
        <v>0</v>
      </c>
      <c r="BQ66" s="6">
        <f>'matches_lost (2)'!BB66</f>
        <v>0.5</v>
      </c>
      <c r="BR66" s="6">
        <f>'matches_lost (2)'!BC66</f>
        <v>7.6923076923076872E-2</v>
      </c>
      <c r="BS66" s="6">
        <f>'matches_lost (2)'!BD66</f>
        <v>0.125</v>
      </c>
      <c r="BT66" s="6">
        <f>'matches_lost (2)'!BE66</f>
        <v>-0.23076923076923078</v>
      </c>
      <c r="BU66" s="6">
        <f>'matches_lost (2)'!BF66</f>
        <v>-7.6923076923076872E-2</v>
      </c>
      <c r="BV66" s="6">
        <f>'matches_lost (2)'!BG66</f>
        <v>0.19999999999999996</v>
      </c>
      <c r="BW66" s="6">
        <f>'matches_lost (2)'!BH66</f>
        <v>7.6923076923076872E-2</v>
      </c>
      <c r="BX66" s="6">
        <f>'matches_lost (2)'!BI66</f>
        <v>-0.19999999999999996</v>
      </c>
      <c r="BY66" s="6">
        <f>'matches_lost (2)'!BJ66</f>
        <v>-0.81818181818181812</v>
      </c>
      <c r="BZ66" s="27">
        <v>64</v>
      </c>
    </row>
    <row r="67" spans="1:78" x14ac:dyDescent="0.35">
      <c r="A67" t="s">
        <v>144</v>
      </c>
      <c r="B67" s="33">
        <v>64</v>
      </c>
      <c r="C67" s="27">
        <v>9</v>
      </c>
      <c r="D67" s="27">
        <v>8</v>
      </c>
      <c r="E67" s="27">
        <v>9</v>
      </c>
      <c r="F67" s="27">
        <f t="shared" si="16"/>
        <v>8</v>
      </c>
      <c r="G67" s="27">
        <f t="shared" si="17"/>
        <v>1</v>
      </c>
      <c r="H67" s="27">
        <f t="shared" si="18"/>
        <v>0</v>
      </c>
      <c r="I67" s="34">
        <f>VLOOKUP(F67,naive_stat!$A$4:$E$13,5,0)</f>
        <v>0.32</v>
      </c>
      <c r="J67" s="35">
        <f>11-VLOOKUP(F67,naive_stat!$A$4:$F$13,6,0)</f>
        <v>1</v>
      </c>
      <c r="K67" s="36">
        <f>HLOOKUP(F67,$AL$3:AU67,AV67,0)</f>
        <v>4.4545454545454541</v>
      </c>
      <c r="L67" s="54">
        <f>IF(HLOOKUP(C67,$AL$3:$AU66,$AV66,0)&gt;HLOOKUP(D67,$AL$3:$AU66,$AV66,0),C67,D67)</f>
        <v>9</v>
      </c>
      <c r="M67" s="54">
        <f t="shared" si="4"/>
        <v>1</v>
      </c>
      <c r="N67" s="56">
        <f>IF(HLOOKUP(C67,$BB$3:$BK66,$AV66,0)&gt;HLOOKUP(D67,$BB$3:$BK66,$AV66,0),C67,D67)</f>
        <v>8</v>
      </c>
      <c r="O67" s="54">
        <f t="shared" si="5"/>
        <v>0</v>
      </c>
      <c r="P67" s="54">
        <f>IF(HLOOKUP(C67,$BP$3:$BY66,$AV66,0)&gt;HLOOKUP(D67,$BP$3:$BY66,$AV66,0),C67,D67)</f>
        <v>8</v>
      </c>
      <c r="Q67" s="54">
        <f t="shared" si="6"/>
        <v>0</v>
      </c>
      <c r="R67" s="27">
        <f>COUNTIF($F$4:$F67,R$3)</f>
        <v>6</v>
      </c>
      <c r="S67" s="27">
        <f>COUNTIF($F$4:$F67,S$3)</f>
        <v>5</v>
      </c>
      <c r="T67" s="27">
        <f>COUNTIF($F$4:$F67,T$3)</f>
        <v>6</v>
      </c>
      <c r="U67" s="27">
        <f>COUNTIF($F$4:$F67,U$3)</f>
        <v>7</v>
      </c>
      <c r="V67" s="27">
        <f>COUNTIF($F$4:$F67,V$3)</f>
        <v>8</v>
      </c>
      <c r="W67" s="27">
        <f>COUNTIF($F$4:$F67,W$3)</f>
        <v>7</v>
      </c>
      <c r="X67" s="27">
        <f>COUNTIF($F$4:$F67,X$3)</f>
        <v>2</v>
      </c>
      <c r="Y67" s="27">
        <f>COUNTIF($F$4:$F67,Y$3)</f>
        <v>6</v>
      </c>
      <c r="Z67" s="27">
        <f>COUNTIF($F$4:$F67,Z$3)</f>
        <v>7</v>
      </c>
      <c r="AA67" s="27">
        <f>COUNTIF($F$4:$F67,AA$3)</f>
        <v>10</v>
      </c>
      <c r="AB67" s="38">
        <f>COUNTIF($E$4:$F67,R$3)</f>
        <v>12</v>
      </c>
      <c r="AC67" s="28">
        <f>COUNTIF($E$4:$F67,S$3)</f>
        <v>20</v>
      </c>
      <c r="AD67" s="28">
        <f>COUNTIF($E$4:$F67,T$3)</f>
        <v>13</v>
      </c>
      <c r="AE67" s="28">
        <f>COUNTIF($E$4:$F67,U$3)</f>
        <v>16</v>
      </c>
      <c r="AF67" s="28">
        <f>COUNTIF($E$4:$F67,V$3)</f>
        <v>13</v>
      </c>
      <c r="AG67" s="28">
        <f>COUNTIF($E$4:$F67,W$3)</f>
        <v>13</v>
      </c>
      <c r="AH67" s="28">
        <f>COUNTIF($E$4:$F67,X$3)</f>
        <v>5</v>
      </c>
      <c r="AI67" s="28">
        <f>COUNTIF($E$4:$F67,Y$3)</f>
        <v>13</v>
      </c>
      <c r="AJ67" s="28">
        <f>COUNTIF($E$4:$F67,Z$3)</f>
        <v>11</v>
      </c>
      <c r="AK67" s="28">
        <f>COUNTIF($E$4:$F67,AA$3)</f>
        <v>12</v>
      </c>
      <c r="AL67" s="36">
        <f t="shared" si="19"/>
        <v>3</v>
      </c>
      <c r="AM67" s="36">
        <f t="shared" si="7"/>
        <v>1.25</v>
      </c>
      <c r="AN67" s="36">
        <f t="shared" si="8"/>
        <v>2.7692307692307692</v>
      </c>
      <c r="AO67" s="36">
        <f t="shared" si="9"/>
        <v>3.0625</v>
      </c>
      <c r="AP67" s="36">
        <f t="shared" si="10"/>
        <v>4.9230769230769234</v>
      </c>
      <c r="AQ67" s="36">
        <f t="shared" si="11"/>
        <v>3.7692307692307692</v>
      </c>
      <c r="AR67" s="36">
        <f t="shared" si="12"/>
        <v>0.8</v>
      </c>
      <c r="AS67" s="36">
        <f t="shared" si="13"/>
        <v>2.7692307692307692</v>
      </c>
      <c r="AT67" s="36">
        <f t="shared" si="14"/>
        <v>4.4545454545454541</v>
      </c>
      <c r="AU67" s="36">
        <f t="shared" si="15"/>
        <v>8.3333333333333339</v>
      </c>
      <c r="AV67" s="27">
        <v>65</v>
      </c>
      <c r="BB67" s="6">
        <f>matches_win_weighted!AL67-matches_lost_weighted!AL67</f>
        <v>0</v>
      </c>
      <c r="BC67" s="6">
        <f>matches_win_weighted!AM67-matches_lost_weighted!AM67</f>
        <v>10</v>
      </c>
      <c r="BD67" s="6">
        <f>matches_win_weighted!AN67-matches_lost_weighted!AN67</f>
        <v>1</v>
      </c>
      <c r="BE67" s="6">
        <f>matches_win_weighted!AO67-matches_lost_weighted!AO67</f>
        <v>2</v>
      </c>
      <c r="BF67" s="6">
        <f>matches_win_weighted!AP67-matches_lost_weighted!AP67</f>
        <v>-3</v>
      </c>
      <c r="BG67" s="6">
        <f>matches_win_weighted!AQ67-matches_lost_weighted!AQ67</f>
        <v>-1</v>
      </c>
      <c r="BH67" s="6">
        <f>matches_win_weighted!AR67-matches_lost_weighted!AR67</f>
        <v>0.99999999999999978</v>
      </c>
      <c r="BI67" s="6">
        <f>matches_win_weighted!AS67-matches_lost_weighted!AS67</f>
        <v>1</v>
      </c>
      <c r="BJ67" s="6">
        <f>matches_win_weighted!AT67-matches_lost_weighted!AT67</f>
        <v>-2.9999999999999996</v>
      </c>
      <c r="BK67" s="6">
        <f>matches_win_weighted!AU67-matches_lost_weighted!AU67</f>
        <v>-8</v>
      </c>
      <c r="BL67" s="27">
        <v>65</v>
      </c>
      <c r="BP67" s="6">
        <f>'matches_lost (2)'!BA67</f>
        <v>0</v>
      </c>
      <c r="BQ67" s="6">
        <f>'matches_lost (2)'!BB67</f>
        <v>0.5</v>
      </c>
      <c r="BR67" s="6">
        <f>'matches_lost (2)'!BC67</f>
        <v>7.6923076923076872E-2</v>
      </c>
      <c r="BS67" s="6">
        <f>'matches_lost (2)'!BD67</f>
        <v>0.125</v>
      </c>
      <c r="BT67" s="6">
        <f>'matches_lost (2)'!BE67</f>
        <v>-0.23076923076923078</v>
      </c>
      <c r="BU67" s="6">
        <f>'matches_lost (2)'!BF67</f>
        <v>-7.6923076923076872E-2</v>
      </c>
      <c r="BV67" s="6">
        <f>'matches_lost (2)'!BG67</f>
        <v>0.19999999999999996</v>
      </c>
      <c r="BW67" s="6">
        <f>'matches_lost (2)'!BH67</f>
        <v>7.6923076923076872E-2</v>
      </c>
      <c r="BX67" s="6">
        <f>'matches_lost (2)'!BI67</f>
        <v>-0.27272727272727271</v>
      </c>
      <c r="BY67" s="6">
        <f>'matches_lost (2)'!BJ67</f>
        <v>-0.66666666666666674</v>
      </c>
      <c r="BZ67" s="27">
        <v>65</v>
      </c>
    </row>
    <row r="68" spans="1:78" x14ac:dyDescent="0.35">
      <c r="A68" t="s">
        <v>144</v>
      </c>
      <c r="B68" s="33">
        <v>65</v>
      </c>
      <c r="C68" s="27">
        <v>3</v>
      </c>
      <c r="D68" s="27">
        <v>9</v>
      </c>
      <c r="E68" s="27">
        <v>9</v>
      </c>
      <c r="F68" s="27">
        <f t="shared" si="16"/>
        <v>3</v>
      </c>
      <c r="G68" s="27">
        <f t="shared" si="17"/>
        <v>-6</v>
      </c>
      <c r="H68" s="27">
        <f t="shared" si="18"/>
        <v>0</v>
      </c>
      <c r="I68" s="34">
        <f>VLOOKUP(F68,naive_stat!$A$4:$E$13,5,0)</f>
        <v>0.48148148148148145</v>
      </c>
      <c r="J68" s="35">
        <f>11-VLOOKUP(F68,naive_stat!$A$4:$F$13,6,0)</f>
        <v>5</v>
      </c>
      <c r="K68" s="36">
        <f>HLOOKUP(F68,$AL$3:AU68,AV68,0)</f>
        <v>3.7647058823529411</v>
      </c>
      <c r="L68" s="54">
        <f>IF(HLOOKUP(C68,$AL$3:$AU67,$AV67,0)&gt;HLOOKUP(D68,$AL$3:$AU67,$AV67,0),C68,D68)</f>
        <v>9</v>
      </c>
      <c r="M68" s="54">
        <f t="shared" ref="M68:M102" si="20">IF(L68=E68,1,0)</f>
        <v>1</v>
      </c>
      <c r="N68" s="56">
        <f>IF(HLOOKUP(C68,$BB$3:$BK67,$AV67,0)&gt;HLOOKUP(D68,$BB$3:$BK67,$AV67,0),C68,D68)</f>
        <v>3</v>
      </c>
      <c r="O68" s="54">
        <f t="shared" ref="O68:O102" si="21">IF(N68=$E68,1,0)</f>
        <v>0</v>
      </c>
      <c r="P68" s="54">
        <f>IF(HLOOKUP(C68,$BP$3:$BY67,$AV67,0)&gt;HLOOKUP(D68,$BP$3:$BY67,$AV67,0),C68,D68)</f>
        <v>3</v>
      </c>
      <c r="Q68" s="54">
        <f t="shared" ref="Q68:Q102" si="22">IF(P68=$E68,1,0)</f>
        <v>0</v>
      </c>
      <c r="R68" s="27">
        <f>COUNTIF($F$4:$F68,R$3)</f>
        <v>6</v>
      </c>
      <c r="S68" s="27">
        <f>COUNTIF($F$4:$F68,S$3)</f>
        <v>5</v>
      </c>
      <c r="T68" s="27">
        <f>COUNTIF($F$4:$F68,T$3)</f>
        <v>6</v>
      </c>
      <c r="U68" s="27">
        <f>COUNTIF($F$4:$F68,U$3)</f>
        <v>8</v>
      </c>
      <c r="V68" s="27">
        <f>COUNTIF($F$4:$F68,V$3)</f>
        <v>8</v>
      </c>
      <c r="W68" s="27">
        <f>COUNTIF($F$4:$F68,W$3)</f>
        <v>7</v>
      </c>
      <c r="X68" s="27">
        <f>COUNTIF($F$4:$F68,X$3)</f>
        <v>2</v>
      </c>
      <c r="Y68" s="27">
        <f>COUNTIF($F$4:$F68,Y$3)</f>
        <v>6</v>
      </c>
      <c r="Z68" s="27">
        <f>COUNTIF($F$4:$F68,Z$3)</f>
        <v>7</v>
      </c>
      <c r="AA68" s="27">
        <f>COUNTIF($F$4:$F68,AA$3)</f>
        <v>10</v>
      </c>
      <c r="AB68" s="38">
        <f>COUNTIF($E$4:$F68,R$3)</f>
        <v>12</v>
      </c>
      <c r="AC68" s="28">
        <f>COUNTIF($E$4:$F68,S$3)</f>
        <v>20</v>
      </c>
      <c r="AD68" s="28">
        <f>COUNTIF($E$4:$F68,T$3)</f>
        <v>13</v>
      </c>
      <c r="AE68" s="28">
        <f>COUNTIF($E$4:$F68,U$3)</f>
        <v>17</v>
      </c>
      <c r="AF68" s="28">
        <f>COUNTIF($E$4:$F68,V$3)</f>
        <v>13</v>
      </c>
      <c r="AG68" s="28">
        <f>COUNTIF($E$4:$F68,W$3)</f>
        <v>13</v>
      </c>
      <c r="AH68" s="28">
        <f>COUNTIF($E$4:$F68,X$3)</f>
        <v>5</v>
      </c>
      <c r="AI68" s="28">
        <f>COUNTIF($E$4:$F68,Y$3)</f>
        <v>13</v>
      </c>
      <c r="AJ68" s="28">
        <f>COUNTIF($E$4:$F68,Z$3)</f>
        <v>11</v>
      </c>
      <c r="AK68" s="28">
        <f>COUNTIF($E$4:$F68,AA$3)</f>
        <v>13</v>
      </c>
      <c r="AL68" s="36">
        <f t="shared" si="19"/>
        <v>3</v>
      </c>
      <c r="AM68" s="36">
        <f t="shared" ref="AM68:AM131" si="23">IFERROR(S68/AC68*S68,0)</f>
        <v>1.25</v>
      </c>
      <c r="AN68" s="36">
        <f t="shared" ref="AN68:AN131" si="24">IFERROR(T68/AD68*T68,0)</f>
        <v>2.7692307692307692</v>
      </c>
      <c r="AO68" s="36">
        <f t="shared" ref="AO68:AO131" si="25">IFERROR(U68/AE68*U68,0)</f>
        <v>3.7647058823529411</v>
      </c>
      <c r="AP68" s="36">
        <f t="shared" ref="AP68:AP131" si="26">IFERROR(V68/AF68*V68,0)</f>
        <v>4.9230769230769234</v>
      </c>
      <c r="AQ68" s="36">
        <f t="shared" ref="AQ68:AQ131" si="27">IFERROR(W68/AG68*W68,0)</f>
        <v>3.7692307692307692</v>
      </c>
      <c r="AR68" s="36">
        <f t="shared" ref="AR68:AR131" si="28">IFERROR(X68/AH68*X68,0)</f>
        <v>0.8</v>
      </c>
      <c r="AS68" s="36">
        <f t="shared" ref="AS68:AS131" si="29">IFERROR(Y68/AI68*Y68,0)</f>
        <v>2.7692307692307692</v>
      </c>
      <c r="AT68" s="36">
        <f t="shared" ref="AT68:AT131" si="30">IFERROR(Z68/AJ68*Z68,0)</f>
        <v>4.4545454545454541</v>
      </c>
      <c r="AU68" s="36">
        <f t="shared" ref="AU68:AU131" si="31">IFERROR(AA68/AK68*AA68,0)</f>
        <v>7.6923076923076925</v>
      </c>
      <c r="AV68" s="27">
        <v>66</v>
      </c>
      <c r="BB68" s="6">
        <f>matches_win_weighted!AL68-matches_lost_weighted!AL68</f>
        <v>0</v>
      </c>
      <c r="BC68" s="6">
        <f>matches_win_weighted!AM68-matches_lost_weighted!AM68</f>
        <v>10</v>
      </c>
      <c r="BD68" s="6">
        <f>matches_win_weighted!AN68-matches_lost_weighted!AN68</f>
        <v>1</v>
      </c>
      <c r="BE68" s="6">
        <f>matches_win_weighted!AO68-matches_lost_weighted!AO68</f>
        <v>1</v>
      </c>
      <c r="BF68" s="6">
        <f>matches_win_weighted!AP68-matches_lost_weighted!AP68</f>
        <v>-3</v>
      </c>
      <c r="BG68" s="6">
        <f>matches_win_weighted!AQ68-matches_lost_weighted!AQ68</f>
        <v>-1</v>
      </c>
      <c r="BH68" s="6">
        <f>matches_win_weighted!AR68-matches_lost_weighted!AR68</f>
        <v>0.99999999999999978</v>
      </c>
      <c r="BI68" s="6">
        <f>matches_win_weighted!AS68-matches_lost_weighted!AS68</f>
        <v>1</v>
      </c>
      <c r="BJ68" s="6">
        <f>matches_win_weighted!AT68-matches_lost_weighted!AT68</f>
        <v>-2.9999999999999996</v>
      </c>
      <c r="BK68" s="6">
        <f>matches_win_weighted!AU68-matches_lost_weighted!AU68</f>
        <v>-7</v>
      </c>
      <c r="BL68" s="27">
        <v>66</v>
      </c>
      <c r="BP68" s="6">
        <f>'matches_lost (2)'!BA68</f>
        <v>0</v>
      </c>
      <c r="BQ68" s="6">
        <f>'matches_lost (2)'!BB68</f>
        <v>0.5</v>
      </c>
      <c r="BR68" s="6">
        <f>'matches_lost (2)'!BC68</f>
        <v>7.6923076923076872E-2</v>
      </c>
      <c r="BS68" s="6">
        <f>'matches_lost (2)'!BD68</f>
        <v>5.8823529411764719E-2</v>
      </c>
      <c r="BT68" s="6">
        <f>'matches_lost (2)'!BE68</f>
        <v>-0.23076923076923078</v>
      </c>
      <c r="BU68" s="6">
        <f>'matches_lost (2)'!BF68</f>
        <v>-7.6923076923076872E-2</v>
      </c>
      <c r="BV68" s="6">
        <f>'matches_lost (2)'!BG68</f>
        <v>0.19999999999999996</v>
      </c>
      <c r="BW68" s="6">
        <f>'matches_lost (2)'!BH68</f>
        <v>7.6923076923076872E-2</v>
      </c>
      <c r="BX68" s="6">
        <f>'matches_lost (2)'!BI68</f>
        <v>-0.27272727272727271</v>
      </c>
      <c r="BY68" s="6">
        <f>'matches_lost (2)'!BJ68</f>
        <v>-0.53846153846153855</v>
      </c>
      <c r="BZ68" s="27">
        <v>66</v>
      </c>
    </row>
    <row r="69" spans="1:78" x14ac:dyDescent="0.35">
      <c r="A69" t="s">
        <v>144</v>
      </c>
      <c r="B69" s="33">
        <v>66</v>
      </c>
      <c r="C69" s="27">
        <v>9</v>
      </c>
      <c r="D69" s="27">
        <v>8</v>
      </c>
      <c r="E69" s="27">
        <v>8</v>
      </c>
      <c r="F69" s="27">
        <f t="shared" ref="F69:F132" si="32">IF(E69=D69,C69,D69)</f>
        <v>9</v>
      </c>
      <c r="G69" s="27">
        <f t="shared" ref="G69:G132" si="33">C69-D69</f>
        <v>1</v>
      </c>
      <c r="H69" s="27">
        <f t="shared" ref="H69:H132" si="34">F69+E69-D69-C69</f>
        <v>0</v>
      </c>
      <c r="I69" s="34">
        <f>VLOOKUP(F69,naive_stat!$A$4:$E$13,5,0)</f>
        <v>0.4</v>
      </c>
      <c r="J69" s="35">
        <f>11-VLOOKUP(F69,naive_stat!$A$4:$F$13,6,0)</f>
        <v>2</v>
      </c>
      <c r="K69" s="36">
        <f>HLOOKUP(F69,$AL$3:AU69,AV69,0)</f>
        <v>8.6428571428571423</v>
      </c>
      <c r="L69" s="54">
        <f>IF(HLOOKUP(C69,$AL$3:$AU68,$AV68,0)&gt;HLOOKUP(D69,$AL$3:$AU68,$AV68,0),C69,D69)</f>
        <v>9</v>
      </c>
      <c r="M69" s="54">
        <f t="shared" si="20"/>
        <v>0</v>
      </c>
      <c r="N69" s="56">
        <f>IF(HLOOKUP(C69,$BB$3:$BK68,$AV68,0)&gt;HLOOKUP(D69,$BB$3:$BK68,$AV68,0),C69,D69)</f>
        <v>8</v>
      </c>
      <c r="O69" s="54">
        <f t="shared" si="21"/>
        <v>1</v>
      </c>
      <c r="P69" s="54">
        <f>IF(HLOOKUP(C69,$BP$3:$BY68,$AV68,0)&gt;HLOOKUP(D69,$BP$3:$BY68,$AV68,0),C69,D69)</f>
        <v>8</v>
      </c>
      <c r="Q69" s="54">
        <f t="shared" si="22"/>
        <v>1</v>
      </c>
      <c r="R69" s="27">
        <f>COUNTIF($F$4:$F69,R$3)</f>
        <v>6</v>
      </c>
      <c r="S69" s="27">
        <f>COUNTIF($F$4:$F69,S$3)</f>
        <v>5</v>
      </c>
      <c r="T69" s="27">
        <f>COUNTIF($F$4:$F69,T$3)</f>
        <v>6</v>
      </c>
      <c r="U69" s="27">
        <f>COUNTIF($F$4:$F69,U$3)</f>
        <v>8</v>
      </c>
      <c r="V69" s="27">
        <f>COUNTIF($F$4:$F69,V$3)</f>
        <v>8</v>
      </c>
      <c r="W69" s="27">
        <f>COUNTIF($F$4:$F69,W$3)</f>
        <v>7</v>
      </c>
      <c r="X69" s="27">
        <f>COUNTIF($F$4:$F69,X$3)</f>
        <v>2</v>
      </c>
      <c r="Y69" s="27">
        <f>COUNTIF($F$4:$F69,Y$3)</f>
        <v>6</v>
      </c>
      <c r="Z69" s="27">
        <f>COUNTIF($F$4:$F69,Z$3)</f>
        <v>7</v>
      </c>
      <c r="AA69" s="27">
        <f>COUNTIF($F$4:$F69,AA$3)</f>
        <v>11</v>
      </c>
      <c r="AB69" s="38">
        <f>COUNTIF($E$4:$F69,R$3)</f>
        <v>12</v>
      </c>
      <c r="AC69" s="28">
        <f>COUNTIF($E$4:$F69,S$3)</f>
        <v>20</v>
      </c>
      <c r="AD69" s="28">
        <f>COUNTIF($E$4:$F69,T$3)</f>
        <v>13</v>
      </c>
      <c r="AE69" s="28">
        <f>COUNTIF($E$4:$F69,U$3)</f>
        <v>17</v>
      </c>
      <c r="AF69" s="28">
        <f>COUNTIF($E$4:$F69,V$3)</f>
        <v>13</v>
      </c>
      <c r="AG69" s="28">
        <f>COUNTIF($E$4:$F69,W$3)</f>
        <v>13</v>
      </c>
      <c r="AH69" s="28">
        <f>COUNTIF($E$4:$F69,X$3)</f>
        <v>5</v>
      </c>
      <c r="AI69" s="28">
        <f>COUNTIF($E$4:$F69,Y$3)</f>
        <v>13</v>
      </c>
      <c r="AJ69" s="28">
        <f>COUNTIF($E$4:$F69,Z$3)</f>
        <v>12</v>
      </c>
      <c r="AK69" s="28">
        <f>COUNTIF($E$4:$F69,AA$3)</f>
        <v>14</v>
      </c>
      <c r="AL69" s="36">
        <f t="shared" ref="AL69:AL132" si="35">IFERROR(R69/AB69*R69,0)</f>
        <v>3</v>
      </c>
      <c r="AM69" s="36">
        <f t="shared" si="23"/>
        <v>1.25</v>
      </c>
      <c r="AN69" s="36">
        <f t="shared" si="24"/>
        <v>2.7692307692307692</v>
      </c>
      <c r="AO69" s="36">
        <f t="shared" si="25"/>
        <v>3.7647058823529411</v>
      </c>
      <c r="AP69" s="36">
        <f t="shared" si="26"/>
        <v>4.9230769230769234</v>
      </c>
      <c r="AQ69" s="36">
        <f t="shared" si="27"/>
        <v>3.7692307692307692</v>
      </c>
      <c r="AR69" s="36">
        <f t="shared" si="28"/>
        <v>0.8</v>
      </c>
      <c r="AS69" s="36">
        <f t="shared" si="29"/>
        <v>2.7692307692307692</v>
      </c>
      <c r="AT69" s="36">
        <f t="shared" si="30"/>
        <v>4.0833333333333339</v>
      </c>
      <c r="AU69" s="36">
        <f t="shared" si="31"/>
        <v>8.6428571428571423</v>
      </c>
      <c r="AV69" s="27">
        <v>67</v>
      </c>
      <c r="BB69" s="6">
        <f>matches_win_weighted!AL69-matches_lost_weighted!AL69</f>
        <v>0</v>
      </c>
      <c r="BC69" s="6">
        <f>matches_win_weighted!AM69-matches_lost_weighted!AM69</f>
        <v>10</v>
      </c>
      <c r="BD69" s="6">
        <f>matches_win_weighted!AN69-matches_lost_weighted!AN69</f>
        <v>1</v>
      </c>
      <c r="BE69" s="6">
        <f>matches_win_weighted!AO69-matches_lost_weighted!AO69</f>
        <v>1</v>
      </c>
      <c r="BF69" s="6">
        <f>matches_win_weighted!AP69-matches_lost_weighted!AP69</f>
        <v>-3</v>
      </c>
      <c r="BG69" s="6">
        <f>matches_win_weighted!AQ69-matches_lost_weighted!AQ69</f>
        <v>-1</v>
      </c>
      <c r="BH69" s="6">
        <f>matches_win_weighted!AR69-matches_lost_weighted!AR69</f>
        <v>0.99999999999999978</v>
      </c>
      <c r="BI69" s="6">
        <f>matches_win_weighted!AS69-matches_lost_weighted!AS69</f>
        <v>1</v>
      </c>
      <c r="BJ69" s="6">
        <f>matches_win_weighted!AT69-matches_lost_weighted!AT69</f>
        <v>-2.0000000000000004</v>
      </c>
      <c r="BK69" s="6">
        <f>matches_win_weighted!AU69-matches_lost_weighted!AU69</f>
        <v>-8</v>
      </c>
      <c r="BL69" s="27">
        <v>67</v>
      </c>
      <c r="BP69" s="6">
        <f>'matches_lost (2)'!BA69</f>
        <v>0</v>
      </c>
      <c r="BQ69" s="6">
        <f>'matches_lost (2)'!BB69</f>
        <v>0.5</v>
      </c>
      <c r="BR69" s="6">
        <f>'matches_lost (2)'!BC69</f>
        <v>7.6923076923076872E-2</v>
      </c>
      <c r="BS69" s="6">
        <f>'matches_lost (2)'!BD69</f>
        <v>5.8823529411764719E-2</v>
      </c>
      <c r="BT69" s="6">
        <f>'matches_lost (2)'!BE69</f>
        <v>-0.23076923076923078</v>
      </c>
      <c r="BU69" s="6">
        <f>'matches_lost (2)'!BF69</f>
        <v>-7.6923076923076872E-2</v>
      </c>
      <c r="BV69" s="6">
        <f>'matches_lost (2)'!BG69</f>
        <v>0.19999999999999996</v>
      </c>
      <c r="BW69" s="6">
        <f>'matches_lost (2)'!BH69</f>
        <v>7.6923076923076872E-2</v>
      </c>
      <c r="BX69" s="6">
        <f>'matches_lost (2)'!BI69</f>
        <v>-0.16666666666666669</v>
      </c>
      <c r="BY69" s="6">
        <f>'matches_lost (2)'!BJ69</f>
        <v>-0.5714285714285714</v>
      </c>
      <c r="BZ69" s="27">
        <v>67</v>
      </c>
    </row>
    <row r="70" spans="1:78" x14ac:dyDescent="0.35">
      <c r="A70" t="s">
        <v>144</v>
      </c>
      <c r="B70" s="33">
        <v>67</v>
      </c>
      <c r="C70" s="27">
        <v>6</v>
      </c>
      <c r="D70" s="27">
        <v>0</v>
      </c>
      <c r="E70" s="27">
        <v>0</v>
      </c>
      <c r="F70" s="27">
        <f t="shared" si="32"/>
        <v>6</v>
      </c>
      <c r="G70" s="27">
        <f t="shared" si="33"/>
        <v>6</v>
      </c>
      <c r="H70" s="27">
        <f t="shared" si="34"/>
        <v>0</v>
      </c>
      <c r="I70" s="34">
        <f>VLOOKUP(F70,naive_stat!$A$4:$E$13,5,0)</f>
        <v>0.55555555555555558</v>
      </c>
      <c r="J70" s="35">
        <f>11-VLOOKUP(F70,naive_stat!$A$4:$F$13,6,0)</f>
        <v>9</v>
      </c>
      <c r="K70" s="36">
        <f>HLOOKUP(F70,$AL$3:AU70,AV70,0)</f>
        <v>1.5</v>
      </c>
      <c r="L70" s="54">
        <f>IF(HLOOKUP(C70,$AL$3:$AU69,$AV69,0)&gt;HLOOKUP(D70,$AL$3:$AU69,$AV69,0),C70,D70)</f>
        <v>0</v>
      </c>
      <c r="M70" s="54">
        <f t="shared" si="20"/>
        <v>1</v>
      </c>
      <c r="N70" s="56">
        <f>IF(HLOOKUP(C70,$BB$3:$BK69,$AV69,0)&gt;HLOOKUP(D70,$BB$3:$BK69,$AV69,0),C70,D70)</f>
        <v>6</v>
      </c>
      <c r="O70" s="54">
        <f t="shared" si="21"/>
        <v>0</v>
      </c>
      <c r="P70" s="54">
        <f>IF(HLOOKUP(C70,$BP$3:$BY69,$AV69,0)&gt;HLOOKUP(D70,$BP$3:$BY69,$AV69,0),C70,D70)</f>
        <v>6</v>
      </c>
      <c r="Q70" s="54">
        <f t="shared" si="22"/>
        <v>0</v>
      </c>
      <c r="R70" s="27">
        <f>COUNTIF($F$4:$F70,R$3)</f>
        <v>6</v>
      </c>
      <c r="S70" s="27">
        <f>COUNTIF($F$4:$F70,S$3)</f>
        <v>5</v>
      </c>
      <c r="T70" s="27">
        <f>COUNTIF($F$4:$F70,T$3)</f>
        <v>6</v>
      </c>
      <c r="U70" s="27">
        <f>COUNTIF($F$4:$F70,U$3)</f>
        <v>8</v>
      </c>
      <c r="V70" s="27">
        <f>COUNTIF($F$4:$F70,V$3)</f>
        <v>8</v>
      </c>
      <c r="W70" s="27">
        <f>COUNTIF($F$4:$F70,W$3)</f>
        <v>7</v>
      </c>
      <c r="X70" s="27">
        <f>COUNTIF($F$4:$F70,X$3)</f>
        <v>3</v>
      </c>
      <c r="Y70" s="27">
        <f>COUNTIF($F$4:$F70,Y$3)</f>
        <v>6</v>
      </c>
      <c r="Z70" s="27">
        <f>COUNTIF($F$4:$F70,Z$3)</f>
        <v>7</v>
      </c>
      <c r="AA70" s="27">
        <f>COUNTIF($F$4:$F70,AA$3)</f>
        <v>11</v>
      </c>
      <c r="AB70" s="38">
        <f>COUNTIF($E$4:$F70,R$3)</f>
        <v>13</v>
      </c>
      <c r="AC70" s="28">
        <f>COUNTIF($E$4:$F70,S$3)</f>
        <v>20</v>
      </c>
      <c r="AD70" s="28">
        <f>COUNTIF($E$4:$F70,T$3)</f>
        <v>13</v>
      </c>
      <c r="AE70" s="28">
        <f>COUNTIF($E$4:$F70,U$3)</f>
        <v>17</v>
      </c>
      <c r="AF70" s="28">
        <f>COUNTIF($E$4:$F70,V$3)</f>
        <v>13</v>
      </c>
      <c r="AG70" s="28">
        <f>COUNTIF($E$4:$F70,W$3)</f>
        <v>13</v>
      </c>
      <c r="AH70" s="28">
        <f>COUNTIF($E$4:$F70,X$3)</f>
        <v>6</v>
      </c>
      <c r="AI70" s="28">
        <f>COUNTIF($E$4:$F70,Y$3)</f>
        <v>13</v>
      </c>
      <c r="AJ70" s="28">
        <f>COUNTIF($E$4:$F70,Z$3)</f>
        <v>12</v>
      </c>
      <c r="AK70" s="28">
        <f>COUNTIF($E$4:$F70,AA$3)</f>
        <v>14</v>
      </c>
      <c r="AL70" s="36">
        <f t="shared" si="35"/>
        <v>2.7692307692307692</v>
      </c>
      <c r="AM70" s="36">
        <f t="shared" si="23"/>
        <v>1.25</v>
      </c>
      <c r="AN70" s="36">
        <f t="shared" si="24"/>
        <v>2.7692307692307692</v>
      </c>
      <c r="AO70" s="36">
        <f t="shared" si="25"/>
        <v>3.7647058823529411</v>
      </c>
      <c r="AP70" s="36">
        <f t="shared" si="26"/>
        <v>4.9230769230769234</v>
      </c>
      <c r="AQ70" s="36">
        <f t="shared" si="27"/>
        <v>3.7692307692307692</v>
      </c>
      <c r="AR70" s="36">
        <f t="shared" si="28"/>
        <v>1.5</v>
      </c>
      <c r="AS70" s="36">
        <f t="shared" si="29"/>
        <v>2.7692307692307692</v>
      </c>
      <c r="AT70" s="36">
        <f t="shared" si="30"/>
        <v>4.0833333333333339</v>
      </c>
      <c r="AU70" s="36">
        <f t="shared" si="31"/>
        <v>8.6428571428571423</v>
      </c>
      <c r="AV70" s="27">
        <v>68</v>
      </c>
      <c r="BB70" s="6">
        <f>matches_win_weighted!AL70-matches_lost_weighted!AL70</f>
        <v>1</v>
      </c>
      <c r="BC70" s="6">
        <f>matches_win_weighted!AM70-matches_lost_weighted!AM70</f>
        <v>10</v>
      </c>
      <c r="BD70" s="6">
        <f>matches_win_weighted!AN70-matches_lost_weighted!AN70</f>
        <v>1</v>
      </c>
      <c r="BE70" s="6">
        <f>matches_win_weighted!AO70-matches_lost_weighted!AO70</f>
        <v>1</v>
      </c>
      <c r="BF70" s="6">
        <f>matches_win_weighted!AP70-matches_lost_weighted!AP70</f>
        <v>-3</v>
      </c>
      <c r="BG70" s="6">
        <f>matches_win_weighted!AQ70-matches_lost_weighted!AQ70</f>
        <v>-1</v>
      </c>
      <c r="BH70" s="6">
        <f>matches_win_weighted!AR70-matches_lost_weighted!AR70</f>
        <v>0</v>
      </c>
      <c r="BI70" s="6">
        <f>matches_win_weighted!AS70-matches_lost_weighted!AS70</f>
        <v>1</v>
      </c>
      <c r="BJ70" s="6">
        <f>matches_win_weighted!AT70-matches_lost_weighted!AT70</f>
        <v>-2.0000000000000004</v>
      </c>
      <c r="BK70" s="6">
        <f>matches_win_weighted!AU70-matches_lost_weighted!AU70</f>
        <v>-8</v>
      </c>
      <c r="BL70" s="27">
        <v>68</v>
      </c>
      <c r="BP70" s="6">
        <f>'matches_lost (2)'!BA70</f>
        <v>7.6923076923076872E-2</v>
      </c>
      <c r="BQ70" s="6">
        <f>'matches_lost (2)'!BB70</f>
        <v>0.5</v>
      </c>
      <c r="BR70" s="6">
        <f>'matches_lost (2)'!BC70</f>
        <v>7.6923076923076872E-2</v>
      </c>
      <c r="BS70" s="6">
        <f>'matches_lost (2)'!BD70</f>
        <v>5.8823529411764719E-2</v>
      </c>
      <c r="BT70" s="6">
        <f>'matches_lost (2)'!BE70</f>
        <v>-0.23076923076923078</v>
      </c>
      <c r="BU70" s="6">
        <f>'matches_lost (2)'!BF70</f>
        <v>-7.6923076923076872E-2</v>
      </c>
      <c r="BV70" s="6">
        <f>'matches_lost (2)'!BG70</f>
        <v>0</v>
      </c>
      <c r="BW70" s="6">
        <f>'matches_lost (2)'!BH70</f>
        <v>7.6923076923076872E-2</v>
      </c>
      <c r="BX70" s="6">
        <f>'matches_lost (2)'!BI70</f>
        <v>-0.16666666666666669</v>
      </c>
      <c r="BY70" s="6">
        <f>'matches_lost (2)'!BJ70</f>
        <v>-0.5714285714285714</v>
      </c>
      <c r="BZ70" s="27">
        <v>68</v>
      </c>
    </row>
    <row r="71" spans="1:78" x14ac:dyDescent="0.35">
      <c r="A71" t="s">
        <v>144</v>
      </c>
      <c r="B71" s="33">
        <v>68</v>
      </c>
      <c r="C71" s="27">
        <v>6</v>
      </c>
      <c r="D71" s="27">
        <v>4</v>
      </c>
      <c r="E71" s="27">
        <v>6</v>
      </c>
      <c r="F71" s="27">
        <f t="shared" si="32"/>
        <v>4</v>
      </c>
      <c r="G71" s="27">
        <f t="shared" si="33"/>
        <v>2</v>
      </c>
      <c r="H71" s="27">
        <f t="shared" si="34"/>
        <v>0</v>
      </c>
      <c r="I71" s="34">
        <f>VLOOKUP(F71,naive_stat!$A$4:$E$13,5,0)</f>
        <v>0.5161290322580645</v>
      </c>
      <c r="J71" s="35">
        <f>11-VLOOKUP(F71,naive_stat!$A$4:$F$13,6,0)</f>
        <v>8</v>
      </c>
      <c r="K71" s="36">
        <f>HLOOKUP(F71,$AL$3:AU71,AV71,0)</f>
        <v>5.7857142857142865</v>
      </c>
      <c r="L71" s="54">
        <f>IF(HLOOKUP(C71,$AL$3:$AU70,$AV70,0)&gt;HLOOKUP(D71,$AL$3:$AU70,$AV70,0),C71,D71)</f>
        <v>4</v>
      </c>
      <c r="M71" s="54">
        <f t="shared" si="20"/>
        <v>0</v>
      </c>
      <c r="N71" s="56">
        <f>IF(HLOOKUP(C71,$BB$3:$BK70,$AV70,0)&gt;HLOOKUP(D71,$BB$3:$BK70,$AV70,0),C71,D71)</f>
        <v>6</v>
      </c>
      <c r="O71" s="54">
        <f t="shared" si="21"/>
        <v>1</v>
      </c>
      <c r="P71" s="54">
        <f>IF(HLOOKUP(C71,$BP$3:$BY70,$AV70,0)&gt;HLOOKUP(D71,$BP$3:$BY70,$AV70,0),C71,D71)</f>
        <v>6</v>
      </c>
      <c r="Q71" s="54">
        <f t="shared" si="22"/>
        <v>1</v>
      </c>
      <c r="R71" s="27">
        <f>COUNTIF($F$4:$F71,R$3)</f>
        <v>6</v>
      </c>
      <c r="S71" s="27">
        <f>COUNTIF($F$4:$F71,S$3)</f>
        <v>5</v>
      </c>
      <c r="T71" s="27">
        <f>COUNTIF($F$4:$F71,T$3)</f>
        <v>6</v>
      </c>
      <c r="U71" s="27">
        <f>COUNTIF($F$4:$F71,U$3)</f>
        <v>8</v>
      </c>
      <c r="V71" s="27">
        <f>COUNTIF($F$4:$F71,V$3)</f>
        <v>9</v>
      </c>
      <c r="W71" s="27">
        <f>COUNTIF($F$4:$F71,W$3)</f>
        <v>7</v>
      </c>
      <c r="X71" s="27">
        <f>COUNTIF($F$4:$F71,X$3)</f>
        <v>3</v>
      </c>
      <c r="Y71" s="27">
        <f>COUNTIF($F$4:$F71,Y$3)</f>
        <v>6</v>
      </c>
      <c r="Z71" s="27">
        <f>COUNTIF($F$4:$F71,Z$3)</f>
        <v>7</v>
      </c>
      <c r="AA71" s="27">
        <f>COUNTIF($F$4:$F71,AA$3)</f>
        <v>11</v>
      </c>
      <c r="AB71" s="38">
        <f>COUNTIF($E$4:$F71,R$3)</f>
        <v>13</v>
      </c>
      <c r="AC71" s="28">
        <f>COUNTIF($E$4:$F71,S$3)</f>
        <v>20</v>
      </c>
      <c r="AD71" s="28">
        <f>COUNTIF($E$4:$F71,T$3)</f>
        <v>13</v>
      </c>
      <c r="AE71" s="28">
        <f>COUNTIF($E$4:$F71,U$3)</f>
        <v>17</v>
      </c>
      <c r="AF71" s="28">
        <f>COUNTIF($E$4:$F71,V$3)</f>
        <v>14</v>
      </c>
      <c r="AG71" s="28">
        <f>COUNTIF($E$4:$F71,W$3)</f>
        <v>13</v>
      </c>
      <c r="AH71" s="28">
        <f>COUNTIF($E$4:$F71,X$3)</f>
        <v>7</v>
      </c>
      <c r="AI71" s="28">
        <f>COUNTIF($E$4:$F71,Y$3)</f>
        <v>13</v>
      </c>
      <c r="AJ71" s="28">
        <f>COUNTIF($E$4:$F71,Z$3)</f>
        <v>12</v>
      </c>
      <c r="AK71" s="28">
        <f>COUNTIF($E$4:$F71,AA$3)</f>
        <v>14</v>
      </c>
      <c r="AL71" s="36">
        <f t="shared" si="35"/>
        <v>2.7692307692307692</v>
      </c>
      <c r="AM71" s="36">
        <f t="shared" si="23"/>
        <v>1.25</v>
      </c>
      <c r="AN71" s="36">
        <f t="shared" si="24"/>
        <v>2.7692307692307692</v>
      </c>
      <c r="AO71" s="36">
        <f t="shared" si="25"/>
        <v>3.7647058823529411</v>
      </c>
      <c r="AP71" s="36">
        <f t="shared" si="26"/>
        <v>5.7857142857142865</v>
      </c>
      <c r="AQ71" s="36">
        <f t="shared" si="27"/>
        <v>3.7692307692307692</v>
      </c>
      <c r="AR71" s="36">
        <f t="shared" si="28"/>
        <v>1.2857142857142856</v>
      </c>
      <c r="AS71" s="36">
        <f t="shared" si="29"/>
        <v>2.7692307692307692</v>
      </c>
      <c r="AT71" s="36">
        <f t="shared" si="30"/>
        <v>4.0833333333333339</v>
      </c>
      <c r="AU71" s="36">
        <f t="shared" si="31"/>
        <v>8.6428571428571423</v>
      </c>
      <c r="AV71" s="27">
        <v>69</v>
      </c>
      <c r="BB71" s="6">
        <f>matches_win_weighted!AL71-matches_lost_weighted!AL71</f>
        <v>1</v>
      </c>
      <c r="BC71" s="6">
        <f>matches_win_weighted!AM71-matches_lost_weighted!AM71</f>
        <v>10</v>
      </c>
      <c r="BD71" s="6">
        <f>matches_win_weighted!AN71-matches_lost_weighted!AN71</f>
        <v>1</v>
      </c>
      <c r="BE71" s="6">
        <f>matches_win_weighted!AO71-matches_lost_weighted!AO71</f>
        <v>1</v>
      </c>
      <c r="BF71" s="6">
        <f>matches_win_weighted!AP71-matches_lost_weighted!AP71</f>
        <v>-4.0000000000000009</v>
      </c>
      <c r="BG71" s="6">
        <f>matches_win_weighted!AQ71-matches_lost_weighted!AQ71</f>
        <v>-1</v>
      </c>
      <c r="BH71" s="6">
        <f>matches_win_weighted!AR71-matches_lost_weighted!AR71</f>
        <v>1</v>
      </c>
      <c r="BI71" s="6">
        <f>matches_win_weighted!AS71-matches_lost_weighted!AS71</f>
        <v>1</v>
      </c>
      <c r="BJ71" s="6">
        <f>matches_win_weighted!AT71-matches_lost_weighted!AT71</f>
        <v>-2.0000000000000004</v>
      </c>
      <c r="BK71" s="6">
        <f>matches_win_weighted!AU71-matches_lost_weighted!AU71</f>
        <v>-8</v>
      </c>
      <c r="BL71" s="27">
        <v>69</v>
      </c>
      <c r="BP71" s="6">
        <f>'matches_lost (2)'!BA71</f>
        <v>7.6923076923076872E-2</v>
      </c>
      <c r="BQ71" s="6">
        <f>'matches_lost (2)'!BB71</f>
        <v>0.5</v>
      </c>
      <c r="BR71" s="6">
        <f>'matches_lost (2)'!BC71</f>
        <v>7.6923076923076872E-2</v>
      </c>
      <c r="BS71" s="6">
        <f>'matches_lost (2)'!BD71</f>
        <v>5.8823529411764719E-2</v>
      </c>
      <c r="BT71" s="6">
        <f>'matches_lost (2)'!BE71</f>
        <v>-0.28571428571428575</v>
      </c>
      <c r="BU71" s="6">
        <f>'matches_lost (2)'!BF71</f>
        <v>-7.6923076923076872E-2</v>
      </c>
      <c r="BV71" s="6">
        <f>'matches_lost (2)'!BG71</f>
        <v>0.14285714285714285</v>
      </c>
      <c r="BW71" s="6">
        <f>'matches_lost (2)'!BH71</f>
        <v>7.6923076923076872E-2</v>
      </c>
      <c r="BX71" s="6">
        <f>'matches_lost (2)'!BI71</f>
        <v>-0.16666666666666669</v>
      </c>
      <c r="BY71" s="6">
        <f>'matches_lost (2)'!BJ71</f>
        <v>-0.5714285714285714</v>
      </c>
      <c r="BZ71" s="27">
        <v>69</v>
      </c>
    </row>
    <row r="72" spans="1:78" x14ac:dyDescent="0.35">
      <c r="A72" t="s">
        <v>144</v>
      </c>
      <c r="B72" s="33">
        <v>69</v>
      </c>
      <c r="C72" s="27">
        <v>6</v>
      </c>
      <c r="D72" s="27">
        <v>2</v>
      </c>
      <c r="E72" s="27">
        <v>2</v>
      </c>
      <c r="F72" s="27">
        <f t="shared" si="32"/>
        <v>6</v>
      </c>
      <c r="G72" s="27">
        <f t="shared" si="33"/>
        <v>4</v>
      </c>
      <c r="H72" s="27">
        <f t="shared" si="34"/>
        <v>0</v>
      </c>
      <c r="I72" s="34">
        <f>VLOOKUP(F72,naive_stat!$A$4:$E$13,5,0)</f>
        <v>0.55555555555555558</v>
      </c>
      <c r="J72" s="35">
        <f>11-VLOOKUP(F72,naive_stat!$A$4:$F$13,6,0)</f>
        <v>9</v>
      </c>
      <c r="K72" s="36">
        <f>HLOOKUP(F72,$AL$3:AU72,AV72,0)</f>
        <v>2</v>
      </c>
      <c r="L72" s="54">
        <f>IF(HLOOKUP(C72,$AL$3:$AU71,$AV71,0)&gt;HLOOKUP(D72,$AL$3:$AU71,$AV71,0),C72,D72)</f>
        <v>2</v>
      </c>
      <c r="M72" s="54">
        <f t="shared" si="20"/>
        <v>1</v>
      </c>
      <c r="N72" s="56">
        <f>IF(HLOOKUP(C72,$BB$3:$BK71,$AV71,0)&gt;HLOOKUP(D72,$BB$3:$BK71,$AV71,0),C72,D72)</f>
        <v>2</v>
      </c>
      <c r="O72" s="54">
        <f t="shared" si="21"/>
        <v>1</v>
      </c>
      <c r="P72" s="54">
        <f>IF(HLOOKUP(C72,$BP$3:$BY71,$AV71,0)&gt;HLOOKUP(D72,$BP$3:$BY71,$AV71,0),C72,D72)</f>
        <v>6</v>
      </c>
      <c r="Q72" s="54">
        <f t="shared" si="22"/>
        <v>0</v>
      </c>
      <c r="R72" s="27">
        <f>COUNTIF($F$4:$F72,R$3)</f>
        <v>6</v>
      </c>
      <c r="S72" s="27">
        <f>COUNTIF($F$4:$F72,S$3)</f>
        <v>5</v>
      </c>
      <c r="T72" s="27">
        <f>COUNTIF($F$4:$F72,T$3)</f>
        <v>6</v>
      </c>
      <c r="U72" s="27">
        <f>COUNTIF($F$4:$F72,U$3)</f>
        <v>8</v>
      </c>
      <c r="V72" s="27">
        <f>COUNTIF($F$4:$F72,V$3)</f>
        <v>9</v>
      </c>
      <c r="W72" s="27">
        <f>COUNTIF($F$4:$F72,W$3)</f>
        <v>7</v>
      </c>
      <c r="X72" s="27">
        <f>COUNTIF($F$4:$F72,X$3)</f>
        <v>4</v>
      </c>
      <c r="Y72" s="27">
        <f>COUNTIF($F$4:$F72,Y$3)</f>
        <v>6</v>
      </c>
      <c r="Z72" s="27">
        <f>COUNTIF($F$4:$F72,Z$3)</f>
        <v>7</v>
      </c>
      <c r="AA72" s="27">
        <f>COUNTIF($F$4:$F72,AA$3)</f>
        <v>11</v>
      </c>
      <c r="AB72" s="38">
        <f>COUNTIF($E$4:$F72,R$3)</f>
        <v>13</v>
      </c>
      <c r="AC72" s="28">
        <f>COUNTIF($E$4:$F72,S$3)</f>
        <v>20</v>
      </c>
      <c r="AD72" s="28">
        <f>COUNTIF($E$4:$F72,T$3)</f>
        <v>14</v>
      </c>
      <c r="AE72" s="28">
        <f>COUNTIF($E$4:$F72,U$3)</f>
        <v>17</v>
      </c>
      <c r="AF72" s="28">
        <f>COUNTIF($E$4:$F72,V$3)</f>
        <v>14</v>
      </c>
      <c r="AG72" s="28">
        <f>COUNTIF($E$4:$F72,W$3)</f>
        <v>13</v>
      </c>
      <c r="AH72" s="28">
        <f>COUNTIF($E$4:$F72,X$3)</f>
        <v>8</v>
      </c>
      <c r="AI72" s="28">
        <f>COUNTIF($E$4:$F72,Y$3)</f>
        <v>13</v>
      </c>
      <c r="AJ72" s="28">
        <f>COUNTIF($E$4:$F72,Z$3)</f>
        <v>12</v>
      </c>
      <c r="AK72" s="28">
        <f>COUNTIF($E$4:$F72,AA$3)</f>
        <v>14</v>
      </c>
      <c r="AL72" s="36">
        <f t="shared" si="35"/>
        <v>2.7692307692307692</v>
      </c>
      <c r="AM72" s="36">
        <f t="shared" si="23"/>
        <v>1.25</v>
      </c>
      <c r="AN72" s="36">
        <f t="shared" si="24"/>
        <v>2.5714285714285712</v>
      </c>
      <c r="AO72" s="36">
        <f t="shared" si="25"/>
        <v>3.7647058823529411</v>
      </c>
      <c r="AP72" s="36">
        <f t="shared" si="26"/>
        <v>5.7857142857142865</v>
      </c>
      <c r="AQ72" s="36">
        <f t="shared" si="27"/>
        <v>3.7692307692307692</v>
      </c>
      <c r="AR72" s="36">
        <f t="shared" si="28"/>
        <v>2</v>
      </c>
      <c r="AS72" s="36">
        <f t="shared" si="29"/>
        <v>2.7692307692307692</v>
      </c>
      <c r="AT72" s="36">
        <f t="shared" si="30"/>
        <v>4.0833333333333339</v>
      </c>
      <c r="AU72" s="36">
        <f t="shared" si="31"/>
        <v>8.6428571428571423</v>
      </c>
      <c r="AV72" s="27">
        <v>70</v>
      </c>
      <c r="BB72" s="6">
        <f>matches_win_weighted!AL72-matches_lost_weighted!AL72</f>
        <v>1</v>
      </c>
      <c r="BC72" s="6">
        <f>matches_win_weighted!AM72-matches_lost_weighted!AM72</f>
        <v>10</v>
      </c>
      <c r="BD72" s="6">
        <f>matches_win_weighted!AN72-matches_lost_weighted!AN72</f>
        <v>2</v>
      </c>
      <c r="BE72" s="6">
        <f>matches_win_weighted!AO72-matches_lost_weighted!AO72</f>
        <v>1</v>
      </c>
      <c r="BF72" s="6">
        <f>matches_win_weighted!AP72-matches_lost_weighted!AP72</f>
        <v>-4.0000000000000009</v>
      </c>
      <c r="BG72" s="6">
        <f>matches_win_weighted!AQ72-matches_lost_weighted!AQ72</f>
        <v>-1</v>
      </c>
      <c r="BH72" s="6">
        <f>matches_win_weighted!AR72-matches_lost_weighted!AR72</f>
        <v>0</v>
      </c>
      <c r="BI72" s="6">
        <f>matches_win_weighted!AS72-matches_lost_weighted!AS72</f>
        <v>1</v>
      </c>
      <c r="BJ72" s="6">
        <f>matches_win_weighted!AT72-matches_lost_weighted!AT72</f>
        <v>-2.0000000000000004</v>
      </c>
      <c r="BK72" s="6">
        <f>matches_win_weighted!AU72-matches_lost_weighted!AU72</f>
        <v>-8</v>
      </c>
      <c r="BL72" s="27">
        <v>70</v>
      </c>
      <c r="BP72" s="6">
        <f>'matches_lost (2)'!BA72</f>
        <v>7.6923076923076872E-2</v>
      </c>
      <c r="BQ72" s="6">
        <f>'matches_lost (2)'!BB72</f>
        <v>0.5</v>
      </c>
      <c r="BR72" s="6">
        <f>'matches_lost (2)'!BC72</f>
        <v>0.14285714285714285</v>
      </c>
      <c r="BS72" s="6">
        <f>'matches_lost (2)'!BD72</f>
        <v>5.8823529411764719E-2</v>
      </c>
      <c r="BT72" s="6">
        <f>'matches_lost (2)'!BE72</f>
        <v>-0.28571428571428575</v>
      </c>
      <c r="BU72" s="6">
        <f>'matches_lost (2)'!BF72</f>
        <v>-7.6923076923076872E-2</v>
      </c>
      <c r="BV72" s="6">
        <f>'matches_lost (2)'!BG72</f>
        <v>0</v>
      </c>
      <c r="BW72" s="6">
        <f>'matches_lost (2)'!BH72</f>
        <v>7.6923076923076872E-2</v>
      </c>
      <c r="BX72" s="6">
        <f>'matches_lost (2)'!BI72</f>
        <v>-0.16666666666666669</v>
      </c>
      <c r="BY72" s="6">
        <f>'matches_lost (2)'!BJ72</f>
        <v>-0.5714285714285714</v>
      </c>
      <c r="BZ72" s="27">
        <v>70</v>
      </c>
    </row>
    <row r="73" spans="1:78" x14ac:dyDescent="0.35">
      <c r="A73" t="s">
        <v>144</v>
      </c>
      <c r="B73" s="33">
        <v>70</v>
      </c>
      <c r="C73" s="27">
        <v>7</v>
      </c>
      <c r="D73" s="27">
        <v>8</v>
      </c>
      <c r="E73" s="27">
        <v>7</v>
      </c>
      <c r="F73" s="27">
        <f t="shared" si="32"/>
        <v>8</v>
      </c>
      <c r="G73" s="27">
        <f t="shared" si="33"/>
        <v>-1</v>
      </c>
      <c r="H73" s="27">
        <f t="shared" si="34"/>
        <v>0</v>
      </c>
      <c r="I73" s="34">
        <f>VLOOKUP(F73,naive_stat!$A$4:$E$13,5,0)</f>
        <v>0.32</v>
      </c>
      <c r="J73" s="35">
        <f>11-VLOOKUP(F73,naive_stat!$A$4:$F$13,6,0)</f>
        <v>1</v>
      </c>
      <c r="K73" s="36">
        <f>HLOOKUP(F73,$AL$3:AU73,AV73,0)</f>
        <v>4.9230769230769234</v>
      </c>
      <c r="L73" s="54">
        <f>IF(HLOOKUP(C73,$AL$3:$AU72,$AV72,0)&gt;HLOOKUP(D73,$AL$3:$AU72,$AV72,0),C73,D73)</f>
        <v>8</v>
      </c>
      <c r="M73" s="54">
        <f t="shared" si="20"/>
        <v>0</v>
      </c>
      <c r="N73" s="56">
        <f>IF(HLOOKUP(C73,$BB$3:$BK72,$AV72,0)&gt;HLOOKUP(D73,$BB$3:$BK72,$AV72,0),C73,D73)</f>
        <v>7</v>
      </c>
      <c r="O73" s="54">
        <f t="shared" si="21"/>
        <v>1</v>
      </c>
      <c r="P73" s="54">
        <f>IF(HLOOKUP(C73,$BP$3:$BY72,$AV72,0)&gt;HLOOKUP(D73,$BP$3:$BY72,$AV72,0),C73,D73)</f>
        <v>7</v>
      </c>
      <c r="Q73" s="54">
        <f t="shared" si="22"/>
        <v>1</v>
      </c>
      <c r="R73" s="27">
        <f>COUNTIF($F$4:$F73,R$3)</f>
        <v>6</v>
      </c>
      <c r="S73" s="27">
        <f>COUNTIF($F$4:$F73,S$3)</f>
        <v>5</v>
      </c>
      <c r="T73" s="27">
        <f>COUNTIF($F$4:$F73,T$3)</f>
        <v>6</v>
      </c>
      <c r="U73" s="27">
        <f>COUNTIF($F$4:$F73,U$3)</f>
        <v>8</v>
      </c>
      <c r="V73" s="27">
        <f>COUNTIF($F$4:$F73,V$3)</f>
        <v>9</v>
      </c>
      <c r="W73" s="27">
        <f>COUNTIF($F$4:$F73,W$3)</f>
        <v>7</v>
      </c>
      <c r="X73" s="27">
        <f>COUNTIF($F$4:$F73,X$3)</f>
        <v>4</v>
      </c>
      <c r="Y73" s="27">
        <f>COUNTIF($F$4:$F73,Y$3)</f>
        <v>6</v>
      </c>
      <c r="Z73" s="27">
        <f>COUNTIF($F$4:$F73,Z$3)</f>
        <v>8</v>
      </c>
      <c r="AA73" s="27">
        <f>COUNTIF($F$4:$F73,AA$3)</f>
        <v>11</v>
      </c>
      <c r="AB73" s="38">
        <f>COUNTIF($E$4:$F73,R$3)</f>
        <v>13</v>
      </c>
      <c r="AC73" s="28">
        <f>COUNTIF($E$4:$F73,S$3)</f>
        <v>20</v>
      </c>
      <c r="AD73" s="28">
        <f>COUNTIF($E$4:$F73,T$3)</f>
        <v>14</v>
      </c>
      <c r="AE73" s="28">
        <f>COUNTIF($E$4:$F73,U$3)</f>
        <v>17</v>
      </c>
      <c r="AF73" s="28">
        <f>COUNTIF($E$4:$F73,V$3)</f>
        <v>14</v>
      </c>
      <c r="AG73" s="28">
        <f>COUNTIF($E$4:$F73,W$3)</f>
        <v>13</v>
      </c>
      <c r="AH73" s="28">
        <f>COUNTIF($E$4:$F73,X$3)</f>
        <v>8</v>
      </c>
      <c r="AI73" s="28">
        <f>COUNTIF($E$4:$F73,Y$3)</f>
        <v>14</v>
      </c>
      <c r="AJ73" s="28">
        <f>COUNTIF($E$4:$F73,Z$3)</f>
        <v>13</v>
      </c>
      <c r="AK73" s="28">
        <f>COUNTIF($E$4:$F73,AA$3)</f>
        <v>14</v>
      </c>
      <c r="AL73" s="36">
        <f t="shared" si="35"/>
        <v>2.7692307692307692</v>
      </c>
      <c r="AM73" s="36">
        <f t="shared" si="23"/>
        <v>1.25</v>
      </c>
      <c r="AN73" s="36">
        <f t="shared" si="24"/>
        <v>2.5714285714285712</v>
      </c>
      <c r="AO73" s="36">
        <f t="shared" si="25"/>
        <v>3.7647058823529411</v>
      </c>
      <c r="AP73" s="36">
        <f t="shared" si="26"/>
        <v>5.7857142857142865</v>
      </c>
      <c r="AQ73" s="36">
        <f t="shared" si="27"/>
        <v>3.7692307692307692</v>
      </c>
      <c r="AR73" s="36">
        <f t="shared" si="28"/>
        <v>2</v>
      </c>
      <c r="AS73" s="36">
        <f t="shared" si="29"/>
        <v>2.5714285714285712</v>
      </c>
      <c r="AT73" s="36">
        <f t="shared" si="30"/>
        <v>4.9230769230769234</v>
      </c>
      <c r="AU73" s="36">
        <f t="shared" si="31"/>
        <v>8.6428571428571423</v>
      </c>
      <c r="AV73" s="27">
        <v>71</v>
      </c>
      <c r="BB73" s="6">
        <f>matches_win_weighted!AL73-matches_lost_weighted!AL73</f>
        <v>1</v>
      </c>
      <c r="BC73" s="6">
        <f>matches_win_weighted!AM73-matches_lost_weighted!AM73</f>
        <v>10</v>
      </c>
      <c r="BD73" s="6">
        <f>matches_win_weighted!AN73-matches_lost_weighted!AN73</f>
        <v>2</v>
      </c>
      <c r="BE73" s="6">
        <f>matches_win_weighted!AO73-matches_lost_weighted!AO73</f>
        <v>1</v>
      </c>
      <c r="BF73" s="6">
        <f>matches_win_weighted!AP73-matches_lost_weighted!AP73</f>
        <v>-4.0000000000000009</v>
      </c>
      <c r="BG73" s="6">
        <f>matches_win_weighted!AQ73-matches_lost_weighted!AQ73</f>
        <v>-1</v>
      </c>
      <c r="BH73" s="6">
        <f>matches_win_weighted!AR73-matches_lost_weighted!AR73</f>
        <v>0</v>
      </c>
      <c r="BI73" s="6">
        <f>matches_win_weighted!AS73-matches_lost_weighted!AS73</f>
        <v>2</v>
      </c>
      <c r="BJ73" s="6">
        <f>matches_win_weighted!AT73-matches_lost_weighted!AT73</f>
        <v>-3</v>
      </c>
      <c r="BK73" s="6">
        <f>matches_win_weighted!AU73-matches_lost_weighted!AU73</f>
        <v>-8</v>
      </c>
      <c r="BL73" s="27">
        <v>71</v>
      </c>
      <c r="BP73" s="6">
        <f>'matches_lost (2)'!BA73</f>
        <v>7.6923076923076872E-2</v>
      </c>
      <c r="BQ73" s="6">
        <f>'matches_lost (2)'!BB73</f>
        <v>0.5</v>
      </c>
      <c r="BR73" s="6">
        <f>'matches_lost (2)'!BC73</f>
        <v>0.14285714285714285</v>
      </c>
      <c r="BS73" s="6">
        <f>'matches_lost (2)'!BD73</f>
        <v>5.8823529411764719E-2</v>
      </c>
      <c r="BT73" s="6">
        <f>'matches_lost (2)'!BE73</f>
        <v>-0.28571428571428575</v>
      </c>
      <c r="BU73" s="6">
        <f>'matches_lost (2)'!BF73</f>
        <v>-7.6923076923076872E-2</v>
      </c>
      <c r="BV73" s="6">
        <f>'matches_lost (2)'!BG73</f>
        <v>0</v>
      </c>
      <c r="BW73" s="6">
        <f>'matches_lost (2)'!BH73</f>
        <v>0.14285714285714285</v>
      </c>
      <c r="BX73" s="6">
        <f>'matches_lost (2)'!BI73</f>
        <v>-0.23076923076923078</v>
      </c>
      <c r="BY73" s="6">
        <f>'matches_lost (2)'!BJ73</f>
        <v>-0.5714285714285714</v>
      </c>
      <c r="BZ73" s="27">
        <v>71</v>
      </c>
    </row>
    <row r="74" spans="1:78" x14ac:dyDescent="0.35">
      <c r="A74" t="s">
        <v>144</v>
      </c>
      <c r="B74" s="33">
        <v>71</v>
      </c>
      <c r="C74" s="27">
        <v>1</v>
      </c>
      <c r="D74" s="27">
        <v>0</v>
      </c>
      <c r="E74" s="27">
        <v>0</v>
      </c>
      <c r="F74" s="27">
        <f t="shared" si="32"/>
        <v>1</v>
      </c>
      <c r="G74" s="27">
        <f t="shared" si="33"/>
        <v>1</v>
      </c>
      <c r="H74" s="27">
        <f t="shared" si="34"/>
        <v>0</v>
      </c>
      <c r="I74" s="34">
        <f>VLOOKUP(F74,naive_stat!$A$4:$E$13,5,0)</f>
        <v>0.7567567567567568</v>
      </c>
      <c r="J74" s="35">
        <f>11-VLOOKUP(F74,naive_stat!$A$4:$F$13,6,0)</f>
        <v>10</v>
      </c>
      <c r="K74" s="36">
        <f>HLOOKUP(F74,$AL$3:AU74,AV74,0)</f>
        <v>1.7142857142857142</v>
      </c>
      <c r="L74" s="54">
        <f>IF(HLOOKUP(C74,$AL$3:$AU73,$AV73,0)&gt;HLOOKUP(D74,$AL$3:$AU73,$AV73,0),C74,D74)</f>
        <v>0</v>
      </c>
      <c r="M74" s="54">
        <f t="shared" si="20"/>
        <v>1</v>
      </c>
      <c r="N74" s="56">
        <f>IF(HLOOKUP(C74,$BB$3:$BK73,$AV73,0)&gt;HLOOKUP(D74,$BB$3:$BK73,$AV73,0),C74,D74)</f>
        <v>1</v>
      </c>
      <c r="O74" s="54">
        <f t="shared" si="21"/>
        <v>0</v>
      </c>
      <c r="P74" s="54">
        <f>IF(HLOOKUP(C74,$BP$3:$BY73,$AV73,0)&gt;HLOOKUP(D74,$BP$3:$BY73,$AV73,0),C74,D74)</f>
        <v>1</v>
      </c>
      <c r="Q74" s="54">
        <f t="shared" si="22"/>
        <v>0</v>
      </c>
      <c r="R74" s="27">
        <f>COUNTIF($F$4:$F74,R$3)</f>
        <v>6</v>
      </c>
      <c r="S74" s="27">
        <f>COUNTIF($F$4:$F74,S$3)</f>
        <v>6</v>
      </c>
      <c r="T74" s="27">
        <f>COUNTIF($F$4:$F74,T$3)</f>
        <v>6</v>
      </c>
      <c r="U74" s="27">
        <f>COUNTIF($F$4:$F74,U$3)</f>
        <v>8</v>
      </c>
      <c r="V74" s="27">
        <f>COUNTIF($F$4:$F74,V$3)</f>
        <v>9</v>
      </c>
      <c r="W74" s="27">
        <f>COUNTIF($F$4:$F74,W$3)</f>
        <v>7</v>
      </c>
      <c r="X74" s="27">
        <f>COUNTIF($F$4:$F74,X$3)</f>
        <v>4</v>
      </c>
      <c r="Y74" s="27">
        <f>COUNTIF($F$4:$F74,Y$3)</f>
        <v>6</v>
      </c>
      <c r="Z74" s="27">
        <f>COUNTIF($F$4:$F74,Z$3)</f>
        <v>8</v>
      </c>
      <c r="AA74" s="27">
        <f>COUNTIF($F$4:$F74,AA$3)</f>
        <v>11</v>
      </c>
      <c r="AB74" s="38">
        <f>COUNTIF($E$4:$F74,R$3)</f>
        <v>14</v>
      </c>
      <c r="AC74" s="28">
        <f>COUNTIF($E$4:$F74,S$3)</f>
        <v>21</v>
      </c>
      <c r="AD74" s="28">
        <f>COUNTIF($E$4:$F74,T$3)</f>
        <v>14</v>
      </c>
      <c r="AE74" s="28">
        <f>COUNTIF($E$4:$F74,U$3)</f>
        <v>17</v>
      </c>
      <c r="AF74" s="28">
        <f>COUNTIF($E$4:$F74,V$3)</f>
        <v>14</v>
      </c>
      <c r="AG74" s="28">
        <f>COUNTIF($E$4:$F74,W$3)</f>
        <v>13</v>
      </c>
      <c r="AH74" s="28">
        <f>COUNTIF($E$4:$F74,X$3)</f>
        <v>8</v>
      </c>
      <c r="AI74" s="28">
        <f>COUNTIF($E$4:$F74,Y$3)</f>
        <v>14</v>
      </c>
      <c r="AJ74" s="28">
        <f>COUNTIF($E$4:$F74,Z$3)</f>
        <v>13</v>
      </c>
      <c r="AK74" s="28">
        <f>COUNTIF($E$4:$F74,AA$3)</f>
        <v>14</v>
      </c>
      <c r="AL74" s="36">
        <f t="shared" si="35"/>
        <v>2.5714285714285712</v>
      </c>
      <c r="AM74" s="36">
        <f t="shared" si="23"/>
        <v>1.7142857142857142</v>
      </c>
      <c r="AN74" s="36">
        <f t="shared" si="24"/>
        <v>2.5714285714285712</v>
      </c>
      <c r="AO74" s="36">
        <f t="shared" si="25"/>
        <v>3.7647058823529411</v>
      </c>
      <c r="AP74" s="36">
        <f t="shared" si="26"/>
        <v>5.7857142857142865</v>
      </c>
      <c r="AQ74" s="36">
        <f t="shared" si="27"/>
        <v>3.7692307692307692</v>
      </c>
      <c r="AR74" s="36">
        <f t="shared" si="28"/>
        <v>2</v>
      </c>
      <c r="AS74" s="36">
        <f t="shared" si="29"/>
        <v>2.5714285714285712</v>
      </c>
      <c r="AT74" s="36">
        <f t="shared" si="30"/>
        <v>4.9230769230769234</v>
      </c>
      <c r="AU74" s="36">
        <f t="shared" si="31"/>
        <v>8.6428571428571423</v>
      </c>
      <c r="AV74" s="27">
        <v>72</v>
      </c>
      <c r="BB74" s="6">
        <f>matches_win_weighted!AL74-matches_lost_weighted!AL74</f>
        <v>2</v>
      </c>
      <c r="BC74" s="6">
        <f>matches_win_weighted!AM74-matches_lost_weighted!AM74</f>
        <v>9.0000000000000018</v>
      </c>
      <c r="BD74" s="6">
        <f>matches_win_weighted!AN74-matches_lost_weighted!AN74</f>
        <v>2</v>
      </c>
      <c r="BE74" s="6">
        <f>matches_win_weighted!AO74-matches_lost_weighted!AO74</f>
        <v>1</v>
      </c>
      <c r="BF74" s="6">
        <f>matches_win_weighted!AP74-matches_lost_weighted!AP74</f>
        <v>-4.0000000000000009</v>
      </c>
      <c r="BG74" s="6">
        <f>matches_win_weighted!AQ74-matches_lost_weighted!AQ74</f>
        <v>-1</v>
      </c>
      <c r="BH74" s="6">
        <f>matches_win_weighted!AR74-matches_lost_weighted!AR74</f>
        <v>0</v>
      </c>
      <c r="BI74" s="6">
        <f>matches_win_weighted!AS74-matches_lost_weighted!AS74</f>
        <v>2</v>
      </c>
      <c r="BJ74" s="6">
        <f>matches_win_weighted!AT74-matches_lost_weighted!AT74</f>
        <v>-3</v>
      </c>
      <c r="BK74" s="6">
        <f>matches_win_weighted!AU74-matches_lost_weighted!AU74</f>
        <v>-8</v>
      </c>
      <c r="BL74" s="27">
        <v>72</v>
      </c>
      <c r="BP74" s="6">
        <f>'matches_lost (2)'!BA74</f>
        <v>0.14285714285714285</v>
      </c>
      <c r="BQ74" s="6">
        <f>'matches_lost (2)'!BB74</f>
        <v>0.4285714285714286</v>
      </c>
      <c r="BR74" s="6">
        <f>'matches_lost (2)'!BC74</f>
        <v>0.14285714285714285</v>
      </c>
      <c r="BS74" s="6">
        <f>'matches_lost (2)'!BD74</f>
        <v>5.8823529411764719E-2</v>
      </c>
      <c r="BT74" s="6">
        <f>'matches_lost (2)'!BE74</f>
        <v>-0.28571428571428575</v>
      </c>
      <c r="BU74" s="6">
        <f>'matches_lost (2)'!BF74</f>
        <v>-7.6923076923076872E-2</v>
      </c>
      <c r="BV74" s="6">
        <f>'matches_lost (2)'!BG74</f>
        <v>0</v>
      </c>
      <c r="BW74" s="6">
        <f>'matches_lost (2)'!BH74</f>
        <v>0.14285714285714285</v>
      </c>
      <c r="BX74" s="6">
        <f>'matches_lost (2)'!BI74</f>
        <v>-0.23076923076923078</v>
      </c>
      <c r="BY74" s="6">
        <f>'matches_lost (2)'!BJ74</f>
        <v>-0.5714285714285714</v>
      </c>
      <c r="BZ74" s="27">
        <v>72</v>
      </c>
    </row>
    <row r="75" spans="1:78" x14ac:dyDescent="0.35">
      <c r="A75" t="s">
        <v>144</v>
      </c>
      <c r="B75" s="33">
        <v>72</v>
      </c>
      <c r="C75" s="27">
        <v>4</v>
      </c>
      <c r="D75" s="27">
        <v>8</v>
      </c>
      <c r="E75" s="27">
        <v>4</v>
      </c>
      <c r="F75" s="27">
        <f t="shared" si="32"/>
        <v>8</v>
      </c>
      <c r="G75" s="27">
        <f t="shared" si="33"/>
        <v>-4</v>
      </c>
      <c r="H75" s="27">
        <f t="shared" si="34"/>
        <v>0</v>
      </c>
      <c r="I75" s="34">
        <f>VLOOKUP(F75,naive_stat!$A$4:$E$13,5,0)</f>
        <v>0.32</v>
      </c>
      <c r="J75" s="35">
        <f>11-VLOOKUP(F75,naive_stat!$A$4:$F$13,6,0)</f>
        <v>1</v>
      </c>
      <c r="K75" s="36">
        <f>HLOOKUP(F75,$AL$3:AU75,AV75,0)</f>
        <v>5.7857142857142865</v>
      </c>
      <c r="L75" s="54">
        <f>IF(HLOOKUP(C75,$AL$3:$AU74,$AV74,0)&gt;HLOOKUP(D75,$AL$3:$AU74,$AV74,0),C75,D75)</f>
        <v>4</v>
      </c>
      <c r="M75" s="54">
        <f t="shared" si="20"/>
        <v>1</v>
      </c>
      <c r="N75" s="56">
        <f>IF(HLOOKUP(C75,$BB$3:$BK74,$AV74,0)&gt;HLOOKUP(D75,$BB$3:$BK74,$AV74,0),C75,D75)</f>
        <v>8</v>
      </c>
      <c r="O75" s="54">
        <f t="shared" si="21"/>
        <v>0</v>
      </c>
      <c r="P75" s="54">
        <f>IF(HLOOKUP(C75,$BP$3:$BY74,$AV74,0)&gt;HLOOKUP(D75,$BP$3:$BY74,$AV74,0),C75,D75)</f>
        <v>8</v>
      </c>
      <c r="Q75" s="54">
        <f t="shared" si="22"/>
        <v>0</v>
      </c>
      <c r="R75" s="27">
        <f>COUNTIF($F$4:$F75,R$3)</f>
        <v>6</v>
      </c>
      <c r="S75" s="27">
        <f>COUNTIF($F$4:$F75,S$3)</f>
        <v>6</v>
      </c>
      <c r="T75" s="27">
        <f>COUNTIF($F$4:$F75,T$3)</f>
        <v>6</v>
      </c>
      <c r="U75" s="27">
        <f>COUNTIF($F$4:$F75,U$3)</f>
        <v>8</v>
      </c>
      <c r="V75" s="27">
        <f>COUNTIF($F$4:$F75,V$3)</f>
        <v>9</v>
      </c>
      <c r="W75" s="27">
        <f>COUNTIF($F$4:$F75,W$3)</f>
        <v>7</v>
      </c>
      <c r="X75" s="27">
        <f>COUNTIF($F$4:$F75,X$3)</f>
        <v>4</v>
      </c>
      <c r="Y75" s="27">
        <f>COUNTIF($F$4:$F75,Y$3)</f>
        <v>6</v>
      </c>
      <c r="Z75" s="27">
        <f>COUNTIF($F$4:$F75,Z$3)</f>
        <v>9</v>
      </c>
      <c r="AA75" s="27">
        <f>COUNTIF($F$4:$F75,AA$3)</f>
        <v>11</v>
      </c>
      <c r="AB75" s="38">
        <f>COUNTIF($E$4:$F75,R$3)</f>
        <v>14</v>
      </c>
      <c r="AC75" s="28">
        <f>COUNTIF($E$4:$F75,S$3)</f>
        <v>21</v>
      </c>
      <c r="AD75" s="28">
        <f>COUNTIF($E$4:$F75,T$3)</f>
        <v>14</v>
      </c>
      <c r="AE75" s="28">
        <f>COUNTIF($E$4:$F75,U$3)</f>
        <v>17</v>
      </c>
      <c r="AF75" s="28">
        <f>COUNTIF($E$4:$F75,V$3)</f>
        <v>15</v>
      </c>
      <c r="AG75" s="28">
        <f>COUNTIF($E$4:$F75,W$3)</f>
        <v>13</v>
      </c>
      <c r="AH75" s="28">
        <f>COUNTIF($E$4:$F75,X$3)</f>
        <v>8</v>
      </c>
      <c r="AI75" s="28">
        <f>COUNTIF($E$4:$F75,Y$3)</f>
        <v>14</v>
      </c>
      <c r="AJ75" s="28">
        <f>COUNTIF($E$4:$F75,Z$3)</f>
        <v>14</v>
      </c>
      <c r="AK75" s="28">
        <f>COUNTIF($E$4:$F75,AA$3)</f>
        <v>14</v>
      </c>
      <c r="AL75" s="36">
        <f t="shared" si="35"/>
        <v>2.5714285714285712</v>
      </c>
      <c r="AM75" s="36">
        <f t="shared" si="23"/>
        <v>1.7142857142857142</v>
      </c>
      <c r="AN75" s="36">
        <f t="shared" si="24"/>
        <v>2.5714285714285712</v>
      </c>
      <c r="AO75" s="36">
        <f t="shared" si="25"/>
        <v>3.7647058823529411</v>
      </c>
      <c r="AP75" s="36">
        <f t="shared" si="26"/>
        <v>5.3999999999999995</v>
      </c>
      <c r="AQ75" s="36">
        <f t="shared" si="27"/>
        <v>3.7692307692307692</v>
      </c>
      <c r="AR75" s="36">
        <f t="shared" si="28"/>
        <v>2</v>
      </c>
      <c r="AS75" s="36">
        <f t="shared" si="29"/>
        <v>2.5714285714285712</v>
      </c>
      <c r="AT75" s="36">
        <f t="shared" si="30"/>
        <v>5.7857142857142865</v>
      </c>
      <c r="AU75" s="36">
        <f t="shared" si="31"/>
        <v>8.6428571428571423</v>
      </c>
      <c r="AV75" s="27">
        <v>73</v>
      </c>
      <c r="BB75" s="6">
        <f>matches_win_weighted!AL75-matches_lost_weighted!AL75</f>
        <v>2</v>
      </c>
      <c r="BC75" s="6">
        <f>matches_win_weighted!AM75-matches_lost_weighted!AM75</f>
        <v>9.0000000000000018</v>
      </c>
      <c r="BD75" s="6">
        <f>matches_win_weighted!AN75-matches_lost_weighted!AN75</f>
        <v>2</v>
      </c>
      <c r="BE75" s="6">
        <f>matches_win_weighted!AO75-matches_lost_weighted!AO75</f>
        <v>1</v>
      </c>
      <c r="BF75" s="6">
        <f>matches_win_weighted!AP75-matches_lost_weighted!AP75</f>
        <v>-2.9999999999999991</v>
      </c>
      <c r="BG75" s="6">
        <f>matches_win_weighted!AQ75-matches_lost_weighted!AQ75</f>
        <v>-1</v>
      </c>
      <c r="BH75" s="6">
        <f>matches_win_weighted!AR75-matches_lost_weighted!AR75</f>
        <v>0</v>
      </c>
      <c r="BI75" s="6">
        <f>matches_win_weighted!AS75-matches_lost_weighted!AS75</f>
        <v>2</v>
      </c>
      <c r="BJ75" s="6">
        <f>matches_win_weighted!AT75-matches_lost_weighted!AT75</f>
        <v>-4.0000000000000009</v>
      </c>
      <c r="BK75" s="6">
        <f>matches_win_weighted!AU75-matches_lost_weighted!AU75</f>
        <v>-8</v>
      </c>
      <c r="BL75" s="27">
        <v>73</v>
      </c>
      <c r="BP75" s="6">
        <f>'matches_lost (2)'!BA75</f>
        <v>0.14285714285714285</v>
      </c>
      <c r="BQ75" s="6">
        <f>'matches_lost (2)'!BB75</f>
        <v>0.4285714285714286</v>
      </c>
      <c r="BR75" s="6">
        <f>'matches_lost (2)'!BC75</f>
        <v>0.14285714285714285</v>
      </c>
      <c r="BS75" s="6">
        <f>'matches_lost (2)'!BD75</f>
        <v>5.8823529411764719E-2</v>
      </c>
      <c r="BT75" s="6">
        <f>'matches_lost (2)'!BE75</f>
        <v>-0.19999999999999996</v>
      </c>
      <c r="BU75" s="6">
        <f>'matches_lost (2)'!BF75</f>
        <v>-7.6923076923076872E-2</v>
      </c>
      <c r="BV75" s="6">
        <f>'matches_lost (2)'!BG75</f>
        <v>0</v>
      </c>
      <c r="BW75" s="6">
        <f>'matches_lost (2)'!BH75</f>
        <v>0.14285714285714285</v>
      </c>
      <c r="BX75" s="6">
        <f>'matches_lost (2)'!BI75</f>
        <v>-0.28571428571428575</v>
      </c>
      <c r="BY75" s="6">
        <f>'matches_lost (2)'!BJ75</f>
        <v>-0.5714285714285714</v>
      </c>
      <c r="BZ75" s="27">
        <v>73</v>
      </c>
    </row>
    <row r="76" spans="1:78" x14ac:dyDescent="0.35">
      <c r="A76" t="s">
        <v>144</v>
      </c>
      <c r="B76" s="33">
        <v>73</v>
      </c>
      <c r="C76" s="27">
        <v>9</v>
      </c>
      <c r="D76" s="27">
        <v>8</v>
      </c>
      <c r="E76" s="27">
        <v>9</v>
      </c>
      <c r="F76" s="27">
        <f t="shared" si="32"/>
        <v>8</v>
      </c>
      <c r="G76" s="27">
        <f t="shared" si="33"/>
        <v>1</v>
      </c>
      <c r="H76" s="27">
        <f t="shared" si="34"/>
        <v>0</v>
      </c>
      <c r="I76" s="34">
        <f>VLOOKUP(F76,naive_stat!$A$4:$E$13,5,0)</f>
        <v>0.32</v>
      </c>
      <c r="J76" s="35">
        <f>11-VLOOKUP(F76,naive_stat!$A$4:$F$13,6,0)</f>
        <v>1</v>
      </c>
      <c r="K76" s="36">
        <f>HLOOKUP(F76,$AL$3:AU76,AV76,0)</f>
        <v>6.6666666666666661</v>
      </c>
      <c r="L76" s="54">
        <f>IF(HLOOKUP(C76,$AL$3:$AU75,$AV75,0)&gt;HLOOKUP(D76,$AL$3:$AU75,$AV75,0),C76,D76)</f>
        <v>9</v>
      </c>
      <c r="M76" s="54">
        <f t="shared" si="20"/>
        <v>1</v>
      </c>
      <c r="N76" s="56">
        <f>IF(HLOOKUP(C76,$BB$3:$BK75,$AV75,0)&gt;HLOOKUP(D76,$BB$3:$BK75,$AV75,0),C76,D76)</f>
        <v>8</v>
      </c>
      <c r="O76" s="54">
        <f t="shared" si="21"/>
        <v>0</v>
      </c>
      <c r="P76" s="54">
        <f>IF(HLOOKUP(C76,$BP$3:$BY75,$AV75,0)&gt;HLOOKUP(D76,$BP$3:$BY75,$AV75,0),C76,D76)</f>
        <v>8</v>
      </c>
      <c r="Q76" s="54">
        <f t="shared" si="22"/>
        <v>0</v>
      </c>
      <c r="R76" s="27">
        <f>COUNTIF($F$4:$F76,R$3)</f>
        <v>6</v>
      </c>
      <c r="S76" s="27">
        <f>COUNTIF($F$4:$F76,S$3)</f>
        <v>6</v>
      </c>
      <c r="T76" s="27">
        <f>COUNTIF($F$4:$F76,T$3)</f>
        <v>6</v>
      </c>
      <c r="U76" s="27">
        <f>COUNTIF($F$4:$F76,U$3)</f>
        <v>8</v>
      </c>
      <c r="V76" s="27">
        <f>COUNTIF($F$4:$F76,V$3)</f>
        <v>9</v>
      </c>
      <c r="W76" s="27">
        <f>COUNTIF($F$4:$F76,W$3)</f>
        <v>7</v>
      </c>
      <c r="X76" s="27">
        <f>COUNTIF($F$4:$F76,X$3)</f>
        <v>4</v>
      </c>
      <c r="Y76" s="27">
        <f>COUNTIF($F$4:$F76,Y$3)</f>
        <v>6</v>
      </c>
      <c r="Z76" s="27">
        <f>COUNTIF($F$4:$F76,Z$3)</f>
        <v>10</v>
      </c>
      <c r="AA76" s="27">
        <f>COUNTIF($F$4:$F76,AA$3)</f>
        <v>11</v>
      </c>
      <c r="AB76" s="38">
        <f>COUNTIF($E$4:$F76,R$3)</f>
        <v>14</v>
      </c>
      <c r="AC76" s="28">
        <f>COUNTIF($E$4:$F76,S$3)</f>
        <v>21</v>
      </c>
      <c r="AD76" s="28">
        <f>COUNTIF($E$4:$F76,T$3)</f>
        <v>14</v>
      </c>
      <c r="AE76" s="28">
        <f>COUNTIF($E$4:$F76,U$3)</f>
        <v>17</v>
      </c>
      <c r="AF76" s="28">
        <f>COUNTIF($E$4:$F76,V$3)</f>
        <v>15</v>
      </c>
      <c r="AG76" s="28">
        <f>COUNTIF($E$4:$F76,W$3)</f>
        <v>13</v>
      </c>
      <c r="AH76" s="28">
        <f>COUNTIF($E$4:$F76,X$3)</f>
        <v>8</v>
      </c>
      <c r="AI76" s="28">
        <f>COUNTIF($E$4:$F76,Y$3)</f>
        <v>14</v>
      </c>
      <c r="AJ76" s="28">
        <f>COUNTIF($E$4:$F76,Z$3)</f>
        <v>15</v>
      </c>
      <c r="AK76" s="28">
        <f>COUNTIF($E$4:$F76,AA$3)</f>
        <v>15</v>
      </c>
      <c r="AL76" s="36">
        <f t="shared" si="35"/>
        <v>2.5714285714285712</v>
      </c>
      <c r="AM76" s="36">
        <f t="shared" si="23"/>
        <v>1.7142857142857142</v>
      </c>
      <c r="AN76" s="36">
        <f t="shared" si="24"/>
        <v>2.5714285714285712</v>
      </c>
      <c r="AO76" s="36">
        <f t="shared" si="25"/>
        <v>3.7647058823529411</v>
      </c>
      <c r="AP76" s="36">
        <f t="shared" si="26"/>
        <v>5.3999999999999995</v>
      </c>
      <c r="AQ76" s="36">
        <f t="shared" si="27"/>
        <v>3.7692307692307692</v>
      </c>
      <c r="AR76" s="36">
        <f t="shared" si="28"/>
        <v>2</v>
      </c>
      <c r="AS76" s="36">
        <f t="shared" si="29"/>
        <v>2.5714285714285712</v>
      </c>
      <c r="AT76" s="36">
        <f t="shared" si="30"/>
        <v>6.6666666666666661</v>
      </c>
      <c r="AU76" s="36">
        <f t="shared" si="31"/>
        <v>8.0666666666666664</v>
      </c>
      <c r="AV76" s="27">
        <v>74</v>
      </c>
      <c r="BB76" s="6">
        <f>matches_win_weighted!AL76-matches_lost_weighted!AL76</f>
        <v>2</v>
      </c>
      <c r="BC76" s="6">
        <f>matches_win_weighted!AM76-matches_lost_weighted!AM76</f>
        <v>9.0000000000000018</v>
      </c>
      <c r="BD76" s="6">
        <f>matches_win_weighted!AN76-matches_lost_weighted!AN76</f>
        <v>2</v>
      </c>
      <c r="BE76" s="6">
        <f>matches_win_weighted!AO76-matches_lost_weighted!AO76</f>
        <v>1</v>
      </c>
      <c r="BF76" s="6">
        <f>matches_win_weighted!AP76-matches_lost_weighted!AP76</f>
        <v>-2.9999999999999991</v>
      </c>
      <c r="BG76" s="6">
        <f>matches_win_weighted!AQ76-matches_lost_weighted!AQ76</f>
        <v>-1</v>
      </c>
      <c r="BH76" s="6">
        <f>matches_win_weighted!AR76-matches_lost_weighted!AR76</f>
        <v>0</v>
      </c>
      <c r="BI76" s="6">
        <f>matches_win_weighted!AS76-matches_lost_weighted!AS76</f>
        <v>2</v>
      </c>
      <c r="BJ76" s="6">
        <f>matches_win_weighted!AT76-matches_lost_weighted!AT76</f>
        <v>-5</v>
      </c>
      <c r="BK76" s="6">
        <f>matches_win_weighted!AU76-matches_lost_weighted!AU76</f>
        <v>-7</v>
      </c>
      <c r="BL76" s="27">
        <v>74</v>
      </c>
      <c r="BP76" s="6">
        <f>'matches_lost (2)'!BA76</f>
        <v>0.14285714285714285</v>
      </c>
      <c r="BQ76" s="6">
        <f>'matches_lost (2)'!BB76</f>
        <v>0.4285714285714286</v>
      </c>
      <c r="BR76" s="6">
        <f>'matches_lost (2)'!BC76</f>
        <v>0.14285714285714285</v>
      </c>
      <c r="BS76" s="6">
        <f>'matches_lost (2)'!BD76</f>
        <v>5.8823529411764719E-2</v>
      </c>
      <c r="BT76" s="6">
        <f>'matches_lost (2)'!BE76</f>
        <v>-0.19999999999999996</v>
      </c>
      <c r="BU76" s="6">
        <f>'matches_lost (2)'!BF76</f>
        <v>-7.6923076923076872E-2</v>
      </c>
      <c r="BV76" s="6">
        <f>'matches_lost (2)'!BG76</f>
        <v>0</v>
      </c>
      <c r="BW76" s="6">
        <f>'matches_lost (2)'!BH76</f>
        <v>0.14285714285714285</v>
      </c>
      <c r="BX76" s="6">
        <f>'matches_lost (2)'!BI76</f>
        <v>-0.33333333333333331</v>
      </c>
      <c r="BY76" s="6">
        <f>'matches_lost (2)'!BJ76</f>
        <v>-0.46666666666666662</v>
      </c>
      <c r="BZ76" s="27">
        <v>74</v>
      </c>
    </row>
    <row r="77" spans="1:78" x14ac:dyDescent="0.35">
      <c r="A77" t="s">
        <v>144</v>
      </c>
      <c r="B77" s="33">
        <v>74</v>
      </c>
      <c r="C77" s="27">
        <v>8</v>
      </c>
      <c r="D77" s="27">
        <v>4</v>
      </c>
      <c r="E77" s="27">
        <v>4</v>
      </c>
      <c r="F77" s="27">
        <f t="shared" si="32"/>
        <v>8</v>
      </c>
      <c r="G77" s="27">
        <f t="shared" si="33"/>
        <v>4</v>
      </c>
      <c r="H77" s="27">
        <f t="shared" si="34"/>
        <v>0</v>
      </c>
      <c r="I77" s="34">
        <f>VLOOKUP(F77,naive_stat!$A$4:$E$13,5,0)</f>
        <v>0.32</v>
      </c>
      <c r="J77" s="35">
        <f>11-VLOOKUP(F77,naive_stat!$A$4:$F$13,6,0)</f>
        <v>1</v>
      </c>
      <c r="K77" s="36">
        <f>HLOOKUP(F77,$AL$3:AU77,AV77,0)</f>
        <v>7.5625</v>
      </c>
      <c r="L77" s="54">
        <f>IF(HLOOKUP(C77,$AL$3:$AU76,$AV76,0)&gt;HLOOKUP(D77,$AL$3:$AU76,$AV76,0),C77,D77)</f>
        <v>8</v>
      </c>
      <c r="M77" s="54">
        <f t="shared" si="20"/>
        <v>0</v>
      </c>
      <c r="N77" s="56">
        <f>IF(HLOOKUP(C77,$BB$3:$BK76,$AV76,0)&gt;HLOOKUP(D77,$BB$3:$BK76,$AV76,0),C77,D77)</f>
        <v>4</v>
      </c>
      <c r="O77" s="54">
        <f t="shared" si="21"/>
        <v>1</v>
      </c>
      <c r="P77" s="54">
        <f>IF(HLOOKUP(C77,$BP$3:$BY76,$AV76,0)&gt;HLOOKUP(D77,$BP$3:$BY76,$AV76,0),C77,D77)</f>
        <v>4</v>
      </c>
      <c r="Q77" s="54">
        <f t="shared" si="22"/>
        <v>1</v>
      </c>
      <c r="R77" s="27">
        <f>COUNTIF($F$4:$F77,R$3)</f>
        <v>6</v>
      </c>
      <c r="S77" s="27">
        <f>COUNTIF($F$4:$F77,S$3)</f>
        <v>6</v>
      </c>
      <c r="T77" s="27">
        <f>COUNTIF($F$4:$F77,T$3)</f>
        <v>6</v>
      </c>
      <c r="U77" s="27">
        <f>COUNTIF($F$4:$F77,U$3)</f>
        <v>8</v>
      </c>
      <c r="V77" s="27">
        <f>COUNTIF($F$4:$F77,V$3)</f>
        <v>9</v>
      </c>
      <c r="W77" s="27">
        <f>COUNTIF($F$4:$F77,W$3)</f>
        <v>7</v>
      </c>
      <c r="X77" s="27">
        <f>COUNTIF($F$4:$F77,X$3)</f>
        <v>4</v>
      </c>
      <c r="Y77" s="27">
        <f>COUNTIF($F$4:$F77,Y$3)</f>
        <v>6</v>
      </c>
      <c r="Z77" s="27">
        <f>COUNTIF($F$4:$F77,Z$3)</f>
        <v>11</v>
      </c>
      <c r="AA77" s="27">
        <f>COUNTIF($F$4:$F77,AA$3)</f>
        <v>11</v>
      </c>
      <c r="AB77" s="38">
        <f>COUNTIF($E$4:$F77,R$3)</f>
        <v>14</v>
      </c>
      <c r="AC77" s="28">
        <f>COUNTIF($E$4:$F77,S$3)</f>
        <v>21</v>
      </c>
      <c r="AD77" s="28">
        <f>COUNTIF($E$4:$F77,T$3)</f>
        <v>14</v>
      </c>
      <c r="AE77" s="28">
        <f>COUNTIF($E$4:$F77,U$3)</f>
        <v>17</v>
      </c>
      <c r="AF77" s="28">
        <f>COUNTIF($E$4:$F77,V$3)</f>
        <v>16</v>
      </c>
      <c r="AG77" s="28">
        <f>COUNTIF($E$4:$F77,W$3)</f>
        <v>13</v>
      </c>
      <c r="AH77" s="28">
        <f>COUNTIF($E$4:$F77,X$3)</f>
        <v>8</v>
      </c>
      <c r="AI77" s="28">
        <f>COUNTIF($E$4:$F77,Y$3)</f>
        <v>14</v>
      </c>
      <c r="AJ77" s="28">
        <f>COUNTIF($E$4:$F77,Z$3)</f>
        <v>16</v>
      </c>
      <c r="AK77" s="28">
        <f>COUNTIF($E$4:$F77,AA$3)</f>
        <v>15</v>
      </c>
      <c r="AL77" s="36">
        <f t="shared" si="35"/>
        <v>2.5714285714285712</v>
      </c>
      <c r="AM77" s="36">
        <f t="shared" si="23"/>
        <v>1.7142857142857142</v>
      </c>
      <c r="AN77" s="36">
        <f t="shared" si="24"/>
        <v>2.5714285714285712</v>
      </c>
      <c r="AO77" s="36">
        <f t="shared" si="25"/>
        <v>3.7647058823529411</v>
      </c>
      <c r="AP77" s="36">
        <f t="shared" si="26"/>
        <v>5.0625</v>
      </c>
      <c r="AQ77" s="36">
        <f t="shared" si="27"/>
        <v>3.7692307692307692</v>
      </c>
      <c r="AR77" s="36">
        <f t="shared" si="28"/>
        <v>2</v>
      </c>
      <c r="AS77" s="36">
        <f t="shared" si="29"/>
        <v>2.5714285714285712</v>
      </c>
      <c r="AT77" s="36">
        <f t="shared" si="30"/>
        <v>7.5625</v>
      </c>
      <c r="AU77" s="36">
        <f t="shared" si="31"/>
        <v>8.0666666666666664</v>
      </c>
      <c r="AV77" s="27">
        <v>75</v>
      </c>
      <c r="BB77" s="6">
        <f>matches_win_weighted!AL77-matches_lost_weighted!AL77</f>
        <v>2</v>
      </c>
      <c r="BC77" s="6">
        <f>matches_win_weighted!AM77-matches_lost_weighted!AM77</f>
        <v>9.0000000000000018</v>
      </c>
      <c r="BD77" s="6">
        <f>matches_win_weighted!AN77-matches_lost_weighted!AN77</f>
        <v>2</v>
      </c>
      <c r="BE77" s="6">
        <f>matches_win_weighted!AO77-matches_lost_weighted!AO77</f>
        <v>1</v>
      </c>
      <c r="BF77" s="6">
        <f>matches_win_weighted!AP77-matches_lost_weighted!AP77</f>
        <v>-2</v>
      </c>
      <c r="BG77" s="6">
        <f>matches_win_weighted!AQ77-matches_lost_weighted!AQ77</f>
        <v>-1</v>
      </c>
      <c r="BH77" s="6">
        <f>matches_win_weighted!AR77-matches_lost_weighted!AR77</f>
        <v>0</v>
      </c>
      <c r="BI77" s="6">
        <f>matches_win_weighted!AS77-matches_lost_weighted!AS77</f>
        <v>2</v>
      </c>
      <c r="BJ77" s="6">
        <f>matches_win_weighted!AT77-matches_lost_weighted!AT77</f>
        <v>-6</v>
      </c>
      <c r="BK77" s="6">
        <f>matches_win_weighted!AU77-matches_lost_weighted!AU77</f>
        <v>-7</v>
      </c>
      <c r="BL77" s="27">
        <v>75</v>
      </c>
      <c r="BP77" s="6">
        <f>'matches_lost (2)'!BA77</f>
        <v>0.14285714285714285</v>
      </c>
      <c r="BQ77" s="6">
        <f>'matches_lost (2)'!BB77</f>
        <v>0.4285714285714286</v>
      </c>
      <c r="BR77" s="6">
        <f>'matches_lost (2)'!BC77</f>
        <v>0.14285714285714285</v>
      </c>
      <c r="BS77" s="6">
        <f>'matches_lost (2)'!BD77</f>
        <v>5.8823529411764719E-2</v>
      </c>
      <c r="BT77" s="6">
        <f>'matches_lost (2)'!BE77</f>
        <v>-0.125</v>
      </c>
      <c r="BU77" s="6">
        <f>'matches_lost (2)'!BF77</f>
        <v>-7.6923076923076872E-2</v>
      </c>
      <c r="BV77" s="6">
        <f>'matches_lost (2)'!BG77</f>
        <v>0</v>
      </c>
      <c r="BW77" s="6">
        <f>'matches_lost (2)'!BH77</f>
        <v>0.14285714285714285</v>
      </c>
      <c r="BX77" s="6">
        <f>'matches_lost (2)'!BI77</f>
        <v>-0.375</v>
      </c>
      <c r="BY77" s="6">
        <f>'matches_lost (2)'!BJ77</f>
        <v>-0.46666666666666662</v>
      </c>
      <c r="BZ77" s="27">
        <v>75</v>
      </c>
    </row>
    <row r="78" spans="1:78" x14ac:dyDescent="0.35">
      <c r="A78" t="s">
        <v>144</v>
      </c>
      <c r="B78" s="33">
        <v>75</v>
      </c>
      <c r="C78" s="27">
        <v>1</v>
      </c>
      <c r="D78" s="27">
        <v>7</v>
      </c>
      <c r="E78" s="27">
        <v>1</v>
      </c>
      <c r="F78" s="27">
        <f t="shared" si="32"/>
        <v>7</v>
      </c>
      <c r="G78" s="27">
        <f t="shared" si="33"/>
        <v>-6</v>
      </c>
      <c r="H78" s="27">
        <f t="shared" si="34"/>
        <v>0</v>
      </c>
      <c r="I78" s="34">
        <f>VLOOKUP(F78,naive_stat!$A$4:$E$13,5,0)</f>
        <v>0.44827586206896552</v>
      </c>
      <c r="J78" s="35">
        <f>11-VLOOKUP(F78,naive_stat!$A$4:$F$13,6,0)</f>
        <v>4</v>
      </c>
      <c r="K78" s="36">
        <f>HLOOKUP(F78,$AL$3:AU78,AV78,0)</f>
        <v>3.2666666666666666</v>
      </c>
      <c r="L78" s="54">
        <f>IF(HLOOKUP(C78,$AL$3:$AU77,$AV77,0)&gt;HLOOKUP(D78,$AL$3:$AU77,$AV77,0),C78,D78)</f>
        <v>7</v>
      </c>
      <c r="M78" s="54">
        <f t="shared" si="20"/>
        <v>0</v>
      </c>
      <c r="N78" s="56">
        <f>IF(HLOOKUP(C78,$BB$3:$BK77,$AV77,0)&gt;HLOOKUP(D78,$BB$3:$BK77,$AV77,0),C78,D78)</f>
        <v>1</v>
      </c>
      <c r="O78" s="54">
        <f t="shared" si="21"/>
        <v>1</v>
      </c>
      <c r="P78" s="54">
        <f>IF(HLOOKUP(C78,$BP$3:$BY77,$AV77,0)&gt;HLOOKUP(D78,$BP$3:$BY77,$AV77,0),C78,D78)</f>
        <v>1</v>
      </c>
      <c r="Q78" s="54">
        <f t="shared" si="22"/>
        <v>1</v>
      </c>
      <c r="R78" s="27">
        <f>COUNTIF($F$4:$F78,R$3)</f>
        <v>6</v>
      </c>
      <c r="S78" s="27">
        <f>COUNTIF($F$4:$F78,S$3)</f>
        <v>6</v>
      </c>
      <c r="T78" s="27">
        <f>COUNTIF($F$4:$F78,T$3)</f>
        <v>6</v>
      </c>
      <c r="U78" s="27">
        <f>COUNTIF($F$4:$F78,U$3)</f>
        <v>8</v>
      </c>
      <c r="V78" s="27">
        <f>COUNTIF($F$4:$F78,V$3)</f>
        <v>9</v>
      </c>
      <c r="W78" s="27">
        <f>COUNTIF($F$4:$F78,W$3)</f>
        <v>7</v>
      </c>
      <c r="X78" s="27">
        <f>COUNTIF($F$4:$F78,X$3)</f>
        <v>4</v>
      </c>
      <c r="Y78" s="27">
        <f>COUNTIF($F$4:$F78,Y$3)</f>
        <v>7</v>
      </c>
      <c r="Z78" s="27">
        <f>COUNTIF($F$4:$F78,Z$3)</f>
        <v>11</v>
      </c>
      <c r="AA78" s="27">
        <f>COUNTIF($F$4:$F78,AA$3)</f>
        <v>11</v>
      </c>
      <c r="AB78" s="38">
        <f>COUNTIF($E$4:$F78,R$3)</f>
        <v>14</v>
      </c>
      <c r="AC78" s="28">
        <f>COUNTIF($E$4:$F78,S$3)</f>
        <v>22</v>
      </c>
      <c r="AD78" s="28">
        <f>COUNTIF($E$4:$F78,T$3)</f>
        <v>14</v>
      </c>
      <c r="AE78" s="28">
        <f>COUNTIF($E$4:$F78,U$3)</f>
        <v>17</v>
      </c>
      <c r="AF78" s="28">
        <f>COUNTIF($E$4:$F78,V$3)</f>
        <v>16</v>
      </c>
      <c r="AG78" s="28">
        <f>COUNTIF($E$4:$F78,W$3)</f>
        <v>13</v>
      </c>
      <c r="AH78" s="28">
        <f>COUNTIF($E$4:$F78,X$3)</f>
        <v>8</v>
      </c>
      <c r="AI78" s="28">
        <f>COUNTIF($E$4:$F78,Y$3)</f>
        <v>15</v>
      </c>
      <c r="AJ78" s="28">
        <f>COUNTIF($E$4:$F78,Z$3)</f>
        <v>16</v>
      </c>
      <c r="AK78" s="28">
        <f>COUNTIF($E$4:$F78,AA$3)</f>
        <v>15</v>
      </c>
      <c r="AL78" s="36">
        <f t="shared" si="35"/>
        <v>2.5714285714285712</v>
      </c>
      <c r="AM78" s="36">
        <f t="shared" si="23"/>
        <v>1.6363636363636362</v>
      </c>
      <c r="AN78" s="36">
        <f t="shared" si="24"/>
        <v>2.5714285714285712</v>
      </c>
      <c r="AO78" s="36">
        <f t="shared" si="25"/>
        <v>3.7647058823529411</v>
      </c>
      <c r="AP78" s="36">
        <f t="shared" si="26"/>
        <v>5.0625</v>
      </c>
      <c r="AQ78" s="36">
        <f t="shared" si="27"/>
        <v>3.7692307692307692</v>
      </c>
      <c r="AR78" s="36">
        <f t="shared" si="28"/>
        <v>2</v>
      </c>
      <c r="AS78" s="36">
        <f t="shared" si="29"/>
        <v>3.2666666666666666</v>
      </c>
      <c r="AT78" s="36">
        <f t="shared" si="30"/>
        <v>7.5625</v>
      </c>
      <c r="AU78" s="36">
        <f t="shared" si="31"/>
        <v>8.0666666666666664</v>
      </c>
      <c r="AV78" s="27">
        <v>76</v>
      </c>
      <c r="BB78" s="6">
        <f>matches_win_weighted!AL78-matches_lost_weighted!AL78</f>
        <v>2</v>
      </c>
      <c r="BC78" s="6">
        <f>matches_win_weighted!AM78-matches_lost_weighted!AM78</f>
        <v>10</v>
      </c>
      <c r="BD78" s="6">
        <f>matches_win_weighted!AN78-matches_lost_weighted!AN78</f>
        <v>2</v>
      </c>
      <c r="BE78" s="6">
        <f>matches_win_weighted!AO78-matches_lost_weighted!AO78</f>
        <v>1</v>
      </c>
      <c r="BF78" s="6">
        <f>matches_win_weighted!AP78-matches_lost_weighted!AP78</f>
        <v>-2</v>
      </c>
      <c r="BG78" s="6">
        <f>matches_win_weighted!AQ78-matches_lost_weighted!AQ78</f>
        <v>-1</v>
      </c>
      <c r="BH78" s="6">
        <f>matches_win_weighted!AR78-matches_lost_weighted!AR78</f>
        <v>0</v>
      </c>
      <c r="BI78" s="6">
        <f>matches_win_weighted!AS78-matches_lost_weighted!AS78</f>
        <v>1</v>
      </c>
      <c r="BJ78" s="6">
        <f>matches_win_weighted!AT78-matches_lost_weighted!AT78</f>
        <v>-6</v>
      </c>
      <c r="BK78" s="6">
        <f>matches_win_weighted!AU78-matches_lost_weighted!AU78</f>
        <v>-7</v>
      </c>
      <c r="BL78" s="27">
        <v>76</v>
      </c>
      <c r="BP78" s="6">
        <f>'matches_lost (2)'!BA78</f>
        <v>0.14285714285714285</v>
      </c>
      <c r="BQ78" s="6">
        <f>'matches_lost (2)'!BB78</f>
        <v>0.45454545454545459</v>
      </c>
      <c r="BR78" s="6">
        <f>'matches_lost (2)'!BC78</f>
        <v>0.14285714285714285</v>
      </c>
      <c r="BS78" s="6">
        <f>'matches_lost (2)'!BD78</f>
        <v>5.8823529411764719E-2</v>
      </c>
      <c r="BT78" s="6">
        <f>'matches_lost (2)'!BE78</f>
        <v>-0.125</v>
      </c>
      <c r="BU78" s="6">
        <f>'matches_lost (2)'!BF78</f>
        <v>-7.6923076923076872E-2</v>
      </c>
      <c r="BV78" s="6">
        <f>'matches_lost (2)'!BG78</f>
        <v>0</v>
      </c>
      <c r="BW78" s="6">
        <f>'matches_lost (2)'!BH78</f>
        <v>6.6666666666666652E-2</v>
      </c>
      <c r="BX78" s="6">
        <f>'matches_lost (2)'!BI78</f>
        <v>-0.375</v>
      </c>
      <c r="BY78" s="6">
        <f>'matches_lost (2)'!BJ78</f>
        <v>-0.46666666666666662</v>
      </c>
      <c r="BZ78" s="27">
        <v>76</v>
      </c>
    </row>
    <row r="79" spans="1:78" x14ac:dyDescent="0.35">
      <c r="A79" t="s">
        <v>144</v>
      </c>
      <c r="B79" s="33">
        <v>76</v>
      </c>
      <c r="C79" s="27">
        <v>4</v>
      </c>
      <c r="D79" s="27">
        <v>0</v>
      </c>
      <c r="E79" s="27">
        <v>4</v>
      </c>
      <c r="F79" s="27">
        <f t="shared" si="32"/>
        <v>0</v>
      </c>
      <c r="G79" s="27">
        <f t="shared" si="33"/>
        <v>4</v>
      </c>
      <c r="H79" s="27">
        <f t="shared" si="34"/>
        <v>0</v>
      </c>
      <c r="I79" s="34">
        <f>VLOOKUP(F79,naive_stat!$A$4:$E$13,5,0)</f>
        <v>0.5161290322580645</v>
      </c>
      <c r="J79" s="35">
        <f>11-VLOOKUP(F79,naive_stat!$A$4:$F$13,6,0)</f>
        <v>8</v>
      </c>
      <c r="K79" s="36">
        <f>HLOOKUP(F79,$AL$3:AU79,AV79,0)</f>
        <v>3.2666666666666666</v>
      </c>
      <c r="L79" s="54">
        <f>IF(HLOOKUP(C79,$AL$3:$AU78,$AV78,0)&gt;HLOOKUP(D79,$AL$3:$AU78,$AV78,0),C79,D79)</f>
        <v>4</v>
      </c>
      <c r="M79" s="54">
        <f t="shared" si="20"/>
        <v>1</v>
      </c>
      <c r="N79" s="56">
        <f>IF(HLOOKUP(C79,$BB$3:$BK78,$AV78,0)&gt;HLOOKUP(D79,$BB$3:$BK78,$AV78,0),C79,D79)</f>
        <v>0</v>
      </c>
      <c r="O79" s="54">
        <f t="shared" si="21"/>
        <v>0</v>
      </c>
      <c r="P79" s="54">
        <f>IF(HLOOKUP(C79,$BP$3:$BY78,$AV78,0)&gt;HLOOKUP(D79,$BP$3:$BY78,$AV78,0),C79,D79)</f>
        <v>0</v>
      </c>
      <c r="Q79" s="54">
        <f t="shared" si="22"/>
        <v>0</v>
      </c>
      <c r="R79" s="27">
        <f>COUNTIF($F$4:$F79,R$3)</f>
        <v>7</v>
      </c>
      <c r="S79" s="27">
        <f>COUNTIF($F$4:$F79,S$3)</f>
        <v>6</v>
      </c>
      <c r="T79" s="27">
        <f>COUNTIF($F$4:$F79,T$3)</f>
        <v>6</v>
      </c>
      <c r="U79" s="27">
        <f>COUNTIF($F$4:$F79,U$3)</f>
        <v>8</v>
      </c>
      <c r="V79" s="27">
        <f>COUNTIF($F$4:$F79,V$3)</f>
        <v>9</v>
      </c>
      <c r="W79" s="27">
        <f>COUNTIF($F$4:$F79,W$3)</f>
        <v>7</v>
      </c>
      <c r="X79" s="27">
        <f>COUNTIF($F$4:$F79,X$3)</f>
        <v>4</v>
      </c>
      <c r="Y79" s="27">
        <f>COUNTIF($F$4:$F79,Y$3)</f>
        <v>7</v>
      </c>
      <c r="Z79" s="27">
        <f>COUNTIF($F$4:$F79,Z$3)</f>
        <v>11</v>
      </c>
      <c r="AA79" s="27">
        <f>COUNTIF($F$4:$F79,AA$3)</f>
        <v>11</v>
      </c>
      <c r="AB79" s="38">
        <f>COUNTIF($E$4:$F79,R$3)</f>
        <v>15</v>
      </c>
      <c r="AC79" s="28">
        <f>COUNTIF($E$4:$F79,S$3)</f>
        <v>22</v>
      </c>
      <c r="AD79" s="28">
        <f>COUNTIF($E$4:$F79,T$3)</f>
        <v>14</v>
      </c>
      <c r="AE79" s="28">
        <f>COUNTIF($E$4:$F79,U$3)</f>
        <v>17</v>
      </c>
      <c r="AF79" s="28">
        <f>COUNTIF($E$4:$F79,V$3)</f>
        <v>17</v>
      </c>
      <c r="AG79" s="28">
        <f>COUNTIF($E$4:$F79,W$3)</f>
        <v>13</v>
      </c>
      <c r="AH79" s="28">
        <f>COUNTIF($E$4:$F79,X$3)</f>
        <v>8</v>
      </c>
      <c r="AI79" s="28">
        <f>COUNTIF($E$4:$F79,Y$3)</f>
        <v>15</v>
      </c>
      <c r="AJ79" s="28">
        <f>COUNTIF($E$4:$F79,Z$3)</f>
        <v>16</v>
      </c>
      <c r="AK79" s="28">
        <f>COUNTIF($E$4:$F79,AA$3)</f>
        <v>15</v>
      </c>
      <c r="AL79" s="36">
        <f t="shared" si="35"/>
        <v>3.2666666666666666</v>
      </c>
      <c r="AM79" s="36">
        <f t="shared" si="23"/>
        <v>1.6363636363636362</v>
      </c>
      <c r="AN79" s="36">
        <f t="shared" si="24"/>
        <v>2.5714285714285712</v>
      </c>
      <c r="AO79" s="36">
        <f t="shared" si="25"/>
        <v>3.7647058823529411</v>
      </c>
      <c r="AP79" s="36">
        <f t="shared" si="26"/>
        <v>4.7647058823529411</v>
      </c>
      <c r="AQ79" s="36">
        <f t="shared" si="27"/>
        <v>3.7692307692307692</v>
      </c>
      <c r="AR79" s="36">
        <f t="shared" si="28"/>
        <v>2</v>
      </c>
      <c r="AS79" s="36">
        <f t="shared" si="29"/>
        <v>3.2666666666666666</v>
      </c>
      <c r="AT79" s="36">
        <f t="shared" si="30"/>
        <v>7.5625</v>
      </c>
      <c r="AU79" s="36">
        <f t="shared" si="31"/>
        <v>8.0666666666666664</v>
      </c>
      <c r="AV79" s="27">
        <v>77</v>
      </c>
      <c r="BB79" s="6">
        <f>matches_win_weighted!AL79-matches_lost_weighted!AL79</f>
        <v>1</v>
      </c>
      <c r="BC79" s="6">
        <f>matches_win_weighted!AM79-matches_lost_weighted!AM79</f>
        <v>10</v>
      </c>
      <c r="BD79" s="6">
        <f>matches_win_weighted!AN79-matches_lost_weighted!AN79</f>
        <v>2</v>
      </c>
      <c r="BE79" s="6">
        <f>matches_win_weighted!AO79-matches_lost_weighted!AO79</f>
        <v>1</v>
      </c>
      <c r="BF79" s="6">
        <f>matches_win_weighted!AP79-matches_lost_weighted!AP79</f>
        <v>-1</v>
      </c>
      <c r="BG79" s="6">
        <f>matches_win_weighted!AQ79-matches_lost_weighted!AQ79</f>
        <v>-1</v>
      </c>
      <c r="BH79" s="6">
        <f>matches_win_weighted!AR79-matches_lost_weighted!AR79</f>
        <v>0</v>
      </c>
      <c r="BI79" s="6">
        <f>matches_win_weighted!AS79-matches_lost_weighted!AS79</f>
        <v>1</v>
      </c>
      <c r="BJ79" s="6">
        <f>matches_win_weighted!AT79-matches_lost_weighted!AT79</f>
        <v>-6</v>
      </c>
      <c r="BK79" s="6">
        <f>matches_win_weighted!AU79-matches_lost_weighted!AU79</f>
        <v>-7</v>
      </c>
      <c r="BL79" s="27">
        <v>77</v>
      </c>
      <c r="BP79" s="6">
        <f>'matches_lost (2)'!BA79</f>
        <v>6.6666666666666652E-2</v>
      </c>
      <c r="BQ79" s="6">
        <f>'matches_lost (2)'!BB79</f>
        <v>0.45454545454545459</v>
      </c>
      <c r="BR79" s="6">
        <f>'matches_lost (2)'!BC79</f>
        <v>0.14285714285714285</v>
      </c>
      <c r="BS79" s="6">
        <f>'matches_lost (2)'!BD79</f>
        <v>5.8823529411764719E-2</v>
      </c>
      <c r="BT79" s="6">
        <f>'matches_lost (2)'!BE79</f>
        <v>-5.8823529411764719E-2</v>
      </c>
      <c r="BU79" s="6">
        <f>'matches_lost (2)'!BF79</f>
        <v>-7.6923076923076872E-2</v>
      </c>
      <c r="BV79" s="6">
        <f>'matches_lost (2)'!BG79</f>
        <v>0</v>
      </c>
      <c r="BW79" s="6">
        <f>'matches_lost (2)'!BH79</f>
        <v>6.6666666666666652E-2</v>
      </c>
      <c r="BX79" s="6">
        <f>'matches_lost (2)'!BI79</f>
        <v>-0.375</v>
      </c>
      <c r="BY79" s="6">
        <f>'matches_lost (2)'!BJ79</f>
        <v>-0.46666666666666662</v>
      </c>
      <c r="BZ79" s="27">
        <v>77</v>
      </c>
    </row>
    <row r="80" spans="1:78" x14ac:dyDescent="0.35">
      <c r="A80" t="s">
        <v>144</v>
      </c>
      <c r="B80" s="33">
        <v>77</v>
      </c>
      <c r="C80" s="27">
        <v>6</v>
      </c>
      <c r="D80" s="27">
        <v>8</v>
      </c>
      <c r="E80" s="27">
        <v>6</v>
      </c>
      <c r="F80" s="27">
        <f t="shared" si="32"/>
        <v>8</v>
      </c>
      <c r="G80" s="27">
        <f t="shared" si="33"/>
        <v>-2</v>
      </c>
      <c r="H80" s="27">
        <f t="shared" si="34"/>
        <v>0</v>
      </c>
      <c r="I80" s="34">
        <f>VLOOKUP(F80,naive_stat!$A$4:$E$13,5,0)</f>
        <v>0.32</v>
      </c>
      <c r="J80" s="35">
        <f>11-VLOOKUP(F80,naive_stat!$A$4:$F$13,6,0)</f>
        <v>1</v>
      </c>
      <c r="K80" s="36">
        <f>HLOOKUP(F80,$AL$3:AU80,AV80,0)</f>
        <v>8.4705882352941178</v>
      </c>
      <c r="L80" s="54">
        <f>IF(HLOOKUP(C80,$AL$3:$AU79,$AV79,0)&gt;HLOOKUP(D80,$AL$3:$AU79,$AV79,0),C80,D80)</f>
        <v>8</v>
      </c>
      <c r="M80" s="54">
        <f t="shared" si="20"/>
        <v>0</v>
      </c>
      <c r="N80" s="56">
        <f>IF(HLOOKUP(C80,$BB$3:$BK79,$AV79,0)&gt;HLOOKUP(D80,$BB$3:$BK79,$AV79,0),C80,D80)</f>
        <v>6</v>
      </c>
      <c r="O80" s="54">
        <f t="shared" si="21"/>
        <v>1</v>
      </c>
      <c r="P80" s="54">
        <f>IF(HLOOKUP(C80,$BP$3:$BY79,$AV79,0)&gt;HLOOKUP(D80,$BP$3:$BY79,$AV79,0),C80,D80)</f>
        <v>6</v>
      </c>
      <c r="Q80" s="54">
        <f t="shared" si="22"/>
        <v>1</v>
      </c>
      <c r="R80" s="27">
        <f>COUNTIF($F$4:$F80,R$3)</f>
        <v>7</v>
      </c>
      <c r="S80" s="27">
        <f>COUNTIF($F$4:$F80,S$3)</f>
        <v>6</v>
      </c>
      <c r="T80" s="27">
        <f>COUNTIF($F$4:$F80,T$3)</f>
        <v>6</v>
      </c>
      <c r="U80" s="27">
        <f>COUNTIF($F$4:$F80,U$3)</f>
        <v>8</v>
      </c>
      <c r="V80" s="27">
        <f>COUNTIF($F$4:$F80,V$3)</f>
        <v>9</v>
      </c>
      <c r="W80" s="27">
        <f>COUNTIF($F$4:$F80,W$3)</f>
        <v>7</v>
      </c>
      <c r="X80" s="27">
        <f>COUNTIF($F$4:$F80,X$3)</f>
        <v>4</v>
      </c>
      <c r="Y80" s="27">
        <f>COUNTIF($F$4:$F80,Y$3)</f>
        <v>7</v>
      </c>
      <c r="Z80" s="27">
        <f>COUNTIF($F$4:$F80,Z$3)</f>
        <v>12</v>
      </c>
      <c r="AA80" s="27">
        <f>COUNTIF($F$4:$F80,AA$3)</f>
        <v>11</v>
      </c>
      <c r="AB80" s="38">
        <f>COUNTIF($E$4:$F80,R$3)</f>
        <v>15</v>
      </c>
      <c r="AC80" s="28">
        <f>COUNTIF($E$4:$F80,S$3)</f>
        <v>22</v>
      </c>
      <c r="AD80" s="28">
        <f>COUNTIF($E$4:$F80,T$3)</f>
        <v>14</v>
      </c>
      <c r="AE80" s="28">
        <f>COUNTIF($E$4:$F80,U$3)</f>
        <v>17</v>
      </c>
      <c r="AF80" s="28">
        <f>COUNTIF($E$4:$F80,V$3)</f>
        <v>17</v>
      </c>
      <c r="AG80" s="28">
        <f>COUNTIF($E$4:$F80,W$3)</f>
        <v>13</v>
      </c>
      <c r="AH80" s="28">
        <f>COUNTIF($E$4:$F80,X$3)</f>
        <v>9</v>
      </c>
      <c r="AI80" s="28">
        <f>COUNTIF($E$4:$F80,Y$3)</f>
        <v>15</v>
      </c>
      <c r="AJ80" s="28">
        <f>COUNTIF($E$4:$F80,Z$3)</f>
        <v>17</v>
      </c>
      <c r="AK80" s="28">
        <f>COUNTIF($E$4:$F80,AA$3)</f>
        <v>15</v>
      </c>
      <c r="AL80" s="36">
        <f t="shared" si="35"/>
        <v>3.2666666666666666</v>
      </c>
      <c r="AM80" s="36">
        <f t="shared" si="23"/>
        <v>1.6363636363636362</v>
      </c>
      <c r="AN80" s="36">
        <f t="shared" si="24"/>
        <v>2.5714285714285712</v>
      </c>
      <c r="AO80" s="36">
        <f t="shared" si="25"/>
        <v>3.7647058823529411</v>
      </c>
      <c r="AP80" s="36">
        <f t="shared" si="26"/>
        <v>4.7647058823529411</v>
      </c>
      <c r="AQ80" s="36">
        <f t="shared" si="27"/>
        <v>3.7692307692307692</v>
      </c>
      <c r="AR80" s="36">
        <f t="shared" si="28"/>
        <v>1.7777777777777777</v>
      </c>
      <c r="AS80" s="36">
        <f t="shared" si="29"/>
        <v>3.2666666666666666</v>
      </c>
      <c r="AT80" s="36">
        <f t="shared" si="30"/>
        <v>8.4705882352941178</v>
      </c>
      <c r="AU80" s="36">
        <f t="shared" si="31"/>
        <v>8.0666666666666664</v>
      </c>
      <c r="AV80" s="27">
        <v>78</v>
      </c>
      <c r="BB80" s="6">
        <f>matches_win_weighted!AL80-matches_lost_weighted!AL80</f>
        <v>1</v>
      </c>
      <c r="BC80" s="6">
        <f>matches_win_weighted!AM80-matches_lost_weighted!AM80</f>
        <v>10</v>
      </c>
      <c r="BD80" s="6">
        <f>matches_win_weighted!AN80-matches_lost_weighted!AN80</f>
        <v>2</v>
      </c>
      <c r="BE80" s="6">
        <f>matches_win_weighted!AO80-matches_lost_weighted!AO80</f>
        <v>1</v>
      </c>
      <c r="BF80" s="6">
        <f>matches_win_weighted!AP80-matches_lost_weighted!AP80</f>
        <v>-1</v>
      </c>
      <c r="BG80" s="6">
        <f>matches_win_weighted!AQ80-matches_lost_weighted!AQ80</f>
        <v>-1</v>
      </c>
      <c r="BH80" s="6">
        <f>matches_win_weighted!AR80-matches_lost_weighted!AR80</f>
        <v>1</v>
      </c>
      <c r="BI80" s="6">
        <f>matches_win_weighted!AS80-matches_lost_weighted!AS80</f>
        <v>1</v>
      </c>
      <c r="BJ80" s="6">
        <f>matches_win_weighted!AT80-matches_lost_weighted!AT80</f>
        <v>-7</v>
      </c>
      <c r="BK80" s="6">
        <f>matches_win_weighted!AU80-matches_lost_weighted!AU80</f>
        <v>-7</v>
      </c>
      <c r="BL80" s="27">
        <v>78</v>
      </c>
      <c r="BP80" s="6">
        <f>'matches_lost (2)'!BA80</f>
        <v>6.6666666666666652E-2</v>
      </c>
      <c r="BQ80" s="6">
        <f>'matches_lost (2)'!BB80</f>
        <v>0.45454545454545459</v>
      </c>
      <c r="BR80" s="6">
        <f>'matches_lost (2)'!BC80</f>
        <v>0.14285714285714285</v>
      </c>
      <c r="BS80" s="6">
        <f>'matches_lost (2)'!BD80</f>
        <v>5.8823529411764719E-2</v>
      </c>
      <c r="BT80" s="6">
        <f>'matches_lost (2)'!BE80</f>
        <v>-5.8823529411764719E-2</v>
      </c>
      <c r="BU80" s="6">
        <f>'matches_lost (2)'!BF80</f>
        <v>-7.6923076923076872E-2</v>
      </c>
      <c r="BV80" s="6">
        <f>'matches_lost (2)'!BG80</f>
        <v>0.11111111111111116</v>
      </c>
      <c r="BW80" s="6">
        <f>'matches_lost (2)'!BH80</f>
        <v>6.6666666666666652E-2</v>
      </c>
      <c r="BX80" s="6">
        <f>'matches_lost (2)'!BI80</f>
        <v>-0.41176470588235298</v>
      </c>
      <c r="BY80" s="6">
        <f>'matches_lost (2)'!BJ80</f>
        <v>-0.46666666666666662</v>
      </c>
      <c r="BZ80" s="27">
        <v>78</v>
      </c>
    </row>
    <row r="81" spans="1:78" x14ac:dyDescent="0.35">
      <c r="A81" t="s">
        <v>144</v>
      </c>
      <c r="B81" s="33">
        <v>78</v>
      </c>
      <c r="C81" s="27">
        <v>9</v>
      </c>
      <c r="D81" s="27">
        <v>5</v>
      </c>
      <c r="E81" s="27">
        <v>9</v>
      </c>
      <c r="F81" s="27">
        <f t="shared" si="32"/>
        <v>5</v>
      </c>
      <c r="G81" s="27">
        <f t="shared" si="33"/>
        <v>4</v>
      </c>
      <c r="H81" s="27">
        <f t="shared" si="34"/>
        <v>0</v>
      </c>
      <c r="I81" s="34">
        <f>VLOOKUP(F81,naive_stat!$A$4:$E$13,5,0)</f>
        <v>0.42307692307692307</v>
      </c>
      <c r="J81" s="35">
        <f>11-VLOOKUP(F81,naive_stat!$A$4:$F$13,6,0)</f>
        <v>3</v>
      </c>
      <c r="K81" s="36">
        <f>HLOOKUP(F81,$AL$3:AU81,AV81,0)</f>
        <v>4.5714285714285712</v>
      </c>
      <c r="L81" s="54">
        <f>IF(HLOOKUP(C81,$AL$3:$AU80,$AV80,0)&gt;HLOOKUP(D81,$AL$3:$AU80,$AV80,0),C81,D81)</f>
        <v>9</v>
      </c>
      <c r="M81" s="54">
        <f t="shared" si="20"/>
        <v>1</v>
      </c>
      <c r="N81" s="56">
        <f>IF(HLOOKUP(C81,$BB$3:$BK80,$AV80,0)&gt;HLOOKUP(D81,$BB$3:$BK80,$AV80,0),C81,D81)</f>
        <v>5</v>
      </c>
      <c r="O81" s="54">
        <f t="shared" si="21"/>
        <v>0</v>
      </c>
      <c r="P81" s="54">
        <f>IF(HLOOKUP(C81,$BP$3:$BY80,$AV80,0)&gt;HLOOKUP(D81,$BP$3:$BY80,$AV80,0),C81,D81)</f>
        <v>5</v>
      </c>
      <c r="Q81" s="54">
        <f t="shared" si="22"/>
        <v>0</v>
      </c>
      <c r="R81" s="27">
        <f>COUNTIF($F$4:$F81,R$3)</f>
        <v>7</v>
      </c>
      <c r="S81" s="27">
        <f>COUNTIF($F$4:$F81,S$3)</f>
        <v>6</v>
      </c>
      <c r="T81" s="27">
        <f>COUNTIF($F$4:$F81,T$3)</f>
        <v>6</v>
      </c>
      <c r="U81" s="27">
        <f>COUNTIF($F$4:$F81,U$3)</f>
        <v>8</v>
      </c>
      <c r="V81" s="27">
        <f>COUNTIF($F$4:$F81,V$3)</f>
        <v>9</v>
      </c>
      <c r="W81" s="27">
        <f>COUNTIF($F$4:$F81,W$3)</f>
        <v>8</v>
      </c>
      <c r="X81" s="27">
        <f>COUNTIF($F$4:$F81,X$3)</f>
        <v>4</v>
      </c>
      <c r="Y81" s="27">
        <f>COUNTIF($F$4:$F81,Y$3)</f>
        <v>7</v>
      </c>
      <c r="Z81" s="27">
        <f>COUNTIF($F$4:$F81,Z$3)</f>
        <v>12</v>
      </c>
      <c r="AA81" s="27">
        <f>COUNTIF($F$4:$F81,AA$3)</f>
        <v>11</v>
      </c>
      <c r="AB81" s="38">
        <f>COUNTIF($E$4:$F81,R$3)</f>
        <v>15</v>
      </c>
      <c r="AC81" s="28">
        <f>COUNTIF($E$4:$F81,S$3)</f>
        <v>22</v>
      </c>
      <c r="AD81" s="28">
        <f>COUNTIF($E$4:$F81,T$3)</f>
        <v>14</v>
      </c>
      <c r="AE81" s="28">
        <f>COUNTIF($E$4:$F81,U$3)</f>
        <v>17</v>
      </c>
      <c r="AF81" s="28">
        <f>COUNTIF($E$4:$F81,V$3)</f>
        <v>17</v>
      </c>
      <c r="AG81" s="28">
        <f>COUNTIF($E$4:$F81,W$3)</f>
        <v>14</v>
      </c>
      <c r="AH81" s="28">
        <f>COUNTIF($E$4:$F81,X$3)</f>
        <v>9</v>
      </c>
      <c r="AI81" s="28">
        <f>COUNTIF($E$4:$F81,Y$3)</f>
        <v>15</v>
      </c>
      <c r="AJ81" s="28">
        <f>COUNTIF($E$4:$F81,Z$3)</f>
        <v>17</v>
      </c>
      <c r="AK81" s="28">
        <f>COUNTIF($E$4:$F81,AA$3)</f>
        <v>16</v>
      </c>
      <c r="AL81" s="36">
        <f t="shared" si="35"/>
        <v>3.2666666666666666</v>
      </c>
      <c r="AM81" s="36">
        <f t="shared" si="23"/>
        <v>1.6363636363636362</v>
      </c>
      <c r="AN81" s="36">
        <f t="shared" si="24"/>
        <v>2.5714285714285712</v>
      </c>
      <c r="AO81" s="36">
        <f t="shared" si="25"/>
        <v>3.7647058823529411</v>
      </c>
      <c r="AP81" s="36">
        <f t="shared" si="26"/>
        <v>4.7647058823529411</v>
      </c>
      <c r="AQ81" s="36">
        <f t="shared" si="27"/>
        <v>4.5714285714285712</v>
      </c>
      <c r="AR81" s="36">
        <f t="shared" si="28"/>
        <v>1.7777777777777777</v>
      </c>
      <c r="AS81" s="36">
        <f t="shared" si="29"/>
        <v>3.2666666666666666</v>
      </c>
      <c r="AT81" s="36">
        <f t="shared" si="30"/>
        <v>8.4705882352941178</v>
      </c>
      <c r="AU81" s="36">
        <f t="shared" si="31"/>
        <v>7.5625</v>
      </c>
      <c r="AV81" s="27">
        <v>79</v>
      </c>
      <c r="BB81" s="6">
        <f>matches_win_weighted!AL81-matches_lost_weighted!AL81</f>
        <v>1</v>
      </c>
      <c r="BC81" s="6">
        <f>matches_win_weighted!AM81-matches_lost_weighted!AM81</f>
        <v>10</v>
      </c>
      <c r="BD81" s="6">
        <f>matches_win_weighted!AN81-matches_lost_weighted!AN81</f>
        <v>2</v>
      </c>
      <c r="BE81" s="6">
        <f>matches_win_weighted!AO81-matches_lost_weighted!AO81</f>
        <v>1</v>
      </c>
      <c r="BF81" s="6">
        <f>matches_win_weighted!AP81-matches_lost_weighted!AP81</f>
        <v>-1</v>
      </c>
      <c r="BG81" s="6">
        <f>matches_win_weighted!AQ81-matches_lost_weighted!AQ81</f>
        <v>-2</v>
      </c>
      <c r="BH81" s="6">
        <f>matches_win_weighted!AR81-matches_lost_weighted!AR81</f>
        <v>1</v>
      </c>
      <c r="BI81" s="6">
        <f>matches_win_weighted!AS81-matches_lost_weighted!AS81</f>
        <v>1</v>
      </c>
      <c r="BJ81" s="6">
        <f>matches_win_weighted!AT81-matches_lost_weighted!AT81</f>
        <v>-7</v>
      </c>
      <c r="BK81" s="6">
        <f>matches_win_weighted!AU81-matches_lost_weighted!AU81</f>
        <v>-6</v>
      </c>
      <c r="BL81" s="27">
        <v>79</v>
      </c>
      <c r="BP81" s="6">
        <f>'matches_lost (2)'!BA81</f>
        <v>6.6666666666666652E-2</v>
      </c>
      <c r="BQ81" s="6">
        <f>'matches_lost (2)'!BB81</f>
        <v>0.45454545454545459</v>
      </c>
      <c r="BR81" s="6">
        <f>'matches_lost (2)'!BC81</f>
        <v>0.14285714285714285</v>
      </c>
      <c r="BS81" s="6">
        <f>'matches_lost (2)'!BD81</f>
        <v>5.8823529411764719E-2</v>
      </c>
      <c r="BT81" s="6">
        <f>'matches_lost (2)'!BE81</f>
        <v>-5.8823529411764719E-2</v>
      </c>
      <c r="BU81" s="6">
        <f>'matches_lost (2)'!BF81</f>
        <v>-0.14285714285714285</v>
      </c>
      <c r="BV81" s="6">
        <f>'matches_lost (2)'!BG81</f>
        <v>0.11111111111111116</v>
      </c>
      <c r="BW81" s="6">
        <f>'matches_lost (2)'!BH81</f>
        <v>6.6666666666666652E-2</v>
      </c>
      <c r="BX81" s="6">
        <f>'matches_lost (2)'!BI81</f>
        <v>-0.41176470588235298</v>
      </c>
      <c r="BY81" s="6">
        <f>'matches_lost (2)'!BJ81</f>
        <v>-0.375</v>
      </c>
      <c r="BZ81" s="27">
        <v>79</v>
      </c>
    </row>
    <row r="82" spans="1:78" x14ac:dyDescent="0.35">
      <c r="A82" t="s">
        <v>144</v>
      </c>
      <c r="B82" s="33">
        <v>79</v>
      </c>
      <c r="C82" s="27">
        <v>7</v>
      </c>
      <c r="D82" s="27">
        <v>2</v>
      </c>
      <c r="E82" s="27">
        <v>2</v>
      </c>
      <c r="F82" s="27">
        <f t="shared" si="32"/>
        <v>7</v>
      </c>
      <c r="G82" s="27">
        <f t="shared" si="33"/>
        <v>5</v>
      </c>
      <c r="H82" s="27">
        <f t="shared" si="34"/>
        <v>0</v>
      </c>
      <c r="I82" s="34">
        <f>VLOOKUP(F82,naive_stat!$A$4:$E$13,5,0)</f>
        <v>0.44827586206896552</v>
      </c>
      <c r="J82" s="35">
        <f>11-VLOOKUP(F82,naive_stat!$A$4:$F$13,6,0)</f>
        <v>4</v>
      </c>
      <c r="K82" s="36">
        <f>HLOOKUP(F82,$AL$3:AU82,AV82,0)</f>
        <v>4</v>
      </c>
      <c r="L82" s="54">
        <f>IF(HLOOKUP(C82,$AL$3:$AU81,$AV81,0)&gt;HLOOKUP(D82,$AL$3:$AU81,$AV81,0),C82,D82)</f>
        <v>7</v>
      </c>
      <c r="M82" s="54">
        <f t="shared" si="20"/>
        <v>0</v>
      </c>
      <c r="N82" s="56">
        <f>IF(HLOOKUP(C82,$BB$3:$BK81,$AV81,0)&gt;HLOOKUP(D82,$BB$3:$BK81,$AV81,0),C82,D82)</f>
        <v>2</v>
      </c>
      <c r="O82" s="54">
        <f t="shared" si="21"/>
        <v>1</v>
      </c>
      <c r="P82" s="54">
        <f>IF(HLOOKUP(C82,$BP$3:$BY81,$AV81,0)&gt;HLOOKUP(D82,$BP$3:$BY81,$AV81,0),C82,D82)</f>
        <v>2</v>
      </c>
      <c r="Q82" s="54">
        <f t="shared" si="22"/>
        <v>1</v>
      </c>
      <c r="R82" s="27">
        <f>COUNTIF($F$4:$F82,R$3)</f>
        <v>7</v>
      </c>
      <c r="S82" s="27">
        <f>COUNTIF($F$4:$F82,S$3)</f>
        <v>6</v>
      </c>
      <c r="T82" s="27">
        <f>COUNTIF($F$4:$F82,T$3)</f>
        <v>6</v>
      </c>
      <c r="U82" s="27">
        <f>COUNTIF($F$4:$F82,U$3)</f>
        <v>8</v>
      </c>
      <c r="V82" s="27">
        <f>COUNTIF($F$4:$F82,V$3)</f>
        <v>9</v>
      </c>
      <c r="W82" s="27">
        <f>COUNTIF($F$4:$F82,W$3)</f>
        <v>8</v>
      </c>
      <c r="X82" s="27">
        <f>COUNTIF($F$4:$F82,X$3)</f>
        <v>4</v>
      </c>
      <c r="Y82" s="27">
        <f>COUNTIF($F$4:$F82,Y$3)</f>
        <v>8</v>
      </c>
      <c r="Z82" s="27">
        <f>COUNTIF($F$4:$F82,Z$3)</f>
        <v>12</v>
      </c>
      <c r="AA82" s="27">
        <f>COUNTIF($F$4:$F82,AA$3)</f>
        <v>11</v>
      </c>
      <c r="AB82" s="38">
        <f>COUNTIF($E$4:$F82,R$3)</f>
        <v>15</v>
      </c>
      <c r="AC82" s="28">
        <f>COUNTIF($E$4:$F82,S$3)</f>
        <v>22</v>
      </c>
      <c r="AD82" s="28">
        <f>COUNTIF($E$4:$F82,T$3)</f>
        <v>15</v>
      </c>
      <c r="AE82" s="28">
        <f>COUNTIF($E$4:$F82,U$3)</f>
        <v>17</v>
      </c>
      <c r="AF82" s="28">
        <f>COUNTIF($E$4:$F82,V$3)</f>
        <v>17</v>
      </c>
      <c r="AG82" s="28">
        <f>COUNTIF($E$4:$F82,W$3)</f>
        <v>14</v>
      </c>
      <c r="AH82" s="28">
        <f>COUNTIF($E$4:$F82,X$3)</f>
        <v>9</v>
      </c>
      <c r="AI82" s="28">
        <f>COUNTIF($E$4:$F82,Y$3)</f>
        <v>16</v>
      </c>
      <c r="AJ82" s="28">
        <f>COUNTIF($E$4:$F82,Z$3)</f>
        <v>17</v>
      </c>
      <c r="AK82" s="28">
        <f>COUNTIF($E$4:$F82,AA$3)</f>
        <v>16</v>
      </c>
      <c r="AL82" s="36">
        <f t="shared" si="35"/>
        <v>3.2666666666666666</v>
      </c>
      <c r="AM82" s="36">
        <f t="shared" si="23"/>
        <v>1.6363636363636362</v>
      </c>
      <c r="AN82" s="36">
        <f t="shared" si="24"/>
        <v>2.4000000000000004</v>
      </c>
      <c r="AO82" s="36">
        <f t="shared" si="25"/>
        <v>3.7647058823529411</v>
      </c>
      <c r="AP82" s="36">
        <f t="shared" si="26"/>
        <v>4.7647058823529411</v>
      </c>
      <c r="AQ82" s="36">
        <f t="shared" si="27"/>
        <v>4.5714285714285712</v>
      </c>
      <c r="AR82" s="36">
        <f t="shared" si="28"/>
        <v>1.7777777777777777</v>
      </c>
      <c r="AS82" s="36">
        <f t="shared" si="29"/>
        <v>4</v>
      </c>
      <c r="AT82" s="36">
        <f t="shared" si="30"/>
        <v>8.4705882352941178</v>
      </c>
      <c r="AU82" s="36">
        <f t="shared" si="31"/>
        <v>7.5625</v>
      </c>
      <c r="AV82" s="27">
        <v>80</v>
      </c>
      <c r="BB82" s="6">
        <f>matches_win_weighted!AL82-matches_lost_weighted!AL82</f>
        <v>1</v>
      </c>
      <c r="BC82" s="6">
        <f>matches_win_weighted!AM82-matches_lost_weighted!AM82</f>
        <v>10</v>
      </c>
      <c r="BD82" s="6">
        <f>matches_win_weighted!AN82-matches_lost_weighted!AN82</f>
        <v>2.9999999999999991</v>
      </c>
      <c r="BE82" s="6">
        <f>matches_win_weighted!AO82-matches_lost_weighted!AO82</f>
        <v>1</v>
      </c>
      <c r="BF82" s="6">
        <f>matches_win_weighted!AP82-matches_lost_weighted!AP82</f>
        <v>-1</v>
      </c>
      <c r="BG82" s="6">
        <f>matches_win_weighted!AQ82-matches_lost_weighted!AQ82</f>
        <v>-2</v>
      </c>
      <c r="BH82" s="6">
        <f>matches_win_weighted!AR82-matches_lost_weighted!AR82</f>
        <v>1</v>
      </c>
      <c r="BI82" s="6">
        <f>matches_win_weighted!AS82-matches_lost_weighted!AS82</f>
        <v>0</v>
      </c>
      <c r="BJ82" s="6">
        <f>matches_win_weighted!AT82-matches_lost_weighted!AT82</f>
        <v>-7</v>
      </c>
      <c r="BK82" s="6">
        <f>matches_win_weighted!AU82-matches_lost_weighted!AU82</f>
        <v>-6</v>
      </c>
      <c r="BL82" s="27">
        <v>80</v>
      </c>
      <c r="BP82" s="6">
        <f>'matches_lost (2)'!BA82</f>
        <v>6.6666666666666652E-2</v>
      </c>
      <c r="BQ82" s="6">
        <f>'matches_lost (2)'!BB82</f>
        <v>0.45454545454545459</v>
      </c>
      <c r="BR82" s="6">
        <f>'matches_lost (2)'!BC82</f>
        <v>0.19999999999999996</v>
      </c>
      <c r="BS82" s="6">
        <f>'matches_lost (2)'!BD82</f>
        <v>5.8823529411764719E-2</v>
      </c>
      <c r="BT82" s="6">
        <f>'matches_lost (2)'!BE82</f>
        <v>-5.8823529411764719E-2</v>
      </c>
      <c r="BU82" s="6">
        <f>'matches_lost (2)'!BF82</f>
        <v>-0.14285714285714285</v>
      </c>
      <c r="BV82" s="6">
        <f>'matches_lost (2)'!BG82</f>
        <v>0.11111111111111116</v>
      </c>
      <c r="BW82" s="6">
        <f>'matches_lost (2)'!BH82</f>
        <v>0</v>
      </c>
      <c r="BX82" s="6">
        <f>'matches_lost (2)'!BI82</f>
        <v>-0.41176470588235298</v>
      </c>
      <c r="BY82" s="6">
        <f>'matches_lost (2)'!BJ82</f>
        <v>-0.375</v>
      </c>
      <c r="BZ82" s="27">
        <v>80</v>
      </c>
    </row>
    <row r="83" spans="1:78" x14ac:dyDescent="0.35">
      <c r="A83" t="s">
        <v>144</v>
      </c>
      <c r="B83" s="33">
        <v>80</v>
      </c>
      <c r="C83" s="27">
        <v>1</v>
      </c>
      <c r="D83" s="27">
        <v>0</v>
      </c>
      <c r="E83" s="27">
        <v>1</v>
      </c>
      <c r="F83" s="27">
        <f t="shared" si="32"/>
        <v>0</v>
      </c>
      <c r="G83" s="27">
        <f t="shared" si="33"/>
        <v>1</v>
      </c>
      <c r="H83" s="27">
        <f t="shared" si="34"/>
        <v>0</v>
      </c>
      <c r="I83" s="34">
        <f>VLOOKUP(F83,naive_stat!$A$4:$E$13,5,0)</f>
        <v>0.5161290322580645</v>
      </c>
      <c r="J83" s="35">
        <f>11-VLOOKUP(F83,naive_stat!$A$4:$F$13,6,0)</f>
        <v>8</v>
      </c>
      <c r="K83" s="36">
        <f>HLOOKUP(F83,$AL$3:AU83,AV83,0)</f>
        <v>4</v>
      </c>
      <c r="L83" s="54">
        <f>IF(HLOOKUP(C83,$AL$3:$AU82,$AV82,0)&gt;HLOOKUP(D83,$AL$3:$AU82,$AV82,0),C83,D83)</f>
        <v>0</v>
      </c>
      <c r="M83" s="54">
        <f t="shared" si="20"/>
        <v>0</v>
      </c>
      <c r="N83" s="56">
        <f>IF(HLOOKUP(C83,$BB$3:$BK82,$AV82,0)&gt;HLOOKUP(D83,$BB$3:$BK82,$AV82,0),C83,D83)</f>
        <v>1</v>
      </c>
      <c r="O83" s="54">
        <f t="shared" si="21"/>
        <v>1</v>
      </c>
      <c r="P83" s="54">
        <f>IF(HLOOKUP(C83,$BP$3:$BY82,$AV82,0)&gt;HLOOKUP(D83,$BP$3:$BY82,$AV82,0),C83,D83)</f>
        <v>1</v>
      </c>
      <c r="Q83" s="54">
        <f t="shared" si="22"/>
        <v>1</v>
      </c>
      <c r="R83" s="27">
        <f>COUNTIF($F$4:$F83,R$3)</f>
        <v>8</v>
      </c>
      <c r="S83" s="27">
        <f>COUNTIF($F$4:$F83,S$3)</f>
        <v>6</v>
      </c>
      <c r="T83" s="27">
        <f>COUNTIF($F$4:$F83,T$3)</f>
        <v>6</v>
      </c>
      <c r="U83" s="27">
        <f>COUNTIF($F$4:$F83,U$3)</f>
        <v>8</v>
      </c>
      <c r="V83" s="27">
        <f>COUNTIF($F$4:$F83,V$3)</f>
        <v>9</v>
      </c>
      <c r="W83" s="27">
        <f>COUNTIF($F$4:$F83,W$3)</f>
        <v>8</v>
      </c>
      <c r="X83" s="27">
        <f>COUNTIF($F$4:$F83,X$3)</f>
        <v>4</v>
      </c>
      <c r="Y83" s="27">
        <f>COUNTIF($F$4:$F83,Y$3)</f>
        <v>8</v>
      </c>
      <c r="Z83" s="27">
        <f>COUNTIF($F$4:$F83,Z$3)</f>
        <v>12</v>
      </c>
      <c r="AA83" s="27">
        <f>COUNTIF($F$4:$F83,AA$3)</f>
        <v>11</v>
      </c>
      <c r="AB83" s="38">
        <f>COUNTIF($E$4:$F83,R$3)</f>
        <v>16</v>
      </c>
      <c r="AC83" s="28">
        <f>COUNTIF($E$4:$F83,S$3)</f>
        <v>23</v>
      </c>
      <c r="AD83" s="28">
        <f>COUNTIF($E$4:$F83,T$3)</f>
        <v>15</v>
      </c>
      <c r="AE83" s="28">
        <f>COUNTIF($E$4:$F83,U$3)</f>
        <v>17</v>
      </c>
      <c r="AF83" s="28">
        <f>COUNTIF($E$4:$F83,V$3)</f>
        <v>17</v>
      </c>
      <c r="AG83" s="28">
        <f>COUNTIF($E$4:$F83,W$3)</f>
        <v>14</v>
      </c>
      <c r="AH83" s="28">
        <f>COUNTIF($E$4:$F83,X$3)</f>
        <v>9</v>
      </c>
      <c r="AI83" s="28">
        <f>COUNTIF($E$4:$F83,Y$3)</f>
        <v>16</v>
      </c>
      <c r="AJ83" s="28">
        <f>COUNTIF($E$4:$F83,Z$3)</f>
        <v>17</v>
      </c>
      <c r="AK83" s="28">
        <f>COUNTIF($E$4:$F83,AA$3)</f>
        <v>16</v>
      </c>
      <c r="AL83" s="36">
        <f t="shared" si="35"/>
        <v>4</v>
      </c>
      <c r="AM83" s="36">
        <f t="shared" si="23"/>
        <v>1.5652173913043477</v>
      </c>
      <c r="AN83" s="36">
        <f t="shared" si="24"/>
        <v>2.4000000000000004</v>
      </c>
      <c r="AO83" s="36">
        <f t="shared" si="25"/>
        <v>3.7647058823529411</v>
      </c>
      <c r="AP83" s="36">
        <f t="shared" si="26"/>
        <v>4.7647058823529411</v>
      </c>
      <c r="AQ83" s="36">
        <f t="shared" si="27"/>
        <v>4.5714285714285712</v>
      </c>
      <c r="AR83" s="36">
        <f t="shared" si="28"/>
        <v>1.7777777777777777</v>
      </c>
      <c r="AS83" s="36">
        <f t="shared" si="29"/>
        <v>4</v>
      </c>
      <c r="AT83" s="36">
        <f t="shared" si="30"/>
        <v>8.4705882352941178</v>
      </c>
      <c r="AU83" s="36">
        <f t="shared" si="31"/>
        <v>7.5625</v>
      </c>
      <c r="AV83" s="27">
        <v>81</v>
      </c>
      <c r="BB83" s="6">
        <f>matches_win_weighted!AL83-matches_lost_weighted!AL83</f>
        <v>0</v>
      </c>
      <c r="BC83" s="6">
        <f>matches_win_weighted!AM83-matches_lost_weighted!AM83</f>
        <v>11</v>
      </c>
      <c r="BD83" s="6">
        <f>matches_win_weighted!AN83-matches_lost_weighted!AN83</f>
        <v>2.9999999999999991</v>
      </c>
      <c r="BE83" s="6">
        <f>matches_win_weighted!AO83-matches_lost_weighted!AO83</f>
        <v>1</v>
      </c>
      <c r="BF83" s="6">
        <f>matches_win_weighted!AP83-matches_lost_weighted!AP83</f>
        <v>-1</v>
      </c>
      <c r="BG83" s="6">
        <f>matches_win_weighted!AQ83-matches_lost_weighted!AQ83</f>
        <v>-2</v>
      </c>
      <c r="BH83" s="6">
        <f>matches_win_weighted!AR83-matches_lost_weighted!AR83</f>
        <v>1</v>
      </c>
      <c r="BI83" s="6">
        <f>matches_win_weighted!AS83-matches_lost_weighted!AS83</f>
        <v>0</v>
      </c>
      <c r="BJ83" s="6">
        <f>matches_win_weighted!AT83-matches_lost_weighted!AT83</f>
        <v>-7</v>
      </c>
      <c r="BK83" s="6">
        <f>matches_win_weighted!AU83-matches_lost_weighted!AU83</f>
        <v>-6</v>
      </c>
      <c r="BL83" s="27">
        <v>81</v>
      </c>
      <c r="BP83" s="6">
        <f>'matches_lost (2)'!BA83</f>
        <v>0</v>
      </c>
      <c r="BQ83" s="6">
        <f>'matches_lost (2)'!BB83</f>
        <v>0.47826086956521735</v>
      </c>
      <c r="BR83" s="6">
        <f>'matches_lost (2)'!BC83</f>
        <v>0.19999999999999996</v>
      </c>
      <c r="BS83" s="6">
        <f>'matches_lost (2)'!BD83</f>
        <v>5.8823529411764719E-2</v>
      </c>
      <c r="BT83" s="6">
        <f>'matches_lost (2)'!BE83</f>
        <v>-5.8823529411764719E-2</v>
      </c>
      <c r="BU83" s="6">
        <f>'matches_lost (2)'!BF83</f>
        <v>-0.14285714285714285</v>
      </c>
      <c r="BV83" s="6">
        <f>'matches_lost (2)'!BG83</f>
        <v>0.11111111111111116</v>
      </c>
      <c r="BW83" s="6">
        <f>'matches_lost (2)'!BH83</f>
        <v>0</v>
      </c>
      <c r="BX83" s="6">
        <f>'matches_lost (2)'!BI83</f>
        <v>-0.41176470588235298</v>
      </c>
      <c r="BY83" s="6">
        <f>'matches_lost (2)'!BJ83</f>
        <v>-0.375</v>
      </c>
      <c r="BZ83" s="27">
        <v>81</v>
      </c>
    </row>
    <row r="84" spans="1:78" x14ac:dyDescent="0.35">
      <c r="A84" t="s">
        <v>144</v>
      </c>
      <c r="B84" s="33">
        <v>81</v>
      </c>
      <c r="C84" s="27">
        <v>7</v>
      </c>
      <c r="D84" s="27">
        <v>3</v>
      </c>
      <c r="E84" s="27">
        <v>3</v>
      </c>
      <c r="F84" s="27">
        <f t="shared" si="32"/>
        <v>7</v>
      </c>
      <c r="G84" s="27">
        <f t="shared" si="33"/>
        <v>4</v>
      </c>
      <c r="H84" s="27">
        <f t="shared" si="34"/>
        <v>0</v>
      </c>
      <c r="I84" s="34">
        <f>VLOOKUP(F84,naive_stat!$A$4:$E$13,5,0)</f>
        <v>0.44827586206896552</v>
      </c>
      <c r="J84" s="35">
        <f>11-VLOOKUP(F84,naive_stat!$A$4:$F$13,6,0)</f>
        <v>4</v>
      </c>
      <c r="K84" s="36">
        <f>HLOOKUP(F84,$AL$3:AU84,AV84,0)</f>
        <v>4.7647058823529411</v>
      </c>
      <c r="L84" s="54">
        <f>IF(HLOOKUP(C84,$AL$3:$AU83,$AV83,0)&gt;HLOOKUP(D84,$AL$3:$AU83,$AV83,0),C84,D84)</f>
        <v>7</v>
      </c>
      <c r="M84" s="54">
        <f t="shared" si="20"/>
        <v>0</v>
      </c>
      <c r="N84" s="56">
        <f>IF(HLOOKUP(C84,$BB$3:$BK83,$AV83,0)&gt;HLOOKUP(D84,$BB$3:$BK83,$AV83,0),C84,D84)</f>
        <v>3</v>
      </c>
      <c r="O84" s="54">
        <f t="shared" si="21"/>
        <v>1</v>
      </c>
      <c r="P84" s="54">
        <f>IF(HLOOKUP(C84,$BP$3:$BY83,$AV83,0)&gt;HLOOKUP(D84,$BP$3:$BY83,$AV83,0),C84,D84)</f>
        <v>3</v>
      </c>
      <c r="Q84" s="54">
        <f t="shared" si="22"/>
        <v>1</v>
      </c>
      <c r="R84" s="27">
        <f>COUNTIF($F$4:$F84,R$3)</f>
        <v>8</v>
      </c>
      <c r="S84" s="27">
        <f>COUNTIF($F$4:$F84,S$3)</f>
        <v>6</v>
      </c>
      <c r="T84" s="27">
        <f>COUNTIF($F$4:$F84,T$3)</f>
        <v>6</v>
      </c>
      <c r="U84" s="27">
        <f>COUNTIF($F$4:$F84,U$3)</f>
        <v>8</v>
      </c>
      <c r="V84" s="27">
        <f>COUNTIF($F$4:$F84,V$3)</f>
        <v>9</v>
      </c>
      <c r="W84" s="27">
        <f>COUNTIF($F$4:$F84,W$3)</f>
        <v>8</v>
      </c>
      <c r="X84" s="27">
        <f>COUNTIF($F$4:$F84,X$3)</f>
        <v>4</v>
      </c>
      <c r="Y84" s="27">
        <f>COUNTIF($F$4:$F84,Y$3)</f>
        <v>9</v>
      </c>
      <c r="Z84" s="27">
        <f>COUNTIF($F$4:$F84,Z$3)</f>
        <v>12</v>
      </c>
      <c r="AA84" s="27">
        <f>COUNTIF($F$4:$F84,AA$3)</f>
        <v>11</v>
      </c>
      <c r="AB84" s="38">
        <f>COUNTIF($E$4:$F84,R$3)</f>
        <v>16</v>
      </c>
      <c r="AC84" s="28">
        <f>COUNTIF($E$4:$F84,S$3)</f>
        <v>23</v>
      </c>
      <c r="AD84" s="28">
        <f>COUNTIF($E$4:$F84,T$3)</f>
        <v>15</v>
      </c>
      <c r="AE84" s="28">
        <f>COUNTIF($E$4:$F84,U$3)</f>
        <v>18</v>
      </c>
      <c r="AF84" s="28">
        <f>COUNTIF($E$4:$F84,V$3)</f>
        <v>17</v>
      </c>
      <c r="AG84" s="28">
        <f>COUNTIF($E$4:$F84,W$3)</f>
        <v>14</v>
      </c>
      <c r="AH84" s="28">
        <f>COUNTIF($E$4:$F84,X$3)</f>
        <v>9</v>
      </c>
      <c r="AI84" s="28">
        <f>COUNTIF($E$4:$F84,Y$3)</f>
        <v>17</v>
      </c>
      <c r="AJ84" s="28">
        <f>COUNTIF($E$4:$F84,Z$3)</f>
        <v>17</v>
      </c>
      <c r="AK84" s="28">
        <f>COUNTIF($E$4:$F84,AA$3)</f>
        <v>16</v>
      </c>
      <c r="AL84" s="36">
        <f t="shared" si="35"/>
        <v>4</v>
      </c>
      <c r="AM84" s="36">
        <f t="shared" si="23"/>
        <v>1.5652173913043477</v>
      </c>
      <c r="AN84" s="36">
        <f t="shared" si="24"/>
        <v>2.4000000000000004</v>
      </c>
      <c r="AO84" s="36">
        <f t="shared" si="25"/>
        <v>3.5555555555555554</v>
      </c>
      <c r="AP84" s="36">
        <f t="shared" si="26"/>
        <v>4.7647058823529411</v>
      </c>
      <c r="AQ84" s="36">
        <f t="shared" si="27"/>
        <v>4.5714285714285712</v>
      </c>
      <c r="AR84" s="36">
        <f t="shared" si="28"/>
        <v>1.7777777777777777</v>
      </c>
      <c r="AS84" s="36">
        <f t="shared" si="29"/>
        <v>4.7647058823529411</v>
      </c>
      <c r="AT84" s="36">
        <f t="shared" si="30"/>
        <v>8.4705882352941178</v>
      </c>
      <c r="AU84" s="36">
        <f t="shared" si="31"/>
        <v>7.5625</v>
      </c>
      <c r="AV84" s="27">
        <v>82</v>
      </c>
      <c r="BB84" s="6">
        <f>matches_win_weighted!AL84-matches_lost_weighted!AL84</f>
        <v>0</v>
      </c>
      <c r="BC84" s="6">
        <f>matches_win_weighted!AM84-matches_lost_weighted!AM84</f>
        <v>11</v>
      </c>
      <c r="BD84" s="6">
        <f>matches_win_weighted!AN84-matches_lost_weighted!AN84</f>
        <v>2.9999999999999991</v>
      </c>
      <c r="BE84" s="6">
        <f>matches_win_weighted!AO84-matches_lost_weighted!AO84</f>
        <v>2</v>
      </c>
      <c r="BF84" s="6">
        <f>matches_win_weighted!AP84-matches_lost_weighted!AP84</f>
        <v>-1</v>
      </c>
      <c r="BG84" s="6">
        <f>matches_win_weighted!AQ84-matches_lost_weighted!AQ84</f>
        <v>-2</v>
      </c>
      <c r="BH84" s="6">
        <f>matches_win_weighted!AR84-matches_lost_weighted!AR84</f>
        <v>1</v>
      </c>
      <c r="BI84" s="6">
        <f>matches_win_weighted!AS84-matches_lost_weighted!AS84</f>
        <v>-1</v>
      </c>
      <c r="BJ84" s="6">
        <f>matches_win_weighted!AT84-matches_lost_weighted!AT84</f>
        <v>-7</v>
      </c>
      <c r="BK84" s="6">
        <f>matches_win_weighted!AU84-matches_lost_weighted!AU84</f>
        <v>-6</v>
      </c>
      <c r="BL84" s="27">
        <v>82</v>
      </c>
      <c r="BP84" s="6">
        <f>'matches_lost (2)'!BA84</f>
        <v>0</v>
      </c>
      <c r="BQ84" s="6">
        <f>'matches_lost (2)'!BB84</f>
        <v>0.47826086956521735</v>
      </c>
      <c r="BR84" s="6">
        <f>'matches_lost (2)'!BC84</f>
        <v>0.19999999999999996</v>
      </c>
      <c r="BS84" s="6">
        <f>'matches_lost (2)'!BD84</f>
        <v>0.11111111111111116</v>
      </c>
      <c r="BT84" s="6">
        <f>'matches_lost (2)'!BE84</f>
        <v>-5.8823529411764719E-2</v>
      </c>
      <c r="BU84" s="6">
        <f>'matches_lost (2)'!BF84</f>
        <v>-0.14285714285714285</v>
      </c>
      <c r="BV84" s="6">
        <f>'matches_lost (2)'!BG84</f>
        <v>0.11111111111111116</v>
      </c>
      <c r="BW84" s="6">
        <f>'matches_lost (2)'!BH84</f>
        <v>-5.8823529411764719E-2</v>
      </c>
      <c r="BX84" s="6">
        <f>'matches_lost (2)'!BI84</f>
        <v>-0.41176470588235298</v>
      </c>
      <c r="BY84" s="6">
        <f>'matches_lost (2)'!BJ84</f>
        <v>-0.375</v>
      </c>
      <c r="BZ84" s="27">
        <v>82</v>
      </c>
    </row>
    <row r="85" spans="1:78" x14ac:dyDescent="0.35">
      <c r="A85" t="s">
        <v>144</v>
      </c>
      <c r="B85" s="33">
        <v>82</v>
      </c>
      <c r="C85" s="27">
        <v>6</v>
      </c>
      <c r="D85" s="27">
        <v>4</v>
      </c>
      <c r="E85" s="27">
        <v>6</v>
      </c>
      <c r="F85" s="27">
        <f t="shared" si="32"/>
        <v>4</v>
      </c>
      <c r="G85" s="27">
        <f t="shared" si="33"/>
        <v>2</v>
      </c>
      <c r="H85" s="27">
        <f t="shared" si="34"/>
        <v>0</v>
      </c>
      <c r="I85" s="34">
        <f>VLOOKUP(F85,naive_stat!$A$4:$E$13,5,0)</f>
        <v>0.5161290322580645</v>
      </c>
      <c r="J85" s="35">
        <f>11-VLOOKUP(F85,naive_stat!$A$4:$F$13,6,0)</f>
        <v>8</v>
      </c>
      <c r="K85" s="36">
        <f>HLOOKUP(F85,$AL$3:AU85,AV85,0)</f>
        <v>5.5555555555555554</v>
      </c>
      <c r="L85" s="54">
        <f>IF(HLOOKUP(C85,$AL$3:$AU84,$AV84,0)&gt;HLOOKUP(D85,$AL$3:$AU84,$AV84,0),C85,D85)</f>
        <v>4</v>
      </c>
      <c r="M85" s="54">
        <f t="shared" si="20"/>
        <v>0</v>
      </c>
      <c r="N85" s="56">
        <f>IF(HLOOKUP(C85,$BB$3:$BK84,$AV84,0)&gt;HLOOKUP(D85,$BB$3:$BK84,$AV84,0),C85,D85)</f>
        <v>6</v>
      </c>
      <c r="O85" s="54">
        <f t="shared" si="21"/>
        <v>1</v>
      </c>
      <c r="P85" s="54">
        <f>IF(HLOOKUP(C85,$BP$3:$BY84,$AV84,0)&gt;HLOOKUP(D85,$BP$3:$BY84,$AV84,0),C85,D85)</f>
        <v>6</v>
      </c>
      <c r="Q85" s="54">
        <f t="shared" si="22"/>
        <v>1</v>
      </c>
      <c r="R85" s="27">
        <f>COUNTIF($F$4:$F85,R$3)</f>
        <v>8</v>
      </c>
      <c r="S85" s="27">
        <f>COUNTIF($F$4:$F85,S$3)</f>
        <v>6</v>
      </c>
      <c r="T85" s="27">
        <f>COUNTIF($F$4:$F85,T$3)</f>
        <v>6</v>
      </c>
      <c r="U85" s="27">
        <f>COUNTIF($F$4:$F85,U$3)</f>
        <v>8</v>
      </c>
      <c r="V85" s="27">
        <f>COUNTIF($F$4:$F85,V$3)</f>
        <v>10</v>
      </c>
      <c r="W85" s="27">
        <f>COUNTIF($F$4:$F85,W$3)</f>
        <v>8</v>
      </c>
      <c r="X85" s="27">
        <f>COUNTIF($F$4:$F85,X$3)</f>
        <v>4</v>
      </c>
      <c r="Y85" s="27">
        <f>COUNTIF($F$4:$F85,Y$3)</f>
        <v>9</v>
      </c>
      <c r="Z85" s="27">
        <f>COUNTIF($F$4:$F85,Z$3)</f>
        <v>12</v>
      </c>
      <c r="AA85" s="27">
        <f>COUNTIF($F$4:$F85,AA$3)</f>
        <v>11</v>
      </c>
      <c r="AB85" s="38">
        <f>COUNTIF($E$4:$F85,R$3)</f>
        <v>16</v>
      </c>
      <c r="AC85" s="28">
        <f>COUNTIF($E$4:$F85,S$3)</f>
        <v>23</v>
      </c>
      <c r="AD85" s="28">
        <f>COUNTIF($E$4:$F85,T$3)</f>
        <v>15</v>
      </c>
      <c r="AE85" s="28">
        <f>COUNTIF($E$4:$F85,U$3)</f>
        <v>18</v>
      </c>
      <c r="AF85" s="28">
        <f>COUNTIF($E$4:$F85,V$3)</f>
        <v>18</v>
      </c>
      <c r="AG85" s="28">
        <f>COUNTIF($E$4:$F85,W$3)</f>
        <v>14</v>
      </c>
      <c r="AH85" s="28">
        <f>COUNTIF($E$4:$F85,X$3)</f>
        <v>10</v>
      </c>
      <c r="AI85" s="28">
        <f>COUNTIF($E$4:$F85,Y$3)</f>
        <v>17</v>
      </c>
      <c r="AJ85" s="28">
        <f>COUNTIF($E$4:$F85,Z$3)</f>
        <v>17</v>
      </c>
      <c r="AK85" s="28">
        <f>COUNTIF($E$4:$F85,AA$3)</f>
        <v>16</v>
      </c>
      <c r="AL85" s="36">
        <f t="shared" si="35"/>
        <v>4</v>
      </c>
      <c r="AM85" s="36">
        <f t="shared" si="23"/>
        <v>1.5652173913043477</v>
      </c>
      <c r="AN85" s="36">
        <f t="shared" si="24"/>
        <v>2.4000000000000004</v>
      </c>
      <c r="AO85" s="36">
        <f t="shared" si="25"/>
        <v>3.5555555555555554</v>
      </c>
      <c r="AP85" s="36">
        <f t="shared" si="26"/>
        <v>5.5555555555555554</v>
      </c>
      <c r="AQ85" s="36">
        <f t="shared" si="27"/>
        <v>4.5714285714285712</v>
      </c>
      <c r="AR85" s="36">
        <f t="shared" si="28"/>
        <v>1.6</v>
      </c>
      <c r="AS85" s="36">
        <f t="shared" si="29"/>
        <v>4.7647058823529411</v>
      </c>
      <c r="AT85" s="36">
        <f t="shared" si="30"/>
        <v>8.4705882352941178</v>
      </c>
      <c r="AU85" s="36">
        <f t="shared" si="31"/>
        <v>7.5625</v>
      </c>
      <c r="AV85" s="27">
        <v>83</v>
      </c>
      <c r="BB85" s="6">
        <f>matches_win_weighted!AL85-matches_lost_weighted!AL85</f>
        <v>0</v>
      </c>
      <c r="BC85" s="6">
        <f>matches_win_weighted!AM85-matches_lost_weighted!AM85</f>
        <v>11</v>
      </c>
      <c r="BD85" s="6">
        <f>matches_win_weighted!AN85-matches_lost_weighted!AN85</f>
        <v>2.9999999999999991</v>
      </c>
      <c r="BE85" s="6">
        <f>matches_win_weighted!AO85-matches_lost_weighted!AO85</f>
        <v>2</v>
      </c>
      <c r="BF85" s="6">
        <f>matches_win_weighted!AP85-matches_lost_weighted!AP85</f>
        <v>-2</v>
      </c>
      <c r="BG85" s="6">
        <f>matches_win_weighted!AQ85-matches_lost_weighted!AQ85</f>
        <v>-2</v>
      </c>
      <c r="BH85" s="6">
        <f>matches_win_weighted!AR85-matches_lost_weighted!AR85</f>
        <v>1.9999999999999996</v>
      </c>
      <c r="BI85" s="6">
        <f>matches_win_weighted!AS85-matches_lost_weighted!AS85</f>
        <v>-1</v>
      </c>
      <c r="BJ85" s="6">
        <f>matches_win_weighted!AT85-matches_lost_weighted!AT85</f>
        <v>-7</v>
      </c>
      <c r="BK85" s="6">
        <f>matches_win_weighted!AU85-matches_lost_weighted!AU85</f>
        <v>-6</v>
      </c>
      <c r="BL85" s="27">
        <v>83</v>
      </c>
      <c r="BP85" s="6">
        <f>'matches_lost (2)'!BA85</f>
        <v>0</v>
      </c>
      <c r="BQ85" s="6">
        <f>'matches_lost (2)'!BB85</f>
        <v>0.47826086956521735</v>
      </c>
      <c r="BR85" s="6">
        <f>'matches_lost (2)'!BC85</f>
        <v>0.19999999999999996</v>
      </c>
      <c r="BS85" s="6">
        <f>'matches_lost (2)'!BD85</f>
        <v>0.11111111111111116</v>
      </c>
      <c r="BT85" s="6">
        <f>'matches_lost (2)'!BE85</f>
        <v>-0.11111111111111116</v>
      </c>
      <c r="BU85" s="6">
        <f>'matches_lost (2)'!BF85</f>
        <v>-0.14285714285714285</v>
      </c>
      <c r="BV85" s="6">
        <f>'matches_lost (2)'!BG85</f>
        <v>0.19999999999999996</v>
      </c>
      <c r="BW85" s="6">
        <f>'matches_lost (2)'!BH85</f>
        <v>-5.8823529411764719E-2</v>
      </c>
      <c r="BX85" s="6">
        <f>'matches_lost (2)'!BI85</f>
        <v>-0.41176470588235298</v>
      </c>
      <c r="BY85" s="6">
        <f>'matches_lost (2)'!BJ85</f>
        <v>-0.375</v>
      </c>
      <c r="BZ85" s="27">
        <v>83</v>
      </c>
    </row>
    <row r="86" spans="1:78" x14ac:dyDescent="0.35">
      <c r="A86" t="s">
        <v>144</v>
      </c>
      <c r="B86" s="33">
        <v>83</v>
      </c>
      <c r="C86" s="27">
        <v>2</v>
      </c>
      <c r="D86" s="27">
        <v>1</v>
      </c>
      <c r="E86" s="27">
        <v>1</v>
      </c>
      <c r="F86" s="27">
        <f t="shared" si="32"/>
        <v>2</v>
      </c>
      <c r="G86" s="27">
        <f t="shared" si="33"/>
        <v>1</v>
      </c>
      <c r="H86" s="27">
        <f t="shared" si="34"/>
        <v>0</v>
      </c>
      <c r="I86" s="34">
        <f>VLOOKUP(F86,naive_stat!$A$4:$E$13,5,0)</f>
        <v>0.4838709677419355</v>
      </c>
      <c r="J86" s="35">
        <f>11-VLOOKUP(F86,naive_stat!$A$4:$F$13,6,0)</f>
        <v>6</v>
      </c>
      <c r="K86" s="36">
        <f>HLOOKUP(F86,$AL$3:AU86,AV86,0)</f>
        <v>3.0625</v>
      </c>
      <c r="L86" s="54">
        <f>IF(HLOOKUP(C86,$AL$3:$AU85,$AV85,0)&gt;HLOOKUP(D86,$AL$3:$AU85,$AV85,0),C86,D86)</f>
        <v>2</v>
      </c>
      <c r="M86" s="54">
        <f t="shared" si="20"/>
        <v>0</v>
      </c>
      <c r="N86" s="56">
        <f>IF(HLOOKUP(C86,$BB$3:$BK85,$AV85,0)&gt;HLOOKUP(D86,$BB$3:$BK85,$AV85,0),C86,D86)</f>
        <v>1</v>
      </c>
      <c r="O86" s="54">
        <f t="shared" si="21"/>
        <v>1</v>
      </c>
      <c r="P86" s="54">
        <f>IF(HLOOKUP(C86,$BP$3:$BY85,$AV85,0)&gt;HLOOKUP(D86,$BP$3:$BY85,$AV85,0),C86,D86)</f>
        <v>1</v>
      </c>
      <c r="Q86" s="54">
        <f t="shared" si="22"/>
        <v>1</v>
      </c>
      <c r="R86" s="27">
        <f>COUNTIF($F$4:$F86,R$3)</f>
        <v>8</v>
      </c>
      <c r="S86" s="27">
        <f>COUNTIF($F$4:$F86,S$3)</f>
        <v>6</v>
      </c>
      <c r="T86" s="27">
        <f>COUNTIF($F$4:$F86,T$3)</f>
        <v>7</v>
      </c>
      <c r="U86" s="27">
        <f>COUNTIF($F$4:$F86,U$3)</f>
        <v>8</v>
      </c>
      <c r="V86" s="27">
        <f>COUNTIF($F$4:$F86,V$3)</f>
        <v>10</v>
      </c>
      <c r="W86" s="27">
        <f>COUNTIF($F$4:$F86,W$3)</f>
        <v>8</v>
      </c>
      <c r="X86" s="27">
        <f>COUNTIF($F$4:$F86,X$3)</f>
        <v>4</v>
      </c>
      <c r="Y86" s="27">
        <f>COUNTIF($F$4:$F86,Y$3)</f>
        <v>9</v>
      </c>
      <c r="Z86" s="27">
        <f>COUNTIF($F$4:$F86,Z$3)</f>
        <v>12</v>
      </c>
      <c r="AA86" s="27">
        <f>COUNTIF($F$4:$F86,AA$3)</f>
        <v>11</v>
      </c>
      <c r="AB86" s="38">
        <f>COUNTIF($E$4:$F86,R$3)</f>
        <v>16</v>
      </c>
      <c r="AC86" s="28">
        <f>COUNTIF($E$4:$F86,S$3)</f>
        <v>24</v>
      </c>
      <c r="AD86" s="28">
        <f>COUNTIF($E$4:$F86,T$3)</f>
        <v>16</v>
      </c>
      <c r="AE86" s="28">
        <f>COUNTIF($E$4:$F86,U$3)</f>
        <v>18</v>
      </c>
      <c r="AF86" s="28">
        <f>COUNTIF($E$4:$F86,V$3)</f>
        <v>18</v>
      </c>
      <c r="AG86" s="28">
        <f>COUNTIF($E$4:$F86,W$3)</f>
        <v>14</v>
      </c>
      <c r="AH86" s="28">
        <f>COUNTIF($E$4:$F86,X$3)</f>
        <v>10</v>
      </c>
      <c r="AI86" s="28">
        <f>COUNTIF($E$4:$F86,Y$3)</f>
        <v>17</v>
      </c>
      <c r="AJ86" s="28">
        <f>COUNTIF($E$4:$F86,Z$3)</f>
        <v>17</v>
      </c>
      <c r="AK86" s="28">
        <f>COUNTIF($E$4:$F86,AA$3)</f>
        <v>16</v>
      </c>
      <c r="AL86" s="36">
        <f t="shared" si="35"/>
        <v>4</v>
      </c>
      <c r="AM86" s="36">
        <f t="shared" si="23"/>
        <v>1.5</v>
      </c>
      <c r="AN86" s="36">
        <f t="shared" si="24"/>
        <v>3.0625</v>
      </c>
      <c r="AO86" s="36">
        <f t="shared" si="25"/>
        <v>3.5555555555555554</v>
      </c>
      <c r="AP86" s="36">
        <f t="shared" si="26"/>
        <v>5.5555555555555554</v>
      </c>
      <c r="AQ86" s="36">
        <f t="shared" si="27"/>
        <v>4.5714285714285712</v>
      </c>
      <c r="AR86" s="36">
        <f t="shared" si="28"/>
        <v>1.6</v>
      </c>
      <c r="AS86" s="36">
        <f t="shared" si="29"/>
        <v>4.7647058823529411</v>
      </c>
      <c r="AT86" s="36">
        <f t="shared" si="30"/>
        <v>8.4705882352941178</v>
      </c>
      <c r="AU86" s="36">
        <f t="shared" si="31"/>
        <v>7.5625</v>
      </c>
      <c r="AV86" s="27">
        <v>84</v>
      </c>
      <c r="BB86" s="6">
        <f>matches_win_weighted!AL86-matches_lost_weighted!AL86</f>
        <v>0</v>
      </c>
      <c r="BC86" s="6">
        <f>matches_win_weighted!AM86-matches_lost_weighted!AM86</f>
        <v>12</v>
      </c>
      <c r="BD86" s="6">
        <f>matches_win_weighted!AN86-matches_lost_weighted!AN86</f>
        <v>2</v>
      </c>
      <c r="BE86" s="6">
        <f>matches_win_weighted!AO86-matches_lost_weighted!AO86</f>
        <v>2</v>
      </c>
      <c r="BF86" s="6">
        <f>matches_win_weighted!AP86-matches_lost_weighted!AP86</f>
        <v>-2</v>
      </c>
      <c r="BG86" s="6">
        <f>matches_win_weighted!AQ86-matches_lost_weighted!AQ86</f>
        <v>-2</v>
      </c>
      <c r="BH86" s="6">
        <f>matches_win_weighted!AR86-matches_lost_weighted!AR86</f>
        <v>1.9999999999999996</v>
      </c>
      <c r="BI86" s="6">
        <f>matches_win_weighted!AS86-matches_lost_weighted!AS86</f>
        <v>-1</v>
      </c>
      <c r="BJ86" s="6">
        <f>matches_win_weighted!AT86-matches_lost_weighted!AT86</f>
        <v>-7</v>
      </c>
      <c r="BK86" s="6">
        <f>matches_win_weighted!AU86-matches_lost_weighted!AU86</f>
        <v>-6</v>
      </c>
      <c r="BL86" s="27">
        <v>84</v>
      </c>
      <c r="BP86" s="6">
        <f>'matches_lost (2)'!BA86</f>
        <v>0</v>
      </c>
      <c r="BQ86" s="6">
        <f>'matches_lost (2)'!BB86</f>
        <v>0.5</v>
      </c>
      <c r="BR86" s="6">
        <f>'matches_lost (2)'!BC86</f>
        <v>0.125</v>
      </c>
      <c r="BS86" s="6">
        <f>'matches_lost (2)'!BD86</f>
        <v>0.11111111111111116</v>
      </c>
      <c r="BT86" s="6">
        <f>'matches_lost (2)'!BE86</f>
        <v>-0.11111111111111116</v>
      </c>
      <c r="BU86" s="6">
        <f>'matches_lost (2)'!BF86</f>
        <v>-0.14285714285714285</v>
      </c>
      <c r="BV86" s="6">
        <f>'matches_lost (2)'!BG86</f>
        <v>0.19999999999999996</v>
      </c>
      <c r="BW86" s="6">
        <f>'matches_lost (2)'!BH86</f>
        <v>-5.8823529411764719E-2</v>
      </c>
      <c r="BX86" s="6">
        <f>'matches_lost (2)'!BI86</f>
        <v>-0.41176470588235298</v>
      </c>
      <c r="BY86" s="6">
        <f>'matches_lost (2)'!BJ86</f>
        <v>-0.375</v>
      </c>
      <c r="BZ86" s="27">
        <v>84</v>
      </c>
    </row>
    <row r="87" spans="1:78" x14ac:dyDescent="0.35">
      <c r="A87" t="s">
        <v>144</v>
      </c>
      <c r="B87" s="33">
        <v>84</v>
      </c>
      <c r="C87" s="27">
        <v>2</v>
      </c>
      <c r="D87" s="27">
        <v>7</v>
      </c>
      <c r="E87" s="27">
        <v>7</v>
      </c>
      <c r="F87" s="27">
        <f t="shared" si="32"/>
        <v>2</v>
      </c>
      <c r="G87" s="27">
        <f t="shared" si="33"/>
        <v>-5</v>
      </c>
      <c r="H87" s="27">
        <f t="shared" si="34"/>
        <v>0</v>
      </c>
      <c r="I87" s="34">
        <f>VLOOKUP(F87,naive_stat!$A$4:$E$13,5,0)</f>
        <v>0.4838709677419355</v>
      </c>
      <c r="J87" s="35">
        <f>11-VLOOKUP(F87,naive_stat!$A$4:$F$13,6,0)</f>
        <v>6</v>
      </c>
      <c r="K87" s="36">
        <f>HLOOKUP(F87,$AL$3:AU87,AV87,0)</f>
        <v>3.7647058823529411</v>
      </c>
      <c r="L87" s="54">
        <f>IF(HLOOKUP(C87,$AL$3:$AU86,$AV86,0)&gt;HLOOKUP(D87,$AL$3:$AU86,$AV86,0),C87,D87)</f>
        <v>7</v>
      </c>
      <c r="M87" s="54">
        <f t="shared" si="20"/>
        <v>1</v>
      </c>
      <c r="N87" s="56">
        <f>IF(HLOOKUP(C87,$BB$3:$BK86,$AV86,0)&gt;HLOOKUP(D87,$BB$3:$BK86,$AV86,0),C87,D87)</f>
        <v>2</v>
      </c>
      <c r="O87" s="54">
        <f t="shared" si="21"/>
        <v>0</v>
      </c>
      <c r="P87" s="54">
        <f>IF(HLOOKUP(C87,$BP$3:$BY86,$AV86,0)&gt;HLOOKUP(D87,$BP$3:$BY86,$AV86,0),C87,D87)</f>
        <v>2</v>
      </c>
      <c r="Q87" s="54">
        <f t="shared" si="22"/>
        <v>0</v>
      </c>
      <c r="R87" s="27">
        <f>COUNTIF($F$4:$F87,R$3)</f>
        <v>8</v>
      </c>
      <c r="S87" s="27">
        <f>COUNTIF($F$4:$F87,S$3)</f>
        <v>6</v>
      </c>
      <c r="T87" s="27">
        <f>COUNTIF($F$4:$F87,T$3)</f>
        <v>8</v>
      </c>
      <c r="U87" s="27">
        <f>COUNTIF($F$4:$F87,U$3)</f>
        <v>8</v>
      </c>
      <c r="V87" s="27">
        <f>COUNTIF($F$4:$F87,V$3)</f>
        <v>10</v>
      </c>
      <c r="W87" s="27">
        <f>COUNTIF($F$4:$F87,W$3)</f>
        <v>8</v>
      </c>
      <c r="X87" s="27">
        <f>COUNTIF($F$4:$F87,X$3)</f>
        <v>4</v>
      </c>
      <c r="Y87" s="27">
        <f>COUNTIF($F$4:$F87,Y$3)</f>
        <v>9</v>
      </c>
      <c r="Z87" s="27">
        <f>COUNTIF($F$4:$F87,Z$3)</f>
        <v>12</v>
      </c>
      <c r="AA87" s="27">
        <f>COUNTIF($F$4:$F87,AA$3)</f>
        <v>11</v>
      </c>
      <c r="AB87" s="38">
        <f>COUNTIF($E$4:$F87,R$3)</f>
        <v>16</v>
      </c>
      <c r="AC87" s="28">
        <f>COUNTIF($E$4:$F87,S$3)</f>
        <v>24</v>
      </c>
      <c r="AD87" s="28">
        <f>COUNTIF($E$4:$F87,T$3)</f>
        <v>17</v>
      </c>
      <c r="AE87" s="28">
        <f>COUNTIF($E$4:$F87,U$3)</f>
        <v>18</v>
      </c>
      <c r="AF87" s="28">
        <f>COUNTIF($E$4:$F87,V$3)</f>
        <v>18</v>
      </c>
      <c r="AG87" s="28">
        <f>COUNTIF($E$4:$F87,W$3)</f>
        <v>14</v>
      </c>
      <c r="AH87" s="28">
        <f>COUNTIF($E$4:$F87,X$3)</f>
        <v>10</v>
      </c>
      <c r="AI87" s="28">
        <f>COUNTIF($E$4:$F87,Y$3)</f>
        <v>18</v>
      </c>
      <c r="AJ87" s="28">
        <f>COUNTIF($E$4:$F87,Z$3)</f>
        <v>17</v>
      </c>
      <c r="AK87" s="28">
        <f>COUNTIF($E$4:$F87,AA$3)</f>
        <v>16</v>
      </c>
      <c r="AL87" s="36">
        <f t="shared" si="35"/>
        <v>4</v>
      </c>
      <c r="AM87" s="36">
        <f t="shared" si="23"/>
        <v>1.5</v>
      </c>
      <c r="AN87" s="36">
        <f t="shared" si="24"/>
        <v>3.7647058823529411</v>
      </c>
      <c r="AO87" s="36">
        <f t="shared" si="25"/>
        <v>3.5555555555555554</v>
      </c>
      <c r="AP87" s="36">
        <f t="shared" si="26"/>
        <v>5.5555555555555554</v>
      </c>
      <c r="AQ87" s="36">
        <f t="shared" si="27"/>
        <v>4.5714285714285712</v>
      </c>
      <c r="AR87" s="36">
        <f t="shared" si="28"/>
        <v>1.6</v>
      </c>
      <c r="AS87" s="36">
        <f t="shared" si="29"/>
        <v>4.5</v>
      </c>
      <c r="AT87" s="36">
        <f t="shared" si="30"/>
        <v>8.4705882352941178</v>
      </c>
      <c r="AU87" s="36">
        <f t="shared" si="31"/>
        <v>7.5625</v>
      </c>
      <c r="AV87" s="27">
        <v>85</v>
      </c>
      <c r="BB87" s="6">
        <f>matches_win_weighted!AL87-matches_lost_weighted!AL87</f>
        <v>0</v>
      </c>
      <c r="BC87" s="6">
        <f>matches_win_weighted!AM87-matches_lost_weighted!AM87</f>
        <v>12</v>
      </c>
      <c r="BD87" s="6">
        <f>matches_win_weighted!AN87-matches_lost_weighted!AN87</f>
        <v>1</v>
      </c>
      <c r="BE87" s="6">
        <f>matches_win_weighted!AO87-matches_lost_weighted!AO87</f>
        <v>2</v>
      </c>
      <c r="BF87" s="6">
        <f>matches_win_weighted!AP87-matches_lost_weighted!AP87</f>
        <v>-2</v>
      </c>
      <c r="BG87" s="6">
        <f>matches_win_weighted!AQ87-matches_lost_weighted!AQ87</f>
        <v>-2</v>
      </c>
      <c r="BH87" s="6">
        <f>matches_win_weighted!AR87-matches_lost_weighted!AR87</f>
        <v>1.9999999999999996</v>
      </c>
      <c r="BI87" s="6">
        <f>matches_win_weighted!AS87-matches_lost_weighted!AS87</f>
        <v>0</v>
      </c>
      <c r="BJ87" s="6">
        <f>matches_win_weighted!AT87-matches_lost_weighted!AT87</f>
        <v>-7</v>
      </c>
      <c r="BK87" s="6">
        <f>matches_win_weighted!AU87-matches_lost_weighted!AU87</f>
        <v>-6</v>
      </c>
      <c r="BL87" s="27">
        <v>85</v>
      </c>
      <c r="BP87" s="6">
        <f>'matches_lost (2)'!BA87</f>
        <v>0</v>
      </c>
      <c r="BQ87" s="6">
        <f>'matches_lost (2)'!BB87</f>
        <v>0.5</v>
      </c>
      <c r="BR87" s="6">
        <f>'matches_lost (2)'!BC87</f>
        <v>5.8823529411764719E-2</v>
      </c>
      <c r="BS87" s="6">
        <f>'matches_lost (2)'!BD87</f>
        <v>0.11111111111111116</v>
      </c>
      <c r="BT87" s="6">
        <f>'matches_lost (2)'!BE87</f>
        <v>-0.11111111111111116</v>
      </c>
      <c r="BU87" s="6">
        <f>'matches_lost (2)'!BF87</f>
        <v>-0.14285714285714285</v>
      </c>
      <c r="BV87" s="6">
        <f>'matches_lost (2)'!BG87</f>
        <v>0.19999999999999996</v>
      </c>
      <c r="BW87" s="6">
        <f>'matches_lost (2)'!BH87</f>
        <v>0</v>
      </c>
      <c r="BX87" s="6">
        <f>'matches_lost (2)'!BI87</f>
        <v>-0.41176470588235298</v>
      </c>
      <c r="BY87" s="6">
        <f>'matches_lost (2)'!BJ87</f>
        <v>-0.375</v>
      </c>
      <c r="BZ87" s="27">
        <v>85</v>
      </c>
    </row>
    <row r="88" spans="1:78" x14ac:dyDescent="0.35">
      <c r="A88" t="s">
        <v>144</v>
      </c>
      <c r="B88" s="33">
        <v>85</v>
      </c>
      <c r="C88" s="27">
        <v>4</v>
      </c>
      <c r="D88" s="27">
        <v>3</v>
      </c>
      <c r="E88" s="27">
        <v>4</v>
      </c>
      <c r="F88" s="27">
        <f t="shared" si="32"/>
        <v>3</v>
      </c>
      <c r="G88" s="27">
        <f t="shared" si="33"/>
        <v>1</v>
      </c>
      <c r="H88" s="27">
        <f t="shared" si="34"/>
        <v>0</v>
      </c>
      <c r="I88" s="34">
        <f>VLOOKUP(F88,naive_stat!$A$4:$E$13,5,0)</f>
        <v>0.48148148148148145</v>
      </c>
      <c r="J88" s="35">
        <f>11-VLOOKUP(F88,naive_stat!$A$4:$F$13,6,0)</f>
        <v>5</v>
      </c>
      <c r="K88" s="36">
        <f>HLOOKUP(F88,$AL$3:AU88,AV88,0)</f>
        <v>4.2631578947368416</v>
      </c>
      <c r="L88" s="54">
        <f>IF(HLOOKUP(C88,$AL$3:$AU87,$AV87,0)&gt;HLOOKUP(D88,$AL$3:$AU87,$AV87,0),C88,D88)</f>
        <v>4</v>
      </c>
      <c r="M88" s="54">
        <f t="shared" si="20"/>
        <v>1</v>
      </c>
      <c r="N88" s="56">
        <f>IF(HLOOKUP(C88,$BB$3:$BK87,$AV87,0)&gt;HLOOKUP(D88,$BB$3:$BK87,$AV87,0),C88,D88)</f>
        <v>3</v>
      </c>
      <c r="O88" s="54">
        <f t="shared" si="21"/>
        <v>0</v>
      </c>
      <c r="P88" s="54">
        <f>IF(HLOOKUP(C88,$BP$3:$BY87,$AV87,0)&gt;HLOOKUP(D88,$BP$3:$BY87,$AV87,0),C88,D88)</f>
        <v>3</v>
      </c>
      <c r="Q88" s="54">
        <f t="shared" si="22"/>
        <v>0</v>
      </c>
      <c r="R88" s="27">
        <f>COUNTIF($F$4:$F88,R$3)</f>
        <v>8</v>
      </c>
      <c r="S88" s="27">
        <f>COUNTIF($F$4:$F88,S$3)</f>
        <v>6</v>
      </c>
      <c r="T88" s="27">
        <f>COUNTIF($F$4:$F88,T$3)</f>
        <v>8</v>
      </c>
      <c r="U88" s="27">
        <f>COUNTIF($F$4:$F88,U$3)</f>
        <v>9</v>
      </c>
      <c r="V88" s="27">
        <f>COUNTIF($F$4:$F88,V$3)</f>
        <v>10</v>
      </c>
      <c r="W88" s="27">
        <f>COUNTIF($F$4:$F88,W$3)</f>
        <v>8</v>
      </c>
      <c r="X88" s="27">
        <f>COUNTIF($F$4:$F88,X$3)</f>
        <v>4</v>
      </c>
      <c r="Y88" s="27">
        <f>COUNTIF($F$4:$F88,Y$3)</f>
        <v>9</v>
      </c>
      <c r="Z88" s="27">
        <f>COUNTIF($F$4:$F88,Z$3)</f>
        <v>12</v>
      </c>
      <c r="AA88" s="27">
        <f>COUNTIF($F$4:$F88,AA$3)</f>
        <v>11</v>
      </c>
      <c r="AB88" s="38">
        <f>COUNTIF($E$4:$F88,R$3)</f>
        <v>16</v>
      </c>
      <c r="AC88" s="28">
        <f>COUNTIF($E$4:$F88,S$3)</f>
        <v>24</v>
      </c>
      <c r="AD88" s="28">
        <f>COUNTIF($E$4:$F88,T$3)</f>
        <v>17</v>
      </c>
      <c r="AE88" s="28">
        <f>COUNTIF($E$4:$F88,U$3)</f>
        <v>19</v>
      </c>
      <c r="AF88" s="28">
        <f>COUNTIF($E$4:$F88,V$3)</f>
        <v>19</v>
      </c>
      <c r="AG88" s="28">
        <f>COUNTIF($E$4:$F88,W$3)</f>
        <v>14</v>
      </c>
      <c r="AH88" s="28">
        <f>COUNTIF($E$4:$F88,X$3)</f>
        <v>10</v>
      </c>
      <c r="AI88" s="28">
        <f>COUNTIF($E$4:$F88,Y$3)</f>
        <v>18</v>
      </c>
      <c r="AJ88" s="28">
        <f>COUNTIF($E$4:$F88,Z$3)</f>
        <v>17</v>
      </c>
      <c r="AK88" s="28">
        <f>COUNTIF($E$4:$F88,AA$3)</f>
        <v>16</v>
      </c>
      <c r="AL88" s="36">
        <f t="shared" si="35"/>
        <v>4</v>
      </c>
      <c r="AM88" s="36">
        <f t="shared" si="23"/>
        <v>1.5</v>
      </c>
      <c r="AN88" s="36">
        <f t="shared" si="24"/>
        <v>3.7647058823529411</v>
      </c>
      <c r="AO88" s="36">
        <f t="shared" si="25"/>
        <v>4.2631578947368416</v>
      </c>
      <c r="AP88" s="36">
        <f t="shared" si="26"/>
        <v>5.2631578947368416</v>
      </c>
      <c r="AQ88" s="36">
        <f t="shared" si="27"/>
        <v>4.5714285714285712</v>
      </c>
      <c r="AR88" s="36">
        <f t="shared" si="28"/>
        <v>1.6</v>
      </c>
      <c r="AS88" s="36">
        <f t="shared" si="29"/>
        <v>4.5</v>
      </c>
      <c r="AT88" s="36">
        <f t="shared" si="30"/>
        <v>8.4705882352941178</v>
      </c>
      <c r="AU88" s="36">
        <f t="shared" si="31"/>
        <v>7.5625</v>
      </c>
      <c r="AV88" s="27">
        <v>86</v>
      </c>
      <c r="BB88" s="6">
        <f>matches_win_weighted!AL88-matches_lost_weighted!AL88</f>
        <v>0</v>
      </c>
      <c r="BC88" s="6">
        <f>matches_win_weighted!AM88-matches_lost_weighted!AM88</f>
        <v>12</v>
      </c>
      <c r="BD88" s="6">
        <f>matches_win_weighted!AN88-matches_lost_weighted!AN88</f>
        <v>1</v>
      </c>
      <c r="BE88" s="6">
        <f>matches_win_weighted!AO88-matches_lost_weighted!AO88</f>
        <v>1</v>
      </c>
      <c r="BF88" s="6">
        <f>matches_win_weighted!AP88-matches_lost_weighted!AP88</f>
        <v>-1</v>
      </c>
      <c r="BG88" s="6">
        <f>matches_win_weighted!AQ88-matches_lost_weighted!AQ88</f>
        <v>-2</v>
      </c>
      <c r="BH88" s="6">
        <f>matches_win_weighted!AR88-matches_lost_weighted!AR88</f>
        <v>1.9999999999999996</v>
      </c>
      <c r="BI88" s="6">
        <f>matches_win_weighted!AS88-matches_lost_weighted!AS88</f>
        <v>0</v>
      </c>
      <c r="BJ88" s="6">
        <f>matches_win_weighted!AT88-matches_lost_weighted!AT88</f>
        <v>-7</v>
      </c>
      <c r="BK88" s="6">
        <f>matches_win_weighted!AU88-matches_lost_weighted!AU88</f>
        <v>-6</v>
      </c>
      <c r="BL88" s="27">
        <v>86</v>
      </c>
      <c r="BP88" s="6">
        <f>'matches_lost (2)'!BA88</f>
        <v>0</v>
      </c>
      <c r="BQ88" s="6">
        <f>'matches_lost (2)'!BB88</f>
        <v>0.5</v>
      </c>
      <c r="BR88" s="6">
        <f>'matches_lost (2)'!BC88</f>
        <v>5.8823529411764719E-2</v>
      </c>
      <c r="BS88" s="6">
        <f>'matches_lost (2)'!BD88</f>
        <v>5.2631578947368418E-2</v>
      </c>
      <c r="BT88" s="6">
        <f>'matches_lost (2)'!BE88</f>
        <v>-5.2631578947368418E-2</v>
      </c>
      <c r="BU88" s="6">
        <f>'matches_lost (2)'!BF88</f>
        <v>-0.14285714285714285</v>
      </c>
      <c r="BV88" s="6">
        <f>'matches_lost (2)'!BG88</f>
        <v>0.19999999999999996</v>
      </c>
      <c r="BW88" s="6">
        <f>'matches_lost (2)'!BH88</f>
        <v>0</v>
      </c>
      <c r="BX88" s="6">
        <f>'matches_lost (2)'!BI88</f>
        <v>-0.41176470588235298</v>
      </c>
      <c r="BY88" s="6">
        <f>'matches_lost (2)'!BJ88</f>
        <v>-0.375</v>
      </c>
      <c r="BZ88" s="27">
        <v>86</v>
      </c>
    </row>
    <row r="89" spans="1:78" x14ac:dyDescent="0.35">
      <c r="A89" t="s">
        <v>144</v>
      </c>
      <c r="B89" s="33">
        <v>86</v>
      </c>
      <c r="C89" s="27">
        <v>9</v>
      </c>
      <c r="D89" s="27">
        <v>4</v>
      </c>
      <c r="E89" s="27">
        <v>4</v>
      </c>
      <c r="F89" s="27">
        <f t="shared" si="32"/>
        <v>9</v>
      </c>
      <c r="G89" s="27">
        <f t="shared" si="33"/>
        <v>5</v>
      </c>
      <c r="H89" s="27">
        <f t="shared" si="34"/>
        <v>0</v>
      </c>
      <c r="I89" s="34">
        <f>VLOOKUP(F89,naive_stat!$A$4:$E$13,5,0)</f>
        <v>0.4</v>
      </c>
      <c r="J89" s="35">
        <f>11-VLOOKUP(F89,naive_stat!$A$4:$F$13,6,0)</f>
        <v>2</v>
      </c>
      <c r="K89" s="36">
        <f>HLOOKUP(F89,$AL$3:AU89,AV89,0)</f>
        <v>8.4705882352941178</v>
      </c>
      <c r="L89" s="54">
        <f>IF(HLOOKUP(C89,$AL$3:$AU88,$AV88,0)&gt;HLOOKUP(D89,$AL$3:$AU88,$AV88,0),C89,D89)</f>
        <v>9</v>
      </c>
      <c r="M89" s="54">
        <f t="shared" si="20"/>
        <v>0</v>
      </c>
      <c r="N89" s="56">
        <f>IF(HLOOKUP(C89,$BB$3:$BK88,$AV88,0)&gt;HLOOKUP(D89,$BB$3:$BK88,$AV88,0),C89,D89)</f>
        <v>4</v>
      </c>
      <c r="O89" s="54">
        <f t="shared" si="21"/>
        <v>1</v>
      </c>
      <c r="P89" s="54">
        <f>IF(HLOOKUP(C89,$BP$3:$BY88,$AV88,0)&gt;HLOOKUP(D89,$BP$3:$BY88,$AV88,0),C89,D89)</f>
        <v>4</v>
      </c>
      <c r="Q89" s="54">
        <f t="shared" si="22"/>
        <v>1</v>
      </c>
      <c r="R89" s="27">
        <f>COUNTIF($F$4:$F89,R$3)</f>
        <v>8</v>
      </c>
      <c r="S89" s="27">
        <f>COUNTIF($F$4:$F89,S$3)</f>
        <v>6</v>
      </c>
      <c r="T89" s="27">
        <f>COUNTIF($F$4:$F89,T$3)</f>
        <v>8</v>
      </c>
      <c r="U89" s="27">
        <f>COUNTIF($F$4:$F89,U$3)</f>
        <v>9</v>
      </c>
      <c r="V89" s="27">
        <f>COUNTIF($F$4:$F89,V$3)</f>
        <v>10</v>
      </c>
      <c r="W89" s="27">
        <f>COUNTIF($F$4:$F89,W$3)</f>
        <v>8</v>
      </c>
      <c r="X89" s="27">
        <f>COUNTIF($F$4:$F89,X$3)</f>
        <v>4</v>
      </c>
      <c r="Y89" s="27">
        <f>COUNTIF($F$4:$F89,Y$3)</f>
        <v>9</v>
      </c>
      <c r="Z89" s="27">
        <f>COUNTIF($F$4:$F89,Z$3)</f>
        <v>12</v>
      </c>
      <c r="AA89" s="27">
        <f>COUNTIF($F$4:$F89,AA$3)</f>
        <v>12</v>
      </c>
      <c r="AB89" s="38">
        <f>COUNTIF($E$4:$F89,R$3)</f>
        <v>16</v>
      </c>
      <c r="AC89" s="28">
        <f>COUNTIF($E$4:$F89,S$3)</f>
        <v>24</v>
      </c>
      <c r="AD89" s="28">
        <f>COUNTIF($E$4:$F89,T$3)</f>
        <v>17</v>
      </c>
      <c r="AE89" s="28">
        <f>COUNTIF($E$4:$F89,U$3)</f>
        <v>19</v>
      </c>
      <c r="AF89" s="28">
        <f>COUNTIF($E$4:$F89,V$3)</f>
        <v>20</v>
      </c>
      <c r="AG89" s="28">
        <f>COUNTIF($E$4:$F89,W$3)</f>
        <v>14</v>
      </c>
      <c r="AH89" s="28">
        <f>COUNTIF($E$4:$F89,X$3)</f>
        <v>10</v>
      </c>
      <c r="AI89" s="28">
        <f>COUNTIF($E$4:$F89,Y$3)</f>
        <v>18</v>
      </c>
      <c r="AJ89" s="28">
        <f>COUNTIF($E$4:$F89,Z$3)</f>
        <v>17</v>
      </c>
      <c r="AK89" s="28">
        <f>COUNTIF($E$4:$F89,AA$3)</f>
        <v>17</v>
      </c>
      <c r="AL89" s="36">
        <f t="shared" si="35"/>
        <v>4</v>
      </c>
      <c r="AM89" s="36">
        <f t="shared" si="23"/>
        <v>1.5</v>
      </c>
      <c r="AN89" s="36">
        <f t="shared" si="24"/>
        <v>3.7647058823529411</v>
      </c>
      <c r="AO89" s="36">
        <f t="shared" si="25"/>
        <v>4.2631578947368416</v>
      </c>
      <c r="AP89" s="36">
        <f t="shared" si="26"/>
        <v>5</v>
      </c>
      <c r="AQ89" s="36">
        <f t="shared" si="27"/>
        <v>4.5714285714285712</v>
      </c>
      <c r="AR89" s="36">
        <f t="shared" si="28"/>
        <v>1.6</v>
      </c>
      <c r="AS89" s="36">
        <f t="shared" si="29"/>
        <v>4.5</v>
      </c>
      <c r="AT89" s="36">
        <f t="shared" si="30"/>
        <v>8.4705882352941178</v>
      </c>
      <c r="AU89" s="36">
        <f t="shared" si="31"/>
        <v>8.4705882352941178</v>
      </c>
      <c r="AV89" s="27">
        <v>87</v>
      </c>
      <c r="BB89" s="6">
        <f>matches_win_weighted!AL89-matches_lost_weighted!AL89</f>
        <v>0</v>
      </c>
      <c r="BC89" s="6">
        <f>matches_win_weighted!AM89-matches_lost_weighted!AM89</f>
        <v>12</v>
      </c>
      <c r="BD89" s="6">
        <f>matches_win_weighted!AN89-matches_lost_weighted!AN89</f>
        <v>1</v>
      </c>
      <c r="BE89" s="6">
        <f>matches_win_weighted!AO89-matches_lost_weighted!AO89</f>
        <v>1</v>
      </c>
      <c r="BF89" s="6">
        <f>matches_win_weighted!AP89-matches_lost_weighted!AP89</f>
        <v>0</v>
      </c>
      <c r="BG89" s="6">
        <f>matches_win_weighted!AQ89-matches_lost_weighted!AQ89</f>
        <v>-2</v>
      </c>
      <c r="BH89" s="6">
        <f>matches_win_weighted!AR89-matches_lost_weighted!AR89</f>
        <v>1.9999999999999996</v>
      </c>
      <c r="BI89" s="6">
        <f>matches_win_weighted!AS89-matches_lost_weighted!AS89</f>
        <v>0</v>
      </c>
      <c r="BJ89" s="6">
        <f>matches_win_weighted!AT89-matches_lost_weighted!AT89</f>
        <v>-7</v>
      </c>
      <c r="BK89" s="6">
        <f>matches_win_weighted!AU89-matches_lost_weighted!AU89</f>
        <v>-7</v>
      </c>
      <c r="BL89" s="27">
        <v>87</v>
      </c>
      <c r="BP89" s="6">
        <f>'matches_lost (2)'!BA89</f>
        <v>0</v>
      </c>
      <c r="BQ89" s="6">
        <f>'matches_lost (2)'!BB89</f>
        <v>0.5</v>
      </c>
      <c r="BR89" s="6">
        <f>'matches_lost (2)'!BC89</f>
        <v>5.8823529411764719E-2</v>
      </c>
      <c r="BS89" s="6">
        <f>'matches_lost (2)'!BD89</f>
        <v>5.2631578947368418E-2</v>
      </c>
      <c r="BT89" s="6">
        <f>'matches_lost (2)'!BE89</f>
        <v>0</v>
      </c>
      <c r="BU89" s="6">
        <f>'matches_lost (2)'!BF89</f>
        <v>-0.14285714285714285</v>
      </c>
      <c r="BV89" s="6">
        <f>'matches_lost (2)'!BG89</f>
        <v>0.19999999999999996</v>
      </c>
      <c r="BW89" s="6">
        <f>'matches_lost (2)'!BH89</f>
        <v>0</v>
      </c>
      <c r="BX89" s="6">
        <f>'matches_lost (2)'!BI89</f>
        <v>-0.41176470588235298</v>
      </c>
      <c r="BY89" s="6">
        <f>'matches_lost (2)'!BJ89</f>
        <v>-0.41176470588235298</v>
      </c>
      <c r="BZ89" s="27">
        <v>87</v>
      </c>
    </row>
    <row r="90" spans="1:78" x14ac:dyDescent="0.35">
      <c r="A90" t="s">
        <v>144</v>
      </c>
      <c r="B90" s="33">
        <v>87</v>
      </c>
      <c r="C90" s="27">
        <v>1</v>
      </c>
      <c r="D90" s="27">
        <v>2</v>
      </c>
      <c r="E90" s="27">
        <v>1</v>
      </c>
      <c r="F90" s="27">
        <f t="shared" si="32"/>
        <v>2</v>
      </c>
      <c r="G90" s="27">
        <f t="shared" si="33"/>
        <v>-1</v>
      </c>
      <c r="H90" s="27">
        <f t="shared" si="34"/>
        <v>0</v>
      </c>
      <c r="I90" s="34">
        <f>VLOOKUP(F90,naive_stat!$A$4:$E$13,5,0)</f>
        <v>0.4838709677419355</v>
      </c>
      <c r="J90" s="35">
        <f>11-VLOOKUP(F90,naive_stat!$A$4:$F$13,6,0)</f>
        <v>6</v>
      </c>
      <c r="K90" s="36">
        <f>HLOOKUP(F90,$AL$3:AU90,AV90,0)</f>
        <v>4.5</v>
      </c>
      <c r="L90" s="54">
        <f>IF(HLOOKUP(C90,$AL$3:$AU89,$AV89,0)&gt;HLOOKUP(D90,$AL$3:$AU89,$AV89,0),C90,D90)</f>
        <v>2</v>
      </c>
      <c r="M90" s="54">
        <f t="shared" si="20"/>
        <v>0</v>
      </c>
      <c r="N90" s="56">
        <f>IF(HLOOKUP(C90,$BB$3:$BK89,$AV89,0)&gt;HLOOKUP(D90,$BB$3:$BK89,$AV89,0),C90,D90)</f>
        <v>1</v>
      </c>
      <c r="O90" s="54">
        <f t="shared" si="21"/>
        <v>1</v>
      </c>
      <c r="P90" s="54">
        <f>IF(HLOOKUP(C90,$BP$3:$BY89,$AV89,0)&gt;HLOOKUP(D90,$BP$3:$BY89,$AV89,0),C90,D90)</f>
        <v>1</v>
      </c>
      <c r="Q90" s="54">
        <f t="shared" si="22"/>
        <v>1</v>
      </c>
      <c r="R90" s="27">
        <f>COUNTIF($F$4:$F90,R$3)</f>
        <v>8</v>
      </c>
      <c r="S90" s="27">
        <f>COUNTIF($F$4:$F90,S$3)</f>
        <v>6</v>
      </c>
      <c r="T90" s="27">
        <f>COUNTIF($F$4:$F90,T$3)</f>
        <v>9</v>
      </c>
      <c r="U90" s="27">
        <f>COUNTIF($F$4:$F90,U$3)</f>
        <v>9</v>
      </c>
      <c r="V90" s="27">
        <f>COUNTIF($F$4:$F90,V$3)</f>
        <v>10</v>
      </c>
      <c r="W90" s="27">
        <f>COUNTIF($F$4:$F90,W$3)</f>
        <v>8</v>
      </c>
      <c r="X90" s="27">
        <f>COUNTIF($F$4:$F90,X$3)</f>
        <v>4</v>
      </c>
      <c r="Y90" s="27">
        <f>COUNTIF($F$4:$F90,Y$3)</f>
        <v>9</v>
      </c>
      <c r="Z90" s="27">
        <f>COUNTIF($F$4:$F90,Z$3)</f>
        <v>12</v>
      </c>
      <c r="AA90" s="27">
        <f>COUNTIF($F$4:$F90,AA$3)</f>
        <v>12</v>
      </c>
      <c r="AB90" s="38">
        <f>COUNTIF($E$4:$F90,R$3)</f>
        <v>16</v>
      </c>
      <c r="AC90" s="28">
        <f>COUNTIF($E$4:$F90,S$3)</f>
        <v>25</v>
      </c>
      <c r="AD90" s="28">
        <f>COUNTIF($E$4:$F90,T$3)</f>
        <v>18</v>
      </c>
      <c r="AE90" s="28">
        <f>COUNTIF($E$4:$F90,U$3)</f>
        <v>19</v>
      </c>
      <c r="AF90" s="28">
        <f>COUNTIF($E$4:$F90,V$3)</f>
        <v>20</v>
      </c>
      <c r="AG90" s="28">
        <f>COUNTIF($E$4:$F90,W$3)</f>
        <v>14</v>
      </c>
      <c r="AH90" s="28">
        <f>COUNTIF($E$4:$F90,X$3)</f>
        <v>10</v>
      </c>
      <c r="AI90" s="28">
        <f>COUNTIF($E$4:$F90,Y$3)</f>
        <v>18</v>
      </c>
      <c r="AJ90" s="28">
        <f>COUNTIF($E$4:$F90,Z$3)</f>
        <v>17</v>
      </c>
      <c r="AK90" s="28">
        <f>COUNTIF($E$4:$F90,AA$3)</f>
        <v>17</v>
      </c>
      <c r="AL90" s="36">
        <f t="shared" si="35"/>
        <v>4</v>
      </c>
      <c r="AM90" s="36">
        <f t="shared" si="23"/>
        <v>1.44</v>
      </c>
      <c r="AN90" s="36">
        <f t="shared" si="24"/>
        <v>4.5</v>
      </c>
      <c r="AO90" s="36">
        <f t="shared" si="25"/>
        <v>4.2631578947368416</v>
      </c>
      <c r="AP90" s="36">
        <f t="shared" si="26"/>
        <v>5</v>
      </c>
      <c r="AQ90" s="36">
        <f t="shared" si="27"/>
        <v>4.5714285714285712</v>
      </c>
      <c r="AR90" s="36">
        <f t="shared" si="28"/>
        <v>1.6</v>
      </c>
      <c r="AS90" s="36">
        <f t="shared" si="29"/>
        <v>4.5</v>
      </c>
      <c r="AT90" s="36">
        <f t="shared" si="30"/>
        <v>8.4705882352941178</v>
      </c>
      <c r="AU90" s="36">
        <f t="shared" si="31"/>
        <v>8.4705882352941178</v>
      </c>
      <c r="AV90" s="27">
        <v>88</v>
      </c>
      <c r="BB90" s="6">
        <f>matches_win_weighted!AL90-matches_lost_weighted!AL90</f>
        <v>0</v>
      </c>
      <c r="BC90" s="6">
        <f>matches_win_weighted!AM90-matches_lost_weighted!AM90</f>
        <v>13</v>
      </c>
      <c r="BD90" s="6">
        <f>matches_win_weighted!AN90-matches_lost_weighted!AN90</f>
        <v>0</v>
      </c>
      <c r="BE90" s="6">
        <f>matches_win_weighted!AO90-matches_lost_weighted!AO90</f>
        <v>1</v>
      </c>
      <c r="BF90" s="6">
        <f>matches_win_weighted!AP90-matches_lost_weighted!AP90</f>
        <v>0</v>
      </c>
      <c r="BG90" s="6">
        <f>matches_win_weighted!AQ90-matches_lost_weighted!AQ90</f>
        <v>-2</v>
      </c>
      <c r="BH90" s="6">
        <f>matches_win_weighted!AR90-matches_lost_weighted!AR90</f>
        <v>1.9999999999999996</v>
      </c>
      <c r="BI90" s="6">
        <f>matches_win_weighted!AS90-matches_lost_weighted!AS90</f>
        <v>0</v>
      </c>
      <c r="BJ90" s="6">
        <f>matches_win_weighted!AT90-matches_lost_weighted!AT90</f>
        <v>-7</v>
      </c>
      <c r="BK90" s="6">
        <f>matches_win_weighted!AU90-matches_lost_weighted!AU90</f>
        <v>-7</v>
      </c>
      <c r="BL90" s="27">
        <v>88</v>
      </c>
      <c r="BP90" s="6">
        <f>'matches_lost (2)'!BA90</f>
        <v>0</v>
      </c>
      <c r="BQ90" s="6">
        <f>'matches_lost (2)'!BB90</f>
        <v>0.52</v>
      </c>
      <c r="BR90" s="6">
        <f>'matches_lost (2)'!BC90</f>
        <v>0</v>
      </c>
      <c r="BS90" s="6">
        <f>'matches_lost (2)'!BD90</f>
        <v>5.2631578947368418E-2</v>
      </c>
      <c r="BT90" s="6">
        <f>'matches_lost (2)'!BE90</f>
        <v>0</v>
      </c>
      <c r="BU90" s="6">
        <f>'matches_lost (2)'!BF90</f>
        <v>-0.14285714285714285</v>
      </c>
      <c r="BV90" s="6">
        <f>'matches_lost (2)'!BG90</f>
        <v>0.19999999999999996</v>
      </c>
      <c r="BW90" s="6">
        <f>'matches_lost (2)'!BH90</f>
        <v>0</v>
      </c>
      <c r="BX90" s="6">
        <f>'matches_lost (2)'!BI90</f>
        <v>-0.41176470588235298</v>
      </c>
      <c r="BY90" s="6">
        <f>'matches_lost (2)'!BJ90</f>
        <v>-0.41176470588235298</v>
      </c>
      <c r="BZ90" s="27">
        <v>88</v>
      </c>
    </row>
    <row r="91" spans="1:78" x14ac:dyDescent="0.35">
      <c r="A91" t="s">
        <v>144</v>
      </c>
      <c r="B91" s="33">
        <v>88</v>
      </c>
      <c r="C91" s="27">
        <v>7</v>
      </c>
      <c r="D91" s="27">
        <v>1</v>
      </c>
      <c r="E91" s="27">
        <v>7</v>
      </c>
      <c r="F91" s="27">
        <f t="shared" si="32"/>
        <v>1</v>
      </c>
      <c r="G91" s="27">
        <f t="shared" si="33"/>
        <v>6</v>
      </c>
      <c r="H91" s="27">
        <f t="shared" si="34"/>
        <v>0</v>
      </c>
      <c r="I91" s="34">
        <f>VLOOKUP(F91,naive_stat!$A$4:$E$13,5,0)</f>
        <v>0.7567567567567568</v>
      </c>
      <c r="J91" s="35">
        <f>11-VLOOKUP(F91,naive_stat!$A$4:$F$13,6,0)</f>
        <v>10</v>
      </c>
      <c r="K91" s="36">
        <f>HLOOKUP(F91,$AL$3:AU91,AV91,0)</f>
        <v>1.8846153846153846</v>
      </c>
      <c r="L91" s="54">
        <f>IF(HLOOKUP(C91,$AL$3:$AU90,$AV90,0)&gt;HLOOKUP(D91,$AL$3:$AU90,$AV90,0),C91,D91)</f>
        <v>7</v>
      </c>
      <c r="M91" s="54">
        <f t="shared" si="20"/>
        <v>1</v>
      </c>
      <c r="N91" s="56">
        <f>IF(HLOOKUP(C91,$BB$3:$BK90,$AV90,0)&gt;HLOOKUP(D91,$BB$3:$BK90,$AV90,0),C91,D91)</f>
        <v>1</v>
      </c>
      <c r="O91" s="54">
        <f t="shared" si="21"/>
        <v>0</v>
      </c>
      <c r="P91" s="54">
        <f>IF(HLOOKUP(C91,$BP$3:$BY90,$AV90,0)&gt;HLOOKUP(D91,$BP$3:$BY90,$AV90,0),C91,D91)</f>
        <v>1</v>
      </c>
      <c r="Q91" s="54">
        <f t="shared" si="22"/>
        <v>0</v>
      </c>
      <c r="R91" s="27">
        <f>COUNTIF($F$4:$F91,R$3)</f>
        <v>8</v>
      </c>
      <c r="S91" s="27">
        <f>COUNTIF($F$4:$F91,S$3)</f>
        <v>7</v>
      </c>
      <c r="T91" s="27">
        <f>COUNTIF($F$4:$F91,T$3)</f>
        <v>9</v>
      </c>
      <c r="U91" s="27">
        <f>COUNTIF($F$4:$F91,U$3)</f>
        <v>9</v>
      </c>
      <c r="V91" s="27">
        <f>COUNTIF($F$4:$F91,V$3)</f>
        <v>10</v>
      </c>
      <c r="W91" s="27">
        <f>COUNTIF($F$4:$F91,W$3)</f>
        <v>8</v>
      </c>
      <c r="X91" s="27">
        <f>COUNTIF($F$4:$F91,X$3)</f>
        <v>4</v>
      </c>
      <c r="Y91" s="27">
        <f>COUNTIF($F$4:$F91,Y$3)</f>
        <v>9</v>
      </c>
      <c r="Z91" s="27">
        <f>COUNTIF($F$4:$F91,Z$3)</f>
        <v>12</v>
      </c>
      <c r="AA91" s="27">
        <f>COUNTIF($F$4:$F91,AA$3)</f>
        <v>12</v>
      </c>
      <c r="AB91" s="38">
        <f>COUNTIF($E$4:$F91,R$3)</f>
        <v>16</v>
      </c>
      <c r="AC91" s="28">
        <f>COUNTIF($E$4:$F91,S$3)</f>
        <v>26</v>
      </c>
      <c r="AD91" s="28">
        <f>COUNTIF($E$4:$F91,T$3)</f>
        <v>18</v>
      </c>
      <c r="AE91" s="28">
        <f>COUNTIF($E$4:$F91,U$3)</f>
        <v>19</v>
      </c>
      <c r="AF91" s="28">
        <f>COUNTIF($E$4:$F91,V$3)</f>
        <v>20</v>
      </c>
      <c r="AG91" s="28">
        <f>COUNTIF($E$4:$F91,W$3)</f>
        <v>14</v>
      </c>
      <c r="AH91" s="28">
        <f>COUNTIF($E$4:$F91,X$3)</f>
        <v>10</v>
      </c>
      <c r="AI91" s="28">
        <f>COUNTIF($E$4:$F91,Y$3)</f>
        <v>19</v>
      </c>
      <c r="AJ91" s="28">
        <f>COUNTIF($E$4:$F91,Z$3)</f>
        <v>17</v>
      </c>
      <c r="AK91" s="28">
        <f>COUNTIF($E$4:$F91,AA$3)</f>
        <v>17</v>
      </c>
      <c r="AL91" s="36">
        <f t="shared" si="35"/>
        <v>4</v>
      </c>
      <c r="AM91" s="36">
        <f t="shared" si="23"/>
        <v>1.8846153846153846</v>
      </c>
      <c r="AN91" s="36">
        <f t="shared" si="24"/>
        <v>4.5</v>
      </c>
      <c r="AO91" s="36">
        <f t="shared" si="25"/>
        <v>4.2631578947368416</v>
      </c>
      <c r="AP91" s="36">
        <f t="shared" si="26"/>
        <v>5</v>
      </c>
      <c r="AQ91" s="36">
        <f t="shared" si="27"/>
        <v>4.5714285714285712</v>
      </c>
      <c r="AR91" s="36">
        <f t="shared" si="28"/>
        <v>1.6</v>
      </c>
      <c r="AS91" s="36">
        <f t="shared" si="29"/>
        <v>4.2631578947368416</v>
      </c>
      <c r="AT91" s="36">
        <f t="shared" si="30"/>
        <v>8.4705882352941178</v>
      </c>
      <c r="AU91" s="36">
        <f t="shared" si="31"/>
        <v>8.4705882352941178</v>
      </c>
      <c r="AV91" s="27">
        <v>89</v>
      </c>
      <c r="BB91" s="6">
        <f>matches_win_weighted!AL91-matches_lost_weighted!AL91</f>
        <v>0</v>
      </c>
      <c r="BC91" s="6">
        <f>matches_win_weighted!AM91-matches_lost_weighted!AM91</f>
        <v>11.999999999999998</v>
      </c>
      <c r="BD91" s="6">
        <f>matches_win_weighted!AN91-matches_lost_weighted!AN91</f>
        <v>0</v>
      </c>
      <c r="BE91" s="6">
        <f>matches_win_weighted!AO91-matches_lost_weighted!AO91</f>
        <v>1</v>
      </c>
      <c r="BF91" s="6">
        <f>matches_win_weighted!AP91-matches_lost_weighted!AP91</f>
        <v>0</v>
      </c>
      <c r="BG91" s="6">
        <f>matches_win_weighted!AQ91-matches_lost_weighted!AQ91</f>
        <v>-2</v>
      </c>
      <c r="BH91" s="6">
        <f>matches_win_weighted!AR91-matches_lost_weighted!AR91</f>
        <v>1.9999999999999996</v>
      </c>
      <c r="BI91" s="6">
        <f>matches_win_weighted!AS91-matches_lost_weighted!AS91</f>
        <v>1</v>
      </c>
      <c r="BJ91" s="6">
        <f>matches_win_weighted!AT91-matches_lost_weighted!AT91</f>
        <v>-7</v>
      </c>
      <c r="BK91" s="6">
        <f>matches_win_weighted!AU91-matches_lost_weighted!AU91</f>
        <v>-7</v>
      </c>
      <c r="BL91" s="27">
        <v>89</v>
      </c>
      <c r="BP91" s="6">
        <f>'matches_lost (2)'!BA91</f>
        <v>0</v>
      </c>
      <c r="BQ91" s="6">
        <f>'matches_lost (2)'!BB91</f>
        <v>0.46153846153846151</v>
      </c>
      <c r="BR91" s="6">
        <f>'matches_lost (2)'!BC91</f>
        <v>0</v>
      </c>
      <c r="BS91" s="6">
        <f>'matches_lost (2)'!BD91</f>
        <v>5.2631578947368418E-2</v>
      </c>
      <c r="BT91" s="6">
        <f>'matches_lost (2)'!BE91</f>
        <v>0</v>
      </c>
      <c r="BU91" s="6">
        <f>'matches_lost (2)'!BF91</f>
        <v>-0.14285714285714285</v>
      </c>
      <c r="BV91" s="6">
        <f>'matches_lost (2)'!BG91</f>
        <v>0.19999999999999996</v>
      </c>
      <c r="BW91" s="6">
        <f>'matches_lost (2)'!BH91</f>
        <v>5.2631578947368418E-2</v>
      </c>
      <c r="BX91" s="6">
        <f>'matches_lost (2)'!BI91</f>
        <v>-0.41176470588235298</v>
      </c>
      <c r="BY91" s="6">
        <f>'matches_lost (2)'!BJ91</f>
        <v>-0.41176470588235298</v>
      </c>
      <c r="BZ91" s="27">
        <v>89</v>
      </c>
    </row>
    <row r="92" spans="1:78" x14ac:dyDescent="0.35">
      <c r="A92" t="s">
        <v>144</v>
      </c>
      <c r="B92" s="33">
        <v>89</v>
      </c>
      <c r="C92" s="27">
        <v>6</v>
      </c>
      <c r="D92" s="27">
        <v>2</v>
      </c>
      <c r="E92" s="27">
        <v>6</v>
      </c>
      <c r="F92" s="27">
        <f t="shared" si="32"/>
        <v>2</v>
      </c>
      <c r="G92" s="27">
        <f t="shared" si="33"/>
        <v>4</v>
      </c>
      <c r="H92" s="27">
        <f t="shared" si="34"/>
        <v>0</v>
      </c>
      <c r="I92" s="34">
        <f>VLOOKUP(F92,naive_stat!$A$4:$E$13,5,0)</f>
        <v>0.4838709677419355</v>
      </c>
      <c r="J92" s="35">
        <f>11-VLOOKUP(F92,naive_stat!$A$4:$F$13,6,0)</f>
        <v>6</v>
      </c>
      <c r="K92" s="36">
        <f>HLOOKUP(F92,$AL$3:AU92,AV92,0)</f>
        <v>5.2631578947368416</v>
      </c>
      <c r="L92" s="54">
        <f>IF(HLOOKUP(C92,$AL$3:$AU91,$AV91,0)&gt;HLOOKUP(D92,$AL$3:$AU91,$AV91,0),C92,D92)</f>
        <v>2</v>
      </c>
      <c r="M92" s="54">
        <f t="shared" si="20"/>
        <v>0</v>
      </c>
      <c r="N92" s="56">
        <f>IF(HLOOKUP(C92,$BB$3:$BK91,$AV91,0)&gt;HLOOKUP(D92,$BB$3:$BK91,$AV91,0),C92,D92)</f>
        <v>6</v>
      </c>
      <c r="O92" s="54">
        <f t="shared" si="21"/>
        <v>1</v>
      </c>
      <c r="P92" s="54">
        <f>IF(HLOOKUP(C92,$BP$3:$BY91,$AV91,0)&gt;HLOOKUP(D92,$BP$3:$BY91,$AV91,0),C92,D92)</f>
        <v>6</v>
      </c>
      <c r="Q92" s="54">
        <f t="shared" si="22"/>
        <v>1</v>
      </c>
      <c r="R92" s="27">
        <f>COUNTIF($F$4:$F92,R$3)</f>
        <v>8</v>
      </c>
      <c r="S92" s="27">
        <f>COUNTIF($F$4:$F92,S$3)</f>
        <v>7</v>
      </c>
      <c r="T92" s="27">
        <f>COUNTIF($F$4:$F92,T$3)</f>
        <v>10</v>
      </c>
      <c r="U92" s="27">
        <f>COUNTIF($F$4:$F92,U$3)</f>
        <v>9</v>
      </c>
      <c r="V92" s="27">
        <f>COUNTIF($F$4:$F92,V$3)</f>
        <v>10</v>
      </c>
      <c r="W92" s="27">
        <f>COUNTIF($F$4:$F92,W$3)</f>
        <v>8</v>
      </c>
      <c r="X92" s="27">
        <f>COUNTIF($F$4:$F92,X$3)</f>
        <v>4</v>
      </c>
      <c r="Y92" s="27">
        <f>COUNTIF($F$4:$F92,Y$3)</f>
        <v>9</v>
      </c>
      <c r="Z92" s="27">
        <f>COUNTIF($F$4:$F92,Z$3)</f>
        <v>12</v>
      </c>
      <c r="AA92" s="27">
        <f>COUNTIF($F$4:$F92,AA$3)</f>
        <v>12</v>
      </c>
      <c r="AB92" s="38">
        <f>COUNTIF($E$4:$F92,R$3)</f>
        <v>16</v>
      </c>
      <c r="AC92" s="28">
        <f>COUNTIF($E$4:$F92,S$3)</f>
        <v>26</v>
      </c>
      <c r="AD92" s="28">
        <f>COUNTIF($E$4:$F92,T$3)</f>
        <v>19</v>
      </c>
      <c r="AE92" s="28">
        <f>COUNTIF($E$4:$F92,U$3)</f>
        <v>19</v>
      </c>
      <c r="AF92" s="28">
        <f>COUNTIF($E$4:$F92,V$3)</f>
        <v>20</v>
      </c>
      <c r="AG92" s="28">
        <f>COUNTIF($E$4:$F92,W$3)</f>
        <v>14</v>
      </c>
      <c r="AH92" s="28">
        <f>COUNTIF($E$4:$F92,X$3)</f>
        <v>11</v>
      </c>
      <c r="AI92" s="28">
        <f>COUNTIF($E$4:$F92,Y$3)</f>
        <v>19</v>
      </c>
      <c r="AJ92" s="28">
        <f>COUNTIF($E$4:$F92,Z$3)</f>
        <v>17</v>
      </c>
      <c r="AK92" s="28">
        <f>COUNTIF($E$4:$F92,AA$3)</f>
        <v>17</v>
      </c>
      <c r="AL92" s="36">
        <f t="shared" si="35"/>
        <v>4</v>
      </c>
      <c r="AM92" s="36">
        <f t="shared" si="23"/>
        <v>1.8846153846153846</v>
      </c>
      <c r="AN92" s="36">
        <f t="shared" si="24"/>
        <v>5.2631578947368416</v>
      </c>
      <c r="AO92" s="36">
        <f t="shared" si="25"/>
        <v>4.2631578947368416</v>
      </c>
      <c r="AP92" s="36">
        <f t="shared" si="26"/>
        <v>5</v>
      </c>
      <c r="AQ92" s="36">
        <f t="shared" si="27"/>
        <v>4.5714285714285712</v>
      </c>
      <c r="AR92" s="36">
        <f t="shared" si="28"/>
        <v>1.4545454545454546</v>
      </c>
      <c r="AS92" s="36">
        <f t="shared" si="29"/>
        <v>4.2631578947368416</v>
      </c>
      <c r="AT92" s="36">
        <f t="shared" si="30"/>
        <v>8.4705882352941178</v>
      </c>
      <c r="AU92" s="36">
        <f t="shared" si="31"/>
        <v>8.4705882352941178</v>
      </c>
      <c r="AV92" s="27">
        <v>90</v>
      </c>
      <c r="BB92" s="6">
        <f>matches_win_weighted!AL92-matches_lost_weighted!AL92</f>
        <v>0</v>
      </c>
      <c r="BC92" s="6">
        <f>matches_win_weighted!AM92-matches_lost_weighted!AM92</f>
        <v>11.999999999999998</v>
      </c>
      <c r="BD92" s="6">
        <f>matches_win_weighted!AN92-matches_lost_weighted!AN92</f>
        <v>-1</v>
      </c>
      <c r="BE92" s="6">
        <f>matches_win_weighted!AO92-matches_lost_weighted!AO92</f>
        <v>1</v>
      </c>
      <c r="BF92" s="6">
        <f>matches_win_weighted!AP92-matches_lost_weighted!AP92</f>
        <v>0</v>
      </c>
      <c r="BG92" s="6">
        <f>matches_win_weighted!AQ92-matches_lost_weighted!AQ92</f>
        <v>-2</v>
      </c>
      <c r="BH92" s="6">
        <f>matches_win_weighted!AR92-matches_lost_weighted!AR92</f>
        <v>2.9999999999999996</v>
      </c>
      <c r="BI92" s="6">
        <f>matches_win_weighted!AS92-matches_lost_weighted!AS92</f>
        <v>1</v>
      </c>
      <c r="BJ92" s="6">
        <f>matches_win_weighted!AT92-matches_lost_weighted!AT92</f>
        <v>-7</v>
      </c>
      <c r="BK92" s="6">
        <f>matches_win_weighted!AU92-matches_lost_weighted!AU92</f>
        <v>-7</v>
      </c>
      <c r="BL92" s="27">
        <v>90</v>
      </c>
      <c r="BP92" s="6">
        <f>'matches_lost (2)'!BA92</f>
        <v>0</v>
      </c>
      <c r="BQ92" s="6">
        <f>'matches_lost (2)'!BB92</f>
        <v>0.46153846153846151</v>
      </c>
      <c r="BR92" s="6">
        <f>'matches_lost (2)'!BC92</f>
        <v>-5.2631578947368418E-2</v>
      </c>
      <c r="BS92" s="6">
        <f>'matches_lost (2)'!BD92</f>
        <v>5.2631578947368418E-2</v>
      </c>
      <c r="BT92" s="6">
        <f>'matches_lost (2)'!BE92</f>
        <v>0</v>
      </c>
      <c r="BU92" s="6">
        <f>'matches_lost (2)'!BF92</f>
        <v>-0.14285714285714285</v>
      </c>
      <c r="BV92" s="6">
        <f>'matches_lost (2)'!BG92</f>
        <v>0.27272727272727271</v>
      </c>
      <c r="BW92" s="6">
        <f>'matches_lost (2)'!BH92</f>
        <v>5.2631578947368418E-2</v>
      </c>
      <c r="BX92" s="6">
        <f>'matches_lost (2)'!BI92</f>
        <v>-0.41176470588235298</v>
      </c>
      <c r="BY92" s="6">
        <f>'matches_lost (2)'!BJ92</f>
        <v>-0.41176470588235298</v>
      </c>
      <c r="BZ92" s="27">
        <v>90</v>
      </c>
    </row>
    <row r="93" spans="1:78" x14ac:dyDescent="0.35">
      <c r="A93" t="s">
        <v>144</v>
      </c>
      <c r="B93" s="33">
        <v>90</v>
      </c>
      <c r="C93" s="27">
        <v>9</v>
      </c>
      <c r="D93" s="27">
        <v>1</v>
      </c>
      <c r="E93" s="27">
        <v>9</v>
      </c>
      <c r="F93" s="27">
        <f t="shared" si="32"/>
        <v>1</v>
      </c>
      <c r="G93" s="27">
        <f t="shared" si="33"/>
        <v>8</v>
      </c>
      <c r="H93" s="27">
        <f t="shared" si="34"/>
        <v>0</v>
      </c>
      <c r="I93" s="34">
        <f>VLOOKUP(F93,naive_stat!$A$4:$E$13,5,0)</f>
        <v>0.7567567567567568</v>
      </c>
      <c r="J93" s="35">
        <f>11-VLOOKUP(F93,naive_stat!$A$4:$F$13,6,0)</f>
        <v>10</v>
      </c>
      <c r="K93" s="36">
        <f>HLOOKUP(F93,$AL$3:AU93,AV93,0)</f>
        <v>2.3703703703703702</v>
      </c>
      <c r="L93" s="54">
        <f>IF(HLOOKUP(C93,$AL$3:$AU92,$AV92,0)&gt;HLOOKUP(D93,$AL$3:$AU92,$AV92,0),C93,D93)</f>
        <v>9</v>
      </c>
      <c r="M93" s="54">
        <f t="shared" si="20"/>
        <v>1</v>
      </c>
      <c r="N93" s="56">
        <f>IF(HLOOKUP(C93,$BB$3:$BK92,$AV92,0)&gt;HLOOKUP(D93,$BB$3:$BK92,$AV92,0),C93,D93)</f>
        <v>1</v>
      </c>
      <c r="O93" s="54">
        <f t="shared" si="21"/>
        <v>0</v>
      </c>
      <c r="P93" s="54">
        <f>IF(HLOOKUP(C93,$BP$3:$BY92,$AV92,0)&gt;HLOOKUP(D93,$BP$3:$BY92,$AV92,0),C93,D93)</f>
        <v>1</v>
      </c>
      <c r="Q93" s="54">
        <f t="shared" si="22"/>
        <v>0</v>
      </c>
      <c r="R93" s="27">
        <f>COUNTIF($F$4:$F93,R$3)</f>
        <v>8</v>
      </c>
      <c r="S93" s="27">
        <f>COUNTIF($F$4:$F93,S$3)</f>
        <v>8</v>
      </c>
      <c r="T93" s="27">
        <f>COUNTIF($F$4:$F93,T$3)</f>
        <v>10</v>
      </c>
      <c r="U93" s="27">
        <f>COUNTIF($F$4:$F93,U$3)</f>
        <v>9</v>
      </c>
      <c r="V93" s="27">
        <f>COUNTIF($F$4:$F93,V$3)</f>
        <v>10</v>
      </c>
      <c r="W93" s="27">
        <f>COUNTIF($F$4:$F93,W$3)</f>
        <v>8</v>
      </c>
      <c r="X93" s="27">
        <f>COUNTIF($F$4:$F93,X$3)</f>
        <v>4</v>
      </c>
      <c r="Y93" s="27">
        <f>COUNTIF($F$4:$F93,Y$3)</f>
        <v>9</v>
      </c>
      <c r="Z93" s="27">
        <f>COUNTIF($F$4:$F93,Z$3)</f>
        <v>12</v>
      </c>
      <c r="AA93" s="27">
        <f>COUNTIF($F$4:$F93,AA$3)</f>
        <v>12</v>
      </c>
      <c r="AB93" s="38">
        <f>COUNTIF($E$4:$F93,R$3)</f>
        <v>16</v>
      </c>
      <c r="AC93" s="28">
        <f>COUNTIF($E$4:$F93,S$3)</f>
        <v>27</v>
      </c>
      <c r="AD93" s="28">
        <f>COUNTIF($E$4:$F93,T$3)</f>
        <v>19</v>
      </c>
      <c r="AE93" s="28">
        <f>COUNTIF($E$4:$F93,U$3)</f>
        <v>19</v>
      </c>
      <c r="AF93" s="28">
        <f>COUNTIF($E$4:$F93,V$3)</f>
        <v>20</v>
      </c>
      <c r="AG93" s="28">
        <f>COUNTIF($E$4:$F93,W$3)</f>
        <v>14</v>
      </c>
      <c r="AH93" s="28">
        <f>COUNTIF($E$4:$F93,X$3)</f>
        <v>11</v>
      </c>
      <c r="AI93" s="28">
        <f>COUNTIF($E$4:$F93,Y$3)</f>
        <v>19</v>
      </c>
      <c r="AJ93" s="28">
        <f>COUNTIF($E$4:$F93,Z$3)</f>
        <v>17</v>
      </c>
      <c r="AK93" s="28">
        <f>COUNTIF($E$4:$F93,AA$3)</f>
        <v>18</v>
      </c>
      <c r="AL93" s="36">
        <f t="shared" si="35"/>
        <v>4</v>
      </c>
      <c r="AM93" s="36">
        <f t="shared" si="23"/>
        <v>2.3703703703703702</v>
      </c>
      <c r="AN93" s="36">
        <f t="shared" si="24"/>
        <v>5.2631578947368416</v>
      </c>
      <c r="AO93" s="36">
        <f t="shared" si="25"/>
        <v>4.2631578947368416</v>
      </c>
      <c r="AP93" s="36">
        <f t="shared" si="26"/>
        <v>5</v>
      </c>
      <c r="AQ93" s="36">
        <f t="shared" si="27"/>
        <v>4.5714285714285712</v>
      </c>
      <c r="AR93" s="36">
        <f t="shared" si="28"/>
        <v>1.4545454545454546</v>
      </c>
      <c r="AS93" s="36">
        <f t="shared" si="29"/>
        <v>4.2631578947368416</v>
      </c>
      <c r="AT93" s="36">
        <f t="shared" si="30"/>
        <v>8.4705882352941178</v>
      </c>
      <c r="AU93" s="36">
        <f t="shared" si="31"/>
        <v>8</v>
      </c>
      <c r="AV93" s="27">
        <v>91</v>
      </c>
      <c r="BB93" s="6">
        <f>matches_win_weighted!AL93-matches_lost_weighted!AL93</f>
        <v>0</v>
      </c>
      <c r="BC93" s="6">
        <f>matches_win_weighted!AM93-matches_lost_weighted!AM93</f>
        <v>11</v>
      </c>
      <c r="BD93" s="6">
        <f>matches_win_weighted!AN93-matches_lost_weighted!AN93</f>
        <v>-1</v>
      </c>
      <c r="BE93" s="6">
        <f>matches_win_weighted!AO93-matches_lost_weighted!AO93</f>
        <v>1</v>
      </c>
      <c r="BF93" s="6">
        <f>matches_win_weighted!AP93-matches_lost_weighted!AP93</f>
        <v>0</v>
      </c>
      <c r="BG93" s="6">
        <f>matches_win_weighted!AQ93-matches_lost_weighted!AQ93</f>
        <v>-2</v>
      </c>
      <c r="BH93" s="6">
        <f>matches_win_weighted!AR93-matches_lost_weighted!AR93</f>
        <v>2.9999999999999996</v>
      </c>
      <c r="BI93" s="6">
        <f>matches_win_weighted!AS93-matches_lost_weighted!AS93</f>
        <v>1</v>
      </c>
      <c r="BJ93" s="6">
        <f>matches_win_weighted!AT93-matches_lost_weighted!AT93</f>
        <v>-7</v>
      </c>
      <c r="BK93" s="6">
        <f>matches_win_weighted!AU93-matches_lost_weighted!AU93</f>
        <v>-6</v>
      </c>
      <c r="BL93" s="27">
        <v>91</v>
      </c>
      <c r="BP93" s="6">
        <f>'matches_lost (2)'!BA93</f>
        <v>0</v>
      </c>
      <c r="BQ93" s="6">
        <f>'matches_lost (2)'!BB93</f>
        <v>0.40740740740740744</v>
      </c>
      <c r="BR93" s="6">
        <f>'matches_lost (2)'!BC93</f>
        <v>-5.2631578947368418E-2</v>
      </c>
      <c r="BS93" s="6">
        <f>'matches_lost (2)'!BD93</f>
        <v>5.2631578947368418E-2</v>
      </c>
      <c r="BT93" s="6">
        <f>'matches_lost (2)'!BE93</f>
        <v>0</v>
      </c>
      <c r="BU93" s="6">
        <f>'matches_lost (2)'!BF93</f>
        <v>-0.14285714285714285</v>
      </c>
      <c r="BV93" s="6">
        <f>'matches_lost (2)'!BG93</f>
        <v>0.27272727272727271</v>
      </c>
      <c r="BW93" s="6">
        <f>'matches_lost (2)'!BH93</f>
        <v>5.2631578947368418E-2</v>
      </c>
      <c r="BX93" s="6">
        <f>'matches_lost (2)'!BI93</f>
        <v>-0.41176470588235298</v>
      </c>
      <c r="BY93" s="6">
        <f>'matches_lost (2)'!BJ93</f>
        <v>-0.33333333333333331</v>
      </c>
      <c r="BZ93" s="27">
        <v>91</v>
      </c>
    </row>
    <row r="94" spans="1:78" x14ac:dyDescent="0.35">
      <c r="A94" t="s">
        <v>144</v>
      </c>
      <c r="B94" s="33">
        <v>91</v>
      </c>
      <c r="C94" s="27">
        <v>1</v>
      </c>
      <c r="D94" s="27">
        <v>2</v>
      </c>
      <c r="E94" s="27">
        <v>1</v>
      </c>
      <c r="F94" s="27">
        <f t="shared" si="32"/>
        <v>2</v>
      </c>
      <c r="G94" s="27">
        <f t="shared" si="33"/>
        <v>-1</v>
      </c>
      <c r="H94" s="27">
        <f t="shared" si="34"/>
        <v>0</v>
      </c>
      <c r="I94" s="34">
        <f>VLOOKUP(F94,naive_stat!$A$4:$E$13,5,0)</f>
        <v>0.4838709677419355</v>
      </c>
      <c r="J94" s="35">
        <f>11-VLOOKUP(F94,naive_stat!$A$4:$F$13,6,0)</f>
        <v>6</v>
      </c>
      <c r="K94" s="36">
        <f>HLOOKUP(F94,$AL$3:AU94,AV94,0)</f>
        <v>6.0500000000000007</v>
      </c>
      <c r="L94" s="54">
        <f>IF(HLOOKUP(C94,$AL$3:$AU93,$AV93,0)&gt;HLOOKUP(D94,$AL$3:$AU93,$AV93,0),C94,D94)</f>
        <v>2</v>
      </c>
      <c r="M94" s="54">
        <f t="shared" si="20"/>
        <v>0</v>
      </c>
      <c r="N94" s="56">
        <f>IF(HLOOKUP(C94,$BB$3:$BK93,$AV93,0)&gt;HLOOKUP(D94,$BB$3:$BK93,$AV93,0),C94,D94)</f>
        <v>1</v>
      </c>
      <c r="O94" s="54">
        <f t="shared" si="21"/>
        <v>1</v>
      </c>
      <c r="P94" s="54">
        <f>IF(HLOOKUP(C94,$BP$3:$BY93,$AV93,0)&gt;HLOOKUP(D94,$BP$3:$BY93,$AV93,0),C94,D94)</f>
        <v>1</v>
      </c>
      <c r="Q94" s="54">
        <f t="shared" si="22"/>
        <v>1</v>
      </c>
      <c r="R94" s="27">
        <f>COUNTIF($F$4:$F94,R$3)</f>
        <v>8</v>
      </c>
      <c r="S94" s="27">
        <f>COUNTIF($F$4:$F94,S$3)</f>
        <v>8</v>
      </c>
      <c r="T94" s="27">
        <f>COUNTIF($F$4:$F94,T$3)</f>
        <v>11</v>
      </c>
      <c r="U94" s="27">
        <f>COUNTIF($F$4:$F94,U$3)</f>
        <v>9</v>
      </c>
      <c r="V94" s="27">
        <f>COUNTIF($F$4:$F94,V$3)</f>
        <v>10</v>
      </c>
      <c r="W94" s="27">
        <f>COUNTIF($F$4:$F94,W$3)</f>
        <v>8</v>
      </c>
      <c r="X94" s="27">
        <f>COUNTIF($F$4:$F94,X$3)</f>
        <v>4</v>
      </c>
      <c r="Y94" s="27">
        <f>COUNTIF($F$4:$F94,Y$3)</f>
        <v>9</v>
      </c>
      <c r="Z94" s="27">
        <f>COUNTIF($F$4:$F94,Z$3)</f>
        <v>12</v>
      </c>
      <c r="AA94" s="27">
        <f>COUNTIF($F$4:$F94,AA$3)</f>
        <v>12</v>
      </c>
      <c r="AB94" s="38">
        <f>COUNTIF($E$4:$F94,R$3)</f>
        <v>16</v>
      </c>
      <c r="AC94" s="28">
        <f>COUNTIF($E$4:$F94,S$3)</f>
        <v>28</v>
      </c>
      <c r="AD94" s="28">
        <f>COUNTIF($E$4:$F94,T$3)</f>
        <v>20</v>
      </c>
      <c r="AE94" s="28">
        <f>COUNTIF($E$4:$F94,U$3)</f>
        <v>19</v>
      </c>
      <c r="AF94" s="28">
        <f>COUNTIF($E$4:$F94,V$3)</f>
        <v>20</v>
      </c>
      <c r="AG94" s="28">
        <f>COUNTIF($E$4:$F94,W$3)</f>
        <v>14</v>
      </c>
      <c r="AH94" s="28">
        <f>COUNTIF($E$4:$F94,X$3)</f>
        <v>11</v>
      </c>
      <c r="AI94" s="28">
        <f>COUNTIF($E$4:$F94,Y$3)</f>
        <v>19</v>
      </c>
      <c r="AJ94" s="28">
        <f>COUNTIF($E$4:$F94,Z$3)</f>
        <v>17</v>
      </c>
      <c r="AK94" s="28">
        <f>COUNTIF($E$4:$F94,AA$3)</f>
        <v>18</v>
      </c>
      <c r="AL94" s="36">
        <f t="shared" si="35"/>
        <v>4</v>
      </c>
      <c r="AM94" s="36">
        <f t="shared" si="23"/>
        <v>2.2857142857142856</v>
      </c>
      <c r="AN94" s="36">
        <f t="shared" si="24"/>
        <v>6.0500000000000007</v>
      </c>
      <c r="AO94" s="36">
        <f t="shared" si="25"/>
        <v>4.2631578947368416</v>
      </c>
      <c r="AP94" s="36">
        <f t="shared" si="26"/>
        <v>5</v>
      </c>
      <c r="AQ94" s="36">
        <f t="shared" si="27"/>
        <v>4.5714285714285712</v>
      </c>
      <c r="AR94" s="36">
        <f t="shared" si="28"/>
        <v>1.4545454545454546</v>
      </c>
      <c r="AS94" s="36">
        <f t="shared" si="29"/>
        <v>4.2631578947368416</v>
      </c>
      <c r="AT94" s="36">
        <f t="shared" si="30"/>
        <v>8.4705882352941178</v>
      </c>
      <c r="AU94" s="36">
        <f t="shared" si="31"/>
        <v>8</v>
      </c>
      <c r="AV94" s="27">
        <v>92</v>
      </c>
      <c r="BB94" s="6">
        <f>matches_win_weighted!AL94-matches_lost_weighted!AL94</f>
        <v>0</v>
      </c>
      <c r="BC94" s="6">
        <f>matches_win_weighted!AM94-matches_lost_weighted!AM94</f>
        <v>12</v>
      </c>
      <c r="BD94" s="6">
        <f>matches_win_weighted!AN94-matches_lost_weighted!AN94</f>
        <v>-2.0000000000000009</v>
      </c>
      <c r="BE94" s="6">
        <f>matches_win_weighted!AO94-matches_lost_weighted!AO94</f>
        <v>1</v>
      </c>
      <c r="BF94" s="6">
        <f>matches_win_weighted!AP94-matches_lost_weighted!AP94</f>
        <v>0</v>
      </c>
      <c r="BG94" s="6">
        <f>matches_win_weighted!AQ94-matches_lost_weighted!AQ94</f>
        <v>-2</v>
      </c>
      <c r="BH94" s="6">
        <f>matches_win_weighted!AR94-matches_lost_weighted!AR94</f>
        <v>2.9999999999999996</v>
      </c>
      <c r="BI94" s="6">
        <f>matches_win_weighted!AS94-matches_lost_weighted!AS94</f>
        <v>1</v>
      </c>
      <c r="BJ94" s="6">
        <f>matches_win_weighted!AT94-matches_lost_weighted!AT94</f>
        <v>-7</v>
      </c>
      <c r="BK94" s="6">
        <f>matches_win_weighted!AU94-matches_lost_weighted!AU94</f>
        <v>-6</v>
      </c>
      <c r="BL94" s="27">
        <v>92</v>
      </c>
      <c r="BP94" s="6">
        <f>'matches_lost (2)'!BA94</f>
        <v>0</v>
      </c>
      <c r="BQ94" s="6">
        <f>'matches_lost (2)'!BB94</f>
        <v>0.4285714285714286</v>
      </c>
      <c r="BR94" s="6">
        <f>'matches_lost (2)'!BC94</f>
        <v>-0.10000000000000003</v>
      </c>
      <c r="BS94" s="6">
        <f>'matches_lost (2)'!BD94</f>
        <v>5.2631578947368418E-2</v>
      </c>
      <c r="BT94" s="6">
        <f>'matches_lost (2)'!BE94</f>
        <v>0</v>
      </c>
      <c r="BU94" s="6">
        <f>'matches_lost (2)'!BF94</f>
        <v>-0.14285714285714285</v>
      </c>
      <c r="BV94" s="6">
        <f>'matches_lost (2)'!BG94</f>
        <v>0.27272727272727271</v>
      </c>
      <c r="BW94" s="6">
        <f>'matches_lost (2)'!BH94</f>
        <v>5.2631578947368418E-2</v>
      </c>
      <c r="BX94" s="6">
        <f>'matches_lost (2)'!BI94</f>
        <v>-0.41176470588235298</v>
      </c>
      <c r="BY94" s="6">
        <f>'matches_lost (2)'!BJ94</f>
        <v>-0.33333333333333331</v>
      </c>
      <c r="BZ94" s="27">
        <v>92</v>
      </c>
    </row>
    <row r="95" spans="1:78" x14ac:dyDescent="0.35">
      <c r="A95" t="s">
        <v>144</v>
      </c>
      <c r="B95" s="33">
        <v>92</v>
      </c>
      <c r="C95" s="27">
        <v>0</v>
      </c>
      <c r="D95" s="27">
        <v>5</v>
      </c>
      <c r="E95" s="27">
        <v>0</v>
      </c>
      <c r="F95" s="27">
        <f t="shared" si="32"/>
        <v>5</v>
      </c>
      <c r="G95" s="27">
        <f t="shared" si="33"/>
        <v>-5</v>
      </c>
      <c r="H95" s="27">
        <f t="shared" si="34"/>
        <v>0</v>
      </c>
      <c r="I95" s="34">
        <f>VLOOKUP(F95,naive_stat!$A$4:$E$13,5,0)</f>
        <v>0.42307692307692307</v>
      </c>
      <c r="J95" s="35">
        <f>11-VLOOKUP(F95,naive_stat!$A$4:$F$13,6,0)</f>
        <v>3</v>
      </c>
      <c r="K95" s="36">
        <f>HLOOKUP(F95,$AL$3:AU95,AV95,0)</f>
        <v>5.3999999999999995</v>
      </c>
      <c r="L95" s="54">
        <f>IF(HLOOKUP(C95,$AL$3:$AU94,$AV94,0)&gt;HLOOKUP(D95,$AL$3:$AU94,$AV94,0),C95,D95)</f>
        <v>5</v>
      </c>
      <c r="M95" s="54">
        <f t="shared" si="20"/>
        <v>0</v>
      </c>
      <c r="N95" s="56">
        <f>IF(HLOOKUP(C95,$BB$3:$BK94,$AV94,0)&gt;HLOOKUP(D95,$BB$3:$BK94,$AV94,0),C95,D95)</f>
        <v>0</v>
      </c>
      <c r="O95" s="54">
        <f t="shared" si="21"/>
        <v>1</v>
      </c>
      <c r="P95" s="54">
        <f>IF(HLOOKUP(C95,$BP$3:$BY94,$AV94,0)&gt;HLOOKUP(D95,$BP$3:$BY94,$AV94,0),C95,D95)</f>
        <v>0</v>
      </c>
      <c r="Q95" s="54">
        <f t="shared" si="22"/>
        <v>1</v>
      </c>
      <c r="R95" s="27">
        <f>COUNTIF($F$4:$F95,R$3)</f>
        <v>8</v>
      </c>
      <c r="S95" s="27">
        <f>COUNTIF($F$4:$F95,S$3)</f>
        <v>8</v>
      </c>
      <c r="T95" s="27">
        <f>COUNTIF($F$4:$F95,T$3)</f>
        <v>11</v>
      </c>
      <c r="U95" s="27">
        <f>COUNTIF($F$4:$F95,U$3)</f>
        <v>9</v>
      </c>
      <c r="V95" s="27">
        <f>COUNTIF($F$4:$F95,V$3)</f>
        <v>10</v>
      </c>
      <c r="W95" s="27">
        <f>COUNTIF($F$4:$F95,W$3)</f>
        <v>9</v>
      </c>
      <c r="X95" s="27">
        <f>COUNTIF($F$4:$F95,X$3)</f>
        <v>4</v>
      </c>
      <c r="Y95" s="27">
        <f>COUNTIF($F$4:$F95,Y$3)</f>
        <v>9</v>
      </c>
      <c r="Z95" s="27">
        <f>COUNTIF($F$4:$F95,Z$3)</f>
        <v>12</v>
      </c>
      <c r="AA95" s="27">
        <f>COUNTIF($F$4:$F95,AA$3)</f>
        <v>12</v>
      </c>
      <c r="AB95" s="38">
        <f>COUNTIF($E$4:$F95,R$3)</f>
        <v>17</v>
      </c>
      <c r="AC95" s="28">
        <f>COUNTIF($E$4:$F95,S$3)</f>
        <v>28</v>
      </c>
      <c r="AD95" s="28">
        <f>COUNTIF($E$4:$F95,T$3)</f>
        <v>20</v>
      </c>
      <c r="AE95" s="28">
        <f>COUNTIF($E$4:$F95,U$3)</f>
        <v>19</v>
      </c>
      <c r="AF95" s="28">
        <f>COUNTIF($E$4:$F95,V$3)</f>
        <v>20</v>
      </c>
      <c r="AG95" s="28">
        <f>COUNTIF($E$4:$F95,W$3)</f>
        <v>15</v>
      </c>
      <c r="AH95" s="28">
        <f>COUNTIF($E$4:$F95,X$3)</f>
        <v>11</v>
      </c>
      <c r="AI95" s="28">
        <f>COUNTIF($E$4:$F95,Y$3)</f>
        <v>19</v>
      </c>
      <c r="AJ95" s="28">
        <f>COUNTIF($E$4:$F95,Z$3)</f>
        <v>17</v>
      </c>
      <c r="AK95" s="28">
        <f>COUNTIF($E$4:$F95,AA$3)</f>
        <v>18</v>
      </c>
      <c r="AL95" s="36">
        <f t="shared" si="35"/>
        <v>3.7647058823529411</v>
      </c>
      <c r="AM95" s="36">
        <f t="shared" si="23"/>
        <v>2.2857142857142856</v>
      </c>
      <c r="AN95" s="36">
        <f t="shared" si="24"/>
        <v>6.0500000000000007</v>
      </c>
      <c r="AO95" s="36">
        <f t="shared" si="25"/>
        <v>4.2631578947368416</v>
      </c>
      <c r="AP95" s="36">
        <f t="shared" si="26"/>
        <v>5</v>
      </c>
      <c r="AQ95" s="36">
        <f t="shared" si="27"/>
        <v>5.3999999999999995</v>
      </c>
      <c r="AR95" s="36">
        <f t="shared" si="28"/>
        <v>1.4545454545454546</v>
      </c>
      <c r="AS95" s="36">
        <f t="shared" si="29"/>
        <v>4.2631578947368416</v>
      </c>
      <c r="AT95" s="36">
        <f t="shared" si="30"/>
        <v>8.4705882352941178</v>
      </c>
      <c r="AU95" s="36">
        <f t="shared" si="31"/>
        <v>8</v>
      </c>
      <c r="AV95" s="27">
        <v>93</v>
      </c>
      <c r="BB95" s="6">
        <f>matches_win_weighted!AL95-matches_lost_weighted!AL95</f>
        <v>1</v>
      </c>
      <c r="BC95" s="6">
        <f>matches_win_weighted!AM95-matches_lost_weighted!AM95</f>
        <v>12</v>
      </c>
      <c r="BD95" s="6">
        <f>matches_win_weighted!AN95-matches_lost_weighted!AN95</f>
        <v>-2.0000000000000009</v>
      </c>
      <c r="BE95" s="6">
        <f>matches_win_weighted!AO95-matches_lost_weighted!AO95</f>
        <v>1</v>
      </c>
      <c r="BF95" s="6">
        <f>matches_win_weighted!AP95-matches_lost_weighted!AP95</f>
        <v>0</v>
      </c>
      <c r="BG95" s="6">
        <f>matches_win_weighted!AQ95-matches_lost_weighted!AQ95</f>
        <v>-2.9999999999999991</v>
      </c>
      <c r="BH95" s="6">
        <f>matches_win_weighted!AR95-matches_lost_weighted!AR95</f>
        <v>2.9999999999999996</v>
      </c>
      <c r="BI95" s="6">
        <f>matches_win_weighted!AS95-matches_lost_weighted!AS95</f>
        <v>1</v>
      </c>
      <c r="BJ95" s="6">
        <f>matches_win_weighted!AT95-matches_lost_weighted!AT95</f>
        <v>-7</v>
      </c>
      <c r="BK95" s="6">
        <f>matches_win_weighted!AU95-matches_lost_weighted!AU95</f>
        <v>-6</v>
      </c>
      <c r="BL95" s="27">
        <v>93</v>
      </c>
      <c r="BP95" s="6">
        <f>'matches_lost (2)'!BA95</f>
        <v>5.8823529411764719E-2</v>
      </c>
      <c r="BQ95" s="6">
        <f>'matches_lost (2)'!BB95</f>
        <v>0.4285714285714286</v>
      </c>
      <c r="BR95" s="6">
        <f>'matches_lost (2)'!BC95</f>
        <v>-0.10000000000000003</v>
      </c>
      <c r="BS95" s="6">
        <f>'matches_lost (2)'!BD95</f>
        <v>5.2631578947368418E-2</v>
      </c>
      <c r="BT95" s="6">
        <f>'matches_lost (2)'!BE95</f>
        <v>0</v>
      </c>
      <c r="BU95" s="6">
        <f>'matches_lost (2)'!BF95</f>
        <v>-0.19999999999999996</v>
      </c>
      <c r="BV95" s="6">
        <f>'matches_lost (2)'!BG95</f>
        <v>0.27272727272727271</v>
      </c>
      <c r="BW95" s="6">
        <f>'matches_lost (2)'!BH95</f>
        <v>5.2631578947368418E-2</v>
      </c>
      <c r="BX95" s="6">
        <f>'matches_lost (2)'!BI95</f>
        <v>-0.41176470588235298</v>
      </c>
      <c r="BY95" s="6">
        <f>'matches_lost (2)'!BJ95</f>
        <v>-0.33333333333333331</v>
      </c>
      <c r="BZ95" s="27">
        <v>93</v>
      </c>
    </row>
    <row r="96" spans="1:78" x14ac:dyDescent="0.35">
      <c r="A96" t="s">
        <v>144</v>
      </c>
      <c r="B96" s="33">
        <v>93</v>
      </c>
      <c r="C96" s="27">
        <v>4</v>
      </c>
      <c r="D96" s="27">
        <v>5</v>
      </c>
      <c r="E96" s="27">
        <v>5</v>
      </c>
      <c r="F96" s="27">
        <f t="shared" si="32"/>
        <v>4</v>
      </c>
      <c r="G96" s="27">
        <f t="shared" si="33"/>
        <v>-1</v>
      </c>
      <c r="H96" s="27">
        <f t="shared" si="34"/>
        <v>0</v>
      </c>
      <c r="I96" s="34">
        <f>VLOOKUP(F96,naive_stat!$A$4:$E$13,5,0)</f>
        <v>0.5161290322580645</v>
      </c>
      <c r="J96" s="35">
        <f>11-VLOOKUP(F96,naive_stat!$A$4:$F$13,6,0)</f>
        <v>8</v>
      </c>
      <c r="K96" s="36">
        <f>HLOOKUP(F96,$AL$3:AU96,AV96,0)</f>
        <v>5.7619047619047619</v>
      </c>
      <c r="L96" s="54">
        <f>IF(HLOOKUP(C96,$AL$3:$AU95,$AV95,0)&gt;HLOOKUP(D96,$AL$3:$AU95,$AV95,0),C96,D96)</f>
        <v>5</v>
      </c>
      <c r="M96" s="54">
        <f t="shared" si="20"/>
        <v>1</v>
      </c>
      <c r="N96" s="56">
        <f>IF(HLOOKUP(C96,$BB$3:$BK95,$AV95,0)&gt;HLOOKUP(D96,$BB$3:$BK95,$AV95,0),C96,D96)</f>
        <v>4</v>
      </c>
      <c r="O96" s="54">
        <f t="shared" si="21"/>
        <v>0</v>
      </c>
      <c r="P96" s="54">
        <f>IF(HLOOKUP(C96,$BP$3:$BY95,$AV95,0)&gt;HLOOKUP(D96,$BP$3:$BY95,$AV95,0),C96,D96)</f>
        <v>4</v>
      </c>
      <c r="Q96" s="54">
        <f t="shared" si="22"/>
        <v>0</v>
      </c>
      <c r="R96" s="27">
        <f>COUNTIF($F$4:$F96,R$3)</f>
        <v>8</v>
      </c>
      <c r="S96" s="27">
        <f>COUNTIF($F$4:$F96,S$3)</f>
        <v>8</v>
      </c>
      <c r="T96" s="27">
        <f>COUNTIF($F$4:$F96,T$3)</f>
        <v>11</v>
      </c>
      <c r="U96" s="27">
        <f>COUNTIF($F$4:$F96,U$3)</f>
        <v>9</v>
      </c>
      <c r="V96" s="27">
        <f>COUNTIF($F$4:$F96,V$3)</f>
        <v>11</v>
      </c>
      <c r="W96" s="27">
        <f>COUNTIF($F$4:$F96,W$3)</f>
        <v>9</v>
      </c>
      <c r="X96" s="27">
        <f>COUNTIF($F$4:$F96,X$3)</f>
        <v>4</v>
      </c>
      <c r="Y96" s="27">
        <f>COUNTIF($F$4:$F96,Y$3)</f>
        <v>9</v>
      </c>
      <c r="Z96" s="27">
        <f>COUNTIF($F$4:$F96,Z$3)</f>
        <v>12</v>
      </c>
      <c r="AA96" s="27">
        <f>COUNTIF($F$4:$F96,AA$3)</f>
        <v>12</v>
      </c>
      <c r="AB96" s="38">
        <f>COUNTIF($E$4:$F96,R$3)</f>
        <v>17</v>
      </c>
      <c r="AC96" s="28">
        <f>COUNTIF($E$4:$F96,S$3)</f>
        <v>28</v>
      </c>
      <c r="AD96" s="28">
        <f>COUNTIF($E$4:$F96,T$3)</f>
        <v>20</v>
      </c>
      <c r="AE96" s="28">
        <f>COUNTIF($E$4:$F96,U$3)</f>
        <v>19</v>
      </c>
      <c r="AF96" s="28">
        <f>COUNTIF($E$4:$F96,V$3)</f>
        <v>21</v>
      </c>
      <c r="AG96" s="28">
        <f>COUNTIF($E$4:$F96,W$3)</f>
        <v>16</v>
      </c>
      <c r="AH96" s="28">
        <f>COUNTIF($E$4:$F96,X$3)</f>
        <v>11</v>
      </c>
      <c r="AI96" s="28">
        <f>COUNTIF($E$4:$F96,Y$3)</f>
        <v>19</v>
      </c>
      <c r="AJ96" s="28">
        <f>COUNTIF($E$4:$F96,Z$3)</f>
        <v>17</v>
      </c>
      <c r="AK96" s="28">
        <f>COUNTIF($E$4:$F96,AA$3)</f>
        <v>18</v>
      </c>
      <c r="AL96" s="36">
        <f t="shared" si="35"/>
        <v>3.7647058823529411</v>
      </c>
      <c r="AM96" s="36">
        <f t="shared" si="23"/>
        <v>2.2857142857142856</v>
      </c>
      <c r="AN96" s="36">
        <f t="shared" si="24"/>
        <v>6.0500000000000007</v>
      </c>
      <c r="AO96" s="36">
        <f t="shared" si="25"/>
        <v>4.2631578947368416</v>
      </c>
      <c r="AP96" s="36">
        <f t="shared" si="26"/>
        <v>5.7619047619047619</v>
      </c>
      <c r="AQ96" s="36">
        <f t="shared" si="27"/>
        <v>5.0625</v>
      </c>
      <c r="AR96" s="36">
        <f t="shared" si="28"/>
        <v>1.4545454545454546</v>
      </c>
      <c r="AS96" s="36">
        <f t="shared" si="29"/>
        <v>4.2631578947368416</v>
      </c>
      <c r="AT96" s="36">
        <f t="shared" si="30"/>
        <v>8.4705882352941178</v>
      </c>
      <c r="AU96" s="36">
        <f t="shared" si="31"/>
        <v>8</v>
      </c>
      <c r="AV96" s="27">
        <v>94</v>
      </c>
      <c r="BB96" s="6">
        <f>matches_win_weighted!AL96-matches_lost_weighted!AL96</f>
        <v>1</v>
      </c>
      <c r="BC96" s="6">
        <f>matches_win_weighted!AM96-matches_lost_weighted!AM96</f>
        <v>12</v>
      </c>
      <c r="BD96" s="6">
        <f>matches_win_weighted!AN96-matches_lost_weighted!AN96</f>
        <v>-2.0000000000000009</v>
      </c>
      <c r="BE96" s="6">
        <f>matches_win_weighted!AO96-matches_lost_weighted!AO96</f>
        <v>1</v>
      </c>
      <c r="BF96" s="6">
        <f>matches_win_weighted!AP96-matches_lost_weighted!AP96</f>
        <v>-1</v>
      </c>
      <c r="BG96" s="6">
        <f>matches_win_weighted!AQ96-matches_lost_weighted!AQ96</f>
        <v>-2</v>
      </c>
      <c r="BH96" s="6">
        <f>matches_win_weighted!AR96-matches_lost_weighted!AR96</f>
        <v>2.9999999999999996</v>
      </c>
      <c r="BI96" s="6">
        <f>matches_win_weighted!AS96-matches_lost_weighted!AS96</f>
        <v>1</v>
      </c>
      <c r="BJ96" s="6">
        <f>matches_win_weighted!AT96-matches_lost_weighted!AT96</f>
        <v>-7</v>
      </c>
      <c r="BK96" s="6">
        <f>matches_win_weighted!AU96-matches_lost_weighted!AU96</f>
        <v>-6</v>
      </c>
      <c r="BL96" s="27">
        <v>94</v>
      </c>
      <c r="BP96" s="6">
        <f>'matches_lost (2)'!BA96</f>
        <v>5.8823529411764719E-2</v>
      </c>
      <c r="BQ96" s="6">
        <f>'matches_lost (2)'!BB96</f>
        <v>0.4285714285714286</v>
      </c>
      <c r="BR96" s="6">
        <f>'matches_lost (2)'!BC96</f>
        <v>-0.10000000000000003</v>
      </c>
      <c r="BS96" s="6">
        <f>'matches_lost (2)'!BD96</f>
        <v>5.2631578947368418E-2</v>
      </c>
      <c r="BT96" s="6">
        <f>'matches_lost (2)'!BE96</f>
        <v>-4.7619047619047672E-2</v>
      </c>
      <c r="BU96" s="6">
        <f>'matches_lost (2)'!BF96</f>
        <v>-0.125</v>
      </c>
      <c r="BV96" s="6">
        <f>'matches_lost (2)'!BG96</f>
        <v>0.27272727272727271</v>
      </c>
      <c r="BW96" s="6">
        <f>'matches_lost (2)'!BH96</f>
        <v>5.2631578947368418E-2</v>
      </c>
      <c r="BX96" s="6">
        <f>'matches_lost (2)'!BI96</f>
        <v>-0.41176470588235298</v>
      </c>
      <c r="BY96" s="6">
        <f>'matches_lost (2)'!BJ96</f>
        <v>-0.33333333333333331</v>
      </c>
      <c r="BZ96" s="27">
        <v>94</v>
      </c>
    </row>
    <row r="97" spans="1:78" x14ac:dyDescent="0.35">
      <c r="A97" t="s">
        <v>144</v>
      </c>
      <c r="B97" s="33">
        <v>94</v>
      </c>
      <c r="C97" s="27">
        <v>0</v>
      </c>
      <c r="D97" s="27">
        <v>9</v>
      </c>
      <c r="E97" s="27">
        <v>0</v>
      </c>
      <c r="F97" s="27">
        <f t="shared" si="32"/>
        <v>9</v>
      </c>
      <c r="G97" s="27">
        <f t="shared" si="33"/>
        <v>-9</v>
      </c>
      <c r="H97" s="27">
        <f t="shared" si="34"/>
        <v>0</v>
      </c>
      <c r="I97" s="34">
        <f>VLOOKUP(F97,naive_stat!$A$4:$E$13,5,0)</f>
        <v>0.4</v>
      </c>
      <c r="J97" s="35">
        <f>11-VLOOKUP(F97,naive_stat!$A$4:$F$13,6,0)</f>
        <v>2</v>
      </c>
      <c r="K97" s="36">
        <f>HLOOKUP(F97,$AL$3:AU97,AV97,0)</f>
        <v>8.8947368421052637</v>
      </c>
      <c r="L97" s="54">
        <f>IF(HLOOKUP(C97,$AL$3:$AU96,$AV96,0)&gt;HLOOKUP(D97,$AL$3:$AU96,$AV96,0),C97,D97)</f>
        <v>9</v>
      </c>
      <c r="M97" s="54">
        <f t="shared" si="20"/>
        <v>0</v>
      </c>
      <c r="N97" s="56">
        <f>IF(HLOOKUP(C97,$BB$3:$BK96,$AV96,0)&gt;HLOOKUP(D97,$BB$3:$BK96,$AV96,0),C97,D97)</f>
        <v>0</v>
      </c>
      <c r="O97" s="54">
        <f t="shared" si="21"/>
        <v>1</v>
      </c>
      <c r="P97" s="54">
        <f>IF(HLOOKUP(C97,$BP$3:$BY96,$AV96,0)&gt;HLOOKUP(D97,$BP$3:$BY96,$AV96,0),C97,D97)</f>
        <v>0</v>
      </c>
      <c r="Q97" s="54">
        <f t="shared" si="22"/>
        <v>1</v>
      </c>
      <c r="R97" s="27">
        <f>COUNTIF($F$4:$F97,R$3)</f>
        <v>8</v>
      </c>
      <c r="S97" s="27">
        <f>COUNTIF($F$4:$F97,S$3)</f>
        <v>8</v>
      </c>
      <c r="T97" s="27">
        <f>COUNTIF($F$4:$F97,T$3)</f>
        <v>11</v>
      </c>
      <c r="U97" s="27">
        <f>COUNTIF($F$4:$F97,U$3)</f>
        <v>9</v>
      </c>
      <c r="V97" s="27">
        <f>COUNTIF($F$4:$F97,V$3)</f>
        <v>11</v>
      </c>
      <c r="W97" s="27">
        <f>COUNTIF($F$4:$F97,W$3)</f>
        <v>9</v>
      </c>
      <c r="X97" s="27">
        <f>COUNTIF($F$4:$F97,X$3)</f>
        <v>4</v>
      </c>
      <c r="Y97" s="27">
        <f>COUNTIF($F$4:$F97,Y$3)</f>
        <v>9</v>
      </c>
      <c r="Z97" s="27">
        <f>COUNTIF($F$4:$F97,Z$3)</f>
        <v>12</v>
      </c>
      <c r="AA97" s="27">
        <f>COUNTIF($F$4:$F97,AA$3)</f>
        <v>13</v>
      </c>
      <c r="AB97" s="38">
        <f>COUNTIF($E$4:$F97,R$3)</f>
        <v>18</v>
      </c>
      <c r="AC97" s="28">
        <f>COUNTIF($E$4:$F97,S$3)</f>
        <v>28</v>
      </c>
      <c r="AD97" s="28">
        <f>COUNTIF($E$4:$F97,T$3)</f>
        <v>20</v>
      </c>
      <c r="AE97" s="28">
        <f>COUNTIF($E$4:$F97,U$3)</f>
        <v>19</v>
      </c>
      <c r="AF97" s="28">
        <f>COUNTIF($E$4:$F97,V$3)</f>
        <v>21</v>
      </c>
      <c r="AG97" s="28">
        <f>COUNTIF($E$4:$F97,W$3)</f>
        <v>16</v>
      </c>
      <c r="AH97" s="28">
        <f>COUNTIF($E$4:$F97,X$3)</f>
        <v>11</v>
      </c>
      <c r="AI97" s="28">
        <f>COUNTIF($E$4:$F97,Y$3)</f>
        <v>19</v>
      </c>
      <c r="AJ97" s="28">
        <f>COUNTIF($E$4:$F97,Z$3)</f>
        <v>17</v>
      </c>
      <c r="AK97" s="28">
        <f>COUNTIF($E$4:$F97,AA$3)</f>
        <v>19</v>
      </c>
      <c r="AL97" s="36">
        <f t="shared" si="35"/>
        <v>3.5555555555555554</v>
      </c>
      <c r="AM97" s="36">
        <f t="shared" si="23"/>
        <v>2.2857142857142856</v>
      </c>
      <c r="AN97" s="36">
        <f t="shared" si="24"/>
        <v>6.0500000000000007</v>
      </c>
      <c r="AO97" s="36">
        <f t="shared" si="25"/>
        <v>4.2631578947368416</v>
      </c>
      <c r="AP97" s="36">
        <f t="shared" si="26"/>
        <v>5.7619047619047619</v>
      </c>
      <c r="AQ97" s="36">
        <f t="shared" si="27"/>
        <v>5.0625</v>
      </c>
      <c r="AR97" s="36">
        <f t="shared" si="28"/>
        <v>1.4545454545454546</v>
      </c>
      <c r="AS97" s="36">
        <f t="shared" si="29"/>
        <v>4.2631578947368416</v>
      </c>
      <c r="AT97" s="36">
        <f t="shared" si="30"/>
        <v>8.4705882352941178</v>
      </c>
      <c r="AU97" s="36">
        <f t="shared" si="31"/>
        <v>8.8947368421052637</v>
      </c>
      <c r="AV97" s="27">
        <v>95</v>
      </c>
      <c r="BB97" s="6">
        <f>matches_win_weighted!AL97-matches_lost_weighted!AL97</f>
        <v>2</v>
      </c>
      <c r="BC97" s="6">
        <f>matches_win_weighted!AM97-matches_lost_weighted!AM97</f>
        <v>12</v>
      </c>
      <c r="BD97" s="6">
        <f>matches_win_weighted!AN97-matches_lost_weighted!AN97</f>
        <v>-2.0000000000000009</v>
      </c>
      <c r="BE97" s="6">
        <f>matches_win_weighted!AO97-matches_lost_weighted!AO97</f>
        <v>1</v>
      </c>
      <c r="BF97" s="6">
        <f>matches_win_weighted!AP97-matches_lost_weighted!AP97</f>
        <v>-1</v>
      </c>
      <c r="BG97" s="6">
        <f>matches_win_weighted!AQ97-matches_lost_weighted!AQ97</f>
        <v>-2</v>
      </c>
      <c r="BH97" s="6">
        <f>matches_win_weighted!AR97-matches_lost_weighted!AR97</f>
        <v>2.9999999999999996</v>
      </c>
      <c r="BI97" s="6">
        <f>matches_win_weighted!AS97-matches_lost_weighted!AS97</f>
        <v>1</v>
      </c>
      <c r="BJ97" s="6">
        <f>matches_win_weighted!AT97-matches_lost_weighted!AT97</f>
        <v>-7</v>
      </c>
      <c r="BK97" s="6">
        <f>matches_win_weighted!AU97-matches_lost_weighted!AU97</f>
        <v>-7.0000000000000009</v>
      </c>
      <c r="BL97" s="27">
        <v>95</v>
      </c>
      <c r="BP97" s="6">
        <f>'matches_lost (2)'!BA97</f>
        <v>0.11111111111111116</v>
      </c>
      <c r="BQ97" s="6">
        <f>'matches_lost (2)'!BB97</f>
        <v>0.4285714285714286</v>
      </c>
      <c r="BR97" s="6">
        <f>'matches_lost (2)'!BC97</f>
        <v>-0.10000000000000003</v>
      </c>
      <c r="BS97" s="6">
        <f>'matches_lost (2)'!BD97</f>
        <v>5.2631578947368418E-2</v>
      </c>
      <c r="BT97" s="6">
        <f>'matches_lost (2)'!BE97</f>
        <v>-4.7619047619047672E-2</v>
      </c>
      <c r="BU97" s="6">
        <f>'matches_lost (2)'!BF97</f>
        <v>-0.125</v>
      </c>
      <c r="BV97" s="6">
        <f>'matches_lost (2)'!BG97</f>
        <v>0.27272727272727271</v>
      </c>
      <c r="BW97" s="6">
        <f>'matches_lost (2)'!BH97</f>
        <v>5.2631578947368418E-2</v>
      </c>
      <c r="BX97" s="6">
        <f>'matches_lost (2)'!BI97</f>
        <v>-0.41176470588235298</v>
      </c>
      <c r="BY97" s="6">
        <f>'matches_lost (2)'!BJ97</f>
        <v>-0.36842105263157898</v>
      </c>
      <c r="BZ97" s="27">
        <v>95</v>
      </c>
    </row>
    <row r="98" spans="1:78" x14ac:dyDescent="0.35">
      <c r="A98" t="s">
        <v>144</v>
      </c>
      <c r="B98" s="33">
        <v>95</v>
      </c>
      <c r="C98" s="27">
        <v>1</v>
      </c>
      <c r="D98" s="27">
        <v>4</v>
      </c>
      <c r="E98" s="27">
        <v>1</v>
      </c>
      <c r="F98" s="27">
        <f t="shared" si="32"/>
        <v>4</v>
      </c>
      <c r="G98" s="27">
        <f t="shared" si="33"/>
        <v>-3</v>
      </c>
      <c r="H98" s="27">
        <f t="shared" si="34"/>
        <v>0</v>
      </c>
      <c r="I98" s="34">
        <f>VLOOKUP(F98,naive_stat!$A$4:$E$13,5,0)</f>
        <v>0.5161290322580645</v>
      </c>
      <c r="J98" s="35">
        <f>11-VLOOKUP(F98,naive_stat!$A$4:$F$13,6,0)</f>
        <v>8</v>
      </c>
      <c r="K98" s="36">
        <f>HLOOKUP(F98,$AL$3:AU98,AV98,0)</f>
        <v>6.545454545454545</v>
      </c>
      <c r="L98" s="54">
        <f>IF(HLOOKUP(C98,$AL$3:$AU97,$AV97,0)&gt;HLOOKUP(D98,$AL$3:$AU97,$AV97,0),C98,D98)</f>
        <v>4</v>
      </c>
      <c r="M98" s="54">
        <f t="shared" si="20"/>
        <v>0</v>
      </c>
      <c r="N98" s="56">
        <f>IF(HLOOKUP(C98,$BB$3:$BK97,$AV97,0)&gt;HLOOKUP(D98,$BB$3:$BK97,$AV97,0),C98,D98)</f>
        <v>1</v>
      </c>
      <c r="O98" s="54">
        <f t="shared" si="21"/>
        <v>1</v>
      </c>
      <c r="P98" s="54">
        <f>IF(HLOOKUP(C98,$BP$3:$BY97,$AV97,0)&gt;HLOOKUP(D98,$BP$3:$BY97,$AV97,0),C98,D98)</f>
        <v>1</v>
      </c>
      <c r="Q98" s="54">
        <f t="shared" si="22"/>
        <v>1</v>
      </c>
      <c r="R98" s="27">
        <f>COUNTIF($F$4:$F98,R$3)</f>
        <v>8</v>
      </c>
      <c r="S98" s="27">
        <f>COUNTIF($F$4:$F98,S$3)</f>
        <v>8</v>
      </c>
      <c r="T98" s="27">
        <f>COUNTIF($F$4:$F98,T$3)</f>
        <v>11</v>
      </c>
      <c r="U98" s="27">
        <f>COUNTIF($F$4:$F98,U$3)</f>
        <v>9</v>
      </c>
      <c r="V98" s="27">
        <f>COUNTIF($F$4:$F98,V$3)</f>
        <v>12</v>
      </c>
      <c r="W98" s="27">
        <f>COUNTIF($F$4:$F98,W$3)</f>
        <v>9</v>
      </c>
      <c r="X98" s="27">
        <f>COUNTIF($F$4:$F98,X$3)</f>
        <v>4</v>
      </c>
      <c r="Y98" s="27">
        <f>COUNTIF($F$4:$F98,Y$3)</f>
        <v>9</v>
      </c>
      <c r="Z98" s="27">
        <f>COUNTIF($F$4:$F98,Z$3)</f>
        <v>12</v>
      </c>
      <c r="AA98" s="27">
        <f>COUNTIF($F$4:$F98,AA$3)</f>
        <v>13</v>
      </c>
      <c r="AB98" s="38">
        <f>COUNTIF($E$4:$F98,R$3)</f>
        <v>18</v>
      </c>
      <c r="AC98" s="28">
        <f>COUNTIF($E$4:$F98,S$3)</f>
        <v>29</v>
      </c>
      <c r="AD98" s="28">
        <f>COUNTIF($E$4:$F98,T$3)</f>
        <v>20</v>
      </c>
      <c r="AE98" s="28">
        <f>COUNTIF($E$4:$F98,U$3)</f>
        <v>19</v>
      </c>
      <c r="AF98" s="28">
        <f>COUNTIF($E$4:$F98,V$3)</f>
        <v>22</v>
      </c>
      <c r="AG98" s="28">
        <f>COUNTIF($E$4:$F98,W$3)</f>
        <v>16</v>
      </c>
      <c r="AH98" s="28">
        <f>COUNTIF($E$4:$F98,X$3)</f>
        <v>11</v>
      </c>
      <c r="AI98" s="28">
        <f>COUNTIF($E$4:$F98,Y$3)</f>
        <v>19</v>
      </c>
      <c r="AJ98" s="28">
        <f>COUNTIF($E$4:$F98,Z$3)</f>
        <v>17</v>
      </c>
      <c r="AK98" s="28">
        <f>COUNTIF($E$4:$F98,AA$3)</f>
        <v>19</v>
      </c>
      <c r="AL98" s="36">
        <f t="shared" si="35"/>
        <v>3.5555555555555554</v>
      </c>
      <c r="AM98" s="36">
        <f t="shared" si="23"/>
        <v>2.2068965517241379</v>
      </c>
      <c r="AN98" s="36">
        <f t="shared" si="24"/>
        <v>6.0500000000000007</v>
      </c>
      <c r="AO98" s="36">
        <f t="shared" si="25"/>
        <v>4.2631578947368416</v>
      </c>
      <c r="AP98" s="36">
        <f t="shared" si="26"/>
        <v>6.545454545454545</v>
      </c>
      <c r="AQ98" s="36">
        <f t="shared" si="27"/>
        <v>5.0625</v>
      </c>
      <c r="AR98" s="36">
        <f t="shared" si="28"/>
        <v>1.4545454545454546</v>
      </c>
      <c r="AS98" s="36">
        <f t="shared" si="29"/>
        <v>4.2631578947368416</v>
      </c>
      <c r="AT98" s="36">
        <f t="shared" si="30"/>
        <v>8.4705882352941178</v>
      </c>
      <c r="AU98" s="36">
        <f t="shared" si="31"/>
        <v>8.8947368421052637</v>
      </c>
      <c r="AV98" s="27">
        <v>96</v>
      </c>
      <c r="BB98" s="6">
        <f>matches_win_weighted!AL98-matches_lost_weighted!AL98</f>
        <v>2</v>
      </c>
      <c r="BC98" s="6">
        <f>matches_win_weighted!AM98-matches_lost_weighted!AM98</f>
        <v>13</v>
      </c>
      <c r="BD98" s="6">
        <f>matches_win_weighted!AN98-matches_lost_weighted!AN98</f>
        <v>-2.0000000000000009</v>
      </c>
      <c r="BE98" s="6">
        <f>matches_win_weighted!AO98-matches_lost_weighted!AO98</f>
        <v>1</v>
      </c>
      <c r="BF98" s="6">
        <f>matches_win_weighted!AP98-matches_lost_weighted!AP98</f>
        <v>-2</v>
      </c>
      <c r="BG98" s="6">
        <f>matches_win_weighted!AQ98-matches_lost_weighted!AQ98</f>
        <v>-2</v>
      </c>
      <c r="BH98" s="6">
        <f>matches_win_weighted!AR98-matches_lost_weighted!AR98</f>
        <v>2.9999999999999996</v>
      </c>
      <c r="BI98" s="6">
        <f>matches_win_weighted!AS98-matches_lost_weighted!AS98</f>
        <v>1</v>
      </c>
      <c r="BJ98" s="6">
        <f>matches_win_weighted!AT98-matches_lost_weighted!AT98</f>
        <v>-7</v>
      </c>
      <c r="BK98" s="6">
        <f>matches_win_weighted!AU98-matches_lost_weighted!AU98</f>
        <v>-7.0000000000000009</v>
      </c>
      <c r="BL98" s="27">
        <v>96</v>
      </c>
      <c r="BP98" s="6">
        <f>'matches_lost (2)'!BA98</f>
        <v>0.11111111111111116</v>
      </c>
      <c r="BQ98" s="6">
        <f>'matches_lost (2)'!BB98</f>
        <v>0.44827586206896552</v>
      </c>
      <c r="BR98" s="6">
        <f>'matches_lost (2)'!BC98</f>
        <v>-0.10000000000000003</v>
      </c>
      <c r="BS98" s="6">
        <f>'matches_lost (2)'!BD98</f>
        <v>5.2631578947368418E-2</v>
      </c>
      <c r="BT98" s="6">
        <f>'matches_lost (2)'!BE98</f>
        <v>-9.0909090909090884E-2</v>
      </c>
      <c r="BU98" s="6">
        <f>'matches_lost (2)'!BF98</f>
        <v>-0.125</v>
      </c>
      <c r="BV98" s="6">
        <f>'matches_lost (2)'!BG98</f>
        <v>0.27272727272727271</v>
      </c>
      <c r="BW98" s="6">
        <f>'matches_lost (2)'!BH98</f>
        <v>5.2631578947368418E-2</v>
      </c>
      <c r="BX98" s="6">
        <f>'matches_lost (2)'!BI98</f>
        <v>-0.41176470588235298</v>
      </c>
      <c r="BY98" s="6">
        <f>'matches_lost (2)'!BJ98</f>
        <v>-0.36842105263157898</v>
      </c>
      <c r="BZ98" s="27">
        <v>96</v>
      </c>
    </row>
    <row r="99" spans="1:78" x14ac:dyDescent="0.35">
      <c r="A99" t="s">
        <v>144</v>
      </c>
      <c r="B99" s="33">
        <v>96</v>
      </c>
      <c r="C99" s="27">
        <v>2</v>
      </c>
      <c r="D99" s="27">
        <v>7</v>
      </c>
      <c r="E99" s="27">
        <v>7</v>
      </c>
      <c r="F99" s="27">
        <f t="shared" si="32"/>
        <v>2</v>
      </c>
      <c r="G99" s="27">
        <f t="shared" si="33"/>
        <v>-5</v>
      </c>
      <c r="H99" s="27">
        <f t="shared" si="34"/>
        <v>0</v>
      </c>
      <c r="I99" s="34">
        <f>VLOOKUP(F99,naive_stat!$A$4:$E$13,5,0)</f>
        <v>0.4838709677419355</v>
      </c>
      <c r="J99" s="35">
        <f>11-VLOOKUP(F99,naive_stat!$A$4:$F$13,6,0)</f>
        <v>6</v>
      </c>
      <c r="K99" s="36">
        <f>HLOOKUP(F99,$AL$3:AU99,AV99,0)</f>
        <v>6.8571428571428568</v>
      </c>
      <c r="L99" s="54">
        <f>IF(HLOOKUP(C99,$AL$3:$AU98,$AV98,0)&gt;HLOOKUP(D99,$AL$3:$AU98,$AV98,0),C99,D99)</f>
        <v>2</v>
      </c>
      <c r="M99" s="54">
        <f t="shared" si="20"/>
        <v>0</v>
      </c>
      <c r="N99" s="56">
        <f>IF(HLOOKUP(C99,$BB$3:$BK98,$AV98,0)&gt;HLOOKUP(D99,$BB$3:$BK98,$AV98,0),C99,D99)</f>
        <v>7</v>
      </c>
      <c r="O99" s="54">
        <f t="shared" si="21"/>
        <v>1</v>
      </c>
      <c r="P99" s="54">
        <f>IF(HLOOKUP(C99,$BP$3:$BY98,$AV98,0)&gt;HLOOKUP(D99,$BP$3:$BY98,$AV98,0),C99,D99)</f>
        <v>7</v>
      </c>
      <c r="Q99" s="54">
        <f t="shared" si="22"/>
        <v>1</v>
      </c>
      <c r="R99" s="27">
        <f>COUNTIF($F$4:$F99,R$3)</f>
        <v>8</v>
      </c>
      <c r="S99" s="27">
        <f>COUNTIF($F$4:$F99,S$3)</f>
        <v>8</v>
      </c>
      <c r="T99" s="27">
        <f>COUNTIF($F$4:$F99,T$3)</f>
        <v>12</v>
      </c>
      <c r="U99" s="27">
        <f>COUNTIF($F$4:$F99,U$3)</f>
        <v>9</v>
      </c>
      <c r="V99" s="27">
        <f>COUNTIF($F$4:$F99,V$3)</f>
        <v>12</v>
      </c>
      <c r="W99" s="27">
        <f>COUNTIF($F$4:$F99,W$3)</f>
        <v>9</v>
      </c>
      <c r="X99" s="27">
        <f>COUNTIF($F$4:$F99,X$3)</f>
        <v>4</v>
      </c>
      <c r="Y99" s="27">
        <f>COUNTIF($F$4:$F99,Y$3)</f>
        <v>9</v>
      </c>
      <c r="Z99" s="27">
        <f>COUNTIF($F$4:$F99,Z$3)</f>
        <v>12</v>
      </c>
      <c r="AA99" s="27">
        <f>COUNTIF($F$4:$F99,AA$3)</f>
        <v>13</v>
      </c>
      <c r="AB99" s="38">
        <f>COUNTIF($E$4:$F99,R$3)</f>
        <v>18</v>
      </c>
      <c r="AC99" s="28">
        <f>COUNTIF($E$4:$F99,S$3)</f>
        <v>29</v>
      </c>
      <c r="AD99" s="28">
        <f>COUNTIF($E$4:$F99,T$3)</f>
        <v>21</v>
      </c>
      <c r="AE99" s="28">
        <f>COUNTIF($E$4:$F99,U$3)</f>
        <v>19</v>
      </c>
      <c r="AF99" s="28">
        <f>COUNTIF($E$4:$F99,V$3)</f>
        <v>22</v>
      </c>
      <c r="AG99" s="28">
        <f>COUNTIF($E$4:$F99,W$3)</f>
        <v>16</v>
      </c>
      <c r="AH99" s="28">
        <f>COUNTIF($E$4:$F99,X$3)</f>
        <v>11</v>
      </c>
      <c r="AI99" s="28">
        <f>COUNTIF($E$4:$F99,Y$3)</f>
        <v>20</v>
      </c>
      <c r="AJ99" s="28">
        <f>COUNTIF($E$4:$F99,Z$3)</f>
        <v>17</v>
      </c>
      <c r="AK99" s="28">
        <f>COUNTIF($E$4:$F99,AA$3)</f>
        <v>19</v>
      </c>
      <c r="AL99" s="36">
        <f t="shared" si="35"/>
        <v>3.5555555555555554</v>
      </c>
      <c r="AM99" s="36">
        <f t="shared" si="23"/>
        <v>2.2068965517241379</v>
      </c>
      <c r="AN99" s="36">
        <f t="shared" si="24"/>
        <v>6.8571428571428568</v>
      </c>
      <c r="AO99" s="36">
        <f t="shared" si="25"/>
        <v>4.2631578947368416</v>
      </c>
      <c r="AP99" s="36">
        <f t="shared" si="26"/>
        <v>6.545454545454545</v>
      </c>
      <c r="AQ99" s="36">
        <f t="shared" si="27"/>
        <v>5.0625</v>
      </c>
      <c r="AR99" s="36">
        <f t="shared" si="28"/>
        <v>1.4545454545454546</v>
      </c>
      <c r="AS99" s="36">
        <f t="shared" si="29"/>
        <v>4.05</v>
      </c>
      <c r="AT99" s="36">
        <f t="shared" si="30"/>
        <v>8.4705882352941178</v>
      </c>
      <c r="AU99" s="36">
        <f t="shared" si="31"/>
        <v>8.8947368421052637</v>
      </c>
      <c r="AV99" s="27">
        <v>97</v>
      </c>
      <c r="BB99" s="6">
        <f>matches_win_weighted!AL99-matches_lost_weighted!AL99</f>
        <v>2</v>
      </c>
      <c r="BC99" s="6">
        <f>matches_win_weighted!AM99-matches_lost_weighted!AM99</f>
        <v>13</v>
      </c>
      <c r="BD99" s="6">
        <f>matches_win_weighted!AN99-matches_lost_weighted!AN99</f>
        <v>-3</v>
      </c>
      <c r="BE99" s="6">
        <f>matches_win_weighted!AO99-matches_lost_weighted!AO99</f>
        <v>1</v>
      </c>
      <c r="BF99" s="6">
        <f>matches_win_weighted!AP99-matches_lost_weighted!AP99</f>
        <v>-2</v>
      </c>
      <c r="BG99" s="6">
        <f>matches_win_weighted!AQ99-matches_lost_weighted!AQ99</f>
        <v>-2</v>
      </c>
      <c r="BH99" s="6">
        <f>matches_win_weighted!AR99-matches_lost_weighted!AR99</f>
        <v>2.9999999999999996</v>
      </c>
      <c r="BI99" s="6">
        <f>matches_win_weighted!AS99-matches_lost_weighted!AS99</f>
        <v>2.0000000000000009</v>
      </c>
      <c r="BJ99" s="6">
        <f>matches_win_weighted!AT99-matches_lost_weighted!AT99</f>
        <v>-7</v>
      </c>
      <c r="BK99" s="6">
        <f>matches_win_weighted!AU99-matches_lost_weighted!AU99</f>
        <v>-7.0000000000000009</v>
      </c>
      <c r="BL99" s="27">
        <v>97</v>
      </c>
      <c r="BP99" s="6">
        <f>'matches_lost (2)'!BA99</f>
        <v>0.11111111111111116</v>
      </c>
      <c r="BQ99" s="6">
        <f>'matches_lost (2)'!BB99</f>
        <v>0.44827586206896552</v>
      </c>
      <c r="BR99" s="6">
        <f>'matches_lost (2)'!BC99</f>
        <v>-0.14285714285714285</v>
      </c>
      <c r="BS99" s="6">
        <f>'matches_lost (2)'!BD99</f>
        <v>5.2631578947368418E-2</v>
      </c>
      <c r="BT99" s="6">
        <f>'matches_lost (2)'!BE99</f>
        <v>-9.0909090909090884E-2</v>
      </c>
      <c r="BU99" s="6">
        <f>'matches_lost (2)'!BF99</f>
        <v>-0.125</v>
      </c>
      <c r="BV99" s="6">
        <f>'matches_lost (2)'!BG99</f>
        <v>0.27272727272727271</v>
      </c>
      <c r="BW99" s="6">
        <f>'matches_lost (2)'!BH99</f>
        <v>0.10000000000000003</v>
      </c>
      <c r="BX99" s="6">
        <f>'matches_lost (2)'!BI99</f>
        <v>-0.41176470588235298</v>
      </c>
      <c r="BY99" s="6">
        <f>'matches_lost (2)'!BJ99</f>
        <v>-0.36842105263157898</v>
      </c>
      <c r="BZ99" s="27">
        <v>97</v>
      </c>
    </row>
    <row r="100" spans="1:78" x14ac:dyDescent="0.35">
      <c r="A100" t="s">
        <v>144</v>
      </c>
      <c r="B100" s="33">
        <v>97</v>
      </c>
      <c r="C100" s="27">
        <v>9</v>
      </c>
      <c r="D100" s="27">
        <v>5</v>
      </c>
      <c r="E100" s="27">
        <v>5</v>
      </c>
      <c r="F100" s="27">
        <f t="shared" si="32"/>
        <v>9</v>
      </c>
      <c r="G100" s="27">
        <f t="shared" si="33"/>
        <v>4</v>
      </c>
      <c r="H100" s="27">
        <f t="shared" si="34"/>
        <v>0</v>
      </c>
      <c r="I100" s="34">
        <f>VLOOKUP(F100,naive_stat!$A$4:$E$13,5,0)</f>
        <v>0.4</v>
      </c>
      <c r="J100" s="35">
        <f>11-VLOOKUP(F100,naive_stat!$A$4:$F$13,6,0)</f>
        <v>2</v>
      </c>
      <c r="K100" s="36">
        <f>HLOOKUP(F100,$AL$3:AU100,AV100,0)</f>
        <v>9.7999999999999989</v>
      </c>
      <c r="L100" s="54">
        <f>IF(HLOOKUP(C100,$AL$3:$AU99,$AV99,0)&gt;HLOOKUP(D100,$AL$3:$AU99,$AV99,0),C100,D100)</f>
        <v>9</v>
      </c>
      <c r="M100" s="54">
        <f t="shared" si="20"/>
        <v>0</v>
      </c>
      <c r="N100" s="56">
        <f>IF(HLOOKUP(C100,$BB$3:$BK99,$AV99,0)&gt;HLOOKUP(D100,$BB$3:$BK99,$AV99,0),C100,D100)</f>
        <v>5</v>
      </c>
      <c r="O100" s="54">
        <f t="shared" si="21"/>
        <v>1</v>
      </c>
      <c r="P100" s="54">
        <f>IF(HLOOKUP(C100,$BP$3:$BY99,$AV99,0)&gt;HLOOKUP(D100,$BP$3:$BY99,$AV99,0),C100,D100)</f>
        <v>5</v>
      </c>
      <c r="Q100" s="54">
        <f t="shared" si="22"/>
        <v>1</v>
      </c>
      <c r="R100" s="27">
        <f>COUNTIF($F$4:$F100,R$3)</f>
        <v>8</v>
      </c>
      <c r="S100" s="27">
        <f>COUNTIF($F$4:$F100,S$3)</f>
        <v>8</v>
      </c>
      <c r="T100" s="27">
        <f>COUNTIF($F$4:$F100,T$3)</f>
        <v>12</v>
      </c>
      <c r="U100" s="27">
        <f>COUNTIF($F$4:$F100,U$3)</f>
        <v>9</v>
      </c>
      <c r="V100" s="27">
        <f>COUNTIF($F$4:$F100,V$3)</f>
        <v>12</v>
      </c>
      <c r="W100" s="27">
        <f>COUNTIF($F$4:$F100,W$3)</f>
        <v>9</v>
      </c>
      <c r="X100" s="27">
        <f>COUNTIF($F$4:$F100,X$3)</f>
        <v>4</v>
      </c>
      <c r="Y100" s="27">
        <f>COUNTIF($F$4:$F100,Y$3)</f>
        <v>9</v>
      </c>
      <c r="Z100" s="27">
        <f>COUNTIF($F$4:$F100,Z$3)</f>
        <v>12</v>
      </c>
      <c r="AA100" s="27">
        <f>COUNTIF($F$4:$F100,AA$3)</f>
        <v>14</v>
      </c>
      <c r="AB100" s="38">
        <f>COUNTIF($E$4:$F100,R$3)</f>
        <v>18</v>
      </c>
      <c r="AC100" s="28">
        <f>COUNTIF($E$4:$F100,S$3)</f>
        <v>29</v>
      </c>
      <c r="AD100" s="28">
        <f>COUNTIF($E$4:$F100,T$3)</f>
        <v>21</v>
      </c>
      <c r="AE100" s="28">
        <f>COUNTIF($E$4:$F100,U$3)</f>
        <v>19</v>
      </c>
      <c r="AF100" s="28">
        <f>COUNTIF($E$4:$F100,V$3)</f>
        <v>22</v>
      </c>
      <c r="AG100" s="28">
        <f>COUNTIF($E$4:$F100,W$3)</f>
        <v>17</v>
      </c>
      <c r="AH100" s="28">
        <f>COUNTIF($E$4:$F100,X$3)</f>
        <v>11</v>
      </c>
      <c r="AI100" s="28">
        <f>COUNTIF($E$4:$F100,Y$3)</f>
        <v>20</v>
      </c>
      <c r="AJ100" s="28">
        <f>COUNTIF($E$4:$F100,Z$3)</f>
        <v>17</v>
      </c>
      <c r="AK100" s="28">
        <f>COUNTIF($E$4:$F100,AA$3)</f>
        <v>20</v>
      </c>
      <c r="AL100" s="36">
        <f t="shared" si="35"/>
        <v>3.5555555555555554</v>
      </c>
      <c r="AM100" s="36">
        <f t="shared" si="23"/>
        <v>2.2068965517241379</v>
      </c>
      <c r="AN100" s="36">
        <f t="shared" si="24"/>
        <v>6.8571428571428568</v>
      </c>
      <c r="AO100" s="36">
        <f t="shared" si="25"/>
        <v>4.2631578947368416</v>
      </c>
      <c r="AP100" s="36">
        <f t="shared" si="26"/>
        <v>6.545454545454545</v>
      </c>
      <c r="AQ100" s="36">
        <f t="shared" si="27"/>
        <v>4.7647058823529411</v>
      </c>
      <c r="AR100" s="36">
        <f t="shared" si="28"/>
        <v>1.4545454545454546</v>
      </c>
      <c r="AS100" s="36">
        <f t="shared" si="29"/>
        <v>4.05</v>
      </c>
      <c r="AT100" s="36">
        <f t="shared" si="30"/>
        <v>8.4705882352941178</v>
      </c>
      <c r="AU100" s="36">
        <f t="shared" si="31"/>
        <v>9.7999999999999989</v>
      </c>
      <c r="AV100" s="27">
        <v>98</v>
      </c>
      <c r="BB100" s="6">
        <f>matches_win_weighted!AL100-matches_lost_weighted!AL100</f>
        <v>2</v>
      </c>
      <c r="BC100" s="6">
        <f>matches_win_weighted!AM100-matches_lost_weighted!AM100</f>
        <v>13</v>
      </c>
      <c r="BD100" s="6">
        <f>matches_win_weighted!AN100-matches_lost_weighted!AN100</f>
        <v>-3</v>
      </c>
      <c r="BE100" s="6">
        <f>matches_win_weighted!AO100-matches_lost_weighted!AO100</f>
        <v>1</v>
      </c>
      <c r="BF100" s="6">
        <f>matches_win_weighted!AP100-matches_lost_weighted!AP100</f>
        <v>-2</v>
      </c>
      <c r="BG100" s="6">
        <f>matches_win_weighted!AQ100-matches_lost_weighted!AQ100</f>
        <v>-1</v>
      </c>
      <c r="BH100" s="6">
        <f>matches_win_weighted!AR100-matches_lost_weighted!AR100</f>
        <v>2.9999999999999996</v>
      </c>
      <c r="BI100" s="6">
        <f>matches_win_weighted!AS100-matches_lost_weighted!AS100</f>
        <v>2.0000000000000009</v>
      </c>
      <c r="BJ100" s="6">
        <f>matches_win_weighted!AT100-matches_lost_weighted!AT100</f>
        <v>-7</v>
      </c>
      <c r="BK100" s="6">
        <f>matches_win_weighted!AU100-matches_lost_weighted!AU100</f>
        <v>-7.9999999999999991</v>
      </c>
      <c r="BL100" s="27">
        <v>98</v>
      </c>
      <c r="BP100" s="6">
        <f>'matches_lost (2)'!BA100</f>
        <v>0.11111111111111116</v>
      </c>
      <c r="BQ100" s="6">
        <f>'matches_lost (2)'!BB100</f>
        <v>0.44827586206896552</v>
      </c>
      <c r="BR100" s="6">
        <f>'matches_lost (2)'!BC100</f>
        <v>-0.14285714285714285</v>
      </c>
      <c r="BS100" s="6">
        <f>'matches_lost (2)'!BD100</f>
        <v>5.2631578947368418E-2</v>
      </c>
      <c r="BT100" s="6">
        <f>'matches_lost (2)'!BE100</f>
        <v>-9.0909090909090884E-2</v>
      </c>
      <c r="BU100" s="6">
        <f>'matches_lost (2)'!BF100</f>
        <v>-5.8823529411764719E-2</v>
      </c>
      <c r="BV100" s="6">
        <f>'matches_lost (2)'!BG100</f>
        <v>0.27272727272727271</v>
      </c>
      <c r="BW100" s="6">
        <f>'matches_lost (2)'!BH100</f>
        <v>0.10000000000000003</v>
      </c>
      <c r="BX100" s="6">
        <f>'matches_lost (2)'!BI100</f>
        <v>-0.41176470588235298</v>
      </c>
      <c r="BY100" s="6">
        <f>'matches_lost (2)'!BJ100</f>
        <v>-0.39999999999999997</v>
      </c>
      <c r="BZ100" s="27">
        <v>98</v>
      </c>
    </row>
    <row r="101" spans="1:78" x14ac:dyDescent="0.35">
      <c r="A101" t="s">
        <v>144</v>
      </c>
      <c r="B101" s="33">
        <v>98</v>
      </c>
      <c r="C101" s="27">
        <v>4</v>
      </c>
      <c r="D101" s="27">
        <v>6</v>
      </c>
      <c r="E101" s="27">
        <v>4</v>
      </c>
      <c r="F101" s="27">
        <f t="shared" si="32"/>
        <v>6</v>
      </c>
      <c r="G101" s="27">
        <f t="shared" si="33"/>
        <v>-2</v>
      </c>
      <c r="H101" s="27">
        <f t="shared" si="34"/>
        <v>0</v>
      </c>
      <c r="I101" s="34">
        <f>VLOOKUP(F101,naive_stat!$A$4:$E$13,5,0)</f>
        <v>0.55555555555555558</v>
      </c>
      <c r="J101" s="35">
        <f>11-VLOOKUP(F101,naive_stat!$A$4:$F$13,6,0)</f>
        <v>9</v>
      </c>
      <c r="K101" s="36">
        <f>HLOOKUP(F101,$AL$3:AU101,AV101,0)</f>
        <v>2.0833333333333335</v>
      </c>
      <c r="L101" s="54">
        <f>IF(HLOOKUP(C101,$AL$3:$AU100,$AV100,0)&gt;HLOOKUP(D101,$AL$3:$AU100,$AV100,0),C101,D101)</f>
        <v>4</v>
      </c>
      <c r="M101" s="54">
        <f t="shared" si="20"/>
        <v>1</v>
      </c>
      <c r="N101" s="56">
        <f>IF(HLOOKUP(C101,$BB$3:$BK100,$AV100,0)&gt;HLOOKUP(D101,$BB$3:$BK100,$AV100,0),C101,D101)</f>
        <v>6</v>
      </c>
      <c r="O101" s="54">
        <f t="shared" si="21"/>
        <v>0</v>
      </c>
      <c r="P101" s="54">
        <f>IF(HLOOKUP(C101,$BP$3:$BY100,$AV100,0)&gt;HLOOKUP(D101,$BP$3:$BY100,$AV100,0),C101,D101)</f>
        <v>6</v>
      </c>
      <c r="Q101" s="54">
        <f t="shared" si="22"/>
        <v>0</v>
      </c>
      <c r="R101" s="27">
        <f>COUNTIF($F$4:$F101,R$3)</f>
        <v>8</v>
      </c>
      <c r="S101" s="27">
        <f>COUNTIF($F$4:$F101,S$3)</f>
        <v>8</v>
      </c>
      <c r="T101" s="27">
        <f>COUNTIF($F$4:$F101,T$3)</f>
        <v>12</v>
      </c>
      <c r="U101" s="27">
        <f>COUNTIF($F$4:$F101,U$3)</f>
        <v>9</v>
      </c>
      <c r="V101" s="27">
        <f>COUNTIF($F$4:$F101,V$3)</f>
        <v>12</v>
      </c>
      <c r="W101" s="27">
        <f>COUNTIF($F$4:$F101,W$3)</f>
        <v>9</v>
      </c>
      <c r="X101" s="27">
        <f>COUNTIF($F$4:$F101,X$3)</f>
        <v>5</v>
      </c>
      <c r="Y101" s="27">
        <f>COUNTIF($F$4:$F101,Y$3)</f>
        <v>9</v>
      </c>
      <c r="Z101" s="27">
        <f>COUNTIF($F$4:$F101,Z$3)</f>
        <v>12</v>
      </c>
      <c r="AA101" s="27">
        <f>COUNTIF($F$4:$F101,AA$3)</f>
        <v>14</v>
      </c>
      <c r="AB101" s="38">
        <f>COUNTIF($E$4:$F101,R$3)</f>
        <v>18</v>
      </c>
      <c r="AC101" s="28">
        <f>COUNTIF($E$4:$F101,S$3)</f>
        <v>29</v>
      </c>
      <c r="AD101" s="28">
        <f>COUNTIF($E$4:$F101,T$3)</f>
        <v>21</v>
      </c>
      <c r="AE101" s="28">
        <f>COUNTIF($E$4:$F101,U$3)</f>
        <v>19</v>
      </c>
      <c r="AF101" s="28">
        <f>COUNTIF($E$4:$F101,V$3)</f>
        <v>23</v>
      </c>
      <c r="AG101" s="28">
        <f>COUNTIF($E$4:$F101,W$3)</f>
        <v>17</v>
      </c>
      <c r="AH101" s="28">
        <f>COUNTIF($E$4:$F101,X$3)</f>
        <v>12</v>
      </c>
      <c r="AI101" s="28">
        <f>COUNTIF($E$4:$F101,Y$3)</f>
        <v>20</v>
      </c>
      <c r="AJ101" s="28">
        <f>COUNTIF($E$4:$F101,Z$3)</f>
        <v>17</v>
      </c>
      <c r="AK101" s="28">
        <f>COUNTIF($E$4:$F101,AA$3)</f>
        <v>20</v>
      </c>
      <c r="AL101" s="36">
        <f t="shared" si="35"/>
        <v>3.5555555555555554</v>
      </c>
      <c r="AM101" s="36">
        <f t="shared" si="23"/>
        <v>2.2068965517241379</v>
      </c>
      <c r="AN101" s="36">
        <f t="shared" si="24"/>
        <v>6.8571428571428568</v>
      </c>
      <c r="AO101" s="36">
        <f t="shared" si="25"/>
        <v>4.2631578947368416</v>
      </c>
      <c r="AP101" s="36">
        <f t="shared" si="26"/>
        <v>6.2608695652173907</v>
      </c>
      <c r="AQ101" s="36">
        <f t="shared" si="27"/>
        <v>4.7647058823529411</v>
      </c>
      <c r="AR101" s="36">
        <f t="shared" si="28"/>
        <v>2.0833333333333335</v>
      </c>
      <c r="AS101" s="36">
        <f t="shared" si="29"/>
        <v>4.05</v>
      </c>
      <c r="AT101" s="36">
        <f t="shared" si="30"/>
        <v>8.4705882352941178</v>
      </c>
      <c r="AU101" s="36">
        <f t="shared" si="31"/>
        <v>9.7999999999999989</v>
      </c>
      <c r="AV101" s="27">
        <v>99</v>
      </c>
      <c r="BB101" s="6">
        <f>matches_win_weighted!AL101-matches_lost_weighted!AL101</f>
        <v>2</v>
      </c>
      <c r="BC101" s="6">
        <f>matches_win_weighted!AM101-matches_lost_weighted!AM101</f>
        <v>13</v>
      </c>
      <c r="BD101" s="6">
        <f>matches_win_weighted!AN101-matches_lost_weighted!AN101</f>
        <v>-3</v>
      </c>
      <c r="BE101" s="6">
        <f>matches_win_weighted!AO101-matches_lost_weighted!AO101</f>
        <v>1</v>
      </c>
      <c r="BF101" s="6">
        <f>matches_win_weighted!AP101-matches_lost_weighted!AP101</f>
        <v>-0.99999999999999911</v>
      </c>
      <c r="BG101" s="6">
        <f>matches_win_weighted!AQ101-matches_lost_weighted!AQ101</f>
        <v>-1</v>
      </c>
      <c r="BH101" s="6">
        <f>matches_win_weighted!AR101-matches_lost_weighted!AR101</f>
        <v>2.0000000000000004</v>
      </c>
      <c r="BI101" s="6">
        <f>matches_win_weighted!AS101-matches_lost_weighted!AS101</f>
        <v>2.0000000000000009</v>
      </c>
      <c r="BJ101" s="6">
        <f>matches_win_weighted!AT101-matches_lost_weighted!AT101</f>
        <v>-7</v>
      </c>
      <c r="BK101" s="6">
        <f>matches_win_weighted!AU101-matches_lost_weighted!AU101</f>
        <v>-7.9999999999999991</v>
      </c>
      <c r="BL101" s="27">
        <v>99</v>
      </c>
      <c r="BP101" s="6">
        <f>'matches_lost (2)'!BA101</f>
        <v>0.11111111111111116</v>
      </c>
      <c r="BQ101" s="6">
        <f>'matches_lost (2)'!BB101</f>
        <v>0.44827586206896552</v>
      </c>
      <c r="BR101" s="6">
        <f>'matches_lost (2)'!BC101</f>
        <v>-0.14285714285714285</v>
      </c>
      <c r="BS101" s="6">
        <f>'matches_lost (2)'!BD101</f>
        <v>5.2631578947368418E-2</v>
      </c>
      <c r="BT101" s="6">
        <f>'matches_lost (2)'!BE101</f>
        <v>-4.3478260869565188E-2</v>
      </c>
      <c r="BU101" s="6">
        <f>'matches_lost (2)'!BF101</f>
        <v>-5.8823529411764719E-2</v>
      </c>
      <c r="BV101" s="6">
        <f>'matches_lost (2)'!BG101</f>
        <v>0.16666666666666669</v>
      </c>
      <c r="BW101" s="6">
        <f>'matches_lost (2)'!BH101</f>
        <v>0.10000000000000003</v>
      </c>
      <c r="BX101" s="6">
        <f>'matches_lost (2)'!BI101</f>
        <v>-0.41176470588235298</v>
      </c>
      <c r="BY101" s="6">
        <f>'matches_lost (2)'!BJ101</f>
        <v>-0.39999999999999997</v>
      </c>
      <c r="BZ101" s="27">
        <v>99</v>
      </c>
    </row>
    <row r="102" spans="1:78" x14ac:dyDescent="0.35">
      <c r="A102" t="s">
        <v>144</v>
      </c>
      <c r="B102" s="33">
        <v>99</v>
      </c>
      <c r="C102" s="27">
        <v>2</v>
      </c>
      <c r="D102" s="27">
        <v>7</v>
      </c>
      <c r="E102" s="27">
        <v>2</v>
      </c>
      <c r="F102" s="27">
        <f t="shared" si="32"/>
        <v>7</v>
      </c>
      <c r="G102" s="27">
        <f t="shared" si="33"/>
        <v>-5</v>
      </c>
      <c r="H102" s="27">
        <f t="shared" si="34"/>
        <v>0</v>
      </c>
      <c r="I102" s="34">
        <f>VLOOKUP(F102,naive_stat!$A$4:$E$13,5,0)</f>
        <v>0.44827586206896552</v>
      </c>
      <c r="J102" s="35">
        <f>11-VLOOKUP(F102,naive_stat!$A$4:$F$13,6,0)</f>
        <v>4</v>
      </c>
      <c r="K102" s="36">
        <f>HLOOKUP(F102,$AL$3:AU102,AV102,0)</f>
        <v>4.7619047619047619</v>
      </c>
      <c r="L102" s="54">
        <f>IF(HLOOKUP(C102,$AL$3:$AU101,$AV101,0)&gt;HLOOKUP(D102,$AL$3:$AU101,$AV101,0),C102,D102)</f>
        <v>2</v>
      </c>
      <c r="M102" s="54">
        <f t="shared" si="20"/>
        <v>1</v>
      </c>
      <c r="N102" s="56">
        <f>IF(HLOOKUP(C102,$BB$3:$BK101,$AV101,0)&gt;HLOOKUP(D102,$BB$3:$BK101,$AV101,0),C102,D102)</f>
        <v>7</v>
      </c>
      <c r="O102" s="54">
        <f t="shared" si="21"/>
        <v>0</v>
      </c>
      <c r="P102" s="54">
        <f>IF(HLOOKUP(C102,$BP$3:$BY101,$AV101,0)&gt;HLOOKUP(D102,$BP$3:$BY101,$AV101,0),C102,D102)</f>
        <v>7</v>
      </c>
      <c r="Q102" s="54">
        <f t="shared" si="22"/>
        <v>0</v>
      </c>
      <c r="R102" s="27">
        <f>COUNTIF($F$4:$F102,R$3)</f>
        <v>8</v>
      </c>
      <c r="S102" s="27">
        <f>COUNTIF($F$4:$F102,S$3)</f>
        <v>8</v>
      </c>
      <c r="T102" s="27">
        <f>COUNTIF($F$4:$F102,T$3)</f>
        <v>12</v>
      </c>
      <c r="U102" s="27">
        <f>COUNTIF($F$4:$F102,U$3)</f>
        <v>9</v>
      </c>
      <c r="V102" s="27">
        <f>COUNTIF($F$4:$F102,V$3)</f>
        <v>12</v>
      </c>
      <c r="W102" s="27">
        <f>COUNTIF($F$4:$F102,W$3)</f>
        <v>9</v>
      </c>
      <c r="X102" s="27">
        <f>COUNTIF($F$4:$F102,X$3)</f>
        <v>5</v>
      </c>
      <c r="Y102" s="27">
        <f>COUNTIF($F$4:$F102,Y$3)</f>
        <v>10</v>
      </c>
      <c r="Z102" s="27">
        <f>COUNTIF($F$4:$F102,Z$3)</f>
        <v>12</v>
      </c>
      <c r="AA102" s="27">
        <f>COUNTIF($F$4:$F102,AA$3)</f>
        <v>14</v>
      </c>
      <c r="AB102" s="38">
        <f>COUNTIF($E$4:$F102,R$3)</f>
        <v>18</v>
      </c>
      <c r="AC102" s="28">
        <f>COUNTIF($E$4:$F102,S$3)</f>
        <v>29</v>
      </c>
      <c r="AD102" s="28">
        <f>COUNTIF($E$4:$F102,T$3)</f>
        <v>22</v>
      </c>
      <c r="AE102" s="28">
        <f>COUNTIF($E$4:$F102,U$3)</f>
        <v>19</v>
      </c>
      <c r="AF102" s="28">
        <f>COUNTIF($E$4:$F102,V$3)</f>
        <v>23</v>
      </c>
      <c r="AG102" s="28">
        <f>COUNTIF($E$4:$F102,W$3)</f>
        <v>17</v>
      </c>
      <c r="AH102" s="28">
        <f>COUNTIF($E$4:$F102,X$3)</f>
        <v>12</v>
      </c>
      <c r="AI102" s="28">
        <f>COUNTIF($E$4:$F102,Y$3)</f>
        <v>21</v>
      </c>
      <c r="AJ102" s="28">
        <f>COUNTIF($E$4:$F102,Z$3)</f>
        <v>17</v>
      </c>
      <c r="AK102" s="28">
        <f>COUNTIF($E$4:$F102,AA$3)</f>
        <v>20</v>
      </c>
      <c r="AL102" s="36">
        <f t="shared" si="35"/>
        <v>3.5555555555555554</v>
      </c>
      <c r="AM102" s="36">
        <f t="shared" si="23"/>
        <v>2.2068965517241379</v>
      </c>
      <c r="AN102" s="36">
        <f t="shared" si="24"/>
        <v>6.545454545454545</v>
      </c>
      <c r="AO102" s="36">
        <f t="shared" si="25"/>
        <v>4.2631578947368416</v>
      </c>
      <c r="AP102" s="36">
        <f t="shared" si="26"/>
        <v>6.2608695652173907</v>
      </c>
      <c r="AQ102" s="36">
        <f t="shared" si="27"/>
        <v>4.7647058823529411</v>
      </c>
      <c r="AR102" s="36">
        <f t="shared" si="28"/>
        <v>2.0833333333333335</v>
      </c>
      <c r="AS102" s="36">
        <f t="shared" si="29"/>
        <v>4.7619047619047619</v>
      </c>
      <c r="AT102" s="36">
        <f t="shared" si="30"/>
        <v>8.4705882352941178</v>
      </c>
      <c r="AU102" s="36">
        <f t="shared" si="31"/>
        <v>9.7999999999999989</v>
      </c>
      <c r="AV102" s="27">
        <v>100</v>
      </c>
      <c r="BB102" s="6">
        <f>matches_win_weighted!AL102-matches_lost_weighted!AL102</f>
        <v>2</v>
      </c>
      <c r="BC102" s="6">
        <f>matches_win_weighted!AM102-matches_lost_weighted!AM102</f>
        <v>13</v>
      </c>
      <c r="BD102" s="6">
        <f>matches_win_weighted!AN102-matches_lost_weighted!AN102</f>
        <v>-2</v>
      </c>
      <c r="BE102" s="6">
        <f>matches_win_weighted!AO102-matches_lost_weighted!AO102</f>
        <v>1</v>
      </c>
      <c r="BF102" s="6">
        <f>matches_win_weighted!AP102-matches_lost_weighted!AP102</f>
        <v>-0.99999999999999911</v>
      </c>
      <c r="BG102" s="6">
        <f>matches_win_weighted!AQ102-matches_lost_weighted!AQ102</f>
        <v>-1</v>
      </c>
      <c r="BH102" s="6">
        <f>matches_win_weighted!AR102-matches_lost_weighted!AR102</f>
        <v>2.0000000000000004</v>
      </c>
      <c r="BI102" s="6">
        <f>matches_win_weighted!AS102-matches_lost_weighted!AS102</f>
        <v>1</v>
      </c>
      <c r="BJ102" s="6">
        <f>matches_win_weighted!AT102-matches_lost_weighted!AT102</f>
        <v>-7</v>
      </c>
      <c r="BK102" s="6">
        <f>matches_win_weighted!AU102-matches_lost_weighted!AU102</f>
        <v>-7.9999999999999991</v>
      </c>
      <c r="BL102" s="27">
        <v>100</v>
      </c>
      <c r="BP102" s="6">
        <f>'matches_lost (2)'!BA102</f>
        <v>0.11111111111111116</v>
      </c>
      <c r="BQ102" s="6">
        <f>'matches_lost (2)'!BB102</f>
        <v>0.44827586206896552</v>
      </c>
      <c r="BR102" s="6">
        <f>'matches_lost (2)'!BC102</f>
        <v>-9.0909090909090884E-2</v>
      </c>
      <c r="BS102" s="6">
        <f>'matches_lost (2)'!BD102</f>
        <v>5.2631578947368418E-2</v>
      </c>
      <c r="BT102" s="6">
        <f>'matches_lost (2)'!BE102</f>
        <v>-4.3478260869565188E-2</v>
      </c>
      <c r="BU102" s="6">
        <f>'matches_lost (2)'!BF102</f>
        <v>-5.8823529411764719E-2</v>
      </c>
      <c r="BV102" s="6">
        <f>'matches_lost (2)'!BG102</f>
        <v>0.16666666666666669</v>
      </c>
      <c r="BW102" s="6">
        <f>'matches_lost (2)'!BH102</f>
        <v>4.7619047619047672E-2</v>
      </c>
      <c r="BX102" s="6">
        <f>'matches_lost (2)'!BI102</f>
        <v>-0.41176470588235298</v>
      </c>
      <c r="BY102" s="6">
        <f>'matches_lost (2)'!BJ102</f>
        <v>-0.39999999999999997</v>
      </c>
      <c r="BZ102" s="27">
        <v>100</v>
      </c>
    </row>
    <row r="103" spans="1:78" x14ac:dyDescent="0.35">
      <c r="A103" t="s">
        <v>144</v>
      </c>
      <c r="B103" s="33">
        <v>100</v>
      </c>
      <c r="C103" s="27">
        <v>5</v>
      </c>
      <c r="D103" s="27">
        <v>3</v>
      </c>
      <c r="E103" s="27">
        <v>5</v>
      </c>
      <c r="F103" s="27">
        <f t="shared" si="32"/>
        <v>3</v>
      </c>
      <c r="G103" s="27">
        <f t="shared" si="33"/>
        <v>2</v>
      </c>
      <c r="H103" s="27">
        <f t="shared" si="34"/>
        <v>0</v>
      </c>
      <c r="I103" s="34">
        <f>VLOOKUP(F103,naive_stat!$A$4:$E$13,5,0)</f>
        <v>0.48148148148148145</v>
      </c>
      <c r="J103" s="35">
        <f>11-VLOOKUP(F103,naive_stat!$A$4:$F$13,6,0)</f>
        <v>5</v>
      </c>
      <c r="K103" s="36">
        <f>HLOOKUP(F103,$AL$3:AU103,AV103,0)</f>
        <v>5</v>
      </c>
      <c r="L103" s="54">
        <f>IF(HLOOKUP(C103,$AL$3:$AU102,$AV102,0)&gt;HLOOKUP(D103,$AL$3:$AU102,$AV102,0),C103,D103)</f>
        <v>5</v>
      </c>
      <c r="M103" s="54">
        <f>IF(L103=E103,1,0)</f>
        <v>1</v>
      </c>
      <c r="N103" s="56">
        <f>IF(HLOOKUP(C103,$BB$3:$BK102,$AV102,0)&gt;HLOOKUP(D103,$BB$3:$BK102,$AV102,0),C103,D103)</f>
        <v>3</v>
      </c>
      <c r="O103" s="54">
        <f t="shared" ref="O103" si="36">IF(N103=$E103,1,0)</f>
        <v>0</v>
      </c>
      <c r="P103" s="54">
        <f>IF(HLOOKUP(C103,$BP$3:$BY102,$AV102,0)&gt;HLOOKUP(D103,$BP$3:$BY102,$AV102,0),C103,D103)</f>
        <v>3</v>
      </c>
      <c r="Q103" s="54">
        <f t="shared" ref="Q103" si="37">IF(P103=$E103,1,0)</f>
        <v>0</v>
      </c>
      <c r="R103" s="27">
        <f>COUNTIF($F$4:$F103,R$3)</f>
        <v>8</v>
      </c>
      <c r="S103" s="27">
        <f>COUNTIF($F$4:$F103,S$3)</f>
        <v>8</v>
      </c>
      <c r="T103" s="27">
        <f>COUNTIF($F$4:$F103,T$3)</f>
        <v>12</v>
      </c>
      <c r="U103" s="27">
        <f>COUNTIF($F$4:$F103,U$3)</f>
        <v>10</v>
      </c>
      <c r="V103" s="27">
        <f>COUNTIF($F$4:$F103,V$3)</f>
        <v>12</v>
      </c>
      <c r="W103" s="27">
        <f>COUNTIF($F$4:$F103,W$3)</f>
        <v>9</v>
      </c>
      <c r="X103" s="27">
        <f>COUNTIF($F$4:$F103,X$3)</f>
        <v>5</v>
      </c>
      <c r="Y103" s="27">
        <f>COUNTIF($F$4:$F103,Y$3)</f>
        <v>10</v>
      </c>
      <c r="Z103" s="27">
        <f>COUNTIF($F$4:$F103,Z$3)</f>
        <v>12</v>
      </c>
      <c r="AA103" s="27">
        <f>COUNTIF($F$4:$F103,AA$3)</f>
        <v>14</v>
      </c>
      <c r="AB103" s="42">
        <f>COUNTIF($E$4:$F103,R$3)</f>
        <v>18</v>
      </c>
      <c r="AC103" s="43">
        <f>COUNTIF($E$4:$F103,S$3)</f>
        <v>29</v>
      </c>
      <c r="AD103" s="43">
        <f>COUNTIF($E$4:$F103,T$3)</f>
        <v>22</v>
      </c>
      <c r="AE103" s="43">
        <f>COUNTIF($E$4:$F103,U$3)</f>
        <v>20</v>
      </c>
      <c r="AF103" s="43">
        <f>COUNTIF($E$4:$F103,V$3)</f>
        <v>23</v>
      </c>
      <c r="AG103" s="43">
        <f>COUNTIF($E$4:$F103,W$3)</f>
        <v>18</v>
      </c>
      <c r="AH103" s="43">
        <f>COUNTIF($E$4:$F103,X$3)</f>
        <v>12</v>
      </c>
      <c r="AI103" s="43">
        <f>COUNTIF($E$4:$F103,Y$3)</f>
        <v>21</v>
      </c>
      <c r="AJ103" s="43">
        <f>COUNTIF($E$4:$F103,Z$3)</f>
        <v>17</v>
      </c>
      <c r="AK103" s="43">
        <f>COUNTIF($E$4:$F103,AA$3)</f>
        <v>20</v>
      </c>
      <c r="AL103" s="36">
        <f t="shared" si="35"/>
        <v>3.5555555555555554</v>
      </c>
      <c r="AM103" s="36">
        <f t="shared" si="23"/>
        <v>2.2068965517241379</v>
      </c>
      <c r="AN103" s="36">
        <f t="shared" si="24"/>
        <v>6.545454545454545</v>
      </c>
      <c r="AO103" s="36">
        <f t="shared" si="25"/>
        <v>5</v>
      </c>
      <c r="AP103" s="36">
        <f t="shared" si="26"/>
        <v>6.2608695652173907</v>
      </c>
      <c r="AQ103" s="36">
        <f t="shared" si="27"/>
        <v>4.5</v>
      </c>
      <c r="AR103" s="36">
        <f t="shared" si="28"/>
        <v>2.0833333333333335</v>
      </c>
      <c r="AS103" s="36">
        <f t="shared" si="29"/>
        <v>4.7619047619047619</v>
      </c>
      <c r="AT103" s="36">
        <f t="shared" si="30"/>
        <v>8.4705882352941178</v>
      </c>
      <c r="AU103" s="36">
        <f t="shared" si="31"/>
        <v>9.7999999999999989</v>
      </c>
      <c r="AV103" s="27">
        <v>101</v>
      </c>
      <c r="BB103" s="6">
        <f>matches_win_weighted!AL103-matches_lost_weighted!AL103</f>
        <v>2</v>
      </c>
      <c r="BC103" s="6">
        <f>matches_win_weighted!AM103-matches_lost_weighted!AM103</f>
        <v>13</v>
      </c>
      <c r="BD103" s="6">
        <f>matches_win_weighted!AN103-matches_lost_weighted!AN103</f>
        <v>-2</v>
      </c>
      <c r="BE103" s="6">
        <f>matches_win_weighted!AO103-matches_lost_weighted!AO103</f>
        <v>0</v>
      </c>
      <c r="BF103" s="6">
        <f>matches_win_weighted!AP103-matches_lost_weighted!AP103</f>
        <v>-0.99999999999999911</v>
      </c>
      <c r="BG103" s="6">
        <f>matches_win_weighted!AQ103-matches_lost_weighted!AQ103</f>
        <v>0</v>
      </c>
      <c r="BH103" s="6">
        <f>matches_win_weighted!AR103-matches_lost_weighted!AR103</f>
        <v>2.0000000000000004</v>
      </c>
      <c r="BI103" s="6">
        <f>matches_win_weighted!AS103-matches_lost_weighted!AS103</f>
        <v>1</v>
      </c>
      <c r="BJ103" s="6">
        <f>matches_win_weighted!AT103-matches_lost_weighted!AT103</f>
        <v>-7</v>
      </c>
      <c r="BK103" s="6">
        <f>matches_win_weighted!AU103-matches_lost_weighted!AU103</f>
        <v>-7.9999999999999991</v>
      </c>
      <c r="BL103" s="27">
        <v>101</v>
      </c>
      <c r="BP103" s="6">
        <f>'matches_lost (2)'!BA103</f>
        <v>0.11111111111111116</v>
      </c>
      <c r="BQ103" s="6">
        <f>'matches_lost (2)'!BB103</f>
        <v>0.44827586206896552</v>
      </c>
      <c r="BR103" s="6">
        <f>'matches_lost (2)'!BC103</f>
        <v>-9.0909090909090884E-2</v>
      </c>
      <c r="BS103" s="6">
        <f>'matches_lost (2)'!BD103</f>
        <v>0</v>
      </c>
      <c r="BT103" s="6">
        <f>'matches_lost (2)'!BE103</f>
        <v>-4.3478260869565188E-2</v>
      </c>
      <c r="BU103" s="6">
        <f>'matches_lost (2)'!BF103</f>
        <v>0</v>
      </c>
      <c r="BV103" s="6">
        <f>'matches_lost (2)'!BG103</f>
        <v>0.16666666666666669</v>
      </c>
      <c r="BW103" s="6">
        <f>'matches_lost (2)'!BH103</f>
        <v>4.7619047619047672E-2</v>
      </c>
      <c r="BX103" s="6">
        <f>'matches_lost (2)'!BI103</f>
        <v>-0.41176470588235298</v>
      </c>
      <c r="BY103" s="6">
        <f>'matches_lost (2)'!BJ103</f>
        <v>-0.39999999999999997</v>
      </c>
      <c r="BZ103" s="27">
        <v>101</v>
      </c>
    </row>
    <row r="104" spans="1:78" x14ac:dyDescent="0.35">
      <c r="A104" t="s">
        <v>145</v>
      </c>
      <c r="B104" s="32">
        <v>101</v>
      </c>
      <c r="C104">
        <v>9</v>
      </c>
      <c r="D104">
        <v>7</v>
      </c>
      <c r="E104">
        <v>9</v>
      </c>
      <c r="F104">
        <f t="shared" si="32"/>
        <v>7</v>
      </c>
      <c r="G104">
        <f t="shared" si="33"/>
        <v>2</v>
      </c>
      <c r="H104">
        <f t="shared" si="34"/>
        <v>0</v>
      </c>
      <c r="I104" s="5">
        <f>VLOOKUP(F104,naive_stat!$A$4:$E$13,5,0)</f>
        <v>0.44827586206896552</v>
      </c>
      <c r="J104" s="35">
        <f>11-VLOOKUP(F104,naive_stat!$A$4:$F$13,6,0)</f>
        <v>4</v>
      </c>
      <c r="K104" s="4">
        <f>HLOOKUP(F104,$AL$3:AU104,AV104,0)</f>
        <v>5.5</v>
      </c>
      <c r="L104" s="51">
        <f>IF(HLOOKUP(C104,$AL$3:$AU103,$AV103,0)&gt;HLOOKUP(D104,$AL$3:$AU103,$AV103,0),C104,D104)</f>
        <v>9</v>
      </c>
      <c r="M104" s="47">
        <f>IF(L104=E104,1,0)</f>
        <v>1</v>
      </c>
      <c r="N104" s="52">
        <f>IF(HLOOKUP(C104,$BB$3:$BK103,$AV103,0)&gt;HLOOKUP(D104,$BB$3:$BK103,$AV103,0),C104,D104)</f>
        <v>7</v>
      </c>
      <c r="O104" s="46">
        <f t="shared" ref="O104:O132" si="38">IF(N104=$E104,1,0)</f>
        <v>0</v>
      </c>
      <c r="P104" s="53">
        <f>IF(HLOOKUP(C104,$BP$3:$BY103,$AV103,0)&gt;HLOOKUP(D104,$BP$3:$BY103,$AV103,0),C104,D104)</f>
        <v>7</v>
      </c>
      <c r="Q104" s="46">
        <f t="shared" ref="Q104:Q132" si="39">IF(P104=$E104,1,0)</f>
        <v>0</v>
      </c>
      <c r="R104" s="27">
        <f>COUNTIF($F$4:$F104,R$3)</f>
        <v>8</v>
      </c>
      <c r="S104" s="27">
        <f>COUNTIF($F$4:$F104,S$3)</f>
        <v>8</v>
      </c>
      <c r="T104" s="27">
        <f>COUNTIF($F$4:$F104,T$3)</f>
        <v>12</v>
      </c>
      <c r="U104" s="27">
        <f>COUNTIF($F$4:$F104,U$3)</f>
        <v>10</v>
      </c>
      <c r="V104" s="27">
        <f>COUNTIF($F$4:$F104,V$3)</f>
        <v>12</v>
      </c>
      <c r="W104" s="27">
        <f>COUNTIF($F$4:$F104,W$3)</f>
        <v>9</v>
      </c>
      <c r="X104" s="27">
        <f>COUNTIF($F$4:$F104,X$3)</f>
        <v>5</v>
      </c>
      <c r="Y104" s="27">
        <f>COUNTIF($F$4:$F104,Y$3)</f>
        <v>11</v>
      </c>
      <c r="Z104" s="27">
        <f>COUNTIF($F$4:$F104,Z$3)</f>
        <v>12</v>
      </c>
      <c r="AA104" s="27">
        <f>COUNTIF($F$4:$F104,AA$3)</f>
        <v>14</v>
      </c>
      <c r="AB104" s="39">
        <f>COUNTIF($E$4:$F104,R$3)</f>
        <v>18</v>
      </c>
      <c r="AC104" s="41">
        <f>COUNTIF($E$4:$F104,S$3)</f>
        <v>29</v>
      </c>
      <c r="AD104" s="41">
        <f>COUNTIF($E$4:$F104,T$3)</f>
        <v>22</v>
      </c>
      <c r="AE104" s="41">
        <f>COUNTIF($E$4:$F104,U$3)</f>
        <v>20</v>
      </c>
      <c r="AF104" s="41">
        <f>COUNTIF($E$4:$F104,V$3)</f>
        <v>23</v>
      </c>
      <c r="AG104" s="41">
        <f>COUNTIF($E$4:$F104,W$3)</f>
        <v>18</v>
      </c>
      <c r="AH104" s="41">
        <f>COUNTIF($E$4:$F104,X$3)</f>
        <v>12</v>
      </c>
      <c r="AI104" s="41">
        <f>COUNTIF($E$4:$F104,Y$3)</f>
        <v>22</v>
      </c>
      <c r="AJ104" s="41">
        <f>COUNTIF($E$4:$F104,Z$3)</f>
        <v>17</v>
      </c>
      <c r="AK104" s="41">
        <f>COUNTIF($E$4:$F104,AA$3)</f>
        <v>21</v>
      </c>
      <c r="AL104" s="36">
        <f t="shared" si="35"/>
        <v>3.5555555555555554</v>
      </c>
      <c r="AM104" s="36">
        <f t="shared" si="23"/>
        <v>2.2068965517241379</v>
      </c>
      <c r="AN104" s="36">
        <f t="shared" si="24"/>
        <v>6.545454545454545</v>
      </c>
      <c r="AO104" s="36">
        <f t="shared" si="25"/>
        <v>5</v>
      </c>
      <c r="AP104" s="36">
        <f t="shared" si="26"/>
        <v>6.2608695652173907</v>
      </c>
      <c r="AQ104" s="36">
        <f t="shared" si="27"/>
        <v>4.5</v>
      </c>
      <c r="AR104" s="36">
        <f t="shared" si="28"/>
        <v>2.0833333333333335</v>
      </c>
      <c r="AS104" s="36">
        <f t="shared" si="29"/>
        <v>5.5</v>
      </c>
      <c r="AT104" s="36">
        <f t="shared" si="30"/>
        <v>8.4705882352941178</v>
      </c>
      <c r="AU104" s="36">
        <f t="shared" si="31"/>
        <v>9.3333333333333321</v>
      </c>
      <c r="AV104">
        <v>102</v>
      </c>
      <c r="BB104" s="6">
        <f>matches_win_weighted!AL104-matches_lost_weighted!AL104</f>
        <v>2</v>
      </c>
      <c r="BC104" s="6">
        <f>matches_win_weighted!AM104-matches_lost_weighted!AM104</f>
        <v>13</v>
      </c>
      <c r="BD104" s="6">
        <f>matches_win_weighted!AN104-matches_lost_weighted!AN104</f>
        <v>-2</v>
      </c>
      <c r="BE104" s="6">
        <f>matches_win_weighted!AO104-matches_lost_weighted!AO104</f>
        <v>0</v>
      </c>
      <c r="BF104" s="6">
        <f>matches_win_weighted!AP104-matches_lost_weighted!AP104</f>
        <v>-0.99999999999999911</v>
      </c>
      <c r="BG104" s="6">
        <f>matches_win_weighted!AQ104-matches_lost_weighted!AQ104</f>
        <v>0</v>
      </c>
      <c r="BH104" s="6">
        <f>matches_win_weighted!AR104-matches_lost_weighted!AR104</f>
        <v>2.0000000000000004</v>
      </c>
      <c r="BI104" s="6">
        <f>matches_win_weighted!AS104-matches_lost_weighted!AS104</f>
        <v>0</v>
      </c>
      <c r="BJ104" s="6">
        <f>matches_win_weighted!AT104-matches_lost_weighted!AT104</f>
        <v>-7</v>
      </c>
      <c r="BK104" s="6">
        <f>matches_win_weighted!AU104-matches_lost_weighted!AU104</f>
        <v>-6.9999999999999991</v>
      </c>
      <c r="BL104">
        <v>102</v>
      </c>
      <c r="BP104" s="6">
        <f>'matches_lost (2)'!BA104</f>
        <v>0.11111111111111116</v>
      </c>
      <c r="BQ104" s="6">
        <f>'matches_lost (2)'!BB104</f>
        <v>0.44827586206896552</v>
      </c>
      <c r="BR104" s="6">
        <f>'matches_lost (2)'!BC104</f>
        <v>-9.0909090909090884E-2</v>
      </c>
      <c r="BS104" s="6">
        <f>'matches_lost (2)'!BD104</f>
        <v>0</v>
      </c>
      <c r="BT104" s="6">
        <f>'matches_lost (2)'!BE104</f>
        <v>-4.3478260869565188E-2</v>
      </c>
      <c r="BU104" s="6">
        <f>'matches_lost (2)'!BF104</f>
        <v>0</v>
      </c>
      <c r="BV104" s="6">
        <f>'matches_lost (2)'!BG104</f>
        <v>0.16666666666666669</v>
      </c>
      <c r="BW104" s="6">
        <f>'matches_lost (2)'!BH104</f>
        <v>0</v>
      </c>
      <c r="BX104" s="6">
        <f>'matches_lost (2)'!BI104</f>
        <v>-0.41176470588235298</v>
      </c>
      <c r="BY104" s="6">
        <f>'matches_lost (2)'!BJ104</f>
        <v>-0.33333333333333331</v>
      </c>
      <c r="BZ104">
        <v>102</v>
      </c>
    </row>
    <row r="105" spans="1:78" x14ac:dyDescent="0.35">
      <c r="A105" t="s">
        <v>145</v>
      </c>
      <c r="B105" s="32">
        <v>102</v>
      </c>
      <c r="C105">
        <v>4</v>
      </c>
      <c r="D105">
        <v>0</v>
      </c>
      <c r="E105">
        <v>0</v>
      </c>
      <c r="F105">
        <f t="shared" si="32"/>
        <v>4</v>
      </c>
      <c r="G105">
        <f t="shared" si="33"/>
        <v>4</v>
      </c>
      <c r="H105">
        <f t="shared" si="34"/>
        <v>0</v>
      </c>
      <c r="I105" s="5">
        <f>VLOOKUP(F105,naive_stat!$A$4:$E$13,5,0)</f>
        <v>0.5161290322580645</v>
      </c>
      <c r="J105" s="35">
        <f>11-VLOOKUP(F105,naive_stat!$A$4:$F$13,6,0)</f>
        <v>8</v>
      </c>
      <c r="K105" s="4">
        <f>HLOOKUP(F105,$AL$3:AU105,AV105,0)</f>
        <v>7.0416666666666661</v>
      </c>
      <c r="L105" s="51">
        <f>IF(HLOOKUP(C105,$AL$3:$AU104,$AV104,0)&gt;HLOOKUP(D105,$AL$3:$AU104,$AV104,0),C105,D105)</f>
        <v>4</v>
      </c>
      <c r="M105" s="47">
        <f t="shared" ref="M105:M143" si="40">IF(L105=E105,1,0)</f>
        <v>0</v>
      </c>
      <c r="N105" s="52">
        <f>IF(HLOOKUP(C105,$BB$3:$BK104,$AV104,0)&gt;HLOOKUP(D105,$BB$3:$BK104,$AV104,0),C105,D105)</f>
        <v>0</v>
      </c>
      <c r="O105" s="46">
        <f t="shared" si="38"/>
        <v>1</v>
      </c>
      <c r="P105" s="53">
        <f>IF(HLOOKUP(C105,$BP$3:$BY104,$AV104,0)&gt;HLOOKUP(D105,$BP$3:$BY104,$AV104,0),C105,D105)</f>
        <v>0</v>
      </c>
      <c r="Q105" s="46">
        <f t="shared" si="39"/>
        <v>1</v>
      </c>
      <c r="R105" s="27">
        <f>COUNTIF($F$4:$F105,R$3)</f>
        <v>8</v>
      </c>
      <c r="S105" s="27">
        <f>COUNTIF($F$4:$F105,S$3)</f>
        <v>8</v>
      </c>
      <c r="T105" s="27">
        <f>COUNTIF($F$4:$F105,T$3)</f>
        <v>12</v>
      </c>
      <c r="U105" s="27">
        <f>COUNTIF($F$4:$F105,U$3)</f>
        <v>10</v>
      </c>
      <c r="V105" s="27">
        <f>COUNTIF($F$4:$F105,V$3)</f>
        <v>13</v>
      </c>
      <c r="W105" s="27">
        <f>COUNTIF($F$4:$F105,W$3)</f>
        <v>9</v>
      </c>
      <c r="X105" s="27">
        <f>COUNTIF($F$4:$F105,X$3)</f>
        <v>5</v>
      </c>
      <c r="Y105" s="27">
        <f>COUNTIF($F$4:$F105,Y$3)</f>
        <v>11</v>
      </c>
      <c r="Z105" s="27">
        <f>COUNTIF($F$4:$F105,Z$3)</f>
        <v>12</v>
      </c>
      <c r="AA105" s="27">
        <f>COUNTIF($F$4:$F105,AA$3)</f>
        <v>14</v>
      </c>
      <c r="AB105" s="39">
        <f>COUNTIF($E$4:$F105,R$3)</f>
        <v>19</v>
      </c>
      <c r="AC105" s="41">
        <f>COUNTIF($E$4:$F105,S$3)</f>
        <v>29</v>
      </c>
      <c r="AD105" s="41">
        <f>COUNTIF($E$4:$F105,T$3)</f>
        <v>22</v>
      </c>
      <c r="AE105" s="41">
        <f>COUNTIF($E$4:$F105,U$3)</f>
        <v>20</v>
      </c>
      <c r="AF105" s="41">
        <f>COUNTIF($E$4:$F105,V$3)</f>
        <v>24</v>
      </c>
      <c r="AG105" s="41">
        <f>COUNTIF($E$4:$F105,W$3)</f>
        <v>18</v>
      </c>
      <c r="AH105" s="41">
        <f>COUNTIF($E$4:$F105,X$3)</f>
        <v>12</v>
      </c>
      <c r="AI105" s="41">
        <f>COUNTIF($E$4:$F105,Y$3)</f>
        <v>22</v>
      </c>
      <c r="AJ105" s="41">
        <f>COUNTIF($E$4:$F105,Z$3)</f>
        <v>17</v>
      </c>
      <c r="AK105" s="41">
        <f>COUNTIF($E$4:$F105,AA$3)</f>
        <v>21</v>
      </c>
      <c r="AL105" s="36">
        <f t="shared" si="35"/>
        <v>3.3684210526315788</v>
      </c>
      <c r="AM105" s="36">
        <f t="shared" si="23"/>
        <v>2.2068965517241379</v>
      </c>
      <c r="AN105" s="36">
        <f t="shared" si="24"/>
        <v>6.545454545454545</v>
      </c>
      <c r="AO105" s="36">
        <f t="shared" si="25"/>
        <v>5</v>
      </c>
      <c r="AP105" s="36">
        <f t="shared" si="26"/>
        <v>7.0416666666666661</v>
      </c>
      <c r="AQ105" s="36">
        <f t="shared" si="27"/>
        <v>4.5</v>
      </c>
      <c r="AR105" s="36">
        <f t="shared" si="28"/>
        <v>2.0833333333333335</v>
      </c>
      <c r="AS105" s="36">
        <f t="shared" si="29"/>
        <v>5.5</v>
      </c>
      <c r="AT105" s="36">
        <f t="shared" si="30"/>
        <v>8.4705882352941178</v>
      </c>
      <c r="AU105" s="36">
        <f t="shared" si="31"/>
        <v>9.3333333333333321</v>
      </c>
      <c r="AV105">
        <v>103</v>
      </c>
      <c r="BB105" s="6">
        <f>matches_win_weighted!AL105-matches_lost_weighted!AL105</f>
        <v>3</v>
      </c>
      <c r="BC105" s="6">
        <f>matches_win_weighted!AM105-matches_lost_weighted!AM105</f>
        <v>13</v>
      </c>
      <c r="BD105" s="6">
        <f>matches_win_weighted!AN105-matches_lost_weighted!AN105</f>
        <v>-2</v>
      </c>
      <c r="BE105" s="6">
        <f>matches_win_weighted!AO105-matches_lost_weighted!AO105</f>
        <v>0</v>
      </c>
      <c r="BF105" s="6">
        <f>matches_win_weighted!AP105-matches_lost_weighted!AP105</f>
        <v>-2</v>
      </c>
      <c r="BG105" s="6">
        <f>matches_win_weighted!AQ105-matches_lost_weighted!AQ105</f>
        <v>0</v>
      </c>
      <c r="BH105" s="6">
        <f>matches_win_weighted!AR105-matches_lost_weighted!AR105</f>
        <v>2.0000000000000004</v>
      </c>
      <c r="BI105" s="6">
        <f>matches_win_weighted!AS105-matches_lost_weighted!AS105</f>
        <v>0</v>
      </c>
      <c r="BJ105" s="6">
        <f>matches_win_weighted!AT105-matches_lost_weighted!AT105</f>
        <v>-7</v>
      </c>
      <c r="BK105" s="6">
        <f>matches_win_weighted!AU105-matches_lost_weighted!AU105</f>
        <v>-6.9999999999999991</v>
      </c>
      <c r="BL105">
        <v>103</v>
      </c>
      <c r="BP105" s="6">
        <f>'matches_lost (2)'!BA105</f>
        <v>0.15789473684210531</v>
      </c>
      <c r="BQ105" s="6">
        <f>'matches_lost (2)'!BB105</f>
        <v>0.44827586206896552</v>
      </c>
      <c r="BR105" s="6">
        <f>'matches_lost (2)'!BC105</f>
        <v>-9.0909090909090884E-2</v>
      </c>
      <c r="BS105" s="6">
        <f>'matches_lost (2)'!BD105</f>
        <v>0</v>
      </c>
      <c r="BT105" s="6">
        <f>'matches_lost (2)'!BE105</f>
        <v>-8.3333333333333315E-2</v>
      </c>
      <c r="BU105" s="6">
        <f>'matches_lost (2)'!BF105</f>
        <v>0</v>
      </c>
      <c r="BV105" s="6">
        <f>'matches_lost (2)'!BG105</f>
        <v>0.16666666666666669</v>
      </c>
      <c r="BW105" s="6">
        <f>'matches_lost (2)'!BH105</f>
        <v>0</v>
      </c>
      <c r="BX105" s="6">
        <f>'matches_lost (2)'!BI105</f>
        <v>-0.41176470588235298</v>
      </c>
      <c r="BY105" s="6">
        <f>'matches_lost (2)'!BJ105</f>
        <v>-0.33333333333333331</v>
      </c>
      <c r="BZ105">
        <v>103</v>
      </c>
    </row>
    <row r="106" spans="1:78" x14ac:dyDescent="0.35">
      <c r="A106" t="s">
        <v>145</v>
      </c>
      <c r="B106" s="32">
        <v>103</v>
      </c>
      <c r="C106">
        <v>4</v>
      </c>
      <c r="D106">
        <v>0</v>
      </c>
      <c r="E106">
        <v>0</v>
      </c>
      <c r="F106">
        <f t="shared" si="32"/>
        <v>4</v>
      </c>
      <c r="G106">
        <f t="shared" si="33"/>
        <v>4</v>
      </c>
      <c r="H106">
        <f t="shared" si="34"/>
        <v>0</v>
      </c>
      <c r="I106" s="5">
        <f>VLOOKUP(F106,naive_stat!$A$4:$E$13,5,0)</f>
        <v>0.5161290322580645</v>
      </c>
      <c r="J106" s="35">
        <f>11-VLOOKUP(F106,naive_stat!$A$4:$F$13,6,0)</f>
        <v>8</v>
      </c>
      <c r="K106" s="4">
        <f>HLOOKUP(F106,$AL$3:AU106,AV106,0)</f>
        <v>7.8400000000000007</v>
      </c>
      <c r="L106" s="51">
        <f>IF(HLOOKUP(C106,$AL$3:$AU105,$AV105,0)&gt;HLOOKUP(D106,$AL$3:$AU105,$AV105,0),C106,D106)</f>
        <v>4</v>
      </c>
      <c r="M106" s="47">
        <f t="shared" si="40"/>
        <v>0</v>
      </c>
      <c r="N106" s="52">
        <f>IF(HLOOKUP(C106,$BB$3:$BK105,$AV105,0)&gt;HLOOKUP(D106,$BB$3:$BK105,$AV105,0),C106,D106)</f>
        <v>0</v>
      </c>
      <c r="O106" s="46">
        <f t="shared" si="38"/>
        <v>1</v>
      </c>
      <c r="P106" s="53">
        <f>IF(HLOOKUP(C106,$BP$3:$BY105,$AV105,0)&gt;HLOOKUP(D106,$BP$3:$BY105,$AV105,0),C106,D106)</f>
        <v>0</v>
      </c>
      <c r="Q106" s="46">
        <f t="shared" si="39"/>
        <v>1</v>
      </c>
      <c r="R106" s="27">
        <f>COUNTIF($F$4:$F106,R$3)</f>
        <v>8</v>
      </c>
      <c r="S106" s="27">
        <f>COUNTIF($F$4:$F106,S$3)</f>
        <v>8</v>
      </c>
      <c r="T106" s="27">
        <f>COUNTIF($F$4:$F106,T$3)</f>
        <v>12</v>
      </c>
      <c r="U106" s="27">
        <f>COUNTIF($F$4:$F106,U$3)</f>
        <v>10</v>
      </c>
      <c r="V106" s="27">
        <f>COUNTIF($F$4:$F106,V$3)</f>
        <v>14</v>
      </c>
      <c r="W106" s="27">
        <f>COUNTIF($F$4:$F106,W$3)</f>
        <v>9</v>
      </c>
      <c r="X106" s="27">
        <f>COUNTIF($F$4:$F106,X$3)</f>
        <v>5</v>
      </c>
      <c r="Y106" s="27">
        <f>COUNTIF($F$4:$F106,Y$3)</f>
        <v>11</v>
      </c>
      <c r="Z106" s="27">
        <f>COUNTIF($F$4:$F106,Z$3)</f>
        <v>12</v>
      </c>
      <c r="AA106" s="27">
        <f>COUNTIF($F$4:$F106,AA$3)</f>
        <v>14</v>
      </c>
      <c r="AB106" s="39">
        <f>COUNTIF($E$4:$F106,R$3)</f>
        <v>20</v>
      </c>
      <c r="AC106" s="41">
        <f>COUNTIF($E$4:$F106,S$3)</f>
        <v>29</v>
      </c>
      <c r="AD106" s="41">
        <f>COUNTIF($E$4:$F106,T$3)</f>
        <v>22</v>
      </c>
      <c r="AE106" s="41">
        <f>COUNTIF($E$4:$F106,U$3)</f>
        <v>20</v>
      </c>
      <c r="AF106" s="41">
        <f>COUNTIF($E$4:$F106,V$3)</f>
        <v>25</v>
      </c>
      <c r="AG106" s="41">
        <f>COUNTIF($E$4:$F106,W$3)</f>
        <v>18</v>
      </c>
      <c r="AH106" s="41">
        <f>COUNTIF($E$4:$F106,X$3)</f>
        <v>12</v>
      </c>
      <c r="AI106" s="41">
        <f>COUNTIF($E$4:$F106,Y$3)</f>
        <v>22</v>
      </c>
      <c r="AJ106" s="41">
        <f>COUNTIF($E$4:$F106,Z$3)</f>
        <v>17</v>
      </c>
      <c r="AK106" s="41">
        <f>COUNTIF($E$4:$F106,AA$3)</f>
        <v>21</v>
      </c>
      <c r="AL106" s="36">
        <f t="shared" si="35"/>
        <v>3.2</v>
      </c>
      <c r="AM106" s="36">
        <f t="shared" si="23"/>
        <v>2.2068965517241379</v>
      </c>
      <c r="AN106" s="36">
        <f t="shared" si="24"/>
        <v>6.545454545454545</v>
      </c>
      <c r="AO106" s="36">
        <f t="shared" si="25"/>
        <v>5</v>
      </c>
      <c r="AP106" s="36">
        <f t="shared" si="26"/>
        <v>7.8400000000000007</v>
      </c>
      <c r="AQ106" s="36">
        <f t="shared" si="27"/>
        <v>4.5</v>
      </c>
      <c r="AR106" s="36">
        <f t="shared" si="28"/>
        <v>2.0833333333333335</v>
      </c>
      <c r="AS106" s="36">
        <f t="shared" si="29"/>
        <v>5.5</v>
      </c>
      <c r="AT106" s="36">
        <f t="shared" si="30"/>
        <v>8.4705882352941178</v>
      </c>
      <c r="AU106" s="36">
        <f t="shared" si="31"/>
        <v>9.3333333333333321</v>
      </c>
      <c r="AV106">
        <v>104</v>
      </c>
      <c r="BB106" s="6">
        <f>matches_win_weighted!AL106-matches_lost_weighted!AL106</f>
        <v>3.9999999999999991</v>
      </c>
      <c r="BC106" s="6">
        <f>matches_win_weighted!AM106-matches_lost_weighted!AM106</f>
        <v>13</v>
      </c>
      <c r="BD106" s="6">
        <f>matches_win_weighted!AN106-matches_lost_weighted!AN106</f>
        <v>-2</v>
      </c>
      <c r="BE106" s="6">
        <f>matches_win_weighted!AO106-matches_lost_weighted!AO106</f>
        <v>0</v>
      </c>
      <c r="BF106" s="6">
        <f>matches_win_weighted!AP106-matches_lost_weighted!AP106</f>
        <v>-3.0000000000000009</v>
      </c>
      <c r="BG106" s="6">
        <f>matches_win_weighted!AQ106-matches_lost_weighted!AQ106</f>
        <v>0</v>
      </c>
      <c r="BH106" s="6">
        <f>matches_win_weighted!AR106-matches_lost_weighted!AR106</f>
        <v>2.0000000000000004</v>
      </c>
      <c r="BI106" s="6">
        <f>matches_win_weighted!AS106-matches_lost_weighted!AS106</f>
        <v>0</v>
      </c>
      <c r="BJ106" s="6">
        <f>matches_win_weighted!AT106-matches_lost_weighted!AT106</f>
        <v>-7</v>
      </c>
      <c r="BK106" s="6">
        <f>matches_win_weighted!AU106-matches_lost_weighted!AU106</f>
        <v>-6.9999999999999991</v>
      </c>
      <c r="BL106">
        <v>104</v>
      </c>
      <c r="BP106" s="6">
        <f>'matches_lost (2)'!BA106</f>
        <v>0.19999999999999996</v>
      </c>
      <c r="BQ106" s="6">
        <f>'matches_lost (2)'!BB106</f>
        <v>0.44827586206896552</v>
      </c>
      <c r="BR106" s="6">
        <f>'matches_lost (2)'!BC106</f>
        <v>-9.0909090909090884E-2</v>
      </c>
      <c r="BS106" s="6">
        <f>'matches_lost (2)'!BD106</f>
        <v>0</v>
      </c>
      <c r="BT106" s="6">
        <f>'matches_lost (2)'!BE106</f>
        <v>-0.12000000000000005</v>
      </c>
      <c r="BU106" s="6">
        <f>'matches_lost (2)'!BF106</f>
        <v>0</v>
      </c>
      <c r="BV106" s="6">
        <f>'matches_lost (2)'!BG106</f>
        <v>0.16666666666666669</v>
      </c>
      <c r="BW106" s="6">
        <f>'matches_lost (2)'!BH106</f>
        <v>0</v>
      </c>
      <c r="BX106" s="6">
        <f>'matches_lost (2)'!BI106</f>
        <v>-0.41176470588235298</v>
      </c>
      <c r="BY106" s="6">
        <f>'matches_lost (2)'!BJ106</f>
        <v>-0.33333333333333331</v>
      </c>
      <c r="BZ106">
        <v>104</v>
      </c>
    </row>
    <row r="107" spans="1:78" x14ac:dyDescent="0.35">
      <c r="A107" t="s">
        <v>145</v>
      </c>
      <c r="B107" s="32">
        <v>104</v>
      </c>
      <c r="C107">
        <v>2</v>
      </c>
      <c r="D107">
        <v>5</v>
      </c>
      <c r="E107">
        <v>2</v>
      </c>
      <c r="F107">
        <f t="shared" si="32"/>
        <v>5</v>
      </c>
      <c r="G107">
        <f t="shared" si="33"/>
        <v>-3</v>
      </c>
      <c r="H107">
        <f t="shared" si="34"/>
        <v>0</v>
      </c>
      <c r="I107" s="5">
        <f>VLOOKUP(F107,naive_stat!$A$4:$E$13,5,0)</f>
        <v>0.42307692307692307</v>
      </c>
      <c r="J107" s="35">
        <f>11-VLOOKUP(F107,naive_stat!$A$4:$F$13,6,0)</f>
        <v>3</v>
      </c>
      <c r="K107" s="4">
        <f>HLOOKUP(F107,$AL$3:AU107,AV107,0)</f>
        <v>5.2631578947368416</v>
      </c>
      <c r="L107" s="51">
        <f>IF(HLOOKUP(C107,$AL$3:$AU106,$AV106,0)&gt;HLOOKUP(D107,$AL$3:$AU106,$AV106,0),C107,D107)</f>
        <v>2</v>
      </c>
      <c r="M107" s="47">
        <f t="shared" si="40"/>
        <v>1</v>
      </c>
      <c r="N107" s="52">
        <f>IF(HLOOKUP(C107,$BB$3:$BK106,$AV106,0)&gt;HLOOKUP(D107,$BB$3:$BK106,$AV106,0),C107,D107)</f>
        <v>5</v>
      </c>
      <c r="O107" s="46">
        <f t="shared" si="38"/>
        <v>0</v>
      </c>
      <c r="P107" s="53">
        <f>IF(HLOOKUP(C107,$BP$3:$BY106,$AV106,0)&gt;HLOOKUP(D107,$BP$3:$BY106,$AV106,0),C107,D107)</f>
        <v>5</v>
      </c>
      <c r="Q107" s="46">
        <f t="shared" si="39"/>
        <v>0</v>
      </c>
      <c r="R107" s="27">
        <f>COUNTIF($F$4:$F107,R$3)</f>
        <v>8</v>
      </c>
      <c r="S107" s="27">
        <f>COUNTIF($F$4:$F107,S$3)</f>
        <v>8</v>
      </c>
      <c r="T107" s="27">
        <f>COUNTIF($F$4:$F107,T$3)</f>
        <v>12</v>
      </c>
      <c r="U107" s="27">
        <f>COUNTIF($F$4:$F107,U$3)</f>
        <v>10</v>
      </c>
      <c r="V107" s="27">
        <f>COUNTIF($F$4:$F107,V$3)</f>
        <v>14</v>
      </c>
      <c r="W107" s="27">
        <f>COUNTIF($F$4:$F107,W$3)</f>
        <v>10</v>
      </c>
      <c r="X107" s="27">
        <f>COUNTIF($F$4:$F107,X$3)</f>
        <v>5</v>
      </c>
      <c r="Y107" s="27">
        <f>COUNTIF($F$4:$F107,Y$3)</f>
        <v>11</v>
      </c>
      <c r="Z107" s="27">
        <f>COUNTIF($F$4:$F107,Z$3)</f>
        <v>12</v>
      </c>
      <c r="AA107" s="27">
        <f>COUNTIF($F$4:$F107,AA$3)</f>
        <v>14</v>
      </c>
      <c r="AB107" s="39">
        <f>COUNTIF($E$4:$F107,R$3)</f>
        <v>20</v>
      </c>
      <c r="AC107" s="41">
        <f>COUNTIF($E$4:$F107,S$3)</f>
        <v>29</v>
      </c>
      <c r="AD107" s="41">
        <f>COUNTIF($E$4:$F107,T$3)</f>
        <v>23</v>
      </c>
      <c r="AE107" s="41">
        <f>COUNTIF($E$4:$F107,U$3)</f>
        <v>20</v>
      </c>
      <c r="AF107" s="41">
        <f>COUNTIF($E$4:$F107,V$3)</f>
        <v>25</v>
      </c>
      <c r="AG107" s="41">
        <f>COUNTIF($E$4:$F107,W$3)</f>
        <v>19</v>
      </c>
      <c r="AH107" s="41">
        <f>COUNTIF($E$4:$F107,X$3)</f>
        <v>12</v>
      </c>
      <c r="AI107" s="41">
        <f>COUNTIF($E$4:$F107,Y$3)</f>
        <v>22</v>
      </c>
      <c r="AJ107" s="41">
        <f>COUNTIF($E$4:$F107,Z$3)</f>
        <v>17</v>
      </c>
      <c r="AK107" s="41">
        <f>COUNTIF($E$4:$F107,AA$3)</f>
        <v>21</v>
      </c>
      <c r="AL107" s="36">
        <f t="shared" si="35"/>
        <v>3.2</v>
      </c>
      <c r="AM107" s="36">
        <f t="shared" si="23"/>
        <v>2.2068965517241379</v>
      </c>
      <c r="AN107" s="36">
        <f t="shared" si="24"/>
        <v>6.2608695652173907</v>
      </c>
      <c r="AO107" s="36">
        <f t="shared" si="25"/>
        <v>5</v>
      </c>
      <c r="AP107" s="36">
        <f t="shared" si="26"/>
        <v>7.8400000000000007</v>
      </c>
      <c r="AQ107" s="36">
        <f t="shared" si="27"/>
        <v>5.2631578947368416</v>
      </c>
      <c r="AR107" s="36">
        <f t="shared" si="28"/>
        <v>2.0833333333333335</v>
      </c>
      <c r="AS107" s="36">
        <f t="shared" si="29"/>
        <v>5.5</v>
      </c>
      <c r="AT107" s="36">
        <f t="shared" si="30"/>
        <v>8.4705882352941178</v>
      </c>
      <c r="AU107" s="36">
        <f t="shared" si="31"/>
        <v>9.3333333333333321</v>
      </c>
      <c r="AV107">
        <v>105</v>
      </c>
      <c r="BB107" s="6">
        <f>matches_win_weighted!AL107-matches_lost_weighted!AL107</f>
        <v>3.9999999999999991</v>
      </c>
      <c r="BC107" s="6">
        <f>matches_win_weighted!AM107-matches_lost_weighted!AM107</f>
        <v>13</v>
      </c>
      <c r="BD107" s="6">
        <f>matches_win_weighted!AN107-matches_lost_weighted!AN107</f>
        <v>-0.99999999999999911</v>
      </c>
      <c r="BE107" s="6">
        <f>matches_win_weighted!AO107-matches_lost_weighted!AO107</f>
        <v>0</v>
      </c>
      <c r="BF107" s="6">
        <f>matches_win_weighted!AP107-matches_lost_weighted!AP107</f>
        <v>-3.0000000000000009</v>
      </c>
      <c r="BG107" s="6">
        <f>matches_win_weighted!AQ107-matches_lost_weighted!AQ107</f>
        <v>-1</v>
      </c>
      <c r="BH107" s="6">
        <f>matches_win_weighted!AR107-matches_lost_weighted!AR107</f>
        <v>2.0000000000000004</v>
      </c>
      <c r="BI107" s="6">
        <f>matches_win_weighted!AS107-matches_lost_weighted!AS107</f>
        <v>0</v>
      </c>
      <c r="BJ107" s="6">
        <f>matches_win_weighted!AT107-matches_lost_weighted!AT107</f>
        <v>-7</v>
      </c>
      <c r="BK107" s="6">
        <f>matches_win_weighted!AU107-matches_lost_weighted!AU107</f>
        <v>-6.9999999999999991</v>
      </c>
      <c r="BL107">
        <v>105</v>
      </c>
      <c r="BP107" s="6">
        <f>'matches_lost (2)'!BA107</f>
        <v>0.19999999999999996</v>
      </c>
      <c r="BQ107" s="6">
        <f>'matches_lost (2)'!BB107</f>
        <v>0.44827586206896552</v>
      </c>
      <c r="BR107" s="6">
        <f>'matches_lost (2)'!BC107</f>
        <v>-4.3478260869565188E-2</v>
      </c>
      <c r="BS107" s="6">
        <f>'matches_lost (2)'!BD107</f>
        <v>0</v>
      </c>
      <c r="BT107" s="6">
        <f>'matches_lost (2)'!BE107</f>
        <v>-0.12000000000000005</v>
      </c>
      <c r="BU107" s="6">
        <f>'matches_lost (2)'!BF107</f>
        <v>-5.2631578947368418E-2</v>
      </c>
      <c r="BV107" s="6">
        <f>'matches_lost (2)'!BG107</f>
        <v>0.16666666666666669</v>
      </c>
      <c r="BW107" s="6">
        <f>'matches_lost (2)'!BH107</f>
        <v>0</v>
      </c>
      <c r="BX107" s="6">
        <f>'matches_lost (2)'!BI107</f>
        <v>-0.41176470588235298</v>
      </c>
      <c r="BY107" s="6">
        <f>'matches_lost (2)'!BJ107</f>
        <v>-0.33333333333333331</v>
      </c>
      <c r="BZ107">
        <v>105</v>
      </c>
    </row>
    <row r="108" spans="1:78" x14ac:dyDescent="0.35">
      <c r="A108" t="s">
        <v>145</v>
      </c>
      <c r="B108" s="32">
        <v>105</v>
      </c>
      <c r="C108">
        <v>0</v>
      </c>
      <c r="D108">
        <v>4</v>
      </c>
      <c r="E108">
        <v>4</v>
      </c>
      <c r="F108">
        <f t="shared" si="32"/>
        <v>0</v>
      </c>
      <c r="G108">
        <f t="shared" si="33"/>
        <v>-4</v>
      </c>
      <c r="H108">
        <f t="shared" si="34"/>
        <v>0</v>
      </c>
      <c r="I108" s="5">
        <f>VLOOKUP(F108,naive_stat!$A$4:$E$13,5,0)</f>
        <v>0.5161290322580645</v>
      </c>
      <c r="J108" s="35">
        <f>11-VLOOKUP(F108,naive_stat!$A$4:$F$13,6,0)</f>
        <v>8</v>
      </c>
      <c r="K108" s="4">
        <f>HLOOKUP(F108,$AL$3:AU108,AV108,0)</f>
        <v>3.8571428571428568</v>
      </c>
      <c r="L108" s="51">
        <f>IF(HLOOKUP(C108,$AL$3:$AU107,$AV107,0)&gt;HLOOKUP(D108,$AL$3:$AU107,$AV107,0),C108,D108)</f>
        <v>4</v>
      </c>
      <c r="M108" s="47">
        <f t="shared" si="40"/>
        <v>1</v>
      </c>
      <c r="N108" s="52">
        <f>IF(HLOOKUP(C108,$BB$3:$BK107,$AV107,0)&gt;HLOOKUP(D108,$BB$3:$BK107,$AV107,0),C108,D108)</f>
        <v>0</v>
      </c>
      <c r="O108" s="46">
        <f t="shared" si="38"/>
        <v>0</v>
      </c>
      <c r="P108" s="53">
        <f>IF(HLOOKUP(C108,$BP$3:$BY107,$AV107,0)&gt;HLOOKUP(D108,$BP$3:$BY107,$AV107,0),C108,D108)</f>
        <v>0</v>
      </c>
      <c r="Q108" s="46">
        <f t="shared" si="39"/>
        <v>0</v>
      </c>
      <c r="R108" s="27">
        <f>COUNTIF($F$4:$F108,R$3)</f>
        <v>9</v>
      </c>
      <c r="S108" s="27">
        <f>COUNTIF($F$4:$F108,S$3)</f>
        <v>8</v>
      </c>
      <c r="T108" s="27">
        <f>COUNTIF($F$4:$F108,T$3)</f>
        <v>12</v>
      </c>
      <c r="U108" s="27">
        <f>COUNTIF($F$4:$F108,U$3)</f>
        <v>10</v>
      </c>
      <c r="V108" s="27">
        <f>COUNTIF($F$4:$F108,V$3)</f>
        <v>14</v>
      </c>
      <c r="W108" s="27">
        <f>COUNTIF($F$4:$F108,W$3)</f>
        <v>10</v>
      </c>
      <c r="X108" s="27">
        <f>COUNTIF($F$4:$F108,X$3)</f>
        <v>5</v>
      </c>
      <c r="Y108" s="27">
        <f>COUNTIF($F$4:$F108,Y$3)</f>
        <v>11</v>
      </c>
      <c r="Z108" s="27">
        <f>COUNTIF($F$4:$F108,Z$3)</f>
        <v>12</v>
      </c>
      <c r="AA108" s="27">
        <f>COUNTIF($F$4:$F108,AA$3)</f>
        <v>14</v>
      </c>
      <c r="AB108" s="39">
        <f>COUNTIF($E$4:$F108,R$3)</f>
        <v>21</v>
      </c>
      <c r="AC108" s="41">
        <f>COUNTIF($E$4:$F108,S$3)</f>
        <v>29</v>
      </c>
      <c r="AD108" s="41">
        <f>COUNTIF($E$4:$F108,T$3)</f>
        <v>23</v>
      </c>
      <c r="AE108" s="41">
        <f>COUNTIF($E$4:$F108,U$3)</f>
        <v>20</v>
      </c>
      <c r="AF108" s="41">
        <f>COUNTIF($E$4:$F108,V$3)</f>
        <v>26</v>
      </c>
      <c r="AG108" s="41">
        <f>COUNTIF($E$4:$F108,W$3)</f>
        <v>19</v>
      </c>
      <c r="AH108" s="41">
        <f>COUNTIF($E$4:$F108,X$3)</f>
        <v>12</v>
      </c>
      <c r="AI108" s="41">
        <f>COUNTIF($E$4:$F108,Y$3)</f>
        <v>22</v>
      </c>
      <c r="AJ108" s="41">
        <f>COUNTIF($E$4:$F108,Z$3)</f>
        <v>17</v>
      </c>
      <c r="AK108" s="41">
        <f>COUNTIF($E$4:$F108,AA$3)</f>
        <v>21</v>
      </c>
      <c r="AL108" s="36">
        <f t="shared" si="35"/>
        <v>3.8571428571428568</v>
      </c>
      <c r="AM108" s="36">
        <f t="shared" si="23"/>
        <v>2.2068965517241379</v>
      </c>
      <c r="AN108" s="36">
        <f t="shared" si="24"/>
        <v>6.2608695652173907</v>
      </c>
      <c r="AO108" s="36">
        <f t="shared" si="25"/>
        <v>5</v>
      </c>
      <c r="AP108" s="36">
        <f t="shared" si="26"/>
        <v>7.5384615384615383</v>
      </c>
      <c r="AQ108" s="36">
        <f t="shared" si="27"/>
        <v>5.2631578947368416</v>
      </c>
      <c r="AR108" s="36">
        <f t="shared" si="28"/>
        <v>2.0833333333333335</v>
      </c>
      <c r="AS108" s="36">
        <f t="shared" si="29"/>
        <v>5.5</v>
      </c>
      <c r="AT108" s="36">
        <f t="shared" si="30"/>
        <v>8.4705882352941178</v>
      </c>
      <c r="AU108" s="36">
        <f t="shared" si="31"/>
        <v>9.3333333333333321</v>
      </c>
      <c r="AV108">
        <v>106</v>
      </c>
      <c r="BB108" s="6">
        <f>matches_win_weighted!AL108-matches_lost_weighted!AL108</f>
        <v>3</v>
      </c>
      <c r="BC108" s="6">
        <f>matches_win_weighted!AM108-matches_lost_weighted!AM108</f>
        <v>13</v>
      </c>
      <c r="BD108" s="6">
        <f>matches_win_weighted!AN108-matches_lost_weighted!AN108</f>
        <v>-0.99999999999999911</v>
      </c>
      <c r="BE108" s="6">
        <f>matches_win_weighted!AO108-matches_lost_weighted!AO108</f>
        <v>0</v>
      </c>
      <c r="BF108" s="6">
        <f>matches_win_weighted!AP108-matches_lost_weighted!AP108</f>
        <v>-2</v>
      </c>
      <c r="BG108" s="6">
        <f>matches_win_weighted!AQ108-matches_lost_weighted!AQ108</f>
        <v>-1</v>
      </c>
      <c r="BH108" s="6">
        <f>matches_win_weighted!AR108-matches_lost_weighted!AR108</f>
        <v>2.0000000000000004</v>
      </c>
      <c r="BI108" s="6">
        <f>matches_win_weighted!AS108-matches_lost_weighted!AS108</f>
        <v>0</v>
      </c>
      <c r="BJ108" s="6">
        <f>matches_win_weighted!AT108-matches_lost_weighted!AT108</f>
        <v>-7</v>
      </c>
      <c r="BK108" s="6">
        <f>matches_win_weighted!AU108-matches_lost_weighted!AU108</f>
        <v>-6.9999999999999991</v>
      </c>
      <c r="BL108">
        <v>106</v>
      </c>
      <c r="BP108" s="6">
        <f>'matches_lost (2)'!BA108</f>
        <v>0.14285714285714285</v>
      </c>
      <c r="BQ108" s="6">
        <f>'matches_lost (2)'!BB108</f>
        <v>0.44827586206896552</v>
      </c>
      <c r="BR108" s="6">
        <f>'matches_lost (2)'!BC108</f>
        <v>-4.3478260869565188E-2</v>
      </c>
      <c r="BS108" s="6">
        <f>'matches_lost (2)'!BD108</f>
        <v>0</v>
      </c>
      <c r="BT108" s="6">
        <f>'matches_lost (2)'!BE108</f>
        <v>-7.6923076923076872E-2</v>
      </c>
      <c r="BU108" s="6">
        <f>'matches_lost (2)'!BF108</f>
        <v>-5.2631578947368418E-2</v>
      </c>
      <c r="BV108" s="6">
        <f>'matches_lost (2)'!BG108</f>
        <v>0.16666666666666669</v>
      </c>
      <c r="BW108" s="6">
        <f>'matches_lost (2)'!BH108</f>
        <v>0</v>
      </c>
      <c r="BX108" s="6">
        <f>'matches_lost (2)'!BI108</f>
        <v>-0.41176470588235298</v>
      </c>
      <c r="BY108" s="6">
        <f>'matches_lost (2)'!BJ108</f>
        <v>-0.33333333333333331</v>
      </c>
      <c r="BZ108">
        <v>106</v>
      </c>
    </row>
    <row r="109" spans="1:78" x14ac:dyDescent="0.35">
      <c r="A109" t="s">
        <v>145</v>
      </c>
      <c r="B109" s="32">
        <v>106</v>
      </c>
      <c r="C109">
        <v>4</v>
      </c>
      <c r="D109">
        <v>0</v>
      </c>
      <c r="E109">
        <v>4</v>
      </c>
      <c r="F109">
        <f t="shared" si="32"/>
        <v>0</v>
      </c>
      <c r="G109">
        <f t="shared" si="33"/>
        <v>4</v>
      </c>
      <c r="H109">
        <f t="shared" si="34"/>
        <v>0</v>
      </c>
      <c r="I109" s="5">
        <f>VLOOKUP(F109,naive_stat!$A$4:$E$13,5,0)</f>
        <v>0.5161290322580645</v>
      </c>
      <c r="J109" s="35">
        <f>11-VLOOKUP(F109,naive_stat!$A$4:$F$13,6,0)</f>
        <v>8</v>
      </c>
      <c r="K109" s="4">
        <f>HLOOKUP(F109,$AL$3:AU109,AV109,0)</f>
        <v>4.545454545454545</v>
      </c>
      <c r="L109" s="51">
        <f>IF(HLOOKUP(C109,$AL$3:$AU108,$AV108,0)&gt;HLOOKUP(D109,$AL$3:$AU108,$AV108,0),C109,D109)</f>
        <v>4</v>
      </c>
      <c r="M109" s="47">
        <f t="shared" si="40"/>
        <v>1</v>
      </c>
      <c r="N109" s="52">
        <f>IF(HLOOKUP(C109,$BB$3:$BK108,$AV108,0)&gt;HLOOKUP(D109,$BB$3:$BK108,$AV108,0),C109,D109)</f>
        <v>0</v>
      </c>
      <c r="O109" s="46">
        <f t="shared" si="38"/>
        <v>0</v>
      </c>
      <c r="P109" s="53">
        <f>IF(HLOOKUP(C109,$BP$3:$BY108,$AV108,0)&gt;HLOOKUP(D109,$BP$3:$BY108,$AV108,0),C109,D109)</f>
        <v>0</v>
      </c>
      <c r="Q109" s="46">
        <f t="shared" si="39"/>
        <v>0</v>
      </c>
      <c r="R109" s="27">
        <f>COUNTIF($F$4:$F109,R$3)</f>
        <v>10</v>
      </c>
      <c r="S109" s="27">
        <f>COUNTIF($F$4:$F109,S$3)</f>
        <v>8</v>
      </c>
      <c r="T109" s="27">
        <f>COUNTIF($F$4:$F109,T$3)</f>
        <v>12</v>
      </c>
      <c r="U109" s="27">
        <f>COUNTIF($F$4:$F109,U$3)</f>
        <v>10</v>
      </c>
      <c r="V109" s="27">
        <f>COUNTIF($F$4:$F109,V$3)</f>
        <v>14</v>
      </c>
      <c r="W109" s="27">
        <f>COUNTIF($F$4:$F109,W$3)</f>
        <v>10</v>
      </c>
      <c r="X109" s="27">
        <f>COUNTIF($F$4:$F109,X$3)</f>
        <v>5</v>
      </c>
      <c r="Y109" s="27">
        <f>COUNTIF($F$4:$F109,Y$3)</f>
        <v>11</v>
      </c>
      <c r="Z109" s="27">
        <f>COUNTIF($F$4:$F109,Z$3)</f>
        <v>12</v>
      </c>
      <c r="AA109" s="27">
        <f>COUNTIF($F$4:$F109,AA$3)</f>
        <v>14</v>
      </c>
      <c r="AB109" s="39">
        <f>COUNTIF($E$4:$F109,R$3)</f>
        <v>22</v>
      </c>
      <c r="AC109" s="41">
        <f>COUNTIF($E$4:$F109,S$3)</f>
        <v>29</v>
      </c>
      <c r="AD109" s="41">
        <f>COUNTIF($E$4:$F109,T$3)</f>
        <v>23</v>
      </c>
      <c r="AE109" s="41">
        <f>COUNTIF($E$4:$F109,U$3)</f>
        <v>20</v>
      </c>
      <c r="AF109" s="41">
        <f>COUNTIF($E$4:$F109,V$3)</f>
        <v>27</v>
      </c>
      <c r="AG109" s="41">
        <f>COUNTIF($E$4:$F109,W$3)</f>
        <v>19</v>
      </c>
      <c r="AH109" s="41">
        <f>COUNTIF($E$4:$F109,X$3)</f>
        <v>12</v>
      </c>
      <c r="AI109" s="41">
        <f>COUNTIF($E$4:$F109,Y$3)</f>
        <v>22</v>
      </c>
      <c r="AJ109" s="41">
        <f>COUNTIF($E$4:$F109,Z$3)</f>
        <v>17</v>
      </c>
      <c r="AK109" s="41">
        <f>COUNTIF($E$4:$F109,AA$3)</f>
        <v>21</v>
      </c>
      <c r="AL109" s="36">
        <f t="shared" si="35"/>
        <v>4.545454545454545</v>
      </c>
      <c r="AM109" s="36">
        <f t="shared" si="23"/>
        <v>2.2068965517241379</v>
      </c>
      <c r="AN109" s="36">
        <f t="shared" si="24"/>
        <v>6.2608695652173907</v>
      </c>
      <c r="AO109" s="36">
        <f t="shared" si="25"/>
        <v>5</v>
      </c>
      <c r="AP109" s="36">
        <f t="shared" si="26"/>
        <v>7.2592592592592586</v>
      </c>
      <c r="AQ109" s="36">
        <f t="shared" si="27"/>
        <v>5.2631578947368416</v>
      </c>
      <c r="AR109" s="36">
        <f t="shared" si="28"/>
        <v>2.0833333333333335</v>
      </c>
      <c r="AS109" s="36">
        <f t="shared" si="29"/>
        <v>5.5</v>
      </c>
      <c r="AT109" s="36">
        <f t="shared" si="30"/>
        <v>8.4705882352941178</v>
      </c>
      <c r="AU109" s="36">
        <f t="shared" si="31"/>
        <v>9.3333333333333321</v>
      </c>
      <c r="AV109">
        <v>107</v>
      </c>
      <c r="BB109" s="6">
        <f>matches_win_weighted!AL109-matches_lost_weighted!AL109</f>
        <v>2</v>
      </c>
      <c r="BC109" s="6">
        <f>matches_win_weighted!AM109-matches_lost_weighted!AM109</f>
        <v>13</v>
      </c>
      <c r="BD109" s="6">
        <f>matches_win_weighted!AN109-matches_lost_weighted!AN109</f>
        <v>-0.99999999999999911</v>
      </c>
      <c r="BE109" s="6">
        <f>matches_win_weighted!AO109-matches_lost_weighted!AO109</f>
        <v>0</v>
      </c>
      <c r="BF109" s="6">
        <f>matches_win_weighted!AP109-matches_lost_weighted!AP109</f>
        <v>-1</v>
      </c>
      <c r="BG109" s="6">
        <f>matches_win_weighted!AQ109-matches_lost_weighted!AQ109</f>
        <v>-1</v>
      </c>
      <c r="BH109" s="6">
        <f>matches_win_weighted!AR109-matches_lost_weighted!AR109</f>
        <v>2.0000000000000004</v>
      </c>
      <c r="BI109" s="6">
        <f>matches_win_weighted!AS109-matches_lost_weighted!AS109</f>
        <v>0</v>
      </c>
      <c r="BJ109" s="6">
        <f>matches_win_weighted!AT109-matches_lost_weighted!AT109</f>
        <v>-7</v>
      </c>
      <c r="BK109" s="6">
        <f>matches_win_weighted!AU109-matches_lost_weighted!AU109</f>
        <v>-6.9999999999999991</v>
      </c>
      <c r="BL109">
        <v>107</v>
      </c>
      <c r="BP109" s="6">
        <f>'matches_lost (2)'!BA109</f>
        <v>9.0909090909090884E-2</v>
      </c>
      <c r="BQ109" s="6">
        <f>'matches_lost (2)'!BB109</f>
        <v>0.44827586206896552</v>
      </c>
      <c r="BR109" s="6">
        <f>'matches_lost (2)'!BC109</f>
        <v>-4.3478260869565188E-2</v>
      </c>
      <c r="BS109" s="6">
        <f>'matches_lost (2)'!BD109</f>
        <v>0</v>
      </c>
      <c r="BT109" s="6">
        <f>'matches_lost (2)'!BE109</f>
        <v>-3.7037037037037035E-2</v>
      </c>
      <c r="BU109" s="6">
        <f>'matches_lost (2)'!BF109</f>
        <v>-5.2631578947368418E-2</v>
      </c>
      <c r="BV109" s="6">
        <f>'matches_lost (2)'!BG109</f>
        <v>0.16666666666666669</v>
      </c>
      <c r="BW109" s="6">
        <f>'matches_lost (2)'!BH109</f>
        <v>0</v>
      </c>
      <c r="BX109" s="6">
        <f>'matches_lost (2)'!BI109</f>
        <v>-0.41176470588235298</v>
      </c>
      <c r="BY109" s="6">
        <f>'matches_lost (2)'!BJ109</f>
        <v>-0.33333333333333331</v>
      </c>
      <c r="BZ109">
        <v>107</v>
      </c>
    </row>
    <row r="110" spans="1:78" x14ac:dyDescent="0.35">
      <c r="A110" t="s">
        <v>145</v>
      </c>
      <c r="B110" s="32">
        <v>107</v>
      </c>
      <c r="C110">
        <v>8</v>
      </c>
      <c r="D110">
        <v>2</v>
      </c>
      <c r="E110">
        <v>8</v>
      </c>
      <c r="F110">
        <f t="shared" si="32"/>
        <v>2</v>
      </c>
      <c r="G110">
        <f t="shared" si="33"/>
        <v>6</v>
      </c>
      <c r="H110">
        <f t="shared" si="34"/>
        <v>0</v>
      </c>
      <c r="I110" s="5">
        <f>VLOOKUP(F110,naive_stat!$A$4:$E$13,5,0)</f>
        <v>0.4838709677419355</v>
      </c>
      <c r="J110" s="35">
        <f>11-VLOOKUP(F110,naive_stat!$A$4:$F$13,6,0)</f>
        <v>6</v>
      </c>
      <c r="K110" s="4">
        <f>HLOOKUP(F110,$AL$3:AU110,AV110,0)</f>
        <v>7.0416666666666661</v>
      </c>
      <c r="L110" s="51">
        <f>IF(HLOOKUP(C110,$AL$3:$AU109,$AV109,0)&gt;HLOOKUP(D110,$AL$3:$AU109,$AV109,0),C110,D110)</f>
        <v>8</v>
      </c>
      <c r="M110" s="47">
        <f t="shared" si="40"/>
        <v>1</v>
      </c>
      <c r="N110" s="52">
        <f>IF(HLOOKUP(C110,$BB$3:$BK109,$AV109,0)&gt;HLOOKUP(D110,$BB$3:$BK109,$AV109,0),C110,D110)</f>
        <v>2</v>
      </c>
      <c r="O110" s="46">
        <f t="shared" si="38"/>
        <v>0</v>
      </c>
      <c r="P110" s="53">
        <f>IF(HLOOKUP(C110,$BP$3:$BY109,$AV109,0)&gt;HLOOKUP(D110,$BP$3:$BY109,$AV109,0),C110,D110)</f>
        <v>2</v>
      </c>
      <c r="Q110" s="46">
        <f t="shared" si="39"/>
        <v>0</v>
      </c>
      <c r="R110" s="27">
        <f>COUNTIF($F$4:$F110,R$3)</f>
        <v>10</v>
      </c>
      <c r="S110" s="27">
        <f>COUNTIF($F$4:$F110,S$3)</f>
        <v>8</v>
      </c>
      <c r="T110" s="27">
        <f>COUNTIF($F$4:$F110,T$3)</f>
        <v>13</v>
      </c>
      <c r="U110" s="27">
        <f>COUNTIF($F$4:$F110,U$3)</f>
        <v>10</v>
      </c>
      <c r="V110" s="27">
        <f>COUNTIF($F$4:$F110,V$3)</f>
        <v>14</v>
      </c>
      <c r="W110" s="27">
        <f>COUNTIF($F$4:$F110,W$3)</f>
        <v>10</v>
      </c>
      <c r="X110" s="27">
        <f>COUNTIF($F$4:$F110,X$3)</f>
        <v>5</v>
      </c>
      <c r="Y110" s="27">
        <f>COUNTIF($F$4:$F110,Y$3)</f>
        <v>11</v>
      </c>
      <c r="Z110" s="27">
        <f>COUNTIF($F$4:$F110,Z$3)</f>
        <v>12</v>
      </c>
      <c r="AA110" s="27">
        <f>COUNTIF($F$4:$F110,AA$3)</f>
        <v>14</v>
      </c>
      <c r="AB110" s="39">
        <f>COUNTIF($E$4:$F110,R$3)</f>
        <v>22</v>
      </c>
      <c r="AC110" s="41">
        <f>COUNTIF($E$4:$F110,S$3)</f>
        <v>29</v>
      </c>
      <c r="AD110" s="41">
        <f>COUNTIF($E$4:$F110,T$3)</f>
        <v>24</v>
      </c>
      <c r="AE110" s="41">
        <f>COUNTIF($E$4:$F110,U$3)</f>
        <v>20</v>
      </c>
      <c r="AF110" s="41">
        <f>COUNTIF($E$4:$F110,V$3)</f>
        <v>27</v>
      </c>
      <c r="AG110" s="41">
        <f>COUNTIF($E$4:$F110,W$3)</f>
        <v>19</v>
      </c>
      <c r="AH110" s="41">
        <f>COUNTIF($E$4:$F110,X$3)</f>
        <v>12</v>
      </c>
      <c r="AI110" s="41">
        <f>COUNTIF($E$4:$F110,Y$3)</f>
        <v>22</v>
      </c>
      <c r="AJ110" s="41">
        <f>COUNTIF($E$4:$F110,Z$3)</f>
        <v>18</v>
      </c>
      <c r="AK110" s="41">
        <f>COUNTIF($E$4:$F110,AA$3)</f>
        <v>21</v>
      </c>
      <c r="AL110" s="36">
        <f t="shared" si="35"/>
        <v>4.545454545454545</v>
      </c>
      <c r="AM110" s="36">
        <f t="shared" si="23"/>
        <v>2.2068965517241379</v>
      </c>
      <c r="AN110" s="36">
        <f t="shared" si="24"/>
        <v>7.0416666666666661</v>
      </c>
      <c r="AO110" s="36">
        <f t="shared" si="25"/>
        <v>5</v>
      </c>
      <c r="AP110" s="36">
        <f t="shared" si="26"/>
        <v>7.2592592592592586</v>
      </c>
      <c r="AQ110" s="36">
        <f t="shared" si="27"/>
        <v>5.2631578947368416</v>
      </c>
      <c r="AR110" s="36">
        <f t="shared" si="28"/>
        <v>2.0833333333333335</v>
      </c>
      <c r="AS110" s="36">
        <f t="shared" si="29"/>
        <v>5.5</v>
      </c>
      <c r="AT110" s="36">
        <f t="shared" si="30"/>
        <v>8</v>
      </c>
      <c r="AU110" s="36">
        <f t="shared" si="31"/>
        <v>9.3333333333333321</v>
      </c>
      <c r="AV110">
        <v>108</v>
      </c>
      <c r="BB110" s="6">
        <f>matches_win_weighted!AL110-matches_lost_weighted!AL110</f>
        <v>2</v>
      </c>
      <c r="BC110" s="6">
        <f>matches_win_weighted!AM110-matches_lost_weighted!AM110</f>
        <v>13</v>
      </c>
      <c r="BD110" s="6">
        <f>matches_win_weighted!AN110-matches_lost_weighted!AN110</f>
        <v>-2</v>
      </c>
      <c r="BE110" s="6">
        <f>matches_win_weighted!AO110-matches_lost_weighted!AO110</f>
        <v>0</v>
      </c>
      <c r="BF110" s="6">
        <f>matches_win_weighted!AP110-matches_lost_weighted!AP110</f>
        <v>-1</v>
      </c>
      <c r="BG110" s="6">
        <f>matches_win_weighted!AQ110-matches_lost_weighted!AQ110</f>
        <v>-1</v>
      </c>
      <c r="BH110" s="6">
        <f>matches_win_weighted!AR110-matches_lost_weighted!AR110</f>
        <v>2.0000000000000004</v>
      </c>
      <c r="BI110" s="6">
        <f>matches_win_weighted!AS110-matches_lost_weighted!AS110</f>
        <v>0</v>
      </c>
      <c r="BJ110" s="6">
        <f>matches_win_weighted!AT110-matches_lost_weighted!AT110</f>
        <v>-6</v>
      </c>
      <c r="BK110" s="6">
        <f>matches_win_weighted!AU110-matches_lost_weighted!AU110</f>
        <v>-6.9999999999999991</v>
      </c>
      <c r="BL110">
        <v>108</v>
      </c>
      <c r="BP110" s="6">
        <f>'matches_lost (2)'!BA110</f>
        <v>9.0909090909090884E-2</v>
      </c>
      <c r="BQ110" s="6">
        <f>'matches_lost (2)'!BB110</f>
        <v>0.44827586206896552</v>
      </c>
      <c r="BR110" s="6">
        <f>'matches_lost (2)'!BC110</f>
        <v>-8.3333333333333315E-2</v>
      </c>
      <c r="BS110" s="6">
        <f>'matches_lost (2)'!BD110</f>
        <v>0</v>
      </c>
      <c r="BT110" s="6">
        <f>'matches_lost (2)'!BE110</f>
        <v>-3.7037037037037035E-2</v>
      </c>
      <c r="BU110" s="6">
        <f>'matches_lost (2)'!BF110</f>
        <v>-5.2631578947368418E-2</v>
      </c>
      <c r="BV110" s="6">
        <f>'matches_lost (2)'!BG110</f>
        <v>0.16666666666666669</v>
      </c>
      <c r="BW110" s="6">
        <f>'matches_lost (2)'!BH110</f>
        <v>0</v>
      </c>
      <c r="BX110" s="6">
        <f>'matches_lost (2)'!BI110</f>
        <v>-0.33333333333333331</v>
      </c>
      <c r="BY110" s="6">
        <f>'matches_lost (2)'!BJ110</f>
        <v>-0.33333333333333331</v>
      </c>
      <c r="BZ110">
        <v>108</v>
      </c>
    </row>
    <row r="111" spans="1:78" x14ac:dyDescent="0.35">
      <c r="A111" t="s">
        <v>145</v>
      </c>
      <c r="B111" s="32">
        <v>108</v>
      </c>
      <c r="C111">
        <v>3</v>
      </c>
      <c r="D111">
        <v>5</v>
      </c>
      <c r="E111">
        <v>3</v>
      </c>
      <c r="F111">
        <f t="shared" si="32"/>
        <v>5</v>
      </c>
      <c r="G111">
        <f t="shared" si="33"/>
        <v>-2</v>
      </c>
      <c r="H111">
        <f t="shared" si="34"/>
        <v>0</v>
      </c>
      <c r="I111" s="5">
        <f>VLOOKUP(F111,naive_stat!$A$4:$E$13,5,0)</f>
        <v>0.42307692307692307</v>
      </c>
      <c r="J111" s="35">
        <f>11-VLOOKUP(F111,naive_stat!$A$4:$F$13,6,0)</f>
        <v>3</v>
      </c>
      <c r="K111" s="4">
        <f>HLOOKUP(F111,$AL$3:AU111,AV111,0)</f>
        <v>6.0500000000000007</v>
      </c>
      <c r="L111" s="51">
        <f>IF(HLOOKUP(C111,$AL$3:$AU110,$AV110,0)&gt;HLOOKUP(D111,$AL$3:$AU110,$AV110,0),C111,D111)</f>
        <v>5</v>
      </c>
      <c r="M111" s="47">
        <f t="shared" si="40"/>
        <v>0</v>
      </c>
      <c r="N111" s="52">
        <f>IF(HLOOKUP(C111,$BB$3:$BK110,$AV110,0)&gt;HLOOKUP(D111,$BB$3:$BK110,$AV110,0),C111,D111)</f>
        <v>3</v>
      </c>
      <c r="O111" s="46">
        <f t="shared" si="38"/>
        <v>1</v>
      </c>
      <c r="P111" s="53">
        <f>IF(HLOOKUP(C111,$BP$3:$BY110,$AV110,0)&gt;HLOOKUP(D111,$BP$3:$BY110,$AV110,0),C111,D111)</f>
        <v>3</v>
      </c>
      <c r="Q111" s="46">
        <f t="shared" si="39"/>
        <v>1</v>
      </c>
      <c r="R111" s="27">
        <f>COUNTIF($F$4:$F111,R$3)</f>
        <v>10</v>
      </c>
      <c r="S111" s="27">
        <f>COUNTIF($F$4:$F111,S$3)</f>
        <v>8</v>
      </c>
      <c r="T111" s="27">
        <f>COUNTIF($F$4:$F111,T$3)</f>
        <v>13</v>
      </c>
      <c r="U111" s="27">
        <f>COUNTIF($F$4:$F111,U$3)</f>
        <v>10</v>
      </c>
      <c r="V111" s="27">
        <f>COUNTIF($F$4:$F111,V$3)</f>
        <v>14</v>
      </c>
      <c r="W111" s="27">
        <f>COUNTIF($F$4:$F111,W$3)</f>
        <v>11</v>
      </c>
      <c r="X111" s="27">
        <f>COUNTIF($F$4:$F111,X$3)</f>
        <v>5</v>
      </c>
      <c r="Y111" s="27">
        <f>COUNTIF($F$4:$F111,Y$3)</f>
        <v>11</v>
      </c>
      <c r="Z111" s="27">
        <f>COUNTIF($F$4:$F111,Z$3)</f>
        <v>12</v>
      </c>
      <c r="AA111" s="27">
        <f>COUNTIF($F$4:$F111,AA$3)</f>
        <v>14</v>
      </c>
      <c r="AB111" s="39">
        <f>COUNTIF($E$4:$F111,R$3)</f>
        <v>22</v>
      </c>
      <c r="AC111" s="41">
        <f>COUNTIF($E$4:$F111,S$3)</f>
        <v>29</v>
      </c>
      <c r="AD111" s="41">
        <f>COUNTIF($E$4:$F111,T$3)</f>
        <v>24</v>
      </c>
      <c r="AE111" s="41">
        <f>COUNTIF($E$4:$F111,U$3)</f>
        <v>21</v>
      </c>
      <c r="AF111" s="41">
        <f>COUNTIF($E$4:$F111,V$3)</f>
        <v>27</v>
      </c>
      <c r="AG111" s="41">
        <f>COUNTIF($E$4:$F111,W$3)</f>
        <v>20</v>
      </c>
      <c r="AH111" s="41">
        <f>COUNTIF($E$4:$F111,X$3)</f>
        <v>12</v>
      </c>
      <c r="AI111" s="41">
        <f>COUNTIF($E$4:$F111,Y$3)</f>
        <v>22</v>
      </c>
      <c r="AJ111" s="41">
        <f>COUNTIF($E$4:$F111,Z$3)</f>
        <v>18</v>
      </c>
      <c r="AK111" s="41">
        <f>COUNTIF($E$4:$F111,AA$3)</f>
        <v>21</v>
      </c>
      <c r="AL111" s="36">
        <f t="shared" si="35"/>
        <v>4.545454545454545</v>
      </c>
      <c r="AM111" s="36">
        <f t="shared" si="23"/>
        <v>2.2068965517241379</v>
      </c>
      <c r="AN111" s="36">
        <f t="shared" si="24"/>
        <v>7.0416666666666661</v>
      </c>
      <c r="AO111" s="36">
        <f t="shared" si="25"/>
        <v>4.7619047619047619</v>
      </c>
      <c r="AP111" s="36">
        <f t="shared" si="26"/>
        <v>7.2592592592592586</v>
      </c>
      <c r="AQ111" s="36">
        <f t="shared" si="27"/>
        <v>6.0500000000000007</v>
      </c>
      <c r="AR111" s="36">
        <f t="shared" si="28"/>
        <v>2.0833333333333335</v>
      </c>
      <c r="AS111" s="36">
        <f t="shared" si="29"/>
        <v>5.5</v>
      </c>
      <c r="AT111" s="36">
        <f t="shared" si="30"/>
        <v>8</v>
      </c>
      <c r="AU111" s="36">
        <f t="shared" si="31"/>
        <v>9.3333333333333321</v>
      </c>
      <c r="AV111">
        <v>109</v>
      </c>
      <c r="BB111" s="6">
        <f>matches_win_weighted!AL111-matches_lost_weighted!AL111</f>
        <v>2</v>
      </c>
      <c r="BC111" s="6">
        <f>matches_win_weighted!AM111-matches_lost_weighted!AM111</f>
        <v>13</v>
      </c>
      <c r="BD111" s="6">
        <f>matches_win_weighted!AN111-matches_lost_weighted!AN111</f>
        <v>-2</v>
      </c>
      <c r="BE111" s="6">
        <f>matches_win_weighted!AO111-matches_lost_weighted!AO111</f>
        <v>1</v>
      </c>
      <c r="BF111" s="6">
        <f>matches_win_weighted!AP111-matches_lost_weighted!AP111</f>
        <v>-1</v>
      </c>
      <c r="BG111" s="6">
        <f>matches_win_weighted!AQ111-matches_lost_weighted!AQ111</f>
        <v>-2.0000000000000009</v>
      </c>
      <c r="BH111" s="6">
        <f>matches_win_weighted!AR111-matches_lost_weighted!AR111</f>
        <v>2.0000000000000004</v>
      </c>
      <c r="BI111" s="6">
        <f>matches_win_weighted!AS111-matches_lost_weighted!AS111</f>
        <v>0</v>
      </c>
      <c r="BJ111" s="6">
        <f>matches_win_weighted!AT111-matches_lost_weighted!AT111</f>
        <v>-6</v>
      </c>
      <c r="BK111" s="6">
        <f>matches_win_weighted!AU111-matches_lost_weighted!AU111</f>
        <v>-6.9999999999999991</v>
      </c>
      <c r="BL111">
        <v>109</v>
      </c>
      <c r="BP111" s="6">
        <f>'matches_lost (2)'!BA111</f>
        <v>9.0909090909090884E-2</v>
      </c>
      <c r="BQ111" s="6">
        <f>'matches_lost (2)'!BB111</f>
        <v>0.44827586206896552</v>
      </c>
      <c r="BR111" s="6">
        <f>'matches_lost (2)'!BC111</f>
        <v>-8.3333333333333315E-2</v>
      </c>
      <c r="BS111" s="6">
        <f>'matches_lost (2)'!BD111</f>
        <v>4.7619047619047672E-2</v>
      </c>
      <c r="BT111" s="6">
        <f>'matches_lost (2)'!BE111</f>
        <v>-3.7037037037037035E-2</v>
      </c>
      <c r="BU111" s="6">
        <f>'matches_lost (2)'!BF111</f>
        <v>-0.10000000000000003</v>
      </c>
      <c r="BV111" s="6">
        <f>'matches_lost (2)'!BG111</f>
        <v>0.16666666666666669</v>
      </c>
      <c r="BW111" s="6">
        <f>'matches_lost (2)'!BH111</f>
        <v>0</v>
      </c>
      <c r="BX111" s="6">
        <f>'matches_lost (2)'!BI111</f>
        <v>-0.33333333333333331</v>
      </c>
      <c r="BY111" s="6">
        <f>'matches_lost (2)'!BJ111</f>
        <v>-0.33333333333333331</v>
      </c>
      <c r="BZ111">
        <v>109</v>
      </c>
    </row>
    <row r="112" spans="1:78" x14ac:dyDescent="0.35">
      <c r="A112" t="s">
        <v>145</v>
      </c>
      <c r="B112" s="32">
        <v>109</v>
      </c>
      <c r="C112">
        <v>1</v>
      </c>
      <c r="D112">
        <v>8</v>
      </c>
      <c r="E112">
        <v>1</v>
      </c>
      <c r="F112">
        <f t="shared" si="32"/>
        <v>8</v>
      </c>
      <c r="G112">
        <f t="shared" si="33"/>
        <v>-7</v>
      </c>
      <c r="H112">
        <f t="shared" si="34"/>
        <v>0</v>
      </c>
      <c r="I112" s="5">
        <f>VLOOKUP(F112,naive_stat!$A$4:$E$13,5,0)</f>
        <v>0.32</v>
      </c>
      <c r="J112" s="35">
        <f>11-VLOOKUP(F112,naive_stat!$A$4:$F$13,6,0)</f>
        <v>1</v>
      </c>
      <c r="K112" s="4">
        <f>HLOOKUP(F112,$AL$3:AU112,AV112,0)</f>
        <v>8.8947368421052637</v>
      </c>
      <c r="L112" s="51">
        <f>IF(HLOOKUP(C112,$AL$3:$AU111,$AV111,0)&gt;HLOOKUP(D112,$AL$3:$AU111,$AV111,0),C112,D112)</f>
        <v>8</v>
      </c>
      <c r="M112" s="47">
        <f t="shared" si="40"/>
        <v>0</v>
      </c>
      <c r="N112" s="52">
        <f>IF(HLOOKUP(C112,$BB$3:$BK111,$AV111,0)&gt;HLOOKUP(D112,$BB$3:$BK111,$AV111,0),C112,D112)</f>
        <v>1</v>
      </c>
      <c r="O112" s="46">
        <f t="shared" si="38"/>
        <v>1</v>
      </c>
      <c r="P112" s="53">
        <f>IF(HLOOKUP(C112,$BP$3:$BY111,$AV111,0)&gt;HLOOKUP(D112,$BP$3:$BY111,$AV111,0),C112,D112)</f>
        <v>1</v>
      </c>
      <c r="Q112" s="46">
        <f t="shared" si="39"/>
        <v>1</v>
      </c>
      <c r="R112" s="27">
        <f>COUNTIF($F$4:$F112,R$3)</f>
        <v>10</v>
      </c>
      <c r="S112" s="27">
        <f>COUNTIF($F$4:$F112,S$3)</f>
        <v>8</v>
      </c>
      <c r="T112" s="27">
        <f>COUNTIF($F$4:$F112,T$3)</f>
        <v>13</v>
      </c>
      <c r="U112" s="27">
        <f>COUNTIF($F$4:$F112,U$3)</f>
        <v>10</v>
      </c>
      <c r="V112" s="27">
        <f>COUNTIF($F$4:$F112,V$3)</f>
        <v>14</v>
      </c>
      <c r="W112" s="27">
        <f>COUNTIF($F$4:$F112,W$3)</f>
        <v>11</v>
      </c>
      <c r="X112" s="27">
        <f>COUNTIF($F$4:$F112,X$3)</f>
        <v>5</v>
      </c>
      <c r="Y112" s="27">
        <f>COUNTIF($F$4:$F112,Y$3)</f>
        <v>11</v>
      </c>
      <c r="Z112" s="27">
        <f>COUNTIF($F$4:$F112,Z$3)</f>
        <v>13</v>
      </c>
      <c r="AA112" s="27">
        <f>COUNTIF($F$4:$F112,AA$3)</f>
        <v>14</v>
      </c>
      <c r="AB112" s="39">
        <f>COUNTIF($E$4:$F112,R$3)</f>
        <v>22</v>
      </c>
      <c r="AC112" s="41">
        <f>COUNTIF($E$4:$F112,S$3)</f>
        <v>30</v>
      </c>
      <c r="AD112" s="41">
        <f>COUNTIF($E$4:$F112,T$3)</f>
        <v>24</v>
      </c>
      <c r="AE112" s="41">
        <f>COUNTIF($E$4:$F112,U$3)</f>
        <v>21</v>
      </c>
      <c r="AF112" s="41">
        <f>COUNTIF($E$4:$F112,V$3)</f>
        <v>27</v>
      </c>
      <c r="AG112" s="41">
        <f>COUNTIF($E$4:$F112,W$3)</f>
        <v>20</v>
      </c>
      <c r="AH112" s="41">
        <f>COUNTIF($E$4:$F112,X$3)</f>
        <v>12</v>
      </c>
      <c r="AI112" s="41">
        <f>COUNTIF($E$4:$F112,Y$3)</f>
        <v>22</v>
      </c>
      <c r="AJ112" s="41">
        <f>COUNTIF($E$4:$F112,Z$3)</f>
        <v>19</v>
      </c>
      <c r="AK112" s="41">
        <f>COUNTIF($E$4:$F112,AA$3)</f>
        <v>21</v>
      </c>
      <c r="AL112" s="36">
        <f t="shared" si="35"/>
        <v>4.545454545454545</v>
      </c>
      <c r="AM112" s="36">
        <f t="shared" si="23"/>
        <v>2.1333333333333333</v>
      </c>
      <c r="AN112" s="36">
        <f t="shared" si="24"/>
        <v>7.0416666666666661</v>
      </c>
      <c r="AO112" s="36">
        <f t="shared" si="25"/>
        <v>4.7619047619047619</v>
      </c>
      <c r="AP112" s="36">
        <f t="shared" si="26"/>
        <v>7.2592592592592586</v>
      </c>
      <c r="AQ112" s="36">
        <f t="shared" si="27"/>
        <v>6.0500000000000007</v>
      </c>
      <c r="AR112" s="36">
        <f t="shared" si="28"/>
        <v>2.0833333333333335</v>
      </c>
      <c r="AS112" s="36">
        <f t="shared" si="29"/>
        <v>5.5</v>
      </c>
      <c r="AT112" s="36">
        <f t="shared" si="30"/>
        <v>8.8947368421052637</v>
      </c>
      <c r="AU112" s="36">
        <f t="shared" si="31"/>
        <v>9.3333333333333321</v>
      </c>
      <c r="AV112">
        <v>110</v>
      </c>
      <c r="BB112" s="6">
        <f>matches_win_weighted!AL112-matches_lost_weighted!AL112</f>
        <v>2</v>
      </c>
      <c r="BC112" s="6">
        <f>matches_win_weighted!AM112-matches_lost_weighted!AM112</f>
        <v>14</v>
      </c>
      <c r="BD112" s="6">
        <f>matches_win_weighted!AN112-matches_lost_weighted!AN112</f>
        <v>-2</v>
      </c>
      <c r="BE112" s="6">
        <f>matches_win_weighted!AO112-matches_lost_weighted!AO112</f>
        <v>1</v>
      </c>
      <c r="BF112" s="6">
        <f>matches_win_weighted!AP112-matches_lost_weighted!AP112</f>
        <v>-1</v>
      </c>
      <c r="BG112" s="6">
        <f>matches_win_weighted!AQ112-matches_lost_weighted!AQ112</f>
        <v>-2.0000000000000009</v>
      </c>
      <c r="BH112" s="6">
        <f>matches_win_weighted!AR112-matches_lost_weighted!AR112</f>
        <v>2.0000000000000004</v>
      </c>
      <c r="BI112" s="6">
        <f>matches_win_weighted!AS112-matches_lost_weighted!AS112</f>
        <v>0</v>
      </c>
      <c r="BJ112" s="6">
        <f>matches_win_weighted!AT112-matches_lost_weighted!AT112</f>
        <v>-7.0000000000000009</v>
      </c>
      <c r="BK112" s="6">
        <f>matches_win_weighted!AU112-matches_lost_weighted!AU112</f>
        <v>-6.9999999999999991</v>
      </c>
      <c r="BL112">
        <v>110</v>
      </c>
      <c r="BP112" s="6">
        <f>'matches_lost (2)'!BA112</f>
        <v>9.0909090909090884E-2</v>
      </c>
      <c r="BQ112" s="6">
        <f>'matches_lost (2)'!BB112</f>
        <v>0.46666666666666662</v>
      </c>
      <c r="BR112" s="6">
        <f>'matches_lost (2)'!BC112</f>
        <v>-8.3333333333333315E-2</v>
      </c>
      <c r="BS112" s="6">
        <f>'matches_lost (2)'!BD112</f>
        <v>4.7619047619047672E-2</v>
      </c>
      <c r="BT112" s="6">
        <f>'matches_lost (2)'!BE112</f>
        <v>-3.7037037037037035E-2</v>
      </c>
      <c r="BU112" s="6">
        <f>'matches_lost (2)'!BF112</f>
        <v>-0.10000000000000003</v>
      </c>
      <c r="BV112" s="6">
        <f>'matches_lost (2)'!BG112</f>
        <v>0.16666666666666669</v>
      </c>
      <c r="BW112" s="6">
        <f>'matches_lost (2)'!BH112</f>
        <v>0</v>
      </c>
      <c r="BX112" s="6">
        <f>'matches_lost (2)'!BI112</f>
        <v>-0.36842105263157898</v>
      </c>
      <c r="BY112" s="6">
        <f>'matches_lost (2)'!BJ112</f>
        <v>-0.33333333333333331</v>
      </c>
      <c r="BZ112">
        <v>110</v>
      </c>
    </row>
    <row r="113" spans="1:78" x14ac:dyDescent="0.35">
      <c r="A113" t="s">
        <v>145</v>
      </c>
      <c r="B113" s="32">
        <v>110</v>
      </c>
      <c r="C113">
        <v>3</v>
      </c>
      <c r="D113">
        <v>2</v>
      </c>
      <c r="E113">
        <v>3</v>
      </c>
      <c r="F113">
        <f t="shared" si="32"/>
        <v>2</v>
      </c>
      <c r="G113">
        <f t="shared" si="33"/>
        <v>1</v>
      </c>
      <c r="H113">
        <f t="shared" si="34"/>
        <v>0</v>
      </c>
      <c r="I113" s="5">
        <f>VLOOKUP(F113,naive_stat!$A$4:$E$13,5,0)</f>
        <v>0.4838709677419355</v>
      </c>
      <c r="J113" s="35">
        <f>11-VLOOKUP(F113,naive_stat!$A$4:$F$13,6,0)</f>
        <v>6</v>
      </c>
      <c r="K113" s="4">
        <f>HLOOKUP(F113,$AL$3:AU113,AV113,0)</f>
        <v>7.8400000000000007</v>
      </c>
      <c r="L113" s="51">
        <f>IF(HLOOKUP(C113,$AL$3:$AU112,$AV112,0)&gt;HLOOKUP(D113,$AL$3:$AU112,$AV112,0),C113,D113)</f>
        <v>2</v>
      </c>
      <c r="M113" s="47">
        <f t="shared" si="40"/>
        <v>0</v>
      </c>
      <c r="N113" s="52">
        <f>IF(HLOOKUP(C113,$BB$3:$BK112,$AV112,0)&gt;HLOOKUP(D113,$BB$3:$BK112,$AV112,0),C113,D113)</f>
        <v>3</v>
      </c>
      <c r="O113" s="46">
        <f t="shared" si="38"/>
        <v>1</v>
      </c>
      <c r="P113" s="53">
        <f>IF(HLOOKUP(C113,$BP$3:$BY112,$AV112,0)&gt;HLOOKUP(D113,$BP$3:$BY112,$AV112,0),C113,D113)</f>
        <v>3</v>
      </c>
      <c r="Q113" s="46">
        <f t="shared" si="39"/>
        <v>1</v>
      </c>
      <c r="R113" s="27">
        <f>COUNTIF($F$4:$F113,R$3)</f>
        <v>10</v>
      </c>
      <c r="S113" s="27">
        <f>COUNTIF($F$4:$F113,S$3)</f>
        <v>8</v>
      </c>
      <c r="T113" s="27">
        <f>COUNTIF($F$4:$F113,T$3)</f>
        <v>14</v>
      </c>
      <c r="U113" s="27">
        <f>COUNTIF($F$4:$F113,U$3)</f>
        <v>10</v>
      </c>
      <c r="V113" s="27">
        <f>COUNTIF($F$4:$F113,V$3)</f>
        <v>14</v>
      </c>
      <c r="W113" s="27">
        <f>COUNTIF($F$4:$F113,W$3)</f>
        <v>11</v>
      </c>
      <c r="X113" s="27">
        <f>COUNTIF($F$4:$F113,X$3)</f>
        <v>5</v>
      </c>
      <c r="Y113" s="27">
        <f>COUNTIF($F$4:$F113,Y$3)</f>
        <v>11</v>
      </c>
      <c r="Z113" s="27">
        <f>COUNTIF($F$4:$F113,Z$3)</f>
        <v>13</v>
      </c>
      <c r="AA113" s="27">
        <f>COUNTIF($F$4:$F113,AA$3)</f>
        <v>14</v>
      </c>
      <c r="AB113" s="39">
        <f>COUNTIF($E$4:$F113,R$3)</f>
        <v>22</v>
      </c>
      <c r="AC113" s="41">
        <f>COUNTIF($E$4:$F113,S$3)</f>
        <v>30</v>
      </c>
      <c r="AD113" s="41">
        <f>COUNTIF($E$4:$F113,T$3)</f>
        <v>25</v>
      </c>
      <c r="AE113" s="41">
        <f>COUNTIF($E$4:$F113,U$3)</f>
        <v>22</v>
      </c>
      <c r="AF113" s="41">
        <f>COUNTIF($E$4:$F113,V$3)</f>
        <v>27</v>
      </c>
      <c r="AG113" s="41">
        <f>COUNTIF($E$4:$F113,W$3)</f>
        <v>20</v>
      </c>
      <c r="AH113" s="41">
        <f>COUNTIF($E$4:$F113,X$3)</f>
        <v>12</v>
      </c>
      <c r="AI113" s="41">
        <f>COUNTIF($E$4:$F113,Y$3)</f>
        <v>22</v>
      </c>
      <c r="AJ113" s="41">
        <f>COUNTIF($E$4:$F113,Z$3)</f>
        <v>19</v>
      </c>
      <c r="AK113" s="41">
        <f>COUNTIF($E$4:$F113,AA$3)</f>
        <v>21</v>
      </c>
      <c r="AL113" s="36">
        <f t="shared" si="35"/>
        <v>4.545454545454545</v>
      </c>
      <c r="AM113" s="36">
        <f t="shared" si="23"/>
        <v>2.1333333333333333</v>
      </c>
      <c r="AN113" s="36">
        <f t="shared" si="24"/>
        <v>7.8400000000000007</v>
      </c>
      <c r="AO113" s="36">
        <f t="shared" si="25"/>
        <v>4.545454545454545</v>
      </c>
      <c r="AP113" s="36">
        <f t="shared" si="26"/>
        <v>7.2592592592592586</v>
      </c>
      <c r="AQ113" s="36">
        <f t="shared" si="27"/>
        <v>6.0500000000000007</v>
      </c>
      <c r="AR113" s="36">
        <f t="shared" si="28"/>
        <v>2.0833333333333335</v>
      </c>
      <c r="AS113" s="36">
        <f t="shared" si="29"/>
        <v>5.5</v>
      </c>
      <c r="AT113" s="36">
        <f t="shared" si="30"/>
        <v>8.8947368421052637</v>
      </c>
      <c r="AU113" s="36">
        <f t="shared" si="31"/>
        <v>9.3333333333333321</v>
      </c>
      <c r="AV113">
        <v>111</v>
      </c>
      <c r="BB113" s="6">
        <f>matches_win_weighted!AL113-matches_lost_weighted!AL113</f>
        <v>2</v>
      </c>
      <c r="BC113" s="6">
        <f>matches_win_weighted!AM113-matches_lost_weighted!AM113</f>
        <v>14</v>
      </c>
      <c r="BD113" s="6">
        <f>matches_win_weighted!AN113-matches_lost_weighted!AN113</f>
        <v>-3.0000000000000009</v>
      </c>
      <c r="BE113" s="6">
        <f>matches_win_weighted!AO113-matches_lost_weighted!AO113</f>
        <v>2</v>
      </c>
      <c r="BF113" s="6">
        <f>matches_win_weighted!AP113-matches_lost_weighted!AP113</f>
        <v>-1</v>
      </c>
      <c r="BG113" s="6">
        <f>matches_win_weighted!AQ113-matches_lost_weighted!AQ113</f>
        <v>-2.0000000000000009</v>
      </c>
      <c r="BH113" s="6">
        <f>matches_win_weighted!AR113-matches_lost_weighted!AR113</f>
        <v>2.0000000000000004</v>
      </c>
      <c r="BI113" s="6">
        <f>matches_win_weighted!AS113-matches_lost_weighted!AS113</f>
        <v>0</v>
      </c>
      <c r="BJ113" s="6">
        <f>matches_win_weighted!AT113-matches_lost_weighted!AT113</f>
        <v>-7.0000000000000009</v>
      </c>
      <c r="BK113" s="6">
        <f>matches_win_weighted!AU113-matches_lost_weighted!AU113</f>
        <v>-6.9999999999999991</v>
      </c>
      <c r="BL113">
        <v>111</v>
      </c>
      <c r="BP113" s="6">
        <f>'matches_lost (2)'!BA113</f>
        <v>9.0909090909090884E-2</v>
      </c>
      <c r="BQ113" s="6">
        <f>'matches_lost (2)'!BB113</f>
        <v>0.46666666666666662</v>
      </c>
      <c r="BR113" s="6">
        <f>'matches_lost (2)'!BC113</f>
        <v>-0.12000000000000005</v>
      </c>
      <c r="BS113" s="6">
        <f>'matches_lost (2)'!BD113</f>
        <v>9.0909090909090884E-2</v>
      </c>
      <c r="BT113" s="6">
        <f>'matches_lost (2)'!BE113</f>
        <v>-3.7037037037037035E-2</v>
      </c>
      <c r="BU113" s="6">
        <f>'matches_lost (2)'!BF113</f>
        <v>-0.10000000000000003</v>
      </c>
      <c r="BV113" s="6">
        <f>'matches_lost (2)'!BG113</f>
        <v>0.16666666666666669</v>
      </c>
      <c r="BW113" s="6">
        <f>'matches_lost (2)'!BH113</f>
        <v>0</v>
      </c>
      <c r="BX113" s="6">
        <f>'matches_lost (2)'!BI113</f>
        <v>-0.36842105263157898</v>
      </c>
      <c r="BY113" s="6">
        <f>'matches_lost (2)'!BJ113</f>
        <v>-0.33333333333333331</v>
      </c>
      <c r="BZ113">
        <v>111</v>
      </c>
    </row>
    <row r="114" spans="1:78" x14ac:dyDescent="0.35">
      <c r="A114" t="s">
        <v>145</v>
      </c>
      <c r="B114" s="32">
        <v>111</v>
      </c>
      <c r="C114">
        <v>1</v>
      </c>
      <c r="D114">
        <v>6</v>
      </c>
      <c r="E114">
        <v>1</v>
      </c>
      <c r="F114">
        <f t="shared" si="32"/>
        <v>6</v>
      </c>
      <c r="G114">
        <f t="shared" si="33"/>
        <v>-5</v>
      </c>
      <c r="H114">
        <f t="shared" si="34"/>
        <v>0</v>
      </c>
      <c r="I114" s="5">
        <f>VLOOKUP(F114,naive_stat!$A$4:$E$13,5,0)</f>
        <v>0.55555555555555558</v>
      </c>
      <c r="J114" s="35">
        <f>11-VLOOKUP(F114,naive_stat!$A$4:$F$13,6,0)</f>
        <v>9</v>
      </c>
      <c r="K114" s="4">
        <f>HLOOKUP(F114,$AL$3:AU114,AV114,0)</f>
        <v>2.7692307692307692</v>
      </c>
      <c r="L114" s="51">
        <f>IF(HLOOKUP(C114,$AL$3:$AU113,$AV113,0)&gt;HLOOKUP(D114,$AL$3:$AU113,$AV113,0),C114,D114)</f>
        <v>1</v>
      </c>
      <c r="M114" s="47">
        <f t="shared" si="40"/>
        <v>1</v>
      </c>
      <c r="N114" s="52">
        <f>IF(HLOOKUP(C114,$BB$3:$BK113,$AV113,0)&gt;HLOOKUP(D114,$BB$3:$BK113,$AV113,0),C114,D114)</f>
        <v>1</v>
      </c>
      <c r="O114" s="46">
        <f t="shared" si="38"/>
        <v>1</v>
      </c>
      <c r="P114" s="53">
        <f>IF(HLOOKUP(C114,$BP$3:$BY113,$AV113,0)&gt;HLOOKUP(D114,$BP$3:$BY113,$AV113,0),C114,D114)</f>
        <v>1</v>
      </c>
      <c r="Q114" s="46">
        <f t="shared" si="39"/>
        <v>1</v>
      </c>
      <c r="R114" s="27">
        <f>COUNTIF($F$4:$F114,R$3)</f>
        <v>10</v>
      </c>
      <c r="S114" s="27">
        <f>COUNTIF($F$4:$F114,S$3)</f>
        <v>8</v>
      </c>
      <c r="T114" s="27">
        <f>COUNTIF($F$4:$F114,T$3)</f>
        <v>14</v>
      </c>
      <c r="U114" s="27">
        <f>COUNTIF($F$4:$F114,U$3)</f>
        <v>10</v>
      </c>
      <c r="V114" s="27">
        <f>COUNTIF($F$4:$F114,V$3)</f>
        <v>14</v>
      </c>
      <c r="W114" s="27">
        <f>COUNTIF($F$4:$F114,W$3)</f>
        <v>11</v>
      </c>
      <c r="X114" s="27">
        <f>COUNTIF($F$4:$F114,X$3)</f>
        <v>6</v>
      </c>
      <c r="Y114" s="27">
        <f>COUNTIF($F$4:$F114,Y$3)</f>
        <v>11</v>
      </c>
      <c r="Z114" s="27">
        <f>COUNTIF($F$4:$F114,Z$3)</f>
        <v>13</v>
      </c>
      <c r="AA114" s="27">
        <f>COUNTIF($F$4:$F114,AA$3)</f>
        <v>14</v>
      </c>
      <c r="AB114" s="39">
        <f>COUNTIF($E$4:$F114,R$3)</f>
        <v>22</v>
      </c>
      <c r="AC114" s="41">
        <f>COUNTIF($E$4:$F114,S$3)</f>
        <v>31</v>
      </c>
      <c r="AD114" s="41">
        <f>COUNTIF($E$4:$F114,T$3)</f>
        <v>25</v>
      </c>
      <c r="AE114" s="41">
        <f>COUNTIF($E$4:$F114,U$3)</f>
        <v>22</v>
      </c>
      <c r="AF114" s="41">
        <f>COUNTIF($E$4:$F114,V$3)</f>
        <v>27</v>
      </c>
      <c r="AG114" s="41">
        <f>COUNTIF($E$4:$F114,W$3)</f>
        <v>20</v>
      </c>
      <c r="AH114" s="41">
        <f>COUNTIF($E$4:$F114,X$3)</f>
        <v>13</v>
      </c>
      <c r="AI114" s="41">
        <f>COUNTIF($E$4:$F114,Y$3)</f>
        <v>22</v>
      </c>
      <c r="AJ114" s="41">
        <f>COUNTIF($E$4:$F114,Z$3)</f>
        <v>19</v>
      </c>
      <c r="AK114" s="41">
        <f>COUNTIF($E$4:$F114,AA$3)</f>
        <v>21</v>
      </c>
      <c r="AL114" s="36">
        <f t="shared" si="35"/>
        <v>4.545454545454545</v>
      </c>
      <c r="AM114" s="36">
        <f t="shared" si="23"/>
        <v>2.064516129032258</v>
      </c>
      <c r="AN114" s="36">
        <f t="shared" si="24"/>
        <v>7.8400000000000007</v>
      </c>
      <c r="AO114" s="36">
        <f t="shared" si="25"/>
        <v>4.545454545454545</v>
      </c>
      <c r="AP114" s="36">
        <f t="shared" si="26"/>
        <v>7.2592592592592586</v>
      </c>
      <c r="AQ114" s="36">
        <f t="shared" si="27"/>
        <v>6.0500000000000007</v>
      </c>
      <c r="AR114" s="36">
        <f t="shared" si="28"/>
        <v>2.7692307692307692</v>
      </c>
      <c r="AS114" s="36">
        <f t="shared" si="29"/>
        <v>5.5</v>
      </c>
      <c r="AT114" s="36">
        <f t="shared" si="30"/>
        <v>8.8947368421052637</v>
      </c>
      <c r="AU114" s="36">
        <f t="shared" si="31"/>
        <v>9.3333333333333321</v>
      </c>
      <c r="AV114">
        <v>112</v>
      </c>
      <c r="BB114" s="6">
        <f>matches_win_weighted!AL114-matches_lost_weighted!AL114</f>
        <v>2</v>
      </c>
      <c r="BC114" s="6">
        <f>matches_win_weighted!AM114-matches_lost_weighted!AM114</f>
        <v>15.000000000000002</v>
      </c>
      <c r="BD114" s="6">
        <f>matches_win_weighted!AN114-matches_lost_weighted!AN114</f>
        <v>-3.0000000000000009</v>
      </c>
      <c r="BE114" s="6">
        <f>matches_win_weighted!AO114-matches_lost_weighted!AO114</f>
        <v>2</v>
      </c>
      <c r="BF114" s="6">
        <f>matches_win_weighted!AP114-matches_lost_weighted!AP114</f>
        <v>-1</v>
      </c>
      <c r="BG114" s="6">
        <f>matches_win_weighted!AQ114-matches_lost_weighted!AQ114</f>
        <v>-2.0000000000000009</v>
      </c>
      <c r="BH114" s="6">
        <f>matches_win_weighted!AR114-matches_lost_weighted!AR114</f>
        <v>1</v>
      </c>
      <c r="BI114" s="6">
        <f>matches_win_weighted!AS114-matches_lost_weighted!AS114</f>
        <v>0</v>
      </c>
      <c r="BJ114" s="6">
        <f>matches_win_weighted!AT114-matches_lost_weighted!AT114</f>
        <v>-7.0000000000000009</v>
      </c>
      <c r="BK114" s="6">
        <f>matches_win_weighted!AU114-matches_lost_weighted!AU114</f>
        <v>-6.9999999999999991</v>
      </c>
      <c r="BL114">
        <v>112</v>
      </c>
      <c r="BP114" s="6">
        <f>'matches_lost (2)'!BA114</f>
        <v>9.0909090909090884E-2</v>
      </c>
      <c r="BQ114" s="6">
        <f>'matches_lost (2)'!BB114</f>
        <v>0.4838709677419355</v>
      </c>
      <c r="BR114" s="6">
        <f>'matches_lost (2)'!BC114</f>
        <v>-0.12000000000000005</v>
      </c>
      <c r="BS114" s="6">
        <f>'matches_lost (2)'!BD114</f>
        <v>9.0909090909090884E-2</v>
      </c>
      <c r="BT114" s="6">
        <f>'matches_lost (2)'!BE114</f>
        <v>-3.7037037037037035E-2</v>
      </c>
      <c r="BU114" s="6">
        <f>'matches_lost (2)'!BF114</f>
        <v>-0.10000000000000003</v>
      </c>
      <c r="BV114" s="6">
        <f>'matches_lost (2)'!BG114</f>
        <v>7.6923076923076872E-2</v>
      </c>
      <c r="BW114" s="6">
        <f>'matches_lost (2)'!BH114</f>
        <v>0</v>
      </c>
      <c r="BX114" s="6">
        <f>'matches_lost (2)'!BI114</f>
        <v>-0.36842105263157898</v>
      </c>
      <c r="BY114" s="6">
        <f>'matches_lost (2)'!BJ114</f>
        <v>-0.33333333333333331</v>
      </c>
      <c r="BZ114">
        <v>112</v>
      </c>
    </row>
    <row r="115" spans="1:78" x14ac:dyDescent="0.35">
      <c r="A115" t="s">
        <v>145</v>
      </c>
      <c r="B115" s="32">
        <v>112</v>
      </c>
      <c r="C115">
        <v>8</v>
      </c>
      <c r="D115">
        <v>0</v>
      </c>
      <c r="E115">
        <v>0</v>
      </c>
      <c r="F115">
        <f t="shared" si="32"/>
        <v>8</v>
      </c>
      <c r="G115">
        <f t="shared" si="33"/>
        <v>8</v>
      </c>
      <c r="H115">
        <f t="shared" si="34"/>
        <v>0</v>
      </c>
      <c r="I115" s="5">
        <f>VLOOKUP(F115,naive_stat!$A$4:$E$13,5,0)</f>
        <v>0.32</v>
      </c>
      <c r="J115" s="35">
        <f>11-VLOOKUP(F115,naive_stat!$A$4:$F$13,6,0)</f>
        <v>1</v>
      </c>
      <c r="K115" s="4">
        <f>HLOOKUP(F115,$AL$3:AU115,AV115,0)</f>
        <v>9.7999999999999989</v>
      </c>
      <c r="L115" s="51">
        <f>IF(HLOOKUP(C115,$AL$3:$AU114,$AV114,0)&gt;HLOOKUP(D115,$AL$3:$AU114,$AV114,0),C115,D115)</f>
        <v>8</v>
      </c>
      <c r="M115" s="47">
        <f t="shared" si="40"/>
        <v>0</v>
      </c>
      <c r="N115" s="52">
        <f>IF(HLOOKUP(C115,$BB$3:$BK114,$AV114,0)&gt;HLOOKUP(D115,$BB$3:$BK114,$AV114,0),C115,D115)</f>
        <v>0</v>
      </c>
      <c r="O115" s="46">
        <f t="shared" si="38"/>
        <v>1</v>
      </c>
      <c r="P115" s="53">
        <f>IF(HLOOKUP(C115,$BP$3:$BY114,$AV114,0)&gt;HLOOKUP(D115,$BP$3:$BY114,$AV114,0),C115,D115)</f>
        <v>0</v>
      </c>
      <c r="Q115" s="46">
        <f t="shared" si="39"/>
        <v>1</v>
      </c>
      <c r="R115" s="27">
        <f>COUNTIF($F$4:$F115,R$3)</f>
        <v>10</v>
      </c>
      <c r="S115" s="27">
        <f>COUNTIF($F$4:$F115,S$3)</f>
        <v>8</v>
      </c>
      <c r="T115" s="27">
        <f>COUNTIF($F$4:$F115,T$3)</f>
        <v>14</v>
      </c>
      <c r="U115" s="27">
        <f>COUNTIF($F$4:$F115,U$3)</f>
        <v>10</v>
      </c>
      <c r="V115" s="27">
        <f>COUNTIF($F$4:$F115,V$3)</f>
        <v>14</v>
      </c>
      <c r="W115" s="27">
        <f>COUNTIF($F$4:$F115,W$3)</f>
        <v>11</v>
      </c>
      <c r="X115" s="27">
        <f>COUNTIF($F$4:$F115,X$3)</f>
        <v>6</v>
      </c>
      <c r="Y115" s="27">
        <f>COUNTIF($F$4:$F115,Y$3)</f>
        <v>11</v>
      </c>
      <c r="Z115" s="27">
        <f>COUNTIF($F$4:$F115,Z$3)</f>
        <v>14</v>
      </c>
      <c r="AA115" s="27">
        <f>COUNTIF($F$4:$F115,AA$3)</f>
        <v>14</v>
      </c>
      <c r="AB115" s="39">
        <f>COUNTIF($E$4:$F115,R$3)</f>
        <v>23</v>
      </c>
      <c r="AC115" s="41">
        <f>COUNTIF($E$4:$F115,S$3)</f>
        <v>31</v>
      </c>
      <c r="AD115" s="41">
        <f>COUNTIF($E$4:$F115,T$3)</f>
        <v>25</v>
      </c>
      <c r="AE115" s="41">
        <f>COUNTIF($E$4:$F115,U$3)</f>
        <v>22</v>
      </c>
      <c r="AF115" s="41">
        <f>COUNTIF($E$4:$F115,V$3)</f>
        <v>27</v>
      </c>
      <c r="AG115" s="41">
        <f>COUNTIF($E$4:$F115,W$3)</f>
        <v>20</v>
      </c>
      <c r="AH115" s="41">
        <f>COUNTIF($E$4:$F115,X$3)</f>
        <v>13</v>
      </c>
      <c r="AI115" s="41">
        <f>COUNTIF($E$4:$F115,Y$3)</f>
        <v>22</v>
      </c>
      <c r="AJ115" s="41">
        <f>COUNTIF($E$4:$F115,Z$3)</f>
        <v>20</v>
      </c>
      <c r="AK115" s="41">
        <f>COUNTIF($E$4:$F115,AA$3)</f>
        <v>21</v>
      </c>
      <c r="AL115" s="36">
        <f t="shared" si="35"/>
        <v>4.3478260869565215</v>
      </c>
      <c r="AM115" s="36">
        <f t="shared" si="23"/>
        <v>2.064516129032258</v>
      </c>
      <c r="AN115" s="36">
        <f t="shared" si="24"/>
        <v>7.8400000000000007</v>
      </c>
      <c r="AO115" s="36">
        <f t="shared" si="25"/>
        <v>4.545454545454545</v>
      </c>
      <c r="AP115" s="36">
        <f t="shared" si="26"/>
        <v>7.2592592592592586</v>
      </c>
      <c r="AQ115" s="36">
        <f t="shared" si="27"/>
        <v>6.0500000000000007</v>
      </c>
      <c r="AR115" s="36">
        <f t="shared" si="28"/>
        <v>2.7692307692307692</v>
      </c>
      <c r="AS115" s="36">
        <f t="shared" si="29"/>
        <v>5.5</v>
      </c>
      <c r="AT115" s="36">
        <f t="shared" si="30"/>
        <v>9.7999999999999989</v>
      </c>
      <c r="AU115" s="36">
        <f t="shared" si="31"/>
        <v>9.3333333333333321</v>
      </c>
      <c r="AV115">
        <v>113</v>
      </c>
      <c r="BB115" s="6">
        <f>matches_win_weighted!AL115-matches_lost_weighted!AL115</f>
        <v>3</v>
      </c>
      <c r="BC115" s="6">
        <f>matches_win_weighted!AM115-matches_lost_weighted!AM115</f>
        <v>15.000000000000002</v>
      </c>
      <c r="BD115" s="6">
        <f>matches_win_weighted!AN115-matches_lost_weighted!AN115</f>
        <v>-3.0000000000000009</v>
      </c>
      <c r="BE115" s="6">
        <f>matches_win_weighted!AO115-matches_lost_weighted!AO115</f>
        <v>2</v>
      </c>
      <c r="BF115" s="6">
        <f>matches_win_weighted!AP115-matches_lost_weighted!AP115</f>
        <v>-1</v>
      </c>
      <c r="BG115" s="6">
        <f>matches_win_weighted!AQ115-matches_lost_weighted!AQ115</f>
        <v>-2.0000000000000009</v>
      </c>
      <c r="BH115" s="6">
        <f>matches_win_weighted!AR115-matches_lost_weighted!AR115</f>
        <v>1</v>
      </c>
      <c r="BI115" s="6">
        <f>matches_win_weighted!AS115-matches_lost_weighted!AS115</f>
        <v>0</v>
      </c>
      <c r="BJ115" s="6">
        <f>matches_win_weighted!AT115-matches_lost_weighted!AT115</f>
        <v>-7.9999999999999991</v>
      </c>
      <c r="BK115" s="6">
        <f>matches_win_weighted!AU115-matches_lost_weighted!AU115</f>
        <v>-6.9999999999999991</v>
      </c>
      <c r="BL115">
        <v>113</v>
      </c>
      <c r="BP115" s="6">
        <f>'matches_lost (2)'!BA115</f>
        <v>0.13043478260869562</v>
      </c>
      <c r="BQ115" s="6">
        <f>'matches_lost (2)'!BB115</f>
        <v>0.4838709677419355</v>
      </c>
      <c r="BR115" s="6">
        <f>'matches_lost (2)'!BC115</f>
        <v>-0.12000000000000005</v>
      </c>
      <c r="BS115" s="6">
        <f>'matches_lost (2)'!BD115</f>
        <v>9.0909090909090884E-2</v>
      </c>
      <c r="BT115" s="6">
        <f>'matches_lost (2)'!BE115</f>
        <v>-3.7037037037037035E-2</v>
      </c>
      <c r="BU115" s="6">
        <f>'matches_lost (2)'!BF115</f>
        <v>-0.10000000000000003</v>
      </c>
      <c r="BV115" s="6">
        <f>'matches_lost (2)'!BG115</f>
        <v>7.6923076923076872E-2</v>
      </c>
      <c r="BW115" s="6">
        <f>'matches_lost (2)'!BH115</f>
        <v>0</v>
      </c>
      <c r="BX115" s="6">
        <f>'matches_lost (2)'!BI115</f>
        <v>-0.39999999999999997</v>
      </c>
      <c r="BY115" s="6">
        <f>'matches_lost (2)'!BJ115</f>
        <v>-0.33333333333333331</v>
      </c>
      <c r="BZ115">
        <v>113</v>
      </c>
    </row>
    <row r="116" spans="1:78" x14ac:dyDescent="0.35">
      <c r="A116" t="s">
        <v>145</v>
      </c>
      <c r="B116" s="32">
        <v>113</v>
      </c>
      <c r="C116">
        <v>2</v>
      </c>
      <c r="D116">
        <v>3</v>
      </c>
      <c r="E116">
        <v>2</v>
      </c>
      <c r="F116">
        <f t="shared" si="32"/>
        <v>3</v>
      </c>
      <c r="G116">
        <f t="shared" si="33"/>
        <v>-1</v>
      </c>
      <c r="H116">
        <f t="shared" si="34"/>
        <v>0</v>
      </c>
      <c r="I116" s="5">
        <f>VLOOKUP(F116,naive_stat!$A$4:$E$13,5,0)</f>
        <v>0.48148148148148145</v>
      </c>
      <c r="J116" s="35">
        <f>11-VLOOKUP(F116,naive_stat!$A$4:$F$13,6,0)</f>
        <v>5</v>
      </c>
      <c r="K116" s="4">
        <f>HLOOKUP(F116,$AL$3:AU116,AV116,0)</f>
        <v>5.2608695652173916</v>
      </c>
      <c r="L116" s="51">
        <f>IF(HLOOKUP(C116,$AL$3:$AU115,$AV115,0)&gt;HLOOKUP(D116,$AL$3:$AU115,$AV115,0),C116,D116)</f>
        <v>2</v>
      </c>
      <c r="M116" s="47">
        <f t="shared" si="40"/>
        <v>1</v>
      </c>
      <c r="N116" s="52">
        <f>IF(HLOOKUP(C116,$BB$3:$BK115,$AV115,0)&gt;HLOOKUP(D116,$BB$3:$BK115,$AV115,0),C116,D116)</f>
        <v>3</v>
      </c>
      <c r="O116" s="46">
        <f t="shared" si="38"/>
        <v>0</v>
      </c>
      <c r="P116" s="53">
        <f>IF(HLOOKUP(C116,$BP$3:$BY115,$AV115,0)&gt;HLOOKUP(D116,$BP$3:$BY115,$AV115,0),C116,D116)</f>
        <v>3</v>
      </c>
      <c r="Q116" s="46">
        <f t="shared" si="39"/>
        <v>0</v>
      </c>
      <c r="R116" s="27">
        <f>COUNTIF($F$4:$F116,R$3)</f>
        <v>10</v>
      </c>
      <c r="S116" s="27">
        <f>COUNTIF($F$4:$F116,S$3)</f>
        <v>8</v>
      </c>
      <c r="T116" s="27">
        <f>COUNTIF($F$4:$F116,T$3)</f>
        <v>14</v>
      </c>
      <c r="U116" s="27">
        <f>COUNTIF($F$4:$F116,U$3)</f>
        <v>11</v>
      </c>
      <c r="V116" s="27">
        <f>COUNTIF($F$4:$F116,V$3)</f>
        <v>14</v>
      </c>
      <c r="W116" s="27">
        <f>COUNTIF($F$4:$F116,W$3)</f>
        <v>11</v>
      </c>
      <c r="X116" s="27">
        <f>COUNTIF($F$4:$F116,X$3)</f>
        <v>6</v>
      </c>
      <c r="Y116" s="27">
        <f>COUNTIF($F$4:$F116,Y$3)</f>
        <v>11</v>
      </c>
      <c r="Z116" s="27">
        <f>COUNTIF($F$4:$F116,Z$3)</f>
        <v>14</v>
      </c>
      <c r="AA116" s="27">
        <f>COUNTIF($F$4:$F116,AA$3)</f>
        <v>14</v>
      </c>
      <c r="AB116" s="39">
        <f>COUNTIF($E$4:$F116,R$3)</f>
        <v>23</v>
      </c>
      <c r="AC116" s="41">
        <f>COUNTIF($E$4:$F116,S$3)</f>
        <v>31</v>
      </c>
      <c r="AD116" s="41">
        <f>COUNTIF($E$4:$F116,T$3)</f>
        <v>26</v>
      </c>
      <c r="AE116" s="41">
        <f>COUNTIF($E$4:$F116,U$3)</f>
        <v>23</v>
      </c>
      <c r="AF116" s="41">
        <f>COUNTIF($E$4:$F116,V$3)</f>
        <v>27</v>
      </c>
      <c r="AG116" s="41">
        <f>COUNTIF($E$4:$F116,W$3)</f>
        <v>20</v>
      </c>
      <c r="AH116" s="41">
        <f>COUNTIF($E$4:$F116,X$3)</f>
        <v>13</v>
      </c>
      <c r="AI116" s="41">
        <f>COUNTIF($E$4:$F116,Y$3)</f>
        <v>22</v>
      </c>
      <c r="AJ116" s="41">
        <f>COUNTIF($E$4:$F116,Z$3)</f>
        <v>20</v>
      </c>
      <c r="AK116" s="41">
        <f>COUNTIF($E$4:$F116,AA$3)</f>
        <v>21</v>
      </c>
      <c r="AL116" s="36">
        <f t="shared" si="35"/>
        <v>4.3478260869565215</v>
      </c>
      <c r="AM116" s="36">
        <f t="shared" si="23"/>
        <v>2.064516129032258</v>
      </c>
      <c r="AN116" s="36">
        <f t="shared" si="24"/>
        <v>7.5384615384615383</v>
      </c>
      <c r="AO116" s="36">
        <f t="shared" si="25"/>
        <v>5.2608695652173916</v>
      </c>
      <c r="AP116" s="36">
        <f t="shared" si="26"/>
        <v>7.2592592592592586</v>
      </c>
      <c r="AQ116" s="36">
        <f t="shared" si="27"/>
        <v>6.0500000000000007</v>
      </c>
      <c r="AR116" s="36">
        <f t="shared" si="28"/>
        <v>2.7692307692307692</v>
      </c>
      <c r="AS116" s="36">
        <f t="shared" si="29"/>
        <v>5.5</v>
      </c>
      <c r="AT116" s="36">
        <f t="shared" si="30"/>
        <v>9.7999999999999989</v>
      </c>
      <c r="AU116" s="36">
        <f t="shared" si="31"/>
        <v>9.3333333333333321</v>
      </c>
      <c r="AV116">
        <v>114</v>
      </c>
      <c r="BB116" s="6">
        <f>matches_win_weighted!AL116-matches_lost_weighted!AL116</f>
        <v>3</v>
      </c>
      <c r="BC116" s="6">
        <f>matches_win_weighted!AM116-matches_lost_weighted!AM116</f>
        <v>15.000000000000002</v>
      </c>
      <c r="BD116" s="6">
        <f>matches_win_weighted!AN116-matches_lost_weighted!AN116</f>
        <v>-2</v>
      </c>
      <c r="BE116" s="6">
        <f>matches_win_weighted!AO116-matches_lost_weighted!AO116</f>
        <v>0.99999999999999911</v>
      </c>
      <c r="BF116" s="6">
        <f>matches_win_weighted!AP116-matches_lost_weighted!AP116</f>
        <v>-1</v>
      </c>
      <c r="BG116" s="6">
        <f>matches_win_weighted!AQ116-matches_lost_weighted!AQ116</f>
        <v>-2.0000000000000009</v>
      </c>
      <c r="BH116" s="6">
        <f>matches_win_weighted!AR116-matches_lost_weighted!AR116</f>
        <v>1</v>
      </c>
      <c r="BI116" s="6">
        <f>matches_win_weighted!AS116-matches_lost_weighted!AS116</f>
        <v>0</v>
      </c>
      <c r="BJ116" s="6">
        <f>matches_win_weighted!AT116-matches_lost_weighted!AT116</f>
        <v>-7.9999999999999991</v>
      </c>
      <c r="BK116" s="6">
        <f>matches_win_weighted!AU116-matches_lost_weighted!AU116</f>
        <v>-6.9999999999999991</v>
      </c>
      <c r="BL116">
        <v>114</v>
      </c>
      <c r="BP116" s="6">
        <f>'matches_lost (2)'!BA116</f>
        <v>0.13043478260869562</v>
      </c>
      <c r="BQ116" s="6">
        <f>'matches_lost (2)'!BB116</f>
        <v>0.4838709677419355</v>
      </c>
      <c r="BR116" s="6">
        <f>'matches_lost (2)'!BC116</f>
        <v>-7.6923076923076872E-2</v>
      </c>
      <c r="BS116" s="6">
        <f>'matches_lost (2)'!BD116</f>
        <v>4.3478260869565188E-2</v>
      </c>
      <c r="BT116" s="6">
        <f>'matches_lost (2)'!BE116</f>
        <v>-3.7037037037037035E-2</v>
      </c>
      <c r="BU116" s="6">
        <f>'matches_lost (2)'!BF116</f>
        <v>-0.10000000000000003</v>
      </c>
      <c r="BV116" s="6">
        <f>'matches_lost (2)'!BG116</f>
        <v>7.6923076923076872E-2</v>
      </c>
      <c r="BW116" s="6">
        <f>'matches_lost (2)'!BH116</f>
        <v>0</v>
      </c>
      <c r="BX116" s="6">
        <f>'matches_lost (2)'!BI116</f>
        <v>-0.39999999999999997</v>
      </c>
      <c r="BY116" s="6">
        <f>'matches_lost (2)'!BJ116</f>
        <v>-0.33333333333333331</v>
      </c>
      <c r="BZ116">
        <v>114</v>
      </c>
    </row>
    <row r="117" spans="1:78" x14ac:dyDescent="0.35">
      <c r="A117" t="s">
        <v>145</v>
      </c>
      <c r="B117" s="32">
        <v>114</v>
      </c>
      <c r="C117">
        <v>9</v>
      </c>
      <c r="D117">
        <v>7</v>
      </c>
      <c r="E117">
        <v>9</v>
      </c>
      <c r="F117">
        <f t="shared" si="32"/>
        <v>7</v>
      </c>
      <c r="G117">
        <f t="shared" si="33"/>
        <v>2</v>
      </c>
      <c r="H117">
        <f t="shared" si="34"/>
        <v>0</v>
      </c>
      <c r="I117" s="5">
        <f>VLOOKUP(F117,naive_stat!$A$4:$E$13,5,0)</f>
        <v>0.44827586206896552</v>
      </c>
      <c r="J117" s="35">
        <f>11-VLOOKUP(F117,naive_stat!$A$4:$F$13,6,0)</f>
        <v>4</v>
      </c>
      <c r="K117" s="4">
        <f>HLOOKUP(F117,$AL$3:AU117,AV117,0)</f>
        <v>6.2608695652173907</v>
      </c>
      <c r="L117" s="51">
        <f>IF(HLOOKUP(C117,$AL$3:$AU116,$AV116,0)&gt;HLOOKUP(D117,$AL$3:$AU116,$AV116,0),C117,D117)</f>
        <v>9</v>
      </c>
      <c r="M117" s="47">
        <f t="shared" si="40"/>
        <v>1</v>
      </c>
      <c r="N117" s="52">
        <f>IF(HLOOKUP(C117,$BB$3:$BK116,$AV116,0)&gt;HLOOKUP(D117,$BB$3:$BK116,$AV116,0),C117,D117)</f>
        <v>7</v>
      </c>
      <c r="O117" s="46">
        <f t="shared" si="38"/>
        <v>0</v>
      </c>
      <c r="P117" s="53">
        <f>IF(HLOOKUP(C117,$BP$3:$BY116,$AV116,0)&gt;HLOOKUP(D117,$BP$3:$BY116,$AV116,0),C117,D117)</f>
        <v>7</v>
      </c>
      <c r="Q117" s="46">
        <f t="shared" si="39"/>
        <v>0</v>
      </c>
      <c r="R117" s="27">
        <f>COUNTIF($F$4:$F117,R$3)</f>
        <v>10</v>
      </c>
      <c r="S117" s="27">
        <f>COUNTIF($F$4:$F117,S$3)</f>
        <v>8</v>
      </c>
      <c r="T117" s="27">
        <f>COUNTIF($F$4:$F117,T$3)</f>
        <v>14</v>
      </c>
      <c r="U117" s="27">
        <f>COUNTIF($F$4:$F117,U$3)</f>
        <v>11</v>
      </c>
      <c r="V117" s="27">
        <f>COUNTIF($F$4:$F117,V$3)</f>
        <v>14</v>
      </c>
      <c r="W117" s="27">
        <f>COUNTIF($F$4:$F117,W$3)</f>
        <v>11</v>
      </c>
      <c r="X117" s="27">
        <f>COUNTIF($F$4:$F117,X$3)</f>
        <v>6</v>
      </c>
      <c r="Y117" s="27">
        <f>COUNTIF($F$4:$F117,Y$3)</f>
        <v>12</v>
      </c>
      <c r="Z117" s="27">
        <f>COUNTIF($F$4:$F117,Z$3)</f>
        <v>14</v>
      </c>
      <c r="AA117" s="27">
        <f>COUNTIF($F$4:$F117,AA$3)</f>
        <v>14</v>
      </c>
      <c r="AB117" s="39">
        <f>COUNTIF($E$4:$F117,R$3)</f>
        <v>23</v>
      </c>
      <c r="AC117" s="41">
        <f>COUNTIF($E$4:$F117,S$3)</f>
        <v>31</v>
      </c>
      <c r="AD117" s="41">
        <f>COUNTIF($E$4:$F117,T$3)</f>
        <v>26</v>
      </c>
      <c r="AE117" s="41">
        <f>COUNTIF($E$4:$F117,U$3)</f>
        <v>23</v>
      </c>
      <c r="AF117" s="41">
        <f>COUNTIF($E$4:$F117,V$3)</f>
        <v>27</v>
      </c>
      <c r="AG117" s="41">
        <f>COUNTIF($E$4:$F117,W$3)</f>
        <v>20</v>
      </c>
      <c r="AH117" s="41">
        <f>COUNTIF($E$4:$F117,X$3)</f>
        <v>13</v>
      </c>
      <c r="AI117" s="41">
        <f>COUNTIF($E$4:$F117,Y$3)</f>
        <v>23</v>
      </c>
      <c r="AJ117" s="41">
        <f>COUNTIF($E$4:$F117,Z$3)</f>
        <v>20</v>
      </c>
      <c r="AK117" s="41">
        <f>COUNTIF($E$4:$F117,AA$3)</f>
        <v>22</v>
      </c>
      <c r="AL117" s="36">
        <f t="shared" si="35"/>
        <v>4.3478260869565215</v>
      </c>
      <c r="AM117" s="36">
        <f t="shared" si="23"/>
        <v>2.064516129032258</v>
      </c>
      <c r="AN117" s="36">
        <f t="shared" si="24"/>
        <v>7.5384615384615383</v>
      </c>
      <c r="AO117" s="36">
        <f t="shared" si="25"/>
        <v>5.2608695652173916</v>
      </c>
      <c r="AP117" s="36">
        <f t="shared" si="26"/>
        <v>7.2592592592592586</v>
      </c>
      <c r="AQ117" s="36">
        <f t="shared" si="27"/>
        <v>6.0500000000000007</v>
      </c>
      <c r="AR117" s="36">
        <f t="shared" si="28"/>
        <v>2.7692307692307692</v>
      </c>
      <c r="AS117" s="36">
        <f t="shared" si="29"/>
        <v>6.2608695652173907</v>
      </c>
      <c r="AT117" s="36">
        <f t="shared" si="30"/>
        <v>9.7999999999999989</v>
      </c>
      <c r="AU117" s="36">
        <f t="shared" si="31"/>
        <v>8.9090909090909083</v>
      </c>
      <c r="AV117">
        <v>115</v>
      </c>
      <c r="BB117" s="6">
        <f>matches_win_weighted!AL117-matches_lost_weighted!AL117</f>
        <v>3</v>
      </c>
      <c r="BC117" s="6">
        <f>matches_win_weighted!AM117-matches_lost_weighted!AM117</f>
        <v>15.000000000000002</v>
      </c>
      <c r="BD117" s="6">
        <f>matches_win_weighted!AN117-matches_lost_weighted!AN117</f>
        <v>-2</v>
      </c>
      <c r="BE117" s="6">
        <f>matches_win_weighted!AO117-matches_lost_weighted!AO117</f>
        <v>0.99999999999999911</v>
      </c>
      <c r="BF117" s="6">
        <f>matches_win_weighted!AP117-matches_lost_weighted!AP117</f>
        <v>-1</v>
      </c>
      <c r="BG117" s="6">
        <f>matches_win_weighted!AQ117-matches_lost_weighted!AQ117</f>
        <v>-2.0000000000000009</v>
      </c>
      <c r="BH117" s="6">
        <f>matches_win_weighted!AR117-matches_lost_weighted!AR117</f>
        <v>1</v>
      </c>
      <c r="BI117" s="6">
        <f>matches_win_weighted!AS117-matches_lost_weighted!AS117</f>
        <v>-0.99999999999999911</v>
      </c>
      <c r="BJ117" s="6">
        <f>matches_win_weighted!AT117-matches_lost_weighted!AT117</f>
        <v>-7.9999999999999991</v>
      </c>
      <c r="BK117" s="6">
        <f>matches_win_weighted!AU117-matches_lost_weighted!AU117</f>
        <v>-5.9999999999999991</v>
      </c>
      <c r="BL117">
        <v>115</v>
      </c>
      <c r="BP117" s="6">
        <f>'matches_lost (2)'!BA117</f>
        <v>0.13043478260869562</v>
      </c>
      <c r="BQ117" s="6">
        <f>'matches_lost (2)'!BB117</f>
        <v>0.4838709677419355</v>
      </c>
      <c r="BR117" s="6">
        <f>'matches_lost (2)'!BC117</f>
        <v>-7.6923076923076872E-2</v>
      </c>
      <c r="BS117" s="6">
        <f>'matches_lost (2)'!BD117</f>
        <v>4.3478260869565188E-2</v>
      </c>
      <c r="BT117" s="6">
        <f>'matches_lost (2)'!BE117</f>
        <v>-3.7037037037037035E-2</v>
      </c>
      <c r="BU117" s="6">
        <f>'matches_lost (2)'!BF117</f>
        <v>-0.10000000000000003</v>
      </c>
      <c r="BV117" s="6">
        <f>'matches_lost (2)'!BG117</f>
        <v>7.6923076923076872E-2</v>
      </c>
      <c r="BW117" s="6">
        <f>'matches_lost (2)'!BH117</f>
        <v>-4.3478260869565188E-2</v>
      </c>
      <c r="BX117" s="6">
        <f>'matches_lost (2)'!BI117</f>
        <v>-0.39999999999999997</v>
      </c>
      <c r="BY117" s="6">
        <f>'matches_lost (2)'!BJ117</f>
        <v>-0.27272727272727271</v>
      </c>
      <c r="BZ117">
        <v>115</v>
      </c>
    </row>
    <row r="118" spans="1:78" x14ac:dyDescent="0.35">
      <c r="A118" t="s">
        <v>145</v>
      </c>
      <c r="B118" s="32">
        <v>115</v>
      </c>
      <c r="C118">
        <v>7</v>
      </c>
      <c r="D118">
        <v>0</v>
      </c>
      <c r="E118">
        <v>7</v>
      </c>
      <c r="F118">
        <f t="shared" si="32"/>
        <v>0</v>
      </c>
      <c r="G118">
        <f t="shared" si="33"/>
        <v>7</v>
      </c>
      <c r="H118">
        <f t="shared" si="34"/>
        <v>0</v>
      </c>
      <c r="I118" s="5">
        <f>VLOOKUP(F118,naive_stat!$A$4:$E$13,5,0)</f>
        <v>0.5161290322580645</v>
      </c>
      <c r="J118" s="35">
        <f>11-VLOOKUP(F118,naive_stat!$A$4:$F$13,6,0)</f>
        <v>8</v>
      </c>
      <c r="K118" s="4">
        <f>HLOOKUP(F118,$AL$3:AU118,AV118,0)</f>
        <v>5.0416666666666661</v>
      </c>
      <c r="L118" s="51">
        <f>IF(HLOOKUP(C118,$AL$3:$AU117,$AV117,0)&gt;HLOOKUP(D118,$AL$3:$AU117,$AV117,0),C118,D118)</f>
        <v>7</v>
      </c>
      <c r="M118" s="47">
        <f t="shared" si="40"/>
        <v>1</v>
      </c>
      <c r="N118" s="52">
        <f>IF(HLOOKUP(C118,$BB$3:$BK117,$AV117,0)&gt;HLOOKUP(D118,$BB$3:$BK117,$AV117,0),C118,D118)</f>
        <v>0</v>
      </c>
      <c r="O118" s="46">
        <f t="shared" si="38"/>
        <v>0</v>
      </c>
      <c r="P118" s="53">
        <f>IF(HLOOKUP(C118,$BP$3:$BY117,$AV117,0)&gt;HLOOKUP(D118,$BP$3:$BY117,$AV117,0),C118,D118)</f>
        <v>0</v>
      </c>
      <c r="Q118" s="46">
        <f t="shared" si="39"/>
        <v>0</v>
      </c>
      <c r="R118" s="27">
        <f>COUNTIF($F$4:$F118,R$3)</f>
        <v>11</v>
      </c>
      <c r="S118" s="27">
        <f>COUNTIF($F$4:$F118,S$3)</f>
        <v>8</v>
      </c>
      <c r="T118" s="27">
        <f>COUNTIF($F$4:$F118,T$3)</f>
        <v>14</v>
      </c>
      <c r="U118" s="27">
        <f>COUNTIF($F$4:$F118,U$3)</f>
        <v>11</v>
      </c>
      <c r="V118" s="27">
        <f>COUNTIF($F$4:$F118,V$3)</f>
        <v>14</v>
      </c>
      <c r="W118" s="27">
        <f>COUNTIF($F$4:$F118,W$3)</f>
        <v>11</v>
      </c>
      <c r="X118" s="27">
        <f>COUNTIF($F$4:$F118,X$3)</f>
        <v>6</v>
      </c>
      <c r="Y118" s="27">
        <f>COUNTIF($F$4:$F118,Y$3)</f>
        <v>12</v>
      </c>
      <c r="Z118" s="27">
        <f>COUNTIF($F$4:$F118,Z$3)</f>
        <v>14</v>
      </c>
      <c r="AA118" s="27">
        <f>COUNTIF($F$4:$F118,AA$3)</f>
        <v>14</v>
      </c>
      <c r="AB118" s="39">
        <f>COUNTIF($E$4:$F118,R$3)</f>
        <v>24</v>
      </c>
      <c r="AC118" s="41">
        <f>COUNTIF($E$4:$F118,S$3)</f>
        <v>31</v>
      </c>
      <c r="AD118" s="41">
        <f>COUNTIF($E$4:$F118,T$3)</f>
        <v>26</v>
      </c>
      <c r="AE118" s="41">
        <f>COUNTIF($E$4:$F118,U$3)</f>
        <v>23</v>
      </c>
      <c r="AF118" s="41">
        <f>COUNTIF($E$4:$F118,V$3)</f>
        <v>27</v>
      </c>
      <c r="AG118" s="41">
        <f>COUNTIF($E$4:$F118,W$3)</f>
        <v>20</v>
      </c>
      <c r="AH118" s="41">
        <f>COUNTIF($E$4:$F118,X$3)</f>
        <v>13</v>
      </c>
      <c r="AI118" s="41">
        <f>COUNTIF($E$4:$F118,Y$3)</f>
        <v>24</v>
      </c>
      <c r="AJ118" s="41">
        <f>COUNTIF($E$4:$F118,Z$3)</f>
        <v>20</v>
      </c>
      <c r="AK118" s="41">
        <f>COUNTIF($E$4:$F118,AA$3)</f>
        <v>22</v>
      </c>
      <c r="AL118" s="36">
        <f t="shared" si="35"/>
        <v>5.0416666666666661</v>
      </c>
      <c r="AM118" s="36">
        <f t="shared" si="23"/>
        <v>2.064516129032258</v>
      </c>
      <c r="AN118" s="36">
        <f t="shared" si="24"/>
        <v>7.5384615384615383</v>
      </c>
      <c r="AO118" s="36">
        <f t="shared" si="25"/>
        <v>5.2608695652173916</v>
      </c>
      <c r="AP118" s="36">
        <f t="shared" si="26"/>
        <v>7.2592592592592586</v>
      </c>
      <c r="AQ118" s="36">
        <f t="shared" si="27"/>
        <v>6.0500000000000007</v>
      </c>
      <c r="AR118" s="36">
        <f t="shared" si="28"/>
        <v>2.7692307692307692</v>
      </c>
      <c r="AS118" s="36">
        <f t="shared" si="29"/>
        <v>6</v>
      </c>
      <c r="AT118" s="36">
        <f t="shared" si="30"/>
        <v>9.7999999999999989</v>
      </c>
      <c r="AU118" s="36">
        <f t="shared" si="31"/>
        <v>8.9090909090909083</v>
      </c>
      <c r="AV118">
        <v>116</v>
      </c>
      <c r="BB118" s="6">
        <f>matches_win_weighted!AL118-matches_lost_weighted!AL118</f>
        <v>2</v>
      </c>
      <c r="BC118" s="6">
        <f>matches_win_weighted!AM118-matches_lost_weighted!AM118</f>
        <v>15.000000000000002</v>
      </c>
      <c r="BD118" s="6">
        <f>matches_win_weighted!AN118-matches_lost_weighted!AN118</f>
        <v>-2</v>
      </c>
      <c r="BE118" s="6">
        <f>matches_win_weighted!AO118-matches_lost_weighted!AO118</f>
        <v>0.99999999999999911</v>
      </c>
      <c r="BF118" s="6">
        <f>matches_win_weighted!AP118-matches_lost_weighted!AP118</f>
        <v>-1</v>
      </c>
      <c r="BG118" s="6">
        <f>matches_win_weighted!AQ118-matches_lost_weighted!AQ118</f>
        <v>-2.0000000000000009</v>
      </c>
      <c r="BH118" s="6">
        <f>matches_win_weighted!AR118-matches_lost_weighted!AR118</f>
        <v>1</v>
      </c>
      <c r="BI118" s="6">
        <f>matches_win_weighted!AS118-matches_lost_weighted!AS118</f>
        <v>0</v>
      </c>
      <c r="BJ118" s="6">
        <f>matches_win_weighted!AT118-matches_lost_weighted!AT118</f>
        <v>-7.9999999999999991</v>
      </c>
      <c r="BK118" s="6">
        <f>matches_win_weighted!AU118-matches_lost_weighted!AU118</f>
        <v>-5.9999999999999991</v>
      </c>
      <c r="BL118">
        <v>116</v>
      </c>
      <c r="BP118" s="6">
        <f>'matches_lost (2)'!BA118</f>
        <v>8.3333333333333315E-2</v>
      </c>
      <c r="BQ118" s="6">
        <f>'matches_lost (2)'!BB118</f>
        <v>0.4838709677419355</v>
      </c>
      <c r="BR118" s="6">
        <f>'matches_lost (2)'!BC118</f>
        <v>-7.6923076923076872E-2</v>
      </c>
      <c r="BS118" s="6">
        <f>'matches_lost (2)'!BD118</f>
        <v>4.3478260869565188E-2</v>
      </c>
      <c r="BT118" s="6">
        <f>'matches_lost (2)'!BE118</f>
        <v>-3.7037037037037035E-2</v>
      </c>
      <c r="BU118" s="6">
        <f>'matches_lost (2)'!BF118</f>
        <v>-0.10000000000000003</v>
      </c>
      <c r="BV118" s="6">
        <f>'matches_lost (2)'!BG118</f>
        <v>7.6923076923076872E-2</v>
      </c>
      <c r="BW118" s="6">
        <f>'matches_lost (2)'!BH118</f>
        <v>0</v>
      </c>
      <c r="BX118" s="6">
        <f>'matches_lost (2)'!BI118</f>
        <v>-0.39999999999999997</v>
      </c>
      <c r="BY118" s="6">
        <f>'matches_lost (2)'!BJ118</f>
        <v>-0.27272727272727271</v>
      </c>
      <c r="BZ118">
        <v>116</v>
      </c>
    </row>
    <row r="119" spans="1:78" x14ac:dyDescent="0.35">
      <c r="A119" t="s">
        <v>145</v>
      </c>
      <c r="B119" s="32">
        <v>116</v>
      </c>
      <c r="C119">
        <v>7</v>
      </c>
      <c r="D119">
        <v>4</v>
      </c>
      <c r="E119">
        <v>4</v>
      </c>
      <c r="F119">
        <f t="shared" si="32"/>
        <v>7</v>
      </c>
      <c r="G119">
        <f t="shared" si="33"/>
        <v>3</v>
      </c>
      <c r="H119">
        <f t="shared" si="34"/>
        <v>0</v>
      </c>
      <c r="I119" s="5">
        <f>VLOOKUP(F119,naive_stat!$A$4:$E$13,5,0)</f>
        <v>0.44827586206896552</v>
      </c>
      <c r="J119" s="35">
        <f>11-VLOOKUP(F119,naive_stat!$A$4:$F$13,6,0)</f>
        <v>4</v>
      </c>
      <c r="K119" s="4">
        <f>HLOOKUP(F119,$AL$3:AU119,AV119,0)</f>
        <v>6.76</v>
      </c>
      <c r="L119" s="51">
        <f>IF(HLOOKUP(C119,$AL$3:$AU118,$AV118,0)&gt;HLOOKUP(D119,$AL$3:$AU118,$AV118,0),C119,D119)</f>
        <v>4</v>
      </c>
      <c r="M119" s="47">
        <f t="shared" si="40"/>
        <v>1</v>
      </c>
      <c r="N119" s="52">
        <f>IF(HLOOKUP(C119,$BB$3:$BK118,$AV118,0)&gt;HLOOKUP(D119,$BB$3:$BK118,$AV118,0),C119,D119)</f>
        <v>7</v>
      </c>
      <c r="O119" s="46">
        <f t="shared" si="38"/>
        <v>0</v>
      </c>
      <c r="P119" s="53">
        <f>IF(HLOOKUP(C119,$BP$3:$BY118,$AV118,0)&gt;HLOOKUP(D119,$BP$3:$BY118,$AV118,0),C119,D119)</f>
        <v>7</v>
      </c>
      <c r="Q119" s="46">
        <f t="shared" si="39"/>
        <v>0</v>
      </c>
      <c r="R119" s="27">
        <f>COUNTIF($F$4:$F119,R$3)</f>
        <v>11</v>
      </c>
      <c r="S119" s="27">
        <f>COUNTIF($F$4:$F119,S$3)</f>
        <v>8</v>
      </c>
      <c r="T119" s="27">
        <f>COUNTIF($F$4:$F119,T$3)</f>
        <v>14</v>
      </c>
      <c r="U119" s="27">
        <f>COUNTIF($F$4:$F119,U$3)</f>
        <v>11</v>
      </c>
      <c r="V119" s="27">
        <f>COUNTIF($F$4:$F119,V$3)</f>
        <v>14</v>
      </c>
      <c r="W119" s="27">
        <f>COUNTIF($F$4:$F119,W$3)</f>
        <v>11</v>
      </c>
      <c r="X119" s="27">
        <f>COUNTIF($F$4:$F119,X$3)</f>
        <v>6</v>
      </c>
      <c r="Y119" s="27">
        <f>COUNTIF($F$4:$F119,Y$3)</f>
        <v>13</v>
      </c>
      <c r="Z119" s="27">
        <f>COUNTIF($F$4:$F119,Z$3)</f>
        <v>14</v>
      </c>
      <c r="AA119" s="27">
        <f>COUNTIF($F$4:$F119,AA$3)</f>
        <v>14</v>
      </c>
      <c r="AB119" s="39">
        <f>COUNTIF($E$4:$F119,R$3)</f>
        <v>24</v>
      </c>
      <c r="AC119" s="41">
        <f>COUNTIF($E$4:$F119,S$3)</f>
        <v>31</v>
      </c>
      <c r="AD119" s="41">
        <f>COUNTIF($E$4:$F119,T$3)</f>
        <v>26</v>
      </c>
      <c r="AE119" s="41">
        <f>COUNTIF($E$4:$F119,U$3)</f>
        <v>23</v>
      </c>
      <c r="AF119" s="41">
        <f>COUNTIF($E$4:$F119,V$3)</f>
        <v>28</v>
      </c>
      <c r="AG119" s="41">
        <f>COUNTIF($E$4:$F119,W$3)</f>
        <v>20</v>
      </c>
      <c r="AH119" s="41">
        <f>COUNTIF($E$4:$F119,X$3)</f>
        <v>13</v>
      </c>
      <c r="AI119" s="41">
        <f>COUNTIF($E$4:$F119,Y$3)</f>
        <v>25</v>
      </c>
      <c r="AJ119" s="41">
        <f>COUNTIF($E$4:$F119,Z$3)</f>
        <v>20</v>
      </c>
      <c r="AK119" s="41">
        <f>COUNTIF($E$4:$F119,AA$3)</f>
        <v>22</v>
      </c>
      <c r="AL119" s="36">
        <f t="shared" si="35"/>
        <v>5.0416666666666661</v>
      </c>
      <c r="AM119" s="36">
        <f t="shared" si="23"/>
        <v>2.064516129032258</v>
      </c>
      <c r="AN119" s="36">
        <f t="shared" si="24"/>
        <v>7.5384615384615383</v>
      </c>
      <c r="AO119" s="36">
        <f t="shared" si="25"/>
        <v>5.2608695652173916</v>
      </c>
      <c r="AP119" s="36">
        <f t="shared" si="26"/>
        <v>7</v>
      </c>
      <c r="AQ119" s="36">
        <f t="shared" si="27"/>
        <v>6.0500000000000007</v>
      </c>
      <c r="AR119" s="36">
        <f t="shared" si="28"/>
        <v>2.7692307692307692</v>
      </c>
      <c r="AS119" s="36">
        <f t="shared" si="29"/>
        <v>6.76</v>
      </c>
      <c r="AT119" s="36">
        <f t="shared" si="30"/>
        <v>9.7999999999999989</v>
      </c>
      <c r="AU119" s="36">
        <f t="shared" si="31"/>
        <v>8.9090909090909083</v>
      </c>
      <c r="AV119">
        <v>117</v>
      </c>
      <c r="BB119" s="6">
        <f>matches_win_weighted!AL119-matches_lost_weighted!AL119</f>
        <v>2</v>
      </c>
      <c r="BC119" s="6">
        <f>matches_win_weighted!AM119-matches_lost_weighted!AM119</f>
        <v>15.000000000000002</v>
      </c>
      <c r="BD119" s="6">
        <f>matches_win_weighted!AN119-matches_lost_weighted!AN119</f>
        <v>-2</v>
      </c>
      <c r="BE119" s="6">
        <f>matches_win_weighted!AO119-matches_lost_weighted!AO119</f>
        <v>0.99999999999999911</v>
      </c>
      <c r="BF119" s="6">
        <f>matches_win_weighted!AP119-matches_lost_weighted!AP119</f>
        <v>0</v>
      </c>
      <c r="BG119" s="6">
        <f>matches_win_weighted!AQ119-matches_lost_weighted!AQ119</f>
        <v>-2.0000000000000009</v>
      </c>
      <c r="BH119" s="6">
        <f>matches_win_weighted!AR119-matches_lost_weighted!AR119</f>
        <v>1</v>
      </c>
      <c r="BI119" s="6">
        <f>matches_win_weighted!AS119-matches_lost_weighted!AS119</f>
        <v>-1</v>
      </c>
      <c r="BJ119" s="6">
        <f>matches_win_weighted!AT119-matches_lost_weighted!AT119</f>
        <v>-7.9999999999999991</v>
      </c>
      <c r="BK119" s="6">
        <f>matches_win_weighted!AU119-matches_lost_weighted!AU119</f>
        <v>-5.9999999999999991</v>
      </c>
      <c r="BL119">
        <v>117</v>
      </c>
      <c r="BP119" s="6">
        <f>'matches_lost (2)'!BA119</f>
        <v>8.3333333333333315E-2</v>
      </c>
      <c r="BQ119" s="6">
        <f>'matches_lost (2)'!BB119</f>
        <v>0.4838709677419355</v>
      </c>
      <c r="BR119" s="6">
        <f>'matches_lost (2)'!BC119</f>
        <v>-7.6923076923076872E-2</v>
      </c>
      <c r="BS119" s="6">
        <f>'matches_lost (2)'!BD119</f>
        <v>4.3478260869565188E-2</v>
      </c>
      <c r="BT119" s="6">
        <f>'matches_lost (2)'!BE119</f>
        <v>0</v>
      </c>
      <c r="BU119" s="6">
        <f>'matches_lost (2)'!BF119</f>
        <v>-0.10000000000000003</v>
      </c>
      <c r="BV119" s="6">
        <f>'matches_lost (2)'!BG119</f>
        <v>7.6923076923076872E-2</v>
      </c>
      <c r="BW119" s="6">
        <f>'matches_lost (2)'!BH119</f>
        <v>-4.0000000000000036E-2</v>
      </c>
      <c r="BX119" s="6">
        <f>'matches_lost (2)'!BI119</f>
        <v>-0.39999999999999997</v>
      </c>
      <c r="BY119" s="6">
        <f>'matches_lost (2)'!BJ119</f>
        <v>-0.27272727272727271</v>
      </c>
      <c r="BZ119">
        <v>117</v>
      </c>
    </row>
    <row r="120" spans="1:78" x14ac:dyDescent="0.35">
      <c r="A120" t="s">
        <v>145</v>
      </c>
      <c r="B120" s="32">
        <v>117</v>
      </c>
      <c r="C120">
        <v>9</v>
      </c>
      <c r="D120">
        <v>0</v>
      </c>
      <c r="E120">
        <v>9</v>
      </c>
      <c r="F120">
        <f t="shared" si="32"/>
        <v>0</v>
      </c>
      <c r="G120">
        <f t="shared" si="33"/>
        <v>9</v>
      </c>
      <c r="H120">
        <f t="shared" si="34"/>
        <v>0</v>
      </c>
      <c r="I120" s="5">
        <f>VLOOKUP(F120,naive_stat!$A$4:$E$13,5,0)</f>
        <v>0.5161290322580645</v>
      </c>
      <c r="J120" s="35">
        <f>11-VLOOKUP(F120,naive_stat!$A$4:$F$13,6,0)</f>
        <v>8</v>
      </c>
      <c r="K120" s="4">
        <f>HLOOKUP(F120,$AL$3:AU120,AV120,0)</f>
        <v>5.76</v>
      </c>
      <c r="L120" s="51">
        <f>IF(HLOOKUP(C120,$AL$3:$AU119,$AV119,0)&gt;HLOOKUP(D120,$AL$3:$AU119,$AV119,0),C120,D120)</f>
        <v>9</v>
      </c>
      <c r="M120" s="47">
        <f t="shared" si="40"/>
        <v>1</v>
      </c>
      <c r="N120" s="52">
        <f>IF(HLOOKUP(C120,$BB$3:$BK119,$AV119,0)&gt;HLOOKUP(D120,$BB$3:$BK119,$AV119,0),C120,D120)</f>
        <v>0</v>
      </c>
      <c r="O120" s="46">
        <f t="shared" si="38"/>
        <v>0</v>
      </c>
      <c r="P120" s="53">
        <f>IF(HLOOKUP(C120,$BP$3:$BY119,$AV119,0)&gt;HLOOKUP(D120,$BP$3:$BY119,$AV119,0),C120,D120)</f>
        <v>0</v>
      </c>
      <c r="Q120" s="46">
        <f t="shared" si="39"/>
        <v>0</v>
      </c>
      <c r="R120" s="27">
        <f>COUNTIF($F$4:$F120,R$3)</f>
        <v>12</v>
      </c>
      <c r="S120" s="27">
        <f>COUNTIF($F$4:$F120,S$3)</f>
        <v>8</v>
      </c>
      <c r="T120" s="27">
        <f>COUNTIF($F$4:$F120,T$3)</f>
        <v>14</v>
      </c>
      <c r="U120" s="27">
        <f>COUNTIF($F$4:$F120,U$3)</f>
        <v>11</v>
      </c>
      <c r="V120" s="27">
        <f>COUNTIF($F$4:$F120,V$3)</f>
        <v>14</v>
      </c>
      <c r="W120" s="27">
        <f>COUNTIF($F$4:$F120,W$3)</f>
        <v>11</v>
      </c>
      <c r="X120" s="27">
        <f>COUNTIF($F$4:$F120,X$3)</f>
        <v>6</v>
      </c>
      <c r="Y120" s="27">
        <f>COUNTIF($F$4:$F120,Y$3)</f>
        <v>13</v>
      </c>
      <c r="Z120" s="27">
        <f>COUNTIF($F$4:$F120,Z$3)</f>
        <v>14</v>
      </c>
      <c r="AA120" s="27">
        <f>COUNTIF($F$4:$F120,AA$3)</f>
        <v>14</v>
      </c>
      <c r="AB120" s="39">
        <f>COUNTIF($E$4:$F120,R$3)</f>
        <v>25</v>
      </c>
      <c r="AC120" s="41">
        <f>COUNTIF($E$4:$F120,S$3)</f>
        <v>31</v>
      </c>
      <c r="AD120" s="41">
        <f>COUNTIF($E$4:$F120,T$3)</f>
        <v>26</v>
      </c>
      <c r="AE120" s="41">
        <f>COUNTIF($E$4:$F120,U$3)</f>
        <v>23</v>
      </c>
      <c r="AF120" s="41">
        <f>COUNTIF($E$4:$F120,V$3)</f>
        <v>28</v>
      </c>
      <c r="AG120" s="41">
        <f>COUNTIF($E$4:$F120,W$3)</f>
        <v>20</v>
      </c>
      <c r="AH120" s="41">
        <f>COUNTIF($E$4:$F120,X$3)</f>
        <v>13</v>
      </c>
      <c r="AI120" s="41">
        <f>COUNTIF($E$4:$F120,Y$3)</f>
        <v>25</v>
      </c>
      <c r="AJ120" s="41">
        <f>COUNTIF($E$4:$F120,Z$3)</f>
        <v>20</v>
      </c>
      <c r="AK120" s="41">
        <f>COUNTIF($E$4:$F120,AA$3)</f>
        <v>23</v>
      </c>
      <c r="AL120" s="36">
        <f t="shared" si="35"/>
        <v>5.76</v>
      </c>
      <c r="AM120" s="36">
        <f t="shared" si="23"/>
        <v>2.064516129032258</v>
      </c>
      <c r="AN120" s="36">
        <f t="shared" si="24"/>
        <v>7.5384615384615383</v>
      </c>
      <c r="AO120" s="36">
        <f t="shared" si="25"/>
        <v>5.2608695652173916</v>
      </c>
      <c r="AP120" s="36">
        <f t="shared" si="26"/>
        <v>7</v>
      </c>
      <c r="AQ120" s="36">
        <f t="shared" si="27"/>
        <v>6.0500000000000007</v>
      </c>
      <c r="AR120" s="36">
        <f t="shared" si="28"/>
        <v>2.7692307692307692</v>
      </c>
      <c r="AS120" s="36">
        <f t="shared" si="29"/>
        <v>6.76</v>
      </c>
      <c r="AT120" s="36">
        <f t="shared" si="30"/>
        <v>9.7999999999999989</v>
      </c>
      <c r="AU120" s="36">
        <f t="shared" si="31"/>
        <v>8.5217391304347831</v>
      </c>
      <c r="AV120">
        <v>118</v>
      </c>
      <c r="BB120" s="6">
        <f>matches_win_weighted!AL120-matches_lost_weighted!AL120</f>
        <v>1</v>
      </c>
      <c r="BC120" s="6">
        <f>matches_win_weighted!AM120-matches_lost_weighted!AM120</f>
        <v>15.000000000000002</v>
      </c>
      <c r="BD120" s="6">
        <f>matches_win_weighted!AN120-matches_lost_weighted!AN120</f>
        <v>-2</v>
      </c>
      <c r="BE120" s="6">
        <f>matches_win_weighted!AO120-matches_lost_weighted!AO120</f>
        <v>0.99999999999999911</v>
      </c>
      <c r="BF120" s="6">
        <f>matches_win_weighted!AP120-matches_lost_weighted!AP120</f>
        <v>0</v>
      </c>
      <c r="BG120" s="6">
        <f>matches_win_weighted!AQ120-matches_lost_weighted!AQ120</f>
        <v>-2.0000000000000009</v>
      </c>
      <c r="BH120" s="6">
        <f>matches_win_weighted!AR120-matches_lost_weighted!AR120</f>
        <v>1</v>
      </c>
      <c r="BI120" s="6">
        <f>matches_win_weighted!AS120-matches_lost_weighted!AS120</f>
        <v>-1</v>
      </c>
      <c r="BJ120" s="6">
        <f>matches_win_weighted!AT120-matches_lost_weighted!AT120</f>
        <v>-7.9999999999999991</v>
      </c>
      <c r="BK120" s="6">
        <f>matches_win_weighted!AU120-matches_lost_weighted!AU120</f>
        <v>-5</v>
      </c>
      <c r="BL120">
        <v>118</v>
      </c>
      <c r="BP120" s="6">
        <f>'matches_lost (2)'!BA120</f>
        <v>4.0000000000000036E-2</v>
      </c>
      <c r="BQ120" s="6">
        <f>'matches_lost (2)'!BB120</f>
        <v>0.4838709677419355</v>
      </c>
      <c r="BR120" s="6">
        <f>'matches_lost (2)'!BC120</f>
        <v>-7.6923076923076872E-2</v>
      </c>
      <c r="BS120" s="6">
        <f>'matches_lost (2)'!BD120</f>
        <v>4.3478260869565188E-2</v>
      </c>
      <c r="BT120" s="6">
        <f>'matches_lost (2)'!BE120</f>
        <v>0</v>
      </c>
      <c r="BU120" s="6">
        <f>'matches_lost (2)'!BF120</f>
        <v>-0.10000000000000003</v>
      </c>
      <c r="BV120" s="6">
        <f>'matches_lost (2)'!BG120</f>
        <v>7.6923076923076872E-2</v>
      </c>
      <c r="BW120" s="6">
        <f>'matches_lost (2)'!BH120</f>
        <v>-4.0000000000000036E-2</v>
      </c>
      <c r="BX120" s="6">
        <f>'matches_lost (2)'!BI120</f>
        <v>-0.39999999999999997</v>
      </c>
      <c r="BY120" s="6">
        <f>'matches_lost (2)'!BJ120</f>
        <v>-0.21739130434782611</v>
      </c>
      <c r="BZ120">
        <v>118</v>
      </c>
    </row>
    <row r="121" spans="1:78" x14ac:dyDescent="0.35">
      <c r="A121" t="s">
        <v>145</v>
      </c>
      <c r="B121" s="32">
        <v>118</v>
      </c>
      <c r="C121">
        <v>9</v>
      </c>
      <c r="D121">
        <v>7</v>
      </c>
      <c r="E121">
        <v>9</v>
      </c>
      <c r="F121">
        <f t="shared" si="32"/>
        <v>7</v>
      </c>
      <c r="G121">
        <f t="shared" si="33"/>
        <v>2</v>
      </c>
      <c r="H121">
        <f t="shared" si="34"/>
        <v>0</v>
      </c>
      <c r="I121" s="5">
        <f>VLOOKUP(F121,naive_stat!$A$4:$E$13,5,0)</f>
        <v>0.44827586206896552</v>
      </c>
      <c r="J121" s="35">
        <f>11-VLOOKUP(F121,naive_stat!$A$4:$F$13,6,0)</f>
        <v>4</v>
      </c>
      <c r="K121" s="4">
        <f>HLOOKUP(F121,$AL$3:AU121,AV121,0)</f>
        <v>7.5384615384615383</v>
      </c>
      <c r="L121" s="51">
        <f>IF(HLOOKUP(C121,$AL$3:$AU120,$AV120,0)&gt;HLOOKUP(D121,$AL$3:$AU120,$AV120,0),C121,D121)</f>
        <v>9</v>
      </c>
      <c r="M121" s="47">
        <f t="shared" si="40"/>
        <v>1</v>
      </c>
      <c r="N121" s="52">
        <f>IF(HLOOKUP(C121,$BB$3:$BK120,$AV120,0)&gt;HLOOKUP(D121,$BB$3:$BK120,$AV120,0),C121,D121)</f>
        <v>7</v>
      </c>
      <c r="O121" s="46">
        <f t="shared" si="38"/>
        <v>0</v>
      </c>
      <c r="P121" s="53">
        <f>IF(HLOOKUP(C121,$BP$3:$BY120,$AV120,0)&gt;HLOOKUP(D121,$BP$3:$BY120,$AV120,0),C121,D121)</f>
        <v>7</v>
      </c>
      <c r="Q121" s="46">
        <f t="shared" si="39"/>
        <v>0</v>
      </c>
      <c r="R121" s="27">
        <f>COUNTIF($F$4:$F121,R$3)</f>
        <v>12</v>
      </c>
      <c r="S121" s="27">
        <f>COUNTIF($F$4:$F121,S$3)</f>
        <v>8</v>
      </c>
      <c r="T121" s="27">
        <f>COUNTIF($F$4:$F121,T$3)</f>
        <v>14</v>
      </c>
      <c r="U121" s="27">
        <f>COUNTIF($F$4:$F121,U$3)</f>
        <v>11</v>
      </c>
      <c r="V121" s="27">
        <f>COUNTIF($F$4:$F121,V$3)</f>
        <v>14</v>
      </c>
      <c r="W121" s="27">
        <f>COUNTIF($F$4:$F121,W$3)</f>
        <v>11</v>
      </c>
      <c r="X121" s="27">
        <f>COUNTIF($F$4:$F121,X$3)</f>
        <v>6</v>
      </c>
      <c r="Y121" s="27">
        <f>COUNTIF($F$4:$F121,Y$3)</f>
        <v>14</v>
      </c>
      <c r="Z121" s="27">
        <f>COUNTIF($F$4:$F121,Z$3)</f>
        <v>14</v>
      </c>
      <c r="AA121" s="27">
        <f>COUNTIF($F$4:$F121,AA$3)</f>
        <v>14</v>
      </c>
      <c r="AB121" s="39">
        <f>COUNTIF($E$4:$F121,R$3)</f>
        <v>25</v>
      </c>
      <c r="AC121" s="41">
        <f>COUNTIF($E$4:$F121,S$3)</f>
        <v>31</v>
      </c>
      <c r="AD121" s="41">
        <f>COUNTIF($E$4:$F121,T$3)</f>
        <v>26</v>
      </c>
      <c r="AE121" s="41">
        <f>COUNTIF($E$4:$F121,U$3)</f>
        <v>23</v>
      </c>
      <c r="AF121" s="41">
        <f>COUNTIF($E$4:$F121,V$3)</f>
        <v>28</v>
      </c>
      <c r="AG121" s="41">
        <f>COUNTIF($E$4:$F121,W$3)</f>
        <v>20</v>
      </c>
      <c r="AH121" s="41">
        <f>COUNTIF($E$4:$F121,X$3)</f>
        <v>13</v>
      </c>
      <c r="AI121" s="41">
        <f>COUNTIF($E$4:$F121,Y$3)</f>
        <v>26</v>
      </c>
      <c r="AJ121" s="41">
        <f>COUNTIF($E$4:$F121,Z$3)</f>
        <v>20</v>
      </c>
      <c r="AK121" s="41">
        <f>COUNTIF($E$4:$F121,AA$3)</f>
        <v>24</v>
      </c>
      <c r="AL121" s="36">
        <f t="shared" si="35"/>
        <v>5.76</v>
      </c>
      <c r="AM121" s="36">
        <f t="shared" si="23"/>
        <v>2.064516129032258</v>
      </c>
      <c r="AN121" s="36">
        <f t="shared" si="24"/>
        <v>7.5384615384615383</v>
      </c>
      <c r="AO121" s="36">
        <f t="shared" si="25"/>
        <v>5.2608695652173916</v>
      </c>
      <c r="AP121" s="36">
        <f t="shared" si="26"/>
        <v>7</v>
      </c>
      <c r="AQ121" s="36">
        <f t="shared" si="27"/>
        <v>6.0500000000000007</v>
      </c>
      <c r="AR121" s="36">
        <f t="shared" si="28"/>
        <v>2.7692307692307692</v>
      </c>
      <c r="AS121" s="36">
        <f t="shared" si="29"/>
        <v>7.5384615384615383</v>
      </c>
      <c r="AT121" s="36">
        <f t="shared" si="30"/>
        <v>9.7999999999999989</v>
      </c>
      <c r="AU121" s="36">
        <f t="shared" si="31"/>
        <v>8.1666666666666679</v>
      </c>
      <c r="AV121">
        <v>119</v>
      </c>
      <c r="BB121" s="6">
        <f>matches_win_weighted!AL121-matches_lost_weighted!AL121</f>
        <v>1</v>
      </c>
      <c r="BC121" s="6">
        <f>matches_win_weighted!AM121-matches_lost_weighted!AM121</f>
        <v>15.000000000000002</v>
      </c>
      <c r="BD121" s="6">
        <f>matches_win_weighted!AN121-matches_lost_weighted!AN121</f>
        <v>-2</v>
      </c>
      <c r="BE121" s="6">
        <f>matches_win_weighted!AO121-matches_lost_weighted!AO121</f>
        <v>0.99999999999999911</v>
      </c>
      <c r="BF121" s="6">
        <f>matches_win_weighted!AP121-matches_lost_weighted!AP121</f>
        <v>0</v>
      </c>
      <c r="BG121" s="6">
        <f>matches_win_weighted!AQ121-matches_lost_weighted!AQ121</f>
        <v>-2.0000000000000009</v>
      </c>
      <c r="BH121" s="6">
        <f>matches_win_weighted!AR121-matches_lost_weighted!AR121</f>
        <v>1</v>
      </c>
      <c r="BI121" s="6">
        <f>matches_win_weighted!AS121-matches_lost_weighted!AS121</f>
        <v>-2</v>
      </c>
      <c r="BJ121" s="6">
        <f>matches_win_weighted!AT121-matches_lost_weighted!AT121</f>
        <v>-7.9999999999999991</v>
      </c>
      <c r="BK121" s="6">
        <f>matches_win_weighted!AU121-matches_lost_weighted!AU121</f>
        <v>-4.0000000000000009</v>
      </c>
      <c r="BL121">
        <v>119</v>
      </c>
      <c r="BP121" s="6">
        <f>'matches_lost (2)'!BA121</f>
        <v>4.0000000000000036E-2</v>
      </c>
      <c r="BQ121" s="6">
        <f>'matches_lost (2)'!BB121</f>
        <v>0.4838709677419355</v>
      </c>
      <c r="BR121" s="6">
        <f>'matches_lost (2)'!BC121</f>
        <v>-7.6923076923076872E-2</v>
      </c>
      <c r="BS121" s="6">
        <f>'matches_lost (2)'!BD121</f>
        <v>4.3478260869565188E-2</v>
      </c>
      <c r="BT121" s="6">
        <f>'matches_lost (2)'!BE121</f>
        <v>0</v>
      </c>
      <c r="BU121" s="6">
        <f>'matches_lost (2)'!BF121</f>
        <v>-0.10000000000000003</v>
      </c>
      <c r="BV121" s="6">
        <f>'matches_lost (2)'!BG121</f>
        <v>7.6923076923076872E-2</v>
      </c>
      <c r="BW121" s="6">
        <f>'matches_lost (2)'!BH121</f>
        <v>-7.6923076923076872E-2</v>
      </c>
      <c r="BX121" s="6">
        <f>'matches_lost (2)'!BI121</f>
        <v>-0.39999999999999997</v>
      </c>
      <c r="BY121" s="6">
        <f>'matches_lost (2)'!BJ121</f>
        <v>-0.16666666666666669</v>
      </c>
      <c r="BZ121">
        <v>119</v>
      </c>
    </row>
    <row r="122" spans="1:78" x14ac:dyDescent="0.35">
      <c r="A122" t="s">
        <v>145</v>
      </c>
      <c r="B122" s="32">
        <v>119</v>
      </c>
      <c r="C122">
        <v>1</v>
      </c>
      <c r="D122">
        <v>8</v>
      </c>
      <c r="E122">
        <v>1</v>
      </c>
      <c r="F122">
        <f t="shared" si="32"/>
        <v>8</v>
      </c>
      <c r="G122">
        <f t="shared" si="33"/>
        <v>-7</v>
      </c>
      <c r="H122">
        <f t="shared" si="34"/>
        <v>0</v>
      </c>
      <c r="I122" s="5">
        <f>VLOOKUP(F122,naive_stat!$A$4:$E$13,5,0)</f>
        <v>0.32</v>
      </c>
      <c r="J122" s="35">
        <f>11-VLOOKUP(F122,naive_stat!$A$4:$F$13,6,0)</f>
        <v>1</v>
      </c>
      <c r="K122" s="4">
        <f>HLOOKUP(F122,$AL$3:AU122,AV122,0)</f>
        <v>10.714285714285715</v>
      </c>
      <c r="L122" s="51">
        <f>IF(HLOOKUP(C122,$AL$3:$AU121,$AV121,0)&gt;HLOOKUP(D122,$AL$3:$AU121,$AV121,0),C122,D122)</f>
        <v>8</v>
      </c>
      <c r="M122" s="47">
        <f t="shared" si="40"/>
        <v>0</v>
      </c>
      <c r="N122" s="52">
        <f>IF(HLOOKUP(C122,$BB$3:$BK121,$AV121,0)&gt;HLOOKUP(D122,$BB$3:$BK121,$AV121,0),C122,D122)</f>
        <v>1</v>
      </c>
      <c r="O122" s="46">
        <f t="shared" si="38"/>
        <v>1</v>
      </c>
      <c r="P122" s="53">
        <f>IF(HLOOKUP(C122,$BP$3:$BY121,$AV121,0)&gt;HLOOKUP(D122,$BP$3:$BY121,$AV121,0),C122,D122)</f>
        <v>1</v>
      </c>
      <c r="Q122" s="46">
        <f t="shared" si="39"/>
        <v>1</v>
      </c>
      <c r="R122" s="27">
        <f>COUNTIF($F$4:$F122,R$3)</f>
        <v>12</v>
      </c>
      <c r="S122" s="27">
        <f>COUNTIF($F$4:$F122,S$3)</f>
        <v>8</v>
      </c>
      <c r="T122" s="27">
        <f>COUNTIF($F$4:$F122,T$3)</f>
        <v>14</v>
      </c>
      <c r="U122" s="27">
        <f>COUNTIF($F$4:$F122,U$3)</f>
        <v>11</v>
      </c>
      <c r="V122" s="27">
        <f>COUNTIF($F$4:$F122,V$3)</f>
        <v>14</v>
      </c>
      <c r="W122" s="27">
        <f>COUNTIF($F$4:$F122,W$3)</f>
        <v>11</v>
      </c>
      <c r="X122" s="27">
        <f>COUNTIF($F$4:$F122,X$3)</f>
        <v>6</v>
      </c>
      <c r="Y122" s="27">
        <f>COUNTIF($F$4:$F122,Y$3)</f>
        <v>14</v>
      </c>
      <c r="Z122" s="27">
        <f>COUNTIF($F$4:$F122,Z$3)</f>
        <v>15</v>
      </c>
      <c r="AA122" s="27">
        <f>COUNTIF($F$4:$F122,AA$3)</f>
        <v>14</v>
      </c>
      <c r="AB122" s="39">
        <f>COUNTIF($E$4:$F122,R$3)</f>
        <v>25</v>
      </c>
      <c r="AC122" s="41">
        <f>COUNTIF($E$4:$F122,S$3)</f>
        <v>32</v>
      </c>
      <c r="AD122" s="41">
        <f>COUNTIF($E$4:$F122,T$3)</f>
        <v>26</v>
      </c>
      <c r="AE122" s="41">
        <f>COUNTIF($E$4:$F122,U$3)</f>
        <v>23</v>
      </c>
      <c r="AF122" s="41">
        <f>COUNTIF($E$4:$F122,V$3)</f>
        <v>28</v>
      </c>
      <c r="AG122" s="41">
        <f>COUNTIF($E$4:$F122,W$3)</f>
        <v>20</v>
      </c>
      <c r="AH122" s="41">
        <f>COUNTIF($E$4:$F122,X$3)</f>
        <v>13</v>
      </c>
      <c r="AI122" s="41">
        <f>COUNTIF($E$4:$F122,Y$3)</f>
        <v>26</v>
      </c>
      <c r="AJ122" s="41">
        <f>COUNTIF($E$4:$F122,Z$3)</f>
        <v>21</v>
      </c>
      <c r="AK122" s="41">
        <f>COUNTIF($E$4:$F122,AA$3)</f>
        <v>24</v>
      </c>
      <c r="AL122" s="36">
        <f t="shared" si="35"/>
        <v>5.76</v>
      </c>
      <c r="AM122" s="36">
        <f t="shared" si="23"/>
        <v>2</v>
      </c>
      <c r="AN122" s="36">
        <f t="shared" si="24"/>
        <v>7.5384615384615383</v>
      </c>
      <c r="AO122" s="36">
        <f t="shared" si="25"/>
        <v>5.2608695652173916</v>
      </c>
      <c r="AP122" s="36">
        <f t="shared" si="26"/>
        <v>7</v>
      </c>
      <c r="AQ122" s="36">
        <f t="shared" si="27"/>
        <v>6.0500000000000007</v>
      </c>
      <c r="AR122" s="36">
        <f t="shared" si="28"/>
        <v>2.7692307692307692</v>
      </c>
      <c r="AS122" s="36">
        <f t="shared" si="29"/>
        <v>7.5384615384615383</v>
      </c>
      <c r="AT122" s="36">
        <f t="shared" si="30"/>
        <v>10.714285714285715</v>
      </c>
      <c r="AU122" s="36">
        <f t="shared" si="31"/>
        <v>8.1666666666666679</v>
      </c>
      <c r="AV122">
        <v>120</v>
      </c>
      <c r="BB122" s="6">
        <f>matches_win_weighted!AL122-matches_lost_weighted!AL122</f>
        <v>1</v>
      </c>
      <c r="BC122" s="6">
        <f>matches_win_weighted!AM122-matches_lost_weighted!AM122</f>
        <v>16</v>
      </c>
      <c r="BD122" s="6">
        <f>matches_win_weighted!AN122-matches_lost_weighted!AN122</f>
        <v>-2</v>
      </c>
      <c r="BE122" s="6">
        <f>matches_win_weighted!AO122-matches_lost_weighted!AO122</f>
        <v>0.99999999999999911</v>
      </c>
      <c r="BF122" s="6">
        <f>matches_win_weighted!AP122-matches_lost_weighted!AP122</f>
        <v>0</v>
      </c>
      <c r="BG122" s="6">
        <f>matches_win_weighted!AQ122-matches_lost_weighted!AQ122</f>
        <v>-2.0000000000000009</v>
      </c>
      <c r="BH122" s="6">
        <f>matches_win_weighted!AR122-matches_lost_weighted!AR122</f>
        <v>1</v>
      </c>
      <c r="BI122" s="6">
        <f>matches_win_weighted!AS122-matches_lost_weighted!AS122</f>
        <v>-2</v>
      </c>
      <c r="BJ122" s="6">
        <f>matches_win_weighted!AT122-matches_lost_weighted!AT122</f>
        <v>-9.0000000000000018</v>
      </c>
      <c r="BK122" s="6">
        <f>matches_win_weighted!AU122-matches_lost_weighted!AU122</f>
        <v>-4.0000000000000009</v>
      </c>
      <c r="BL122">
        <v>120</v>
      </c>
      <c r="BP122" s="6">
        <f>'matches_lost (2)'!BA122</f>
        <v>4.0000000000000036E-2</v>
      </c>
      <c r="BQ122" s="6">
        <f>'matches_lost (2)'!BB122</f>
        <v>0.5</v>
      </c>
      <c r="BR122" s="6">
        <f>'matches_lost (2)'!BC122</f>
        <v>-7.6923076923076872E-2</v>
      </c>
      <c r="BS122" s="6">
        <f>'matches_lost (2)'!BD122</f>
        <v>4.3478260869565188E-2</v>
      </c>
      <c r="BT122" s="6">
        <f>'matches_lost (2)'!BE122</f>
        <v>0</v>
      </c>
      <c r="BU122" s="6">
        <f>'matches_lost (2)'!BF122</f>
        <v>-0.10000000000000003</v>
      </c>
      <c r="BV122" s="6">
        <f>'matches_lost (2)'!BG122</f>
        <v>7.6923076923076872E-2</v>
      </c>
      <c r="BW122" s="6">
        <f>'matches_lost (2)'!BH122</f>
        <v>-7.6923076923076872E-2</v>
      </c>
      <c r="BX122" s="6">
        <f>'matches_lost (2)'!BI122</f>
        <v>-0.4285714285714286</v>
      </c>
      <c r="BY122" s="6">
        <f>'matches_lost (2)'!BJ122</f>
        <v>-0.16666666666666669</v>
      </c>
      <c r="BZ122">
        <v>120</v>
      </c>
    </row>
    <row r="123" spans="1:78" x14ac:dyDescent="0.35">
      <c r="A123" t="s">
        <v>145</v>
      </c>
      <c r="B123" s="32">
        <v>120</v>
      </c>
      <c r="C123">
        <v>2</v>
      </c>
      <c r="D123">
        <v>5</v>
      </c>
      <c r="E123">
        <v>2</v>
      </c>
      <c r="F123">
        <f t="shared" si="32"/>
        <v>5</v>
      </c>
      <c r="G123">
        <f t="shared" si="33"/>
        <v>-3</v>
      </c>
      <c r="H123">
        <f t="shared" si="34"/>
        <v>0</v>
      </c>
      <c r="I123" s="5">
        <f>VLOOKUP(F123,naive_stat!$A$4:$E$13,5,0)</f>
        <v>0.42307692307692307</v>
      </c>
      <c r="J123" s="35">
        <f>11-VLOOKUP(F123,naive_stat!$A$4:$F$13,6,0)</f>
        <v>3</v>
      </c>
      <c r="K123" s="4">
        <f>HLOOKUP(F123,$AL$3:AU123,AV123,0)</f>
        <v>6.8571428571428568</v>
      </c>
      <c r="L123" s="51">
        <f>IF(HLOOKUP(C123,$AL$3:$AU122,$AV122,0)&gt;HLOOKUP(D123,$AL$3:$AU122,$AV122,0),C123,D123)</f>
        <v>2</v>
      </c>
      <c r="M123" s="47">
        <f t="shared" si="40"/>
        <v>1</v>
      </c>
      <c r="N123" s="52">
        <f>IF(HLOOKUP(C123,$BB$3:$BK122,$AV122,0)&gt;HLOOKUP(D123,$BB$3:$BK122,$AV122,0),C123,D123)</f>
        <v>5</v>
      </c>
      <c r="O123" s="46">
        <f t="shared" si="38"/>
        <v>0</v>
      </c>
      <c r="P123" s="53">
        <f>IF(HLOOKUP(C123,$BP$3:$BY122,$AV122,0)&gt;HLOOKUP(D123,$BP$3:$BY122,$AV122,0),C123,D123)</f>
        <v>2</v>
      </c>
      <c r="Q123" s="46">
        <f t="shared" si="39"/>
        <v>1</v>
      </c>
      <c r="R123" s="27">
        <f>COUNTIF($F$4:$F123,R$3)</f>
        <v>12</v>
      </c>
      <c r="S123" s="27">
        <f>COUNTIF($F$4:$F123,S$3)</f>
        <v>8</v>
      </c>
      <c r="T123" s="27">
        <f>COUNTIF($F$4:$F123,T$3)</f>
        <v>14</v>
      </c>
      <c r="U123" s="27">
        <f>COUNTIF($F$4:$F123,U$3)</f>
        <v>11</v>
      </c>
      <c r="V123" s="27">
        <f>COUNTIF($F$4:$F123,V$3)</f>
        <v>14</v>
      </c>
      <c r="W123" s="27">
        <f>COUNTIF($F$4:$F123,W$3)</f>
        <v>12</v>
      </c>
      <c r="X123" s="27">
        <f>COUNTIF($F$4:$F123,X$3)</f>
        <v>6</v>
      </c>
      <c r="Y123" s="27">
        <f>COUNTIF($F$4:$F123,Y$3)</f>
        <v>14</v>
      </c>
      <c r="Z123" s="27">
        <f>COUNTIF($F$4:$F123,Z$3)</f>
        <v>15</v>
      </c>
      <c r="AA123" s="27">
        <f>COUNTIF($F$4:$F123,AA$3)</f>
        <v>14</v>
      </c>
      <c r="AB123" s="39">
        <f>COUNTIF($E$4:$F123,R$3)</f>
        <v>25</v>
      </c>
      <c r="AC123" s="41">
        <f>COUNTIF($E$4:$F123,S$3)</f>
        <v>32</v>
      </c>
      <c r="AD123" s="41">
        <f>COUNTIF($E$4:$F123,T$3)</f>
        <v>27</v>
      </c>
      <c r="AE123" s="41">
        <f>COUNTIF($E$4:$F123,U$3)</f>
        <v>23</v>
      </c>
      <c r="AF123" s="41">
        <f>COUNTIF($E$4:$F123,V$3)</f>
        <v>28</v>
      </c>
      <c r="AG123" s="41">
        <f>COUNTIF($E$4:$F123,W$3)</f>
        <v>21</v>
      </c>
      <c r="AH123" s="41">
        <f>COUNTIF($E$4:$F123,X$3)</f>
        <v>13</v>
      </c>
      <c r="AI123" s="41">
        <f>COUNTIF($E$4:$F123,Y$3)</f>
        <v>26</v>
      </c>
      <c r="AJ123" s="41">
        <f>COUNTIF($E$4:$F123,Z$3)</f>
        <v>21</v>
      </c>
      <c r="AK123" s="41">
        <f>COUNTIF($E$4:$F123,AA$3)</f>
        <v>24</v>
      </c>
      <c r="AL123" s="36">
        <f t="shared" si="35"/>
        <v>5.76</v>
      </c>
      <c r="AM123" s="36">
        <f t="shared" si="23"/>
        <v>2</v>
      </c>
      <c r="AN123" s="36">
        <f t="shared" si="24"/>
        <v>7.2592592592592586</v>
      </c>
      <c r="AO123" s="36">
        <f t="shared" si="25"/>
        <v>5.2608695652173916</v>
      </c>
      <c r="AP123" s="36">
        <f t="shared" si="26"/>
        <v>7</v>
      </c>
      <c r="AQ123" s="36">
        <f t="shared" si="27"/>
        <v>6.8571428571428568</v>
      </c>
      <c r="AR123" s="36">
        <f t="shared" si="28"/>
        <v>2.7692307692307692</v>
      </c>
      <c r="AS123" s="36">
        <f t="shared" si="29"/>
        <v>7.5384615384615383</v>
      </c>
      <c r="AT123" s="36">
        <f t="shared" si="30"/>
        <v>10.714285714285715</v>
      </c>
      <c r="AU123" s="36">
        <f t="shared" si="31"/>
        <v>8.1666666666666679</v>
      </c>
      <c r="AV123">
        <v>121</v>
      </c>
      <c r="BB123" s="6">
        <f>matches_win_weighted!AL123-matches_lost_weighted!AL123</f>
        <v>1</v>
      </c>
      <c r="BC123" s="6">
        <f>matches_win_weighted!AM123-matches_lost_weighted!AM123</f>
        <v>16</v>
      </c>
      <c r="BD123" s="6">
        <f>matches_win_weighted!AN123-matches_lost_weighted!AN123</f>
        <v>-1</v>
      </c>
      <c r="BE123" s="6">
        <f>matches_win_weighted!AO123-matches_lost_weighted!AO123</f>
        <v>0.99999999999999911</v>
      </c>
      <c r="BF123" s="6">
        <f>matches_win_weighted!AP123-matches_lost_weighted!AP123</f>
        <v>0</v>
      </c>
      <c r="BG123" s="6">
        <f>matches_win_weighted!AQ123-matches_lost_weighted!AQ123</f>
        <v>-3</v>
      </c>
      <c r="BH123" s="6">
        <f>matches_win_weighted!AR123-matches_lost_weighted!AR123</f>
        <v>1</v>
      </c>
      <c r="BI123" s="6">
        <f>matches_win_weighted!AS123-matches_lost_weighted!AS123</f>
        <v>-2</v>
      </c>
      <c r="BJ123" s="6">
        <f>matches_win_weighted!AT123-matches_lost_weighted!AT123</f>
        <v>-9.0000000000000018</v>
      </c>
      <c r="BK123" s="6">
        <f>matches_win_weighted!AU123-matches_lost_weighted!AU123</f>
        <v>-4.0000000000000009</v>
      </c>
      <c r="BL123">
        <v>121</v>
      </c>
      <c r="BP123" s="6">
        <f>'matches_lost (2)'!BA123</f>
        <v>4.0000000000000036E-2</v>
      </c>
      <c r="BQ123" s="6">
        <f>'matches_lost (2)'!BB123</f>
        <v>0.5</v>
      </c>
      <c r="BR123" s="6">
        <f>'matches_lost (2)'!BC123</f>
        <v>-3.7037037037037035E-2</v>
      </c>
      <c r="BS123" s="6">
        <f>'matches_lost (2)'!BD123</f>
        <v>4.3478260869565188E-2</v>
      </c>
      <c r="BT123" s="6">
        <f>'matches_lost (2)'!BE123</f>
        <v>0</v>
      </c>
      <c r="BU123" s="6">
        <f>'matches_lost (2)'!BF123</f>
        <v>-0.14285714285714285</v>
      </c>
      <c r="BV123" s="6">
        <f>'matches_lost (2)'!BG123</f>
        <v>7.6923076923076872E-2</v>
      </c>
      <c r="BW123" s="6">
        <f>'matches_lost (2)'!BH123</f>
        <v>-7.6923076923076872E-2</v>
      </c>
      <c r="BX123" s="6">
        <f>'matches_lost (2)'!BI123</f>
        <v>-0.4285714285714286</v>
      </c>
      <c r="BY123" s="6">
        <f>'matches_lost (2)'!BJ123</f>
        <v>-0.16666666666666669</v>
      </c>
      <c r="BZ123">
        <v>121</v>
      </c>
    </row>
    <row r="124" spans="1:78" x14ac:dyDescent="0.35">
      <c r="A124" t="s">
        <v>145</v>
      </c>
      <c r="B124" s="32">
        <v>121</v>
      </c>
      <c r="C124">
        <v>1</v>
      </c>
      <c r="D124">
        <v>5</v>
      </c>
      <c r="E124">
        <v>1</v>
      </c>
      <c r="F124">
        <f t="shared" si="32"/>
        <v>5</v>
      </c>
      <c r="G124">
        <f t="shared" si="33"/>
        <v>-4</v>
      </c>
      <c r="H124">
        <f t="shared" si="34"/>
        <v>0</v>
      </c>
      <c r="I124" s="5">
        <f>VLOOKUP(F124,naive_stat!$A$4:$E$13,5,0)</f>
        <v>0.42307692307692307</v>
      </c>
      <c r="J124" s="35">
        <f>11-VLOOKUP(F124,naive_stat!$A$4:$F$13,6,0)</f>
        <v>3</v>
      </c>
      <c r="K124" s="4">
        <f>HLOOKUP(F124,$AL$3:AU124,AV124,0)</f>
        <v>7.6818181818181825</v>
      </c>
      <c r="L124" s="51">
        <f>IF(HLOOKUP(C124,$AL$3:$AU123,$AV123,0)&gt;HLOOKUP(D124,$AL$3:$AU123,$AV123,0),C124,D124)</f>
        <v>5</v>
      </c>
      <c r="M124" s="47">
        <f t="shared" si="40"/>
        <v>0</v>
      </c>
      <c r="N124" s="52">
        <f>IF(HLOOKUP(C124,$BB$3:$BK123,$AV123,0)&gt;HLOOKUP(D124,$BB$3:$BK123,$AV123,0),C124,D124)</f>
        <v>1</v>
      </c>
      <c r="O124" s="46">
        <f t="shared" si="38"/>
        <v>1</v>
      </c>
      <c r="P124" s="53">
        <f>IF(HLOOKUP(C124,$BP$3:$BY123,$AV123,0)&gt;HLOOKUP(D124,$BP$3:$BY123,$AV123,0),C124,D124)</f>
        <v>1</v>
      </c>
      <c r="Q124" s="46">
        <f t="shared" si="39"/>
        <v>1</v>
      </c>
      <c r="R124" s="27">
        <f>COUNTIF($F$4:$F124,R$3)</f>
        <v>12</v>
      </c>
      <c r="S124" s="27">
        <f>COUNTIF($F$4:$F124,S$3)</f>
        <v>8</v>
      </c>
      <c r="T124" s="27">
        <f>COUNTIF($F$4:$F124,T$3)</f>
        <v>14</v>
      </c>
      <c r="U124" s="27">
        <f>COUNTIF($F$4:$F124,U$3)</f>
        <v>11</v>
      </c>
      <c r="V124" s="27">
        <f>COUNTIF($F$4:$F124,V$3)</f>
        <v>14</v>
      </c>
      <c r="W124" s="27">
        <f>COUNTIF($F$4:$F124,W$3)</f>
        <v>13</v>
      </c>
      <c r="X124" s="27">
        <f>COUNTIF($F$4:$F124,X$3)</f>
        <v>6</v>
      </c>
      <c r="Y124" s="27">
        <f>COUNTIF($F$4:$F124,Y$3)</f>
        <v>14</v>
      </c>
      <c r="Z124" s="27">
        <f>COUNTIF($F$4:$F124,Z$3)</f>
        <v>15</v>
      </c>
      <c r="AA124" s="27">
        <f>COUNTIF($F$4:$F124,AA$3)</f>
        <v>14</v>
      </c>
      <c r="AB124" s="39">
        <f>COUNTIF($E$4:$F124,R$3)</f>
        <v>25</v>
      </c>
      <c r="AC124" s="41">
        <f>COUNTIF($E$4:$F124,S$3)</f>
        <v>33</v>
      </c>
      <c r="AD124" s="41">
        <f>COUNTIF($E$4:$F124,T$3)</f>
        <v>27</v>
      </c>
      <c r="AE124" s="41">
        <f>COUNTIF($E$4:$F124,U$3)</f>
        <v>23</v>
      </c>
      <c r="AF124" s="41">
        <f>COUNTIF($E$4:$F124,V$3)</f>
        <v>28</v>
      </c>
      <c r="AG124" s="41">
        <f>COUNTIF($E$4:$F124,W$3)</f>
        <v>22</v>
      </c>
      <c r="AH124" s="41">
        <f>COUNTIF($E$4:$F124,X$3)</f>
        <v>13</v>
      </c>
      <c r="AI124" s="41">
        <f>COUNTIF($E$4:$F124,Y$3)</f>
        <v>26</v>
      </c>
      <c r="AJ124" s="41">
        <f>COUNTIF($E$4:$F124,Z$3)</f>
        <v>21</v>
      </c>
      <c r="AK124" s="41">
        <f>COUNTIF($E$4:$F124,AA$3)</f>
        <v>24</v>
      </c>
      <c r="AL124" s="36">
        <f t="shared" si="35"/>
        <v>5.76</v>
      </c>
      <c r="AM124" s="36">
        <f t="shared" si="23"/>
        <v>1.9393939393939394</v>
      </c>
      <c r="AN124" s="36">
        <f t="shared" si="24"/>
        <v>7.2592592592592586</v>
      </c>
      <c r="AO124" s="36">
        <f t="shared" si="25"/>
        <v>5.2608695652173916</v>
      </c>
      <c r="AP124" s="36">
        <f t="shared" si="26"/>
        <v>7</v>
      </c>
      <c r="AQ124" s="36">
        <f t="shared" si="27"/>
        <v>7.6818181818181825</v>
      </c>
      <c r="AR124" s="36">
        <f t="shared" si="28"/>
        <v>2.7692307692307692</v>
      </c>
      <c r="AS124" s="36">
        <f t="shared" si="29"/>
        <v>7.5384615384615383</v>
      </c>
      <c r="AT124" s="36">
        <f t="shared" si="30"/>
        <v>10.714285714285715</v>
      </c>
      <c r="AU124" s="36">
        <f t="shared" si="31"/>
        <v>8.1666666666666679</v>
      </c>
      <c r="AV124">
        <v>122</v>
      </c>
      <c r="BB124" s="6">
        <f>matches_win_weighted!AL124-matches_lost_weighted!AL124</f>
        <v>1</v>
      </c>
      <c r="BC124" s="6">
        <f>matches_win_weighted!AM124-matches_lost_weighted!AM124</f>
        <v>17</v>
      </c>
      <c r="BD124" s="6">
        <f>matches_win_weighted!AN124-matches_lost_weighted!AN124</f>
        <v>-1</v>
      </c>
      <c r="BE124" s="6">
        <f>matches_win_weighted!AO124-matches_lost_weighted!AO124</f>
        <v>0.99999999999999911</v>
      </c>
      <c r="BF124" s="6">
        <f>matches_win_weighted!AP124-matches_lost_weighted!AP124</f>
        <v>0</v>
      </c>
      <c r="BG124" s="6">
        <f>matches_win_weighted!AQ124-matches_lost_weighted!AQ124</f>
        <v>-4</v>
      </c>
      <c r="BH124" s="6">
        <f>matches_win_weighted!AR124-matches_lost_weighted!AR124</f>
        <v>1</v>
      </c>
      <c r="BI124" s="6">
        <f>matches_win_weighted!AS124-matches_lost_weighted!AS124</f>
        <v>-2</v>
      </c>
      <c r="BJ124" s="6">
        <f>matches_win_weighted!AT124-matches_lost_weighted!AT124</f>
        <v>-9.0000000000000018</v>
      </c>
      <c r="BK124" s="6">
        <f>matches_win_weighted!AU124-matches_lost_weighted!AU124</f>
        <v>-4.0000000000000009</v>
      </c>
      <c r="BL124">
        <v>122</v>
      </c>
      <c r="BP124" s="6">
        <f>'matches_lost (2)'!BA124</f>
        <v>4.0000000000000036E-2</v>
      </c>
      <c r="BQ124" s="6">
        <f>'matches_lost (2)'!BB124</f>
        <v>0.51515151515151514</v>
      </c>
      <c r="BR124" s="6">
        <f>'matches_lost (2)'!BC124</f>
        <v>-3.7037037037037035E-2</v>
      </c>
      <c r="BS124" s="6">
        <f>'matches_lost (2)'!BD124</f>
        <v>4.3478260869565188E-2</v>
      </c>
      <c r="BT124" s="6">
        <f>'matches_lost (2)'!BE124</f>
        <v>0</v>
      </c>
      <c r="BU124" s="6">
        <f>'matches_lost (2)'!BF124</f>
        <v>-0.18181818181818182</v>
      </c>
      <c r="BV124" s="6">
        <f>'matches_lost (2)'!BG124</f>
        <v>7.6923076923076872E-2</v>
      </c>
      <c r="BW124" s="6">
        <f>'matches_lost (2)'!BH124</f>
        <v>-7.6923076923076872E-2</v>
      </c>
      <c r="BX124" s="6">
        <f>'matches_lost (2)'!BI124</f>
        <v>-0.4285714285714286</v>
      </c>
      <c r="BY124" s="6">
        <f>'matches_lost (2)'!BJ124</f>
        <v>-0.16666666666666669</v>
      </c>
      <c r="BZ124">
        <v>122</v>
      </c>
    </row>
    <row r="125" spans="1:78" x14ac:dyDescent="0.35">
      <c r="A125" t="s">
        <v>145</v>
      </c>
      <c r="B125" s="32">
        <v>122</v>
      </c>
      <c r="C125">
        <v>3</v>
      </c>
      <c r="D125">
        <v>5</v>
      </c>
      <c r="E125">
        <v>5</v>
      </c>
      <c r="F125">
        <f t="shared" si="32"/>
        <v>3</v>
      </c>
      <c r="G125">
        <f t="shared" si="33"/>
        <v>-2</v>
      </c>
      <c r="H125">
        <f t="shared" si="34"/>
        <v>0</v>
      </c>
      <c r="I125" s="5">
        <f>VLOOKUP(F125,naive_stat!$A$4:$E$13,5,0)</f>
        <v>0.48148148148148145</v>
      </c>
      <c r="J125" s="35">
        <f>11-VLOOKUP(F125,naive_stat!$A$4:$F$13,6,0)</f>
        <v>5</v>
      </c>
      <c r="K125" s="4">
        <f>HLOOKUP(F125,$AL$3:AU125,AV125,0)</f>
        <v>6</v>
      </c>
      <c r="L125" s="51">
        <f>IF(HLOOKUP(C125,$AL$3:$AU124,$AV124,0)&gt;HLOOKUP(D125,$AL$3:$AU124,$AV124,0),C125,D125)</f>
        <v>5</v>
      </c>
      <c r="M125" s="47">
        <f t="shared" si="40"/>
        <v>1</v>
      </c>
      <c r="N125" s="52">
        <f>IF(HLOOKUP(C125,$BB$3:$BK124,$AV124,0)&gt;HLOOKUP(D125,$BB$3:$BK124,$AV124,0),C125,D125)</f>
        <v>3</v>
      </c>
      <c r="O125" s="46">
        <f t="shared" si="38"/>
        <v>0</v>
      </c>
      <c r="P125" s="53">
        <f>IF(HLOOKUP(C125,$BP$3:$BY124,$AV124,0)&gt;HLOOKUP(D125,$BP$3:$BY124,$AV124,0),C125,D125)</f>
        <v>3</v>
      </c>
      <c r="Q125" s="46">
        <f t="shared" si="39"/>
        <v>0</v>
      </c>
      <c r="R125" s="27">
        <f>COUNTIF($F$4:$F125,R$3)</f>
        <v>12</v>
      </c>
      <c r="S125" s="27">
        <f>COUNTIF($F$4:$F125,S$3)</f>
        <v>8</v>
      </c>
      <c r="T125" s="27">
        <f>COUNTIF($F$4:$F125,T$3)</f>
        <v>14</v>
      </c>
      <c r="U125" s="27">
        <f>COUNTIF($F$4:$F125,U$3)</f>
        <v>12</v>
      </c>
      <c r="V125" s="27">
        <f>COUNTIF($F$4:$F125,V$3)</f>
        <v>14</v>
      </c>
      <c r="W125" s="27">
        <f>COUNTIF($F$4:$F125,W$3)</f>
        <v>13</v>
      </c>
      <c r="X125" s="27">
        <f>COUNTIF($F$4:$F125,X$3)</f>
        <v>6</v>
      </c>
      <c r="Y125" s="27">
        <f>COUNTIF($F$4:$F125,Y$3)</f>
        <v>14</v>
      </c>
      <c r="Z125" s="27">
        <f>COUNTIF($F$4:$F125,Z$3)</f>
        <v>15</v>
      </c>
      <c r="AA125" s="27">
        <f>COUNTIF($F$4:$F125,AA$3)</f>
        <v>14</v>
      </c>
      <c r="AB125" s="39">
        <f>COUNTIF($E$4:$F125,R$3)</f>
        <v>25</v>
      </c>
      <c r="AC125" s="41">
        <f>COUNTIF($E$4:$F125,S$3)</f>
        <v>33</v>
      </c>
      <c r="AD125" s="41">
        <f>COUNTIF($E$4:$F125,T$3)</f>
        <v>27</v>
      </c>
      <c r="AE125" s="41">
        <f>COUNTIF($E$4:$F125,U$3)</f>
        <v>24</v>
      </c>
      <c r="AF125" s="41">
        <f>COUNTIF($E$4:$F125,V$3)</f>
        <v>28</v>
      </c>
      <c r="AG125" s="41">
        <f>COUNTIF($E$4:$F125,W$3)</f>
        <v>23</v>
      </c>
      <c r="AH125" s="41">
        <f>COUNTIF($E$4:$F125,X$3)</f>
        <v>13</v>
      </c>
      <c r="AI125" s="41">
        <f>COUNTIF($E$4:$F125,Y$3)</f>
        <v>26</v>
      </c>
      <c r="AJ125" s="41">
        <f>COUNTIF($E$4:$F125,Z$3)</f>
        <v>21</v>
      </c>
      <c r="AK125" s="41">
        <f>COUNTIF($E$4:$F125,AA$3)</f>
        <v>24</v>
      </c>
      <c r="AL125" s="36">
        <f t="shared" si="35"/>
        <v>5.76</v>
      </c>
      <c r="AM125" s="36">
        <f t="shared" si="23"/>
        <v>1.9393939393939394</v>
      </c>
      <c r="AN125" s="36">
        <f t="shared" si="24"/>
        <v>7.2592592592592586</v>
      </c>
      <c r="AO125" s="36">
        <f t="shared" si="25"/>
        <v>6</v>
      </c>
      <c r="AP125" s="36">
        <f t="shared" si="26"/>
        <v>7</v>
      </c>
      <c r="AQ125" s="36">
        <f t="shared" si="27"/>
        <v>7.3478260869565215</v>
      </c>
      <c r="AR125" s="36">
        <f t="shared" si="28"/>
        <v>2.7692307692307692</v>
      </c>
      <c r="AS125" s="36">
        <f t="shared" si="29"/>
        <v>7.5384615384615383</v>
      </c>
      <c r="AT125" s="36">
        <f t="shared" si="30"/>
        <v>10.714285714285715</v>
      </c>
      <c r="AU125" s="36">
        <f t="shared" si="31"/>
        <v>8.1666666666666679</v>
      </c>
      <c r="AV125">
        <v>123</v>
      </c>
      <c r="BB125" s="6">
        <f>matches_win_weighted!AL125-matches_lost_weighted!AL125</f>
        <v>1</v>
      </c>
      <c r="BC125" s="6">
        <f>matches_win_weighted!AM125-matches_lost_weighted!AM125</f>
        <v>17</v>
      </c>
      <c r="BD125" s="6">
        <f>matches_win_weighted!AN125-matches_lost_weighted!AN125</f>
        <v>-1</v>
      </c>
      <c r="BE125" s="6">
        <f>matches_win_weighted!AO125-matches_lost_weighted!AO125</f>
        <v>0</v>
      </c>
      <c r="BF125" s="6">
        <f>matches_win_weighted!AP125-matches_lost_weighted!AP125</f>
        <v>0</v>
      </c>
      <c r="BG125" s="6">
        <f>matches_win_weighted!AQ125-matches_lost_weighted!AQ125</f>
        <v>-3</v>
      </c>
      <c r="BH125" s="6">
        <f>matches_win_weighted!AR125-matches_lost_weighted!AR125</f>
        <v>1</v>
      </c>
      <c r="BI125" s="6">
        <f>matches_win_weighted!AS125-matches_lost_weighted!AS125</f>
        <v>-2</v>
      </c>
      <c r="BJ125" s="6">
        <f>matches_win_weighted!AT125-matches_lost_weighted!AT125</f>
        <v>-9.0000000000000018</v>
      </c>
      <c r="BK125" s="6">
        <f>matches_win_weighted!AU125-matches_lost_weighted!AU125</f>
        <v>-4.0000000000000009</v>
      </c>
      <c r="BL125">
        <v>123</v>
      </c>
      <c r="BP125" s="6">
        <f>'matches_lost (2)'!BA125</f>
        <v>4.0000000000000036E-2</v>
      </c>
      <c r="BQ125" s="6">
        <f>'matches_lost (2)'!BB125</f>
        <v>0.51515151515151514</v>
      </c>
      <c r="BR125" s="6">
        <f>'matches_lost (2)'!BC125</f>
        <v>-3.7037037037037035E-2</v>
      </c>
      <c r="BS125" s="6">
        <f>'matches_lost (2)'!BD125</f>
        <v>0</v>
      </c>
      <c r="BT125" s="6">
        <f>'matches_lost (2)'!BE125</f>
        <v>0</v>
      </c>
      <c r="BU125" s="6">
        <f>'matches_lost (2)'!BF125</f>
        <v>-0.13043478260869562</v>
      </c>
      <c r="BV125" s="6">
        <f>'matches_lost (2)'!BG125</f>
        <v>7.6923076923076872E-2</v>
      </c>
      <c r="BW125" s="6">
        <f>'matches_lost (2)'!BH125</f>
        <v>-7.6923076923076872E-2</v>
      </c>
      <c r="BX125" s="6">
        <f>'matches_lost (2)'!BI125</f>
        <v>-0.4285714285714286</v>
      </c>
      <c r="BY125" s="6">
        <f>'matches_lost (2)'!BJ125</f>
        <v>-0.16666666666666669</v>
      </c>
      <c r="BZ125">
        <v>123</v>
      </c>
    </row>
    <row r="126" spans="1:78" x14ac:dyDescent="0.35">
      <c r="A126" t="s">
        <v>145</v>
      </c>
      <c r="B126" s="32">
        <v>123</v>
      </c>
      <c r="C126">
        <v>3</v>
      </c>
      <c r="D126">
        <v>4</v>
      </c>
      <c r="E126">
        <v>4</v>
      </c>
      <c r="F126">
        <f t="shared" si="32"/>
        <v>3</v>
      </c>
      <c r="G126">
        <f t="shared" si="33"/>
        <v>-1</v>
      </c>
      <c r="H126">
        <f t="shared" si="34"/>
        <v>0</v>
      </c>
      <c r="I126" s="5">
        <f>VLOOKUP(F126,naive_stat!$A$4:$E$13,5,0)</f>
        <v>0.48148148148148145</v>
      </c>
      <c r="J126" s="35">
        <f>11-VLOOKUP(F126,naive_stat!$A$4:$F$13,6,0)</f>
        <v>5</v>
      </c>
      <c r="K126" s="4">
        <f>HLOOKUP(F126,$AL$3:AU126,AV126,0)</f>
        <v>6.76</v>
      </c>
      <c r="L126" s="51">
        <f>IF(HLOOKUP(C126,$AL$3:$AU125,$AV125,0)&gt;HLOOKUP(D126,$AL$3:$AU125,$AV125,0),C126,D126)</f>
        <v>4</v>
      </c>
      <c r="M126" s="47">
        <f t="shared" si="40"/>
        <v>1</v>
      </c>
      <c r="N126" s="52">
        <f>IF(HLOOKUP(C126,$BB$3:$BK125,$AV125,0)&gt;HLOOKUP(D126,$BB$3:$BK125,$AV125,0),C126,D126)</f>
        <v>4</v>
      </c>
      <c r="O126" s="46">
        <f t="shared" si="38"/>
        <v>1</v>
      </c>
      <c r="P126" s="53">
        <f>IF(HLOOKUP(C126,$BP$3:$BY125,$AV125,0)&gt;HLOOKUP(D126,$BP$3:$BY125,$AV125,0),C126,D126)</f>
        <v>4</v>
      </c>
      <c r="Q126" s="46">
        <f t="shared" si="39"/>
        <v>1</v>
      </c>
      <c r="R126" s="27">
        <f>COUNTIF($F$4:$F126,R$3)</f>
        <v>12</v>
      </c>
      <c r="S126" s="27">
        <f>COUNTIF($F$4:$F126,S$3)</f>
        <v>8</v>
      </c>
      <c r="T126" s="27">
        <f>COUNTIF($F$4:$F126,T$3)</f>
        <v>14</v>
      </c>
      <c r="U126" s="27">
        <f>COUNTIF($F$4:$F126,U$3)</f>
        <v>13</v>
      </c>
      <c r="V126" s="27">
        <f>COUNTIF($F$4:$F126,V$3)</f>
        <v>14</v>
      </c>
      <c r="W126" s="27">
        <f>COUNTIF($F$4:$F126,W$3)</f>
        <v>13</v>
      </c>
      <c r="X126" s="27">
        <f>COUNTIF($F$4:$F126,X$3)</f>
        <v>6</v>
      </c>
      <c r="Y126" s="27">
        <f>COUNTIF($F$4:$F126,Y$3)</f>
        <v>14</v>
      </c>
      <c r="Z126" s="27">
        <f>COUNTIF($F$4:$F126,Z$3)</f>
        <v>15</v>
      </c>
      <c r="AA126" s="27">
        <f>COUNTIF($F$4:$F126,AA$3)</f>
        <v>14</v>
      </c>
      <c r="AB126" s="39">
        <f>COUNTIF($E$4:$F126,R$3)</f>
        <v>25</v>
      </c>
      <c r="AC126" s="41">
        <f>COUNTIF($E$4:$F126,S$3)</f>
        <v>33</v>
      </c>
      <c r="AD126" s="41">
        <f>COUNTIF($E$4:$F126,T$3)</f>
        <v>27</v>
      </c>
      <c r="AE126" s="41">
        <f>COUNTIF($E$4:$F126,U$3)</f>
        <v>25</v>
      </c>
      <c r="AF126" s="41">
        <f>COUNTIF($E$4:$F126,V$3)</f>
        <v>29</v>
      </c>
      <c r="AG126" s="41">
        <f>COUNTIF($E$4:$F126,W$3)</f>
        <v>23</v>
      </c>
      <c r="AH126" s="41">
        <f>COUNTIF($E$4:$F126,X$3)</f>
        <v>13</v>
      </c>
      <c r="AI126" s="41">
        <f>COUNTIF($E$4:$F126,Y$3)</f>
        <v>26</v>
      </c>
      <c r="AJ126" s="41">
        <f>COUNTIF($E$4:$F126,Z$3)</f>
        <v>21</v>
      </c>
      <c r="AK126" s="41">
        <f>COUNTIF($E$4:$F126,AA$3)</f>
        <v>24</v>
      </c>
      <c r="AL126" s="36">
        <f t="shared" si="35"/>
        <v>5.76</v>
      </c>
      <c r="AM126" s="36">
        <f t="shared" si="23"/>
        <v>1.9393939393939394</v>
      </c>
      <c r="AN126" s="36">
        <f t="shared" si="24"/>
        <v>7.2592592592592586</v>
      </c>
      <c r="AO126" s="36">
        <f t="shared" si="25"/>
        <v>6.76</v>
      </c>
      <c r="AP126" s="36">
        <f t="shared" si="26"/>
        <v>6.7586206896551726</v>
      </c>
      <c r="AQ126" s="36">
        <f t="shared" si="27"/>
        <v>7.3478260869565215</v>
      </c>
      <c r="AR126" s="36">
        <f t="shared" si="28"/>
        <v>2.7692307692307692</v>
      </c>
      <c r="AS126" s="36">
        <f t="shared" si="29"/>
        <v>7.5384615384615383</v>
      </c>
      <c r="AT126" s="36">
        <f t="shared" si="30"/>
        <v>10.714285714285715</v>
      </c>
      <c r="AU126" s="36">
        <f t="shared" si="31"/>
        <v>8.1666666666666679</v>
      </c>
      <c r="AV126">
        <v>124</v>
      </c>
      <c r="BB126" s="6">
        <f>matches_win_weighted!AL126-matches_lost_weighted!AL126</f>
        <v>1</v>
      </c>
      <c r="BC126" s="6">
        <f>matches_win_weighted!AM126-matches_lost_weighted!AM126</f>
        <v>17</v>
      </c>
      <c r="BD126" s="6">
        <f>matches_win_weighted!AN126-matches_lost_weighted!AN126</f>
        <v>-1</v>
      </c>
      <c r="BE126" s="6">
        <f>matches_win_weighted!AO126-matches_lost_weighted!AO126</f>
        <v>-1</v>
      </c>
      <c r="BF126" s="6">
        <f>matches_win_weighted!AP126-matches_lost_weighted!AP126</f>
        <v>1</v>
      </c>
      <c r="BG126" s="6">
        <f>matches_win_weighted!AQ126-matches_lost_weighted!AQ126</f>
        <v>-3</v>
      </c>
      <c r="BH126" s="6">
        <f>matches_win_weighted!AR126-matches_lost_weighted!AR126</f>
        <v>1</v>
      </c>
      <c r="BI126" s="6">
        <f>matches_win_weighted!AS126-matches_lost_weighted!AS126</f>
        <v>-2</v>
      </c>
      <c r="BJ126" s="6">
        <f>matches_win_weighted!AT126-matches_lost_weighted!AT126</f>
        <v>-9.0000000000000018</v>
      </c>
      <c r="BK126" s="6">
        <f>matches_win_weighted!AU126-matches_lost_weighted!AU126</f>
        <v>-4.0000000000000009</v>
      </c>
      <c r="BL126">
        <v>124</v>
      </c>
      <c r="BP126" s="6">
        <f>'matches_lost (2)'!BA126</f>
        <v>4.0000000000000036E-2</v>
      </c>
      <c r="BQ126" s="6">
        <f>'matches_lost (2)'!BB126</f>
        <v>0.51515151515151514</v>
      </c>
      <c r="BR126" s="6">
        <f>'matches_lost (2)'!BC126</f>
        <v>-3.7037037037037035E-2</v>
      </c>
      <c r="BS126" s="6">
        <f>'matches_lost (2)'!BD126</f>
        <v>-4.0000000000000036E-2</v>
      </c>
      <c r="BT126" s="6">
        <f>'matches_lost (2)'!BE126</f>
        <v>3.4482758620689669E-2</v>
      </c>
      <c r="BU126" s="6">
        <f>'matches_lost (2)'!BF126</f>
        <v>-0.13043478260869562</v>
      </c>
      <c r="BV126" s="6">
        <f>'matches_lost (2)'!BG126</f>
        <v>7.6923076923076872E-2</v>
      </c>
      <c r="BW126" s="6">
        <f>'matches_lost (2)'!BH126</f>
        <v>-7.6923076923076872E-2</v>
      </c>
      <c r="BX126" s="6">
        <f>'matches_lost (2)'!BI126</f>
        <v>-0.4285714285714286</v>
      </c>
      <c r="BY126" s="6">
        <f>'matches_lost (2)'!BJ126</f>
        <v>-0.16666666666666669</v>
      </c>
      <c r="BZ126">
        <v>124</v>
      </c>
    </row>
    <row r="127" spans="1:78" x14ac:dyDescent="0.35">
      <c r="A127" t="s">
        <v>145</v>
      </c>
      <c r="B127" s="32">
        <v>124</v>
      </c>
      <c r="C127">
        <v>7</v>
      </c>
      <c r="D127">
        <v>8</v>
      </c>
      <c r="E127">
        <v>7</v>
      </c>
      <c r="F127">
        <f t="shared" si="32"/>
        <v>8</v>
      </c>
      <c r="G127">
        <f t="shared" si="33"/>
        <v>-1</v>
      </c>
      <c r="H127">
        <f t="shared" si="34"/>
        <v>0</v>
      </c>
      <c r="I127" s="5">
        <f>VLOOKUP(F127,naive_stat!$A$4:$E$13,5,0)</f>
        <v>0.32</v>
      </c>
      <c r="J127" s="35">
        <f>11-VLOOKUP(F127,naive_stat!$A$4:$F$13,6,0)</f>
        <v>1</v>
      </c>
      <c r="K127" s="4">
        <f>HLOOKUP(F127,$AL$3:AU127,AV127,0)</f>
        <v>11.636363636363637</v>
      </c>
      <c r="L127" s="51">
        <f>IF(HLOOKUP(C127,$AL$3:$AU126,$AV126,0)&gt;HLOOKUP(D127,$AL$3:$AU126,$AV126,0),C127,D127)</f>
        <v>8</v>
      </c>
      <c r="M127" s="47">
        <f t="shared" si="40"/>
        <v>0</v>
      </c>
      <c r="N127" s="52">
        <f>IF(HLOOKUP(C127,$BB$3:$BK126,$AV126,0)&gt;HLOOKUP(D127,$BB$3:$BK126,$AV126,0),C127,D127)</f>
        <v>7</v>
      </c>
      <c r="O127" s="46">
        <f t="shared" si="38"/>
        <v>1</v>
      </c>
      <c r="P127" s="53">
        <f>IF(HLOOKUP(C127,$BP$3:$BY126,$AV126,0)&gt;HLOOKUP(D127,$BP$3:$BY126,$AV126,0),C127,D127)</f>
        <v>7</v>
      </c>
      <c r="Q127" s="46">
        <f t="shared" si="39"/>
        <v>1</v>
      </c>
      <c r="R127" s="27">
        <f>COUNTIF($F$4:$F127,R$3)</f>
        <v>12</v>
      </c>
      <c r="S127" s="27">
        <f>COUNTIF($F$4:$F127,S$3)</f>
        <v>8</v>
      </c>
      <c r="T127" s="27">
        <f>COUNTIF($F$4:$F127,T$3)</f>
        <v>14</v>
      </c>
      <c r="U127" s="27">
        <f>COUNTIF($F$4:$F127,U$3)</f>
        <v>13</v>
      </c>
      <c r="V127" s="27">
        <f>COUNTIF($F$4:$F127,V$3)</f>
        <v>14</v>
      </c>
      <c r="W127" s="27">
        <f>COUNTIF($F$4:$F127,W$3)</f>
        <v>13</v>
      </c>
      <c r="X127" s="27">
        <f>COUNTIF($F$4:$F127,X$3)</f>
        <v>6</v>
      </c>
      <c r="Y127" s="27">
        <f>COUNTIF($F$4:$F127,Y$3)</f>
        <v>14</v>
      </c>
      <c r="Z127" s="27">
        <f>COUNTIF($F$4:$F127,Z$3)</f>
        <v>16</v>
      </c>
      <c r="AA127" s="27">
        <f>COUNTIF($F$4:$F127,AA$3)</f>
        <v>14</v>
      </c>
      <c r="AB127" s="39">
        <f>COUNTIF($E$4:$F127,R$3)</f>
        <v>25</v>
      </c>
      <c r="AC127" s="41">
        <f>COUNTIF($E$4:$F127,S$3)</f>
        <v>33</v>
      </c>
      <c r="AD127" s="41">
        <f>COUNTIF($E$4:$F127,T$3)</f>
        <v>27</v>
      </c>
      <c r="AE127" s="41">
        <f>COUNTIF($E$4:$F127,U$3)</f>
        <v>25</v>
      </c>
      <c r="AF127" s="41">
        <f>COUNTIF($E$4:$F127,V$3)</f>
        <v>29</v>
      </c>
      <c r="AG127" s="41">
        <f>COUNTIF($E$4:$F127,W$3)</f>
        <v>23</v>
      </c>
      <c r="AH127" s="41">
        <f>COUNTIF($E$4:$F127,X$3)</f>
        <v>13</v>
      </c>
      <c r="AI127" s="41">
        <f>COUNTIF($E$4:$F127,Y$3)</f>
        <v>27</v>
      </c>
      <c r="AJ127" s="41">
        <f>COUNTIF($E$4:$F127,Z$3)</f>
        <v>22</v>
      </c>
      <c r="AK127" s="41">
        <f>COUNTIF($E$4:$F127,AA$3)</f>
        <v>24</v>
      </c>
      <c r="AL127" s="36">
        <f t="shared" si="35"/>
        <v>5.76</v>
      </c>
      <c r="AM127" s="36">
        <f t="shared" si="23"/>
        <v>1.9393939393939394</v>
      </c>
      <c r="AN127" s="36">
        <f t="shared" si="24"/>
        <v>7.2592592592592586</v>
      </c>
      <c r="AO127" s="36">
        <f t="shared" si="25"/>
        <v>6.76</v>
      </c>
      <c r="AP127" s="36">
        <f t="shared" si="26"/>
        <v>6.7586206896551726</v>
      </c>
      <c r="AQ127" s="36">
        <f t="shared" si="27"/>
        <v>7.3478260869565215</v>
      </c>
      <c r="AR127" s="36">
        <f t="shared" si="28"/>
        <v>2.7692307692307692</v>
      </c>
      <c r="AS127" s="36">
        <f t="shared" si="29"/>
        <v>7.2592592592592586</v>
      </c>
      <c r="AT127" s="36">
        <f t="shared" si="30"/>
        <v>11.636363636363637</v>
      </c>
      <c r="AU127" s="36">
        <f t="shared" si="31"/>
        <v>8.1666666666666679</v>
      </c>
      <c r="AV127">
        <v>125</v>
      </c>
      <c r="BB127" s="6">
        <f>matches_win_weighted!AL127-matches_lost_weighted!AL127</f>
        <v>1</v>
      </c>
      <c r="BC127" s="6">
        <f>matches_win_weighted!AM127-matches_lost_weighted!AM127</f>
        <v>17</v>
      </c>
      <c r="BD127" s="6">
        <f>matches_win_weighted!AN127-matches_lost_weighted!AN127</f>
        <v>-1</v>
      </c>
      <c r="BE127" s="6">
        <f>matches_win_weighted!AO127-matches_lost_weighted!AO127</f>
        <v>-1</v>
      </c>
      <c r="BF127" s="6">
        <f>matches_win_weighted!AP127-matches_lost_weighted!AP127</f>
        <v>1</v>
      </c>
      <c r="BG127" s="6">
        <f>matches_win_weighted!AQ127-matches_lost_weighted!AQ127</f>
        <v>-3</v>
      </c>
      <c r="BH127" s="6">
        <f>matches_win_weighted!AR127-matches_lost_weighted!AR127</f>
        <v>1</v>
      </c>
      <c r="BI127" s="6">
        <f>matches_win_weighted!AS127-matches_lost_weighted!AS127</f>
        <v>-1</v>
      </c>
      <c r="BJ127" s="6">
        <f>matches_win_weighted!AT127-matches_lost_weighted!AT127</f>
        <v>-10</v>
      </c>
      <c r="BK127" s="6">
        <f>matches_win_weighted!AU127-matches_lost_weighted!AU127</f>
        <v>-4.0000000000000009</v>
      </c>
      <c r="BL127">
        <v>125</v>
      </c>
      <c r="BP127" s="6">
        <f>'matches_lost (2)'!BA127</f>
        <v>4.0000000000000036E-2</v>
      </c>
      <c r="BQ127" s="6">
        <f>'matches_lost (2)'!BB127</f>
        <v>0.51515151515151514</v>
      </c>
      <c r="BR127" s="6">
        <f>'matches_lost (2)'!BC127</f>
        <v>-3.7037037037037035E-2</v>
      </c>
      <c r="BS127" s="6">
        <f>'matches_lost (2)'!BD127</f>
        <v>-4.0000000000000036E-2</v>
      </c>
      <c r="BT127" s="6">
        <f>'matches_lost (2)'!BE127</f>
        <v>3.4482758620689669E-2</v>
      </c>
      <c r="BU127" s="6">
        <f>'matches_lost (2)'!BF127</f>
        <v>-0.13043478260869562</v>
      </c>
      <c r="BV127" s="6">
        <f>'matches_lost (2)'!BG127</f>
        <v>7.6923076923076872E-2</v>
      </c>
      <c r="BW127" s="6">
        <f>'matches_lost (2)'!BH127</f>
        <v>-3.7037037037037035E-2</v>
      </c>
      <c r="BX127" s="6">
        <f>'matches_lost (2)'!BI127</f>
        <v>-0.45454545454545459</v>
      </c>
      <c r="BY127" s="6">
        <f>'matches_lost (2)'!BJ127</f>
        <v>-0.16666666666666669</v>
      </c>
      <c r="BZ127">
        <v>125</v>
      </c>
    </row>
    <row r="128" spans="1:78" x14ac:dyDescent="0.35">
      <c r="A128" t="s">
        <v>145</v>
      </c>
      <c r="B128" s="32">
        <v>125</v>
      </c>
      <c r="C128">
        <v>5</v>
      </c>
      <c r="D128">
        <v>1</v>
      </c>
      <c r="E128">
        <v>1</v>
      </c>
      <c r="F128">
        <f t="shared" si="32"/>
        <v>5</v>
      </c>
      <c r="G128">
        <f t="shared" si="33"/>
        <v>4</v>
      </c>
      <c r="H128">
        <f t="shared" si="34"/>
        <v>0</v>
      </c>
      <c r="I128" s="5">
        <f>VLOOKUP(F128,naive_stat!$A$4:$E$13,5,0)</f>
        <v>0.42307692307692307</v>
      </c>
      <c r="J128" s="35">
        <f>11-VLOOKUP(F128,naive_stat!$A$4:$F$13,6,0)</f>
        <v>3</v>
      </c>
      <c r="K128" s="4">
        <f>HLOOKUP(F128,$AL$3:AU128,AV128,0)</f>
        <v>8.1666666666666679</v>
      </c>
      <c r="L128" s="51">
        <f>IF(HLOOKUP(C128,$AL$3:$AU127,$AV127,0)&gt;HLOOKUP(D128,$AL$3:$AU127,$AV127,0),C128,D128)</f>
        <v>5</v>
      </c>
      <c r="M128" s="47">
        <f t="shared" si="40"/>
        <v>0</v>
      </c>
      <c r="N128" s="52">
        <f>IF(HLOOKUP(C128,$BB$3:$BK127,$AV127,0)&gt;HLOOKUP(D128,$BB$3:$BK127,$AV127,0),C128,D128)</f>
        <v>1</v>
      </c>
      <c r="O128" s="46">
        <f t="shared" si="38"/>
        <v>1</v>
      </c>
      <c r="P128" s="53">
        <f>IF(HLOOKUP(C128,$BP$3:$BY127,$AV127,0)&gt;HLOOKUP(D128,$BP$3:$BY127,$AV127,0),C128,D128)</f>
        <v>1</v>
      </c>
      <c r="Q128" s="46">
        <f t="shared" si="39"/>
        <v>1</v>
      </c>
      <c r="R128" s="27">
        <f>COUNTIF($F$4:$F128,R$3)</f>
        <v>12</v>
      </c>
      <c r="S128" s="27">
        <f>COUNTIF($F$4:$F128,S$3)</f>
        <v>8</v>
      </c>
      <c r="T128" s="27">
        <f>COUNTIF($F$4:$F128,T$3)</f>
        <v>14</v>
      </c>
      <c r="U128" s="27">
        <f>COUNTIF($F$4:$F128,U$3)</f>
        <v>13</v>
      </c>
      <c r="V128" s="27">
        <f>COUNTIF($F$4:$F128,V$3)</f>
        <v>14</v>
      </c>
      <c r="W128" s="27">
        <f>COUNTIF($F$4:$F128,W$3)</f>
        <v>14</v>
      </c>
      <c r="X128" s="27">
        <f>COUNTIF($F$4:$F128,X$3)</f>
        <v>6</v>
      </c>
      <c r="Y128" s="27">
        <f>COUNTIF($F$4:$F128,Y$3)</f>
        <v>14</v>
      </c>
      <c r="Z128" s="27">
        <f>COUNTIF($F$4:$F128,Z$3)</f>
        <v>16</v>
      </c>
      <c r="AA128" s="27">
        <f>COUNTIF($F$4:$F128,AA$3)</f>
        <v>14</v>
      </c>
      <c r="AB128" s="39">
        <f>COUNTIF($E$4:$F128,R$3)</f>
        <v>25</v>
      </c>
      <c r="AC128" s="41">
        <f>COUNTIF($E$4:$F128,S$3)</f>
        <v>34</v>
      </c>
      <c r="AD128" s="41">
        <f>COUNTIF($E$4:$F128,T$3)</f>
        <v>27</v>
      </c>
      <c r="AE128" s="41">
        <f>COUNTIF($E$4:$F128,U$3)</f>
        <v>25</v>
      </c>
      <c r="AF128" s="41">
        <f>COUNTIF($E$4:$F128,V$3)</f>
        <v>29</v>
      </c>
      <c r="AG128" s="41">
        <f>COUNTIF($E$4:$F128,W$3)</f>
        <v>24</v>
      </c>
      <c r="AH128" s="41">
        <f>COUNTIF($E$4:$F128,X$3)</f>
        <v>13</v>
      </c>
      <c r="AI128" s="41">
        <f>COUNTIF($E$4:$F128,Y$3)</f>
        <v>27</v>
      </c>
      <c r="AJ128" s="41">
        <f>COUNTIF($E$4:$F128,Z$3)</f>
        <v>22</v>
      </c>
      <c r="AK128" s="41">
        <f>COUNTIF($E$4:$F128,AA$3)</f>
        <v>24</v>
      </c>
      <c r="AL128" s="36">
        <f t="shared" si="35"/>
        <v>5.76</v>
      </c>
      <c r="AM128" s="36">
        <f t="shared" si="23"/>
        <v>1.8823529411764706</v>
      </c>
      <c r="AN128" s="36">
        <f t="shared" si="24"/>
        <v>7.2592592592592586</v>
      </c>
      <c r="AO128" s="36">
        <f t="shared" si="25"/>
        <v>6.76</v>
      </c>
      <c r="AP128" s="36">
        <f t="shared" si="26"/>
        <v>6.7586206896551726</v>
      </c>
      <c r="AQ128" s="36">
        <f t="shared" si="27"/>
        <v>8.1666666666666679</v>
      </c>
      <c r="AR128" s="36">
        <f t="shared" si="28"/>
        <v>2.7692307692307692</v>
      </c>
      <c r="AS128" s="36">
        <f t="shared" si="29"/>
        <v>7.2592592592592586</v>
      </c>
      <c r="AT128" s="36">
        <f t="shared" si="30"/>
        <v>11.636363636363637</v>
      </c>
      <c r="AU128" s="36">
        <f t="shared" si="31"/>
        <v>8.1666666666666679</v>
      </c>
      <c r="AV128">
        <v>126</v>
      </c>
      <c r="BB128" s="6">
        <f>matches_win_weighted!AL128-matches_lost_weighted!AL128</f>
        <v>1</v>
      </c>
      <c r="BC128" s="6">
        <f>matches_win_weighted!AM128-matches_lost_weighted!AM128</f>
        <v>18</v>
      </c>
      <c r="BD128" s="6">
        <f>matches_win_weighted!AN128-matches_lost_weighted!AN128</f>
        <v>-1</v>
      </c>
      <c r="BE128" s="6">
        <f>matches_win_weighted!AO128-matches_lost_weighted!AO128</f>
        <v>-1</v>
      </c>
      <c r="BF128" s="6">
        <f>matches_win_weighted!AP128-matches_lost_weighted!AP128</f>
        <v>1</v>
      </c>
      <c r="BG128" s="6">
        <f>matches_win_weighted!AQ128-matches_lost_weighted!AQ128</f>
        <v>-4.0000000000000009</v>
      </c>
      <c r="BH128" s="6">
        <f>matches_win_weighted!AR128-matches_lost_weighted!AR128</f>
        <v>1</v>
      </c>
      <c r="BI128" s="6">
        <f>matches_win_weighted!AS128-matches_lost_weighted!AS128</f>
        <v>-1</v>
      </c>
      <c r="BJ128" s="6">
        <f>matches_win_weighted!AT128-matches_lost_weighted!AT128</f>
        <v>-10</v>
      </c>
      <c r="BK128" s="6">
        <f>matches_win_weighted!AU128-matches_lost_weighted!AU128</f>
        <v>-4.0000000000000009</v>
      </c>
      <c r="BL128">
        <v>126</v>
      </c>
      <c r="BP128" s="6">
        <f>'matches_lost (2)'!BA128</f>
        <v>4.0000000000000036E-2</v>
      </c>
      <c r="BQ128" s="6">
        <f>'matches_lost (2)'!BB128</f>
        <v>0.52941176470588225</v>
      </c>
      <c r="BR128" s="6">
        <f>'matches_lost (2)'!BC128</f>
        <v>-3.7037037037037035E-2</v>
      </c>
      <c r="BS128" s="6">
        <f>'matches_lost (2)'!BD128</f>
        <v>-4.0000000000000036E-2</v>
      </c>
      <c r="BT128" s="6">
        <f>'matches_lost (2)'!BE128</f>
        <v>3.4482758620689669E-2</v>
      </c>
      <c r="BU128" s="6">
        <f>'matches_lost (2)'!BF128</f>
        <v>-0.16666666666666669</v>
      </c>
      <c r="BV128" s="6">
        <f>'matches_lost (2)'!BG128</f>
        <v>7.6923076923076872E-2</v>
      </c>
      <c r="BW128" s="6">
        <f>'matches_lost (2)'!BH128</f>
        <v>-3.7037037037037035E-2</v>
      </c>
      <c r="BX128" s="6">
        <f>'matches_lost (2)'!BI128</f>
        <v>-0.45454545454545459</v>
      </c>
      <c r="BY128" s="6">
        <f>'matches_lost (2)'!BJ128</f>
        <v>-0.16666666666666669</v>
      </c>
      <c r="BZ128">
        <v>126</v>
      </c>
    </row>
    <row r="129" spans="1:78" x14ac:dyDescent="0.35">
      <c r="A129" t="s">
        <v>145</v>
      </c>
      <c r="B129" s="32">
        <v>126</v>
      </c>
      <c r="C129">
        <v>5</v>
      </c>
      <c r="D129">
        <v>8</v>
      </c>
      <c r="E129">
        <v>8</v>
      </c>
      <c r="F129">
        <f t="shared" si="32"/>
        <v>5</v>
      </c>
      <c r="G129">
        <f t="shared" si="33"/>
        <v>-3</v>
      </c>
      <c r="H129">
        <f t="shared" si="34"/>
        <v>0</v>
      </c>
      <c r="I129" s="5">
        <f>VLOOKUP(F129,naive_stat!$A$4:$E$13,5,0)</f>
        <v>0.42307692307692307</v>
      </c>
      <c r="J129" s="35">
        <f>11-VLOOKUP(F129,naive_stat!$A$4:$F$13,6,0)</f>
        <v>3</v>
      </c>
      <c r="K129" s="4">
        <f>HLOOKUP(F129,$AL$3:AU129,AV129,0)</f>
        <v>9</v>
      </c>
      <c r="L129" s="51">
        <f>IF(HLOOKUP(C129,$AL$3:$AU128,$AV128,0)&gt;HLOOKUP(D129,$AL$3:$AU128,$AV128,0),C129,D129)</f>
        <v>8</v>
      </c>
      <c r="M129" s="47">
        <f t="shared" si="40"/>
        <v>1</v>
      </c>
      <c r="N129" s="52">
        <f>IF(HLOOKUP(C129,$BB$3:$BK128,$AV128,0)&gt;HLOOKUP(D129,$BB$3:$BK128,$AV128,0),C129,D129)</f>
        <v>5</v>
      </c>
      <c r="O129" s="46">
        <f t="shared" si="38"/>
        <v>0</v>
      </c>
      <c r="P129" s="53">
        <f>IF(HLOOKUP(C129,$BP$3:$BY128,$AV128,0)&gt;HLOOKUP(D129,$BP$3:$BY128,$AV128,0),C129,D129)</f>
        <v>5</v>
      </c>
      <c r="Q129" s="46">
        <f t="shared" si="39"/>
        <v>0</v>
      </c>
      <c r="R129" s="27">
        <f>COUNTIF($F$4:$F129,R$3)</f>
        <v>12</v>
      </c>
      <c r="S129" s="27">
        <f>COUNTIF($F$4:$F129,S$3)</f>
        <v>8</v>
      </c>
      <c r="T129" s="27">
        <f>COUNTIF($F$4:$F129,T$3)</f>
        <v>14</v>
      </c>
      <c r="U129" s="27">
        <f>COUNTIF($F$4:$F129,U$3)</f>
        <v>13</v>
      </c>
      <c r="V129" s="27">
        <f>COUNTIF($F$4:$F129,V$3)</f>
        <v>14</v>
      </c>
      <c r="W129" s="27">
        <f>COUNTIF($F$4:$F129,W$3)</f>
        <v>15</v>
      </c>
      <c r="X129" s="27">
        <f>COUNTIF($F$4:$F129,X$3)</f>
        <v>6</v>
      </c>
      <c r="Y129" s="27">
        <f>COUNTIF($F$4:$F129,Y$3)</f>
        <v>14</v>
      </c>
      <c r="Z129" s="27">
        <f>COUNTIF($F$4:$F129,Z$3)</f>
        <v>16</v>
      </c>
      <c r="AA129" s="27">
        <f>COUNTIF($F$4:$F129,AA$3)</f>
        <v>14</v>
      </c>
      <c r="AB129" s="39">
        <f>COUNTIF($E$4:$F129,R$3)</f>
        <v>25</v>
      </c>
      <c r="AC129" s="41">
        <f>COUNTIF($E$4:$F129,S$3)</f>
        <v>34</v>
      </c>
      <c r="AD129" s="41">
        <f>COUNTIF($E$4:$F129,T$3)</f>
        <v>27</v>
      </c>
      <c r="AE129" s="41">
        <f>COUNTIF($E$4:$F129,U$3)</f>
        <v>25</v>
      </c>
      <c r="AF129" s="41">
        <f>COUNTIF($E$4:$F129,V$3)</f>
        <v>29</v>
      </c>
      <c r="AG129" s="41">
        <f>COUNTIF($E$4:$F129,W$3)</f>
        <v>25</v>
      </c>
      <c r="AH129" s="41">
        <f>COUNTIF($E$4:$F129,X$3)</f>
        <v>13</v>
      </c>
      <c r="AI129" s="41">
        <f>COUNTIF($E$4:$F129,Y$3)</f>
        <v>27</v>
      </c>
      <c r="AJ129" s="41">
        <f>COUNTIF($E$4:$F129,Z$3)</f>
        <v>23</v>
      </c>
      <c r="AK129" s="41">
        <f>COUNTIF($E$4:$F129,AA$3)</f>
        <v>24</v>
      </c>
      <c r="AL129" s="36">
        <f t="shared" si="35"/>
        <v>5.76</v>
      </c>
      <c r="AM129" s="36">
        <f t="shared" si="23"/>
        <v>1.8823529411764706</v>
      </c>
      <c r="AN129" s="36">
        <f t="shared" si="24"/>
        <v>7.2592592592592586</v>
      </c>
      <c r="AO129" s="36">
        <f t="shared" si="25"/>
        <v>6.76</v>
      </c>
      <c r="AP129" s="36">
        <f t="shared" si="26"/>
        <v>6.7586206896551726</v>
      </c>
      <c r="AQ129" s="36">
        <f t="shared" si="27"/>
        <v>9</v>
      </c>
      <c r="AR129" s="36">
        <f t="shared" si="28"/>
        <v>2.7692307692307692</v>
      </c>
      <c r="AS129" s="36">
        <f t="shared" si="29"/>
        <v>7.2592592592592586</v>
      </c>
      <c r="AT129" s="36">
        <f t="shared" si="30"/>
        <v>11.130434782608695</v>
      </c>
      <c r="AU129" s="36">
        <f t="shared" si="31"/>
        <v>8.1666666666666679</v>
      </c>
      <c r="AV129">
        <v>127</v>
      </c>
      <c r="BB129" s="6">
        <f>matches_win_weighted!AL129-matches_lost_weighted!AL129</f>
        <v>1</v>
      </c>
      <c r="BC129" s="6">
        <f>matches_win_weighted!AM129-matches_lost_weighted!AM129</f>
        <v>18</v>
      </c>
      <c r="BD129" s="6">
        <f>matches_win_weighted!AN129-matches_lost_weighted!AN129</f>
        <v>-1</v>
      </c>
      <c r="BE129" s="6">
        <f>matches_win_weighted!AO129-matches_lost_weighted!AO129</f>
        <v>-1</v>
      </c>
      <c r="BF129" s="6">
        <f>matches_win_weighted!AP129-matches_lost_weighted!AP129</f>
        <v>1</v>
      </c>
      <c r="BG129" s="6">
        <f>matches_win_weighted!AQ129-matches_lost_weighted!AQ129</f>
        <v>-5</v>
      </c>
      <c r="BH129" s="6">
        <f>matches_win_weighted!AR129-matches_lost_weighted!AR129</f>
        <v>1</v>
      </c>
      <c r="BI129" s="6">
        <f>matches_win_weighted!AS129-matches_lost_weighted!AS129</f>
        <v>-1</v>
      </c>
      <c r="BJ129" s="6">
        <f>matches_win_weighted!AT129-matches_lost_weighted!AT129</f>
        <v>-9</v>
      </c>
      <c r="BK129" s="6">
        <f>matches_win_weighted!AU129-matches_lost_weighted!AU129</f>
        <v>-4.0000000000000009</v>
      </c>
      <c r="BL129">
        <v>127</v>
      </c>
      <c r="BP129" s="6">
        <f>'matches_lost (2)'!BA129</f>
        <v>4.0000000000000036E-2</v>
      </c>
      <c r="BQ129" s="6">
        <f>'matches_lost (2)'!BB129</f>
        <v>0.52941176470588225</v>
      </c>
      <c r="BR129" s="6">
        <f>'matches_lost (2)'!BC129</f>
        <v>-3.7037037037037035E-2</v>
      </c>
      <c r="BS129" s="6">
        <f>'matches_lost (2)'!BD129</f>
        <v>-4.0000000000000036E-2</v>
      </c>
      <c r="BT129" s="6">
        <f>'matches_lost (2)'!BE129</f>
        <v>3.4482758620689669E-2</v>
      </c>
      <c r="BU129" s="6">
        <f>'matches_lost (2)'!BF129</f>
        <v>-0.19999999999999996</v>
      </c>
      <c r="BV129" s="6">
        <f>'matches_lost (2)'!BG129</f>
        <v>7.6923076923076872E-2</v>
      </c>
      <c r="BW129" s="6">
        <f>'matches_lost (2)'!BH129</f>
        <v>-3.7037037037037035E-2</v>
      </c>
      <c r="BX129" s="6">
        <f>'matches_lost (2)'!BI129</f>
        <v>-0.39130434782608692</v>
      </c>
      <c r="BY129" s="6">
        <f>'matches_lost (2)'!BJ129</f>
        <v>-0.16666666666666669</v>
      </c>
      <c r="BZ129">
        <v>127</v>
      </c>
    </row>
    <row r="130" spans="1:78" x14ac:dyDescent="0.35">
      <c r="A130" t="s">
        <v>145</v>
      </c>
      <c r="B130" s="32">
        <v>127</v>
      </c>
      <c r="C130">
        <v>9</v>
      </c>
      <c r="D130">
        <v>0</v>
      </c>
      <c r="E130">
        <v>0</v>
      </c>
      <c r="F130">
        <f t="shared" si="32"/>
        <v>9</v>
      </c>
      <c r="G130">
        <f t="shared" si="33"/>
        <v>9</v>
      </c>
      <c r="H130">
        <f t="shared" si="34"/>
        <v>0</v>
      </c>
      <c r="I130" s="5">
        <f>VLOOKUP(F130,naive_stat!$A$4:$E$13,5,0)</f>
        <v>0.4</v>
      </c>
      <c r="J130" s="35">
        <f>11-VLOOKUP(F130,naive_stat!$A$4:$F$13,6,0)</f>
        <v>2</v>
      </c>
      <c r="K130" s="4">
        <f>HLOOKUP(F130,$AL$3:AU130,AV130,0)</f>
        <v>9</v>
      </c>
      <c r="L130" s="51">
        <f>IF(HLOOKUP(C130,$AL$3:$AU129,$AV129,0)&gt;HLOOKUP(D130,$AL$3:$AU129,$AV129,0),C130,D130)</f>
        <v>9</v>
      </c>
      <c r="M130" s="47">
        <f t="shared" si="40"/>
        <v>0</v>
      </c>
      <c r="N130" s="52">
        <f>IF(HLOOKUP(C130,$BB$3:$BK129,$AV129,0)&gt;HLOOKUP(D130,$BB$3:$BK129,$AV129,0),C130,D130)</f>
        <v>0</v>
      </c>
      <c r="O130" s="46">
        <f t="shared" si="38"/>
        <v>1</v>
      </c>
      <c r="P130" s="53">
        <f>IF(HLOOKUP(C130,$BP$3:$BY129,$AV129,0)&gt;HLOOKUP(D130,$BP$3:$BY129,$AV129,0),C130,D130)</f>
        <v>0</v>
      </c>
      <c r="Q130" s="46">
        <f t="shared" si="39"/>
        <v>1</v>
      </c>
      <c r="R130" s="27">
        <f>COUNTIF($F$4:$F130,R$3)</f>
        <v>12</v>
      </c>
      <c r="S130" s="27">
        <f>COUNTIF($F$4:$F130,S$3)</f>
        <v>8</v>
      </c>
      <c r="T130" s="27">
        <f>COUNTIF($F$4:$F130,T$3)</f>
        <v>14</v>
      </c>
      <c r="U130" s="27">
        <f>COUNTIF($F$4:$F130,U$3)</f>
        <v>13</v>
      </c>
      <c r="V130" s="27">
        <f>COUNTIF($F$4:$F130,V$3)</f>
        <v>14</v>
      </c>
      <c r="W130" s="27">
        <f>COUNTIF($F$4:$F130,W$3)</f>
        <v>15</v>
      </c>
      <c r="X130" s="27">
        <f>COUNTIF($F$4:$F130,X$3)</f>
        <v>6</v>
      </c>
      <c r="Y130" s="27">
        <f>COUNTIF($F$4:$F130,Y$3)</f>
        <v>14</v>
      </c>
      <c r="Z130" s="27">
        <f>COUNTIF($F$4:$F130,Z$3)</f>
        <v>16</v>
      </c>
      <c r="AA130" s="27">
        <f>COUNTIF($F$4:$F130,AA$3)</f>
        <v>15</v>
      </c>
      <c r="AB130" s="39">
        <f>COUNTIF($E$4:$F130,R$3)</f>
        <v>26</v>
      </c>
      <c r="AC130" s="41">
        <f>COUNTIF($E$4:$F130,S$3)</f>
        <v>34</v>
      </c>
      <c r="AD130" s="41">
        <f>COUNTIF($E$4:$F130,T$3)</f>
        <v>27</v>
      </c>
      <c r="AE130" s="41">
        <f>COUNTIF($E$4:$F130,U$3)</f>
        <v>25</v>
      </c>
      <c r="AF130" s="41">
        <f>COUNTIF($E$4:$F130,V$3)</f>
        <v>29</v>
      </c>
      <c r="AG130" s="41">
        <f>COUNTIF($E$4:$F130,W$3)</f>
        <v>25</v>
      </c>
      <c r="AH130" s="41">
        <f>COUNTIF($E$4:$F130,X$3)</f>
        <v>13</v>
      </c>
      <c r="AI130" s="41">
        <f>COUNTIF($E$4:$F130,Y$3)</f>
        <v>27</v>
      </c>
      <c r="AJ130" s="41">
        <f>COUNTIF($E$4:$F130,Z$3)</f>
        <v>23</v>
      </c>
      <c r="AK130" s="41">
        <f>COUNTIF($E$4:$F130,AA$3)</f>
        <v>25</v>
      </c>
      <c r="AL130" s="36">
        <f t="shared" si="35"/>
        <v>5.5384615384615383</v>
      </c>
      <c r="AM130" s="36">
        <f t="shared" si="23"/>
        <v>1.8823529411764706</v>
      </c>
      <c r="AN130" s="36">
        <f t="shared" si="24"/>
        <v>7.2592592592592586</v>
      </c>
      <c r="AO130" s="36">
        <f t="shared" si="25"/>
        <v>6.76</v>
      </c>
      <c r="AP130" s="36">
        <f t="shared" si="26"/>
        <v>6.7586206896551726</v>
      </c>
      <c r="AQ130" s="36">
        <f t="shared" si="27"/>
        <v>9</v>
      </c>
      <c r="AR130" s="36">
        <f t="shared" si="28"/>
        <v>2.7692307692307692</v>
      </c>
      <c r="AS130" s="36">
        <f t="shared" si="29"/>
        <v>7.2592592592592586</v>
      </c>
      <c r="AT130" s="36">
        <f t="shared" si="30"/>
        <v>11.130434782608695</v>
      </c>
      <c r="AU130" s="36">
        <f t="shared" si="31"/>
        <v>9</v>
      </c>
      <c r="AV130">
        <v>128</v>
      </c>
      <c r="BB130" s="6">
        <f>matches_win_weighted!AL130-matches_lost_weighted!AL130</f>
        <v>2</v>
      </c>
      <c r="BC130" s="6">
        <f>matches_win_weighted!AM130-matches_lost_weighted!AM130</f>
        <v>18</v>
      </c>
      <c r="BD130" s="6">
        <f>matches_win_weighted!AN130-matches_lost_weighted!AN130</f>
        <v>-1</v>
      </c>
      <c r="BE130" s="6">
        <f>matches_win_weighted!AO130-matches_lost_weighted!AO130</f>
        <v>-1</v>
      </c>
      <c r="BF130" s="6">
        <f>matches_win_weighted!AP130-matches_lost_weighted!AP130</f>
        <v>1</v>
      </c>
      <c r="BG130" s="6">
        <f>matches_win_weighted!AQ130-matches_lost_weighted!AQ130</f>
        <v>-5</v>
      </c>
      <c r="BH130" s="6">
        <f>matches_win_weighted!AR130-matches_lost_weighted!AR130</f>
        <v>1</v>
      </c>
      <c r="BI130" s="6">
        <f>matches_win_weighted!AS130-matches_lost_weighted!AS130</f>
        <v>-1</v>
      </c>
      <c r="BJ130" s="6">
        <f>matches_win_weighted!AT130-matches_lost_weighted!AT130</f>
        <v>-9</v>
      </c>
      <c r="BK130" s="6">
        <f>matches_win_weighted!AU130-matches_lost_weighted!AU130</f>
        <v>-5</v>
      </c>
      <c r="BL130">
        <v>128</v>
      </c>
      <c r="BP130" s="6">
        <f>'matches_lost (2)'!BA130</f>
        <v>7.6923076923076872E-2</v>
      </c>
      <c r="BQ130" s="6">
        <f>'matches_lost (2)'!BB130</f>
        <v>0.52941176470588225</v>
      </c>
      <c r="BR130" s="6">
        <f>'matches_lost (2)'!BC130</f>
        <v>-3.7037037037037035E-2</v>
      </c>
      <c r="BS130" s="6">
        <f>'matches_lost (2)'!BD130</f>
        <v>-4.0000000000000036E-2</v>
      </c>
      <c r="BT130" s="6">
        <f>'matches_lost (2)'!BE130</f>
        <v>3.4482758620689669E-2</v>
      </c>
      <c r="BU130" s="6">
        <f>'matches_lost (2)'!BF130</f>
        <v>-0.19999999999999996</v>
      </c>
      <c r="BV130" s="6">
        <f>'matches_lost (2)'!BG130</f>
        <v>7.6923076923076872E-2</v>
      </c>
      <c r="BW130" s="6">
        <f>'matches_lost (2)'!BH130</f>
        <v>-3.7037037037037035E-2</v>
      </c>
      <c r="BX130" s="6">
        <f>'matches_lost (2)'!BI130</f>
        <v>-0.39130434782608692</v>
      </c>
      <c r="BY130" s="6">
        <f>'matches_lost (2)'!BJ130</f>
        <v>-0.19999999999999996</v>
      </c>
      <c r="BZ130">
        <v>128</v>
      </c>
    </row>
    <row r="131" spans="1:78" x14ac:dyDescent="0.35">
      <c r="A131" t="s">
        <v>145</v>
      </c>
      <c r="B131" s="32">
        <v>128</v>
      </c>
      <c r="C131">
        <v>0</v>
      </c>
      <c r="D131">
        <v>1</v>
      </c>
      <c r="E131">
        <v>1</v>
      </c>
      <c r="F131">
        <f t="shared" si="32"/>
        <v>0</v>
      </c>
      <c r="G131">
        <f t="shared" si="33"/>
        <v>-1</v>
      </c>
      <c r="H131">
        <f t="shared" si="34"/>
        <v>0</v>
      </c>
      <c r="I131" s="5">
        <f>VLOOKUP(F131,naive_stat!$A$4:$E$13,5,0)</f>
        <v>0.5161290322580645</v>
      </c>
      <c r="J131" s="35">
        <f>11-VLOOKUP(F131,naive_stat!$A$4:$F$13,6,0)</f>
        <v>8</v>
      </c>
      <c r="K131" s="4">
        <f>HLOOKUP(F131,$AL$3:AU131,AV131,0)</f>
        <v>6.2592592592592586</v>
      </c>
      <c r="L131" s="51">
        <f>IF(HLOOKUP(C131,$AL$3:$AU130,$AV130,0)&gt;HLOOKUP(D131,$AL$3:$AU130,$AV130,0),C131,D131)</f>
        <v>0</v>
      </c>
      <c r="M131" s="47">
        <f t="shared" si="40"/>
        <v>0</v>
      </c>
      <c r="N131" s="52">
        <f>IF(HLOOKUP(C131,$BB$3:$BK130,$AV130,0)&gt;HLOOKUP(D131,$BB$3:$BK130,$AV130,0),C131,D131)</f>
        <v>1</v>
      </c>
      <c r="O131" s="46">
        <f t="shared" si="38"/>
        <v>1</v>
      </c>
      <c r="P131" s="53">
        <f>IF(HLOOKUP(C131,$BP$3:$BY130,$AV130,0)&gt;HLOOKUP(D131,$BP$3:$BY130,$AV130,0),C131,D131)</f>
        <v>1</v>
      </c>
      <c r="Q131" s="46">
        <f t="shared" si="39"/>
        <v>1</v>
      </c>
      <c r="R131" s="27">
        <f>COUNTIF($F$4:$F131,R$3)</f>
        <v>13</v>
      </c>
      <c r="S131" s="27">
        <f>COUNTIF($F$4:$F131,S$3)</f>
        <v>8</v>
      </c>
      <c r="T131" s="27">
        <f>COUNTIF($F$4:$F131,T$3)</f>
        <v>14</v>
      </c>
      <c r="U131" s="27">
        <f>COUNTIF($F$4:$F131,U$3)</f>
        <v>13</v>
      </c>
      <c r="V131" s="27">
        <f>COUNTIF($F$4:$F131,V$3)</f>
        <v>14</v>
      </c>
      <c r="W131" s="27">
        <f>COUNTIF($F$4:$F131,W$3)</f>
        <v>15</v>
      </c>
      <c r="X131" s="27">
        <f>COUNTIF($F$4:$F131,X$3)</f>
        <v>6</v>
      </c>
      <c r="Y131" s="27">
        <f>COUNTIF($F$4:$F131,Y$3)</f>
        <v>14</v>
      </c>
      <c r="Z131" s="27">
        <f>COUNTIF($F$4:$F131,Z$3)</f>
        <v>16</v>
      </c>
      <c r="AA131" s="27">
        <f>COUNTIF($F$4:$F131,AA$3)</f>
        <v>15</v>
      </c>
      <c r="AB131" s="39">
        <f>COUNTIF($E$4:$F131,R$3)</f>
        <v>27</v>
      </c>
      <c r="AC131" s="41">
        <f>COUNTIF($E$4:$F131,S$3)</f>
        <v>35</v>
      </c>
      <c r="AD131" s="41">
        <f>COUNTIF($E$4:$F131,T$3)</f>
        <v>27</v>
      </c>
      <c r="AE131" s="41">
        <f>COUNTIF($E$4:$F131,U$3)</f>
        <v>25</v>
      </c>
      <c r="AF131" s="41">
        <f>COUNTIF($E$4:$F131,V$3)</f>
        <v>29</v>
      </c>
      <c r="AG131" s="41">
        <f>COUNTIF($E$4:$F131,W$3)</f>
        <v>25</v>
      </c>
      <c r="AH131" s="41">
        <f>COUNTIF($E$4:$F131,X$3)</f>
        <v>13</v>
      </c>
      <c r="AI131" s="41">
        <f>COUNTIF($E$4:$F131,Y$3)</f>
        <v>27</v>
      </c>
      <c r="AJ131" s="41">
        <f>COUNTIF($E$4:$F131,Z$3)</f>
        <v>23</v>
      </c>
      <c r="AK131" s="41">
        <f>COUNTIF($E$4:$F131,AA$3)</f>
        <v>25</v>
      </c>
      <c r="AL131" s="36">
        <f t="shared" si="35"/>
        <v>6.2592592592592586</v>
      </c>
      <c r="AM131" s="36">
        <f t="shared" si="23"/>
        <v>1.8285714285714285</v>
      </c>
      <c r="AN131" s="36">
        <f t="shared" si="24"/>
        <v>7.2592592592592586</v>
      </c>
      <c r="AO131" s="36">
        <f t="shared" si="25"/>
        <v>6.76</v>
      </c>
      <c r="AP131" s="36">
        <f t="shared" si="26"/>
        <v>6.7586206896551726</v>
      </c>
      <c r="AQ131" s="36">
        <f t="shared" si="27"/>
        <v>9</v>
      </c>
      <c r="AR131" s="36">
        <f t="shared" si="28"/>
        <v>2.7692307692307692</v>
      </c>
      <c r="AS131" s="36">
        <f t="shared" si="29"/>
        <v>7.2592592592592586</v>
      </c>
      <c r="AT131" s="36">
        <f t="shared" si="30"/>
        <v>11.130434782608695</v>
      </c>
      <c r="AU131" s="36">
        <f t="shared" si="31"/>
        <v>9</v>
      </c>
      <c r="AV131">
        <v>129</v>
      </c>
      <c r="BB131" s="6">
        <f>matches_win_weighted!AL131-matches_lost_weighted!AL131</f>
        <v>1</v>
      </c>
      <c r="BC131" s="6">
        <f>matches_win_weighted!AM131-matches_lost_weighted!AM131</f>
        <v>19</v>
      </c>
      <c r="BD131" s="6">
        <f>matches_win_weighted!AN131-matches_lost_weighted!AN131</f>
        <v>-1</v>
      </c>
      <c r="BE131" s="6">
        <f>matches_win_weighted!AO131-matches_lost_weighted!AO131</f>
        <v>-1</v>
      </c>
      <c r="BF131" s="6">
        <f>matches_win_weighted!AP131-matches_lost_weighted!AP131</f>
        <v>1</v>
      </c>
      <c r="BG131" s="6">
        <f>matches_win_weighted!AQ131-matches_lost_weighted!AQ131</f>
        <v>-5</v>
      </c>
      <c r="BH131" s="6">
        <f>matches_win_weighted!AR131-matches_lost_weighted!AR131</f>
        <v>1</v>
      </c>
      <c r="BI131" s="6">
        <f>matches_win_weighted!AS131-matches_lost_weighted!AS131</f>
        <v>-1</v>
      </c>
      <c r="BJ131" s="6">
        <f>matches_win_weighted!AT131-matches_lost_weighted!AT131</f>
        <v>-9</v>
      </c>
      <c r="BK131" s="6">
        <f>matches_win_weighted!AU131-matches_lost_weighted!AU131</f>
        <v>-5</v>
      </c>
      <c r="BL131">
        <v>129</v>
      </c>
      <c r="BP131" s="6">
        <f>'matches_lost (2)'!BA131</f>
        <v>3.7037037037037035E-2</v>
      </c>
      <c r="BQ131" s="6">
        <f>'matches_lost (2)'!BB131</f>
        <v>0.54285714285714293</v>
      </c>
      <c r="BR131" s="6">
        <f>'matches_lost (2)'!BC131</f>
        <v>-3.7037037037037035E-2</v>
      </c>
      <c r="BS131" s="6">
        <f>'matches_lost (2)'!BD131</f>
        <v>-4.0000000000000036E-2</v>
      </c>
      <c r="BT131" s="6">
        <f>'matches_lost (2)'!BE131</f>
        <v>3.4482758620689669E-2</v>
      </c>
      <c r="BU131" s="6">
        <f>'matches_lost (2)'!BF131</f>
        <v>-0.19999999999999996</v>
      </c>
      <c r="BV131" s="6">
        <f>'matches_lost (2)'!BG131</f>
        <v>7.6923076923076872E-2</v>
      </c>
      <c r="BW131" s="6">
        <f>'matches_lost (2)'!BH131</f>
        <v>-3.7037037037037035E-2</v>
      </c>
      <c r="BX131" s="6">
        <f>'matches_lost (2)'!BI131</f>
        <v>-0.39130434782608692</v>
      </c>
      <c r="BY131" s="6">
        <f>'matches_lost (2)'!BJ131</f>
        <v>-0.19999999999999996</v>
      </c>
      <c r="BZ131">
        <v>129</v>
      </c>
    </row>
    <row r="132" spans="1:78" x14ac:dyDescent="0.35">
      <c r="A132" t="s">
        <v>145</v>
      </c>
      <c r="B132" s="32">
        <v>129</v>
      </c>
      <c r="C132">
        <v>5</v>
      </c>
      <c r="D132">
        <v>1</v>
      </c>
      <c r="E132">
        <v>5</v>
      </c>
      <c r="F132">
        <f t="shared" si="32"/>
        <v>1</v>
      </c>
      <c r="G132">
        <f t="shared" si="33"/>
        <v>4</v>
      </c>
      <c r="H132">
        <f t="shared" si="34"/>
        <v>0</v>
      </c>
      <c r="I132" s="5">
        <f>VLOOKUP(F132,naive_stat!$A$4:$E$13,5,0)</f>
        <v>0.7567567567567568</v>
      </c>
      <c r="J132" s="35">
        <f>11-VLOOKUP(F132,naive_stat!$A$4:$F$13,6,0)</f>
        <v>10</v>
      </c>
      <c r="K132" s="4">
        <f>HLOOKUP(F132,$AL$3:AU132,AV132,0)</f>
        <v>2.25</v>
      </c>
      <c r="L132" s="51">
        <f>IF(HLOOKUP(C132,$AL$3:$AU131,$AV131,0)&gt;HLOOKUP(D132,$AL$3:$AU131,$AV131,0),C132,D132)</f>
        <v>5</v>
      </c>
      <c r="M132" s="47">
        <f t="shared" si="40"/>
        <v>1</v>
      </c>
      <c r="N132" s="52">
        <f>IF(HLOOKUP(C132,$BB$3:$BK131,$AV131,0)&gt;HLOOKUP(D132,$BB$3:$BK131,$AV131,0),C132,D132)</f>
        <v>1</v>
      </c>
      <c r="O132" s="46">
        <f t="shared" si="38"/>
        <v>0</v>
      </c>
      <c r="P132" s="53">
        <f>IF(HLOOKUP(C132,$BP$3:$BY131,$AV131,0)&gt;HLOOKUP(D132,$BP$3:$BY131,$AV131,0),C132,D132)</f>
        <v>1</v>
      </c>
      <c r="Q132" s="46">
        <f t="shared" si="39"/>
        <v>0</v>
      </c>
      <c r="R132" s="27">
        <f>COUNTIF($F$4:$F132,R$3)</f>
        <v>13</v>
      </c>
      <c r="S132" s="27">
        <f>COUNTIF($F$4:$F132,S$3)</f>
        <v>9</v>
      </c>
      <c r="T132" s="27">
        <f>COUNTIF($F$4:$F132,T$3)</f>
        <v>14</v>
      </c>
      <c r="U132" s="27">
        <f>COUNTIF($F$4:$F132,U$3)</f>
        <v>13</v>
      </c>
      <c r="V132" s="27">
        <f>COUNTIF($F$4:$F132,V$3)</f>
        <v>14</v>
      </c>
      <c r="W132" s="27">
        <f>COUNTIF($F$4:$F132,W$3)</f>
        <v>15</v>
      </c>
      <c r="X132" s="27">
        <f>COUNTIF($F$4:$F132,X$3)</f>
        <v>6</v>
      </c>
      <c r="Y132" s="27">
        <f>COUNTIF($F$4:$F132,Y$3)</f>
        <v>14</v>
      </c>
      <c r="Z132" s="27">
        <f>COUNTIF($F$4:$F132,Z$3)</f>
        <v>16</v>
      </c>
      <c r="AA132" s="27">
        <f>COUNTIF($F$4:$F132,AA$3)</f>
        <v>15</v>
      </c>
      <c r="AB132" s="39">
        <f>COUNTIF($E$4:$F132,R$3)</f>
        <v>27</v>
      </c>
      <c r="AC132" s="41">
        <f>COUNTIF($E$4:$F132,S$3)</f>
        <v>36</v>
      </c>
      <c r="AD132" s="41">
        <f>COUNTIF($E$4:$F132,T$3)</f>
        <v>27</v>
      </c>
      <c r="AE132" s="41">
        <f>COUNTIF($E$4:$F132,U$3)</f>
        <v>25</v>
      </c>
      <c r="AF132" s="41">
        <f>COUNTIF($E$4:$F132,V$3)</f>
        <v>29</v>
      </c>
      <c r="AG132" s="41">
        <f>COUNTIF($E$4:$F132,W$3)</f>
        <v>26</v>
      </c>
      <c r="AH132" s="41">
        <f>COUNTIF($E$4:$F132,X$3)</f>
        <v>13</v>
      </c>
      <c r="AI132" s="41">
        <f>COUNTIF($E$4:$F132,Y$3)</f>
        <v>27</v>
      </c>
      <c r="AJ132" s="41">
        <f>COUNTIF($E$4:$F132,Z$3)</f>
        <v>23</v>
      </c>
      <c r="AK132" s="41">
        <f>COUNTIF($E$4:$F132,AA$3)</f>
        <v>25</v>
      </c>
      <c r="AL132" s="36">
        <f t="shared" si="35"/>
        <v>6.2592592592592586</v>
      </c>
      <c r="AM132" s="36">
        <f t="shared" ref="AM132:AM143" si="41">IFERROR(S132/AC132*S132,0)</f>
        <v>2.25</v>
      </c>
      <c r="AN132" s="36">
        <f t="shared" ref="AN132:AN143" si="42">IFERROR(T132/AD132*T132,0)</f>
        <v>7.2592592592592586</v>
      </c>
      <c r="AO132" s="36">
        <f t="shared" ref="AO132:AO143" si="43">IFERROR(U132/AE132*U132,0)</f>
        <v>6.76</v>
      </c>
      <c r="AP132" s="36">
        <f t="shared" ref="AP132:AP143" si="44">IFERROR(V132/AF132*V132,0)</f>
        <v>6.7586206896551726</v>
      </c>
      <c r="AQ132" s="36">
        <f t="shared" ref="AQ132:AQ143" si="45">IFERROR(W132/AG132*W132,0)</f>
        <v>8.6538461538461533</v>
      </c>
      <c r="AR132" s="36">
        <f t="shared" ref="AR132:AR143" si="46">IFERROR(X132/AH132*X132,0)</f>
        <v>2.7692307692307692</v>
      </c>
      <c r="AS132" s="36">
        <f t="shared" ref="AS132:AS143" si="47">IFERROR(Y132/AI132*Y132,0)</f>
        <v>7.2592592592592586</v>
      </c>
      <c r="AT132" s="36">
        <f t="shared" ref="AT132:AT143" si="48">IFERROR(Z132/AJ132*Z132,0)</f>
        <v>11.130434782608695</v>
      </c>
      <c r="AU132" s="36">
        <f t="shared" ref="AU132:AU143" si="49">IFERROR(AA132/AK132*AA132,0)</f>
        <v>9</v>
      </c>
      <c r="AV132">
        <v>130</v>
      </c>
      <c r="BB132" s="6">
        <f>matches_win_weighted!AL132-matches_lost_weighted!AL132</f>
        <v>1</v>
      </c>
      <c r="BC132" s="6">
        <f>matches_win_weighted!AM132-matches_lost_weighted!AM132</f>
        <v>18</v>
      </c>
      <c r="BD132" s="6">
        <f>matches_win_weighted!AN132-matches_lost_weighted!AN132</f>
        <v>-1</v>
      </c>
      <c r="BE132" s="6">
        <f>matches_win_weighted!AO132-matches_lost_weighted!AO132</f>
        <v>-1</v>
      </c>
      <c r="BF132" s="6">
        <f>matches_win_weighted!AP132-matches_lost_weighted!AP132</f>
        <v>1</v>
      </c>
      <c r="BG132" s="6">
        <f>matches_win_weighted!AQ132-matches_lost_weighted!AQ132</f>
        <v>-3.9999999999999991</v>
      </c>
      <c r="BH132" s="6">
        <f>matches_win_weighted!AR132-matches_lost_weighted!AR132</f>
        <v>1</v>
      </c>
      <c r="BI132" s="6">
        <f>matches_win_weighted!AS132-matches_lost_weighted!AS132</f>
        <v>-1</v>
      </c>
      <c r="BJ132" s="6">
        <f>matches_win_weighted!AT132-matches_lost_weighted!AT132</f>
        <v>-9</v>
      </c>
      <c r="BK132" s="6">
        <f>matches_win_weighted!AU132-matches_lost_weighted!AU132</f>
        <v>-5</v>
      </c>
      <c r="BL132">
        <v>130</v>
      </c>
      <c r="BP132" s="6">
        <f>'matches_lost (2)'!BA132</f>
        <v>3.7037037037037035E-2</v>
      </c>
      <c r="BQ132" s="6">
        <f>'matches_lost (2)'!BB132</f>
        <v>0.5</v>
      </c>
      <c r="BR132" s="6">
        <f>'matches_lost (2)'!BC132</f>
        <v>-3.7037037037037035E-2</v>
      </c>
      <c r="BS132" s="6">
        <f>'matches_lost (2)'!BD132</f>
        <v>-4.0000000000000036E-2</v>
      </c>
      <c r="BT132" s="6">
        <f>'matches_lost (2)'!BE132</f>
        <v>3.4482758620689669E-2</v>
      </c>
      <c r="BU132" s="6">
        <f>'matches_lost (2)'!BF132</f>
        <v>-0.1538461538461538</v>
      </c>
      <c r="BV132" s="6">
        <f>'matches_lost (2)'!BG132</f>
        <v>7.6923076923076872E-2</v>
      </c>
      <c r="BW132" s="6">
        <f>'matches_lost (2)'!BH132</f>
        <v>-3.7037037037037035E-2</v>
      </c>
      <c r="BX132" s="6">
        <f>'matches_lost (2)'!BI132</f>
        <v>-0.39130434782608692</v>
      </c>
      <c r="BY132" s="6">
        <f>'matches_lost (2)'!BJ132</f>
        <v>-0.19999999999999996</v>
      </c>
      <c r="BZ132">
        <v>130</v>
      </c>
    </row>
    <row r="133" spans="1:78" x14ac:dyDescent="0.35">
      <c r="A133" t="s">
        <v>145</v>
      </c>
      <c r="B133" s="32">
        <v>130</v>
      </c>
      <c r="C133">
        <v>2</v>
      </c>
      <c r="D133">
        <v>4</v>
      </c>
      <c r="E133">
        <v>4</v>
      </c>
      <c r="F133">
        <f t="shared" ref="F133:F143" si="50">IF(E133=D133,C133,D133)</f>
        <v>2</v>
      </c>
      <c r="G133">
        <f t="shared" ref="G133:G143" si="51">C133-D133</f>
        <v>-2</v>
      </c>
      <c r="H133">
        <f t="shared" ref="H133:H143" si="52">F133+E133-D133-C133</f>
        <v>0</v>
      </c>
      <c r="I133" s="5">
        <f>VLOOKUP(F133,naive_stat!$A$4:$E$13,5,0)</f>
        <v>0.4838709677419355</v>
      </c>
      <c r="J133" s="35">
        <f>11-VLOOKUP(F133,naive_stat!$A$4:$F$13,6,0)</f>
        <v>6</v>
      </c>
      <c r="K133" s="4">
        <f>HLOOKUP(F133,$AL$3:AU133,AV133,0)</f>
        <v>8.0357142857142847</v>
      </c>
      <c r="L133" s="51">
        <f>IF(HLOOKUP(C133,$AL$3:$AU132,$AV132,0)&gt;HLOOKUP(D133,$AL$3:$AU132,$AV132,0),C133,D133)</f>
        <v>2</v>
      </c>
      <c r="M133" s="47">
        <f t="shared" si="40"/>
        <v>0</v>
      </c>
      <c r="N133" s="52">
        <f>IF(HLOOKUP(C133,$BB$3:$BK132,$AV132,0)&gt;HLOOKUP(D133,$BB$3:$BK132,$AV132,0),C133,D133)</f>
        <v>4</v>
      </c>
      <c r="O133" s="46">
        <f t="shared" ref="O133:O143" si="53">IF(N133=$E133,1,0)</f>
        <v>1</v>
      </c>
      <c r="P133" s="53">
        <f>IF(HLOOKUP(C133,$BP$3:$BY132,$AV132,0)&gt;HLOOKUP(D133,$BP$3:$BY132,$AV132,0),C133,D133)</f>
        <v>4</v>
      </c>
      <c r="Q133" s="46">
        <f t="shared" ref="Q133:Q143" si="54">IF(P133=$E133,1,0)</f>
        <v>1</v>
      </c>
      <c r="R133" s="27">
        <f>COUNTIF($F$4:$F133,R$3)</f>
        <v>13</v>
      </c>
      <c r="S133" s="27">
        <f>COUNTIF($F$4:$F133,S$3)</f>
        <v>9</v>
      </c>
      <c r="T133" s="27">
        <f>COUNTIF($F$4:$F133,T$3)</f>
        <v>15</v>
      </c>
      <c r="U133" s="27">
        <f>COUNTIF($F$4:$F133,U$3)</f>
        <v>13</v>
      </c>
      <c r="V133" s="27">
        <f>COUNTIF($F$4:$F133,V$3)</f>
        <v>14</v>
      </c>
      <c r="W133" s="27">
        <f>COUNTIF($F$4:$F133,W$3)</f>
        <v>15</v>
      </c>
      <c r="X133" s="27">
        <f>COUNTIF($F$4:$F133,X$3)</f>
        <v>6</v>
      </c>
      <c r="Y133" s="27">
        <f>COUNTIF($F$4:$F133,Y$3)</f>
        <v>14</v>
      </c>
      <c r="Z133" s="27">
        <f>COUNTIF($F$4:$F133,Z$3)</f>
        <v>16</v>
      </c>
      <c r="AA133" s="27">
        <f>COUNTIF($F$4:$F133,AA$3)</f>
        <v>15</v>
      </c>
      <c r="AB133" s="39">
        <f>COUNTIF($E$4:$F133,R$3)</f>
        <v>27</v>
      </c>
      <c r="AC133" s="41">
        <f>COUNTIF($E$4:$F133,S$3)</f>
        <v>36</v>
      </c>
      <c r="AD133" s="41">
        <f>COUNTIF($E$4:$F133,T$3)</f>
        <v>28</v>
      </c>
      <c r="AE133" s="41">
        <f>COUNTIF($E$4:$F133,U$3)</f>
        <v>25</v>
      </c>
      <c r="AF133" s="41">
        <f>COUNTIF($E$4:$F133,V$3)</f>
        <v>30</v>
      </c>
      <c r="AG133" s="41">
        <f>COUNTIF($E$4:$F133,W$3)</f>
        <v>26</v>
      </c>
      <c r="AH133" s="41">
        <f>COUNTIF($E$4:$F133,X$3)</f>
        <v>13</v>
      </c>
      <c r="AI133" s="41">
        <f>COUNTIF($E$4:$F133,Y$3)</f>
        <v>27</v>
      </c>
      <c r="AJ133" s="41">
        <f>COUNTIF($E$4:$F133,Z$3)</f>
        <v>23</v>
      </c>
      <c r="AK133" s="41">
        <f>COUNTIF($E$4:$F133,AA$3)</f>
        <v>25</v>
      </c>
      <c r="AL133" s="36">
        <f t="shared" ref="AL133:AL143" si="55">IFERROR(R133/AB133*R133,0)</f>
        <v>6.2592592592592586</v>
      </c>
      <c r="AM133" s="36">
        <f t="shared" si="41"/>
        <v>2.25</v>
      </c>
      <c r="AN133" s="36">
        <f t="shared" si="42"/>
        <v>8.0357142857142847</v>
      </c>
      <c r="AO133" s="36">
        <f t="shared" si="43"/>
        <v>6.76</v>
      </c>
      <c r="AP133" s="36">
        <f t="shared" si="44"/>
        <v>6.5333333333333332</v>
      </c>
      <c r="AQ133" s="36">
        <f t="shared" si="45"/>
        <v>8.6538461538461533</v>
      </c>
      <c r="AR133" s="36">
        <f t="shared" si="46"/>
        <v>2.7692307692307692</v>
      </c>
      <c r="AS133" s="36">
        <f t="shared" si="47"/>
        <v>7.2592592592592586</v>
      </c>
      <c r="AT133" s="36">
        <f t="shared" si="48"/>
        <v>11.130434782608695</v>
      </c>
      <c r="AU133" s="36">
        <f t="shared" si="49"/>
        <v>9</v>
      </c>
      <c r="AV133">
        <v>131</v>
      </c>
      <c r="BB133" s="6">
        <f>matches_win_weighted!AL133-matches_lost_weighted!AL133</f>
        <v>1</v>
      </c>
      <c r="BC133" s="6">
        <f>matches_win_weighted!AM133-matches_lost_weighted!AM133</f>
        <v>18</v>
      </c>
      <c r="BD133" s="6">
        <f>matches_win_weighted!AN133-matches_lost_weighted!AN133</f>
        <v>-1.9999999999999991</v>
      </c>
      <c r="BE133" s="6">
        <f>matches_win_weighted!AO133-matches_lost_weighted!AO133</f>
        <v>-1</v>
      </c>
      <c r="BF133" s="6">
        <f>matches_win_weighted!AP133-matches_lost_weighted!AP133</f>
        <v>2</v>
      </c>
      <c r="BG133" s="6">
        <f>matches_win_weighted!AQ133-matches_lost_weighted!AQ133</f>
        <v>-3.9999999999999991</v>
      </c>
      <c r="BH133" s="6">
        <f>matches_win_weighted!AR133-matches_lost_weighted!AR133</f>
        <v>1</v>
      </c>
      <c r="BI133" s="6">
        <f>matches_win_weighted!AS133-matches_lost_weighted!AS133</f>
        <v>-1</v>
      </c>
      <c r="BJ133" s="6">
        <f>matches_win_weighted!AT133-matches_lost_weighted!AT133</f>
        <v>-9</v>
      </c>
      <c r="BK133" s="6">
        <f>matches_win_weighted!AU133-matches_lost_weighted!AU133</f>
        <v>-5</v>
      </c>
      <c r="BL133">
        <v>131</v>
      </c>
      <c r="BP133" s="6">
        <f>'matches_lost (2)'!BA133</f>
        <v>3.7037037037037035E-2</v>
      </c>
      <c r="BQ133" s="6">
        <f>'matches_lost (2)'!BB133</f>
        <v>0.5</v>
      </c>
      <c r="BR133" s="6">
        <f>'matches_lost (2)'!BC133</f>
        <v>-7.1428571428571397E-2</v>
      </c>
      <c r="BS133" s="6">
        <f>'matches_lost (2)'!BD133</f>
        <v>-4.0000000000000036E-2</v>
      </c>
      <c r="BT133" s="6">
        <f>'matches_lost (2)'!BE133</f>
        <v>6.6666666666666652E-2</v>
      </c>
      <c r="BU133" s="6">
        <f>'matches_lost (2)'!BF133</f>
        <v>-0.1538461538461538</v>
      </c>
      <c r="BV133" s="6">
        <f>'matches_lost (2)'!BG133</f>
        <v>7.6923076923076872E-2</v>
      </c>
      <c r="BW133" s="6">
        <f>'matches_lost (2)'!BH133</f>
        <v>-3.7037037037037035E-2</v>
      </c>
      <c r="BX133" s="6">
        <f>'matches_lost (2)'!BI133</f>
        <v>-0.39130434782608692</v>
      </c>
      <c r="BY133" s="6">
        <f>'matches_lost (2)'!BJ133</f>
        <v>-0.19999999999999996</v>
      </c>
      <c r="BZ133">
        <v>131</v>
      </c>
    </row>
    <row r="134" spans="1:78" x14ac:dyDescent="0.35">
      <c r="A134" t="s">
        <v>145</v>
      </c>
      <c r="B134" s="32">
        <v>131</v>
      </c>
      <c r="C134">
        <v>0</v>
      </c>
      <c r="D134">
        <v>2</v>
      </c>
      <c r="E134">
        <v>2</v>
      </c>
      <c r="F134">
        <f t="shared" si="50"/>
        <v>0</v>
      </c>
      <c r="G134">
        <f t="shared" si="51"/>
        <v>-2</v>
      </c>
      <c r="H134">
        <f t="shared" si="52"/>
        <v>0</v>
      </c>
      <c r="I134" s="5">
        <f>VLOOKUP(F134,naive_stat!$A$4:$E$13,5,0)</f>
        <v>0.5161290322580645</v>
      </c>
      <c r="J134" s="35">
        <f>11-VLOOKUP(F134,naive_stat!$A$4:$F$13,6,0)</f>
        <v>8</v>
      </c>
      <c r="K134" s="4">
        <f>HLOOKUP(F134,$AL$3:AU134,AV134,0)</f>
        <v>7</v>
      </c>
      <c r="L134" s="51">
        <f>IF(HLOOKUP(C134,$AL$3:$AU133,$AV133,0)&gt;HLOOKUP(D134,$AL$3:$AU133,$AV133,0),C134,D134)</f>
        <v>2</v>
      </c>
      <c r="M134" s="47">
        <f t="shared" si="40"/>
        <v>1</v>
      </c>
      <c r="N134" s="52">
        <f>IF(HLOOKUP(C134,$BB$3:$BK133,$AV133,0)&gt;HLOOKUP(D134,$BB$3:$BK133,$AV133,0),C134,D134)</f>
        <v>0</v>
      </c>
      <c r="O134" s="46">
        <f t="shared" si="53"/>
        <v>0</v>
      </c>
      <c r="P134" s="53">
        <f>IF(HLOOKUP(C134,$BP$3:$BY133,$AV133,0)&gt;HLOOKUP(D134,$BP$3:$BY133,$AV133,0),C134,D134)</f>
        <v>0</v>
      </c>
      <c r="Q134" s="46">
        <f t="shared" si="54"/>
        <v>0</v>
      </c>
      <c r="R134" s="27">
        <f>COUNTIF($F$4:$F134,R$3)</f>
        <v>14</v>
      </c>
      <c r="S134" s="27">
        <f>COUNTIF($F$4:$F134,S$3)</f>
        <v>9</v>
      </c>
      <c r="T134" s="27">
        <f>COUNTIF($F$4:$F134,T$3)</f>
        <v>15</v>
      </c>
      <c r="U134" s="27">
        <f>COUNTIF($F$4:$F134,U$3)</f>
        <v>13</v>
      </c>
      <c r="V134" s="27">
        <f>COUNTIF($F$4:$F134,V$3)</f>
        <v>14</v>
      </c>
      <c r="W134" s="27">
        <f>COUNTIF($F$4:$F134,W$3)</f>
        <v>15</v>
      </c>
      <c r="X134" s="27">
        <f>COUNTIF($F$4:$F134,X$3)</f>
        <v>6</v>
      </c>
      <c r="Y134" s="27">
        <f>COUNTIF($F$4:$F134,Y$3)</f>
        <v>14</v>
      </c>
      <c r="Z134" s="27">
        <f>COUNTIF($F$4:$F134,Z$3)</f>
        <v>16</v>
      </c>
      <c r="AA134" s="27">
        <f>COUNTIF($F$4:$F134,AA$3)</f>
        <v>15</v>
      </c>
      <c r="AB134" s="39">
        <f>COUNTIF($E$4:$F134,R$3)</f>
        <v>28</v>
      </c>
      <c r="AC134" s="41">
        <f>COUNTIF($E$4:$F134,S$3)</f>
        <v>36</v>
      </c>
      <c r="AD134" s="41">
        <f>COUNTIF($E$4:$F134,T$3)</f>
        <v>29</v>
      </c>
      <c r="AE134" s="41">
        <f>COUNTIF($E$4:$F134,U$3)</f>
        <v>25</v>
      </c>
      <c r="AF134" s="41">
        <f>COUNTIF($E$4:$F134,V$3)</f>
        <v>30</v>
      </c>
      <c r="AG134" s="41">
        <f>COUNTIF($E$4:$F134,W$3)</f>
        <v>26</v>
      </c>
      <c r="AH134" s="41">
        <f>COUNTIF($E$4:$F134,X$3)</f>
        <v>13</v>
      </c>
      <c r="AI134" s="41">
        <f>COUNTIF($E$4:$F134,Y$3)</f>
        <v>27</v>
      </c>
      <c r="AJ134" s="41">
        <f>COUNTIF($E$4:$F134,Z$3)</f>
        <v>23</v>
      </c>
      <c r="AK134" s="41">
        <f>COUNTIF($E$4:$F134,AA$3)</f>
        <v>25</v>
      </c>
      <c r="AL134" s="36">
        <f t="shared" si="55"/>
        <v>7</v>
      </c>
      <c r="AM134" s="36">
        <f t="shared" si="41"/>
        <v>2.25</v>
      </c>
      <c r="AN134" s="36">
        <f t="shared" si="42"/>
        <v>7.7586206896551726</v>
      </c>
      <c r="AO134" s="36">
        <f t="shared" si="43"/>
        <v>6.76</v>
      </c>
      <c r="AP134" s="36">
        <f t="shared" si="44"/>
        <v>6.5333333333333332</v>
      </c>
      <c r="AQ134" s="36">
        <f t="shared" si="45"/>
        <v>8.6538461538461533</v>
      </c>
      <c r="AR134" s="36">
        <f t="shared" si="46"/>
        <v>2.7692307692307692</v>
      </c>
      <c r="AS134" s="36">
        <f t="shared" si="47"/>
        <v>7.2592592592592586</v>
      </c>
      <c r="AT134" s="36">
        <f t="shared" si="48"/>
        <v>11.130434782608695</v>
      </c>
      <c r="AU134" s="36">
        <f t="shared" si="49"/>
        <v>9</v>
      </c>
      <c r="AV134">
        <v>132</v>
      </c>
      <c r="BB134" s="6">
        <f>matches_win_weighted!AL134-matches_lost_weighted!AL134</f>
        <v>0</v>
      </c>
      <c r="BC134" s="6">
        <f>matches_win_weighted!AM134-matches_lost_weighted!AM134</f>
        <v>18</v>
      </c>
      <c r="BD134" s="6">
        <f>matches_win_weighted!AN134-matches_lost_weighted!AN134</f>
        <v>-1</v>
      </c>
      <c r="BE134" s="6">
        <f>matches_win_weighted!AO134-matches_lost_weighted!AO134</f>
        <v>-1</v>
      </c>
      <c r="BF134" s="6">
        <f>matches_win_weighted!AP134-matches_lost_weighted!AP134</f>
        <v>2</v>
      </c>
      <c r="BG134" s="6">
        <f>matches_win_weighted!AQ134-matches_lost_weighted!AQ134</f>
        <v>-3.9999999999999991</v>
      </c>
      <c r="BH134" s="6">
        <f>matches_win_weighted!AR134-matches_lost_weighted!AR134</f>
        <v>1</v>
      </c>
      <c r="BI134" s="6">
        <f>matches_win_weighted!AS134-matches_lost_weighted!AS134</f>
        <v>-1</v>
      </c>
      <c r="BJ134" s="6">
        <f>matches_win_weighted!AT134-matches_lost_weighted!AT134</f>
        <v>-9</v>
      </c>
      <c r="BK134" s="6">
        <f>matches_win_weighted!AU134-matches_lost_weighted!AU134</f>
        <v>-5</v>
      </c>
      <c r="BL134">
        <v>132</v>
      </c>
      <c r="BP134" s="6">
        <f>'matches_lost (2)'!BA134</f>
        <v>0</v>
      </c>
      <c r="BQ134" s="6">
        <f>'matches_lost (2)'!BB134</f>
        <v>0.5</v>
      </c>
      <c r="BR134" s="6">
        <f>'matches_lost (2)'!BC134</f>
        <v>-3.4482758620689669E-2</v>
      </c>
      <c r="BS134" s="6">
        <f>'matches_lost (2)'!BD134</f>
        <v>-4.0000000000000036E-2</v>
      </c>
      <c r="BT134" s="6">
        <f>'matches_lost (2)'!BE134</f>
        <v>6.6666666666666652E-2</v>
      </c>
      <c r="BU134" s="6">
        <f>'matches_lost (2)'!BF134</f>
        <v>-0.1538461538461538</v>
      </c>
      <c r="BV134" s="6">
        <f>'matches_lost (2)'!BG134</f>
        <v>7.6923076923076872E-2</v>
      </c>
      <c r="BW134" s="6">
        <f>'matches_lost (2)'!BH134</f>
        <v>-3.7037037037037035E-2</v>
      </c>
      <c r="BX134" s="6">
        <f>'matches_lost (2)'!BI134</f>
        <v>-0.39130434782608692</v>
      </c>
      <c r="BY134" s="6">
        <f>'matches_lost (2)'!BJ134</f>
        <v>-0.19999999999999996</v>
      </c>
      <c r="BZ134">
        <v>132</v>
      </c>
    </row>
    <row r="135" spans="1:78" x14ac:dyDescent="0.35">
      <c r="A135" t="s">
        <v>145</v>
      </c>
      <c r="B135" s="32">
        <v>132</v>
      </c>
      <c r="C135">
        <v>4</v>
      </c>
      <c r="D135">
        <v>0</v>
      </c>
      <c r="E135">
        <v>0</v>
      </c>
      <c r="F135">
        <f t="shared" si="50"/>
        <v>4</v>
      </c>
      <c r="G135">
        <f t="shared" si="51"/>
        <v>4</v>
      </c>
      <c r="H135">
        <f t="shared" si="52"/>
        <v>0</v>
      </c>
      <c r="I135" s="5">
        <f>VLOOKUP(F135,naive_stat!$A$4:$E$13,5,0)</f>
        <v>0.5161290322580645</v>
      </c>
      <c r="J135" s="35">
        <f>11-VLOOKUP(F135,naive_stat!$A$4:$F$13,6,0)</f>
        <v>8</v>
      </c>
      <c r="K135" s="4">
        <f>HLOOKUP(F135,$AL$3:AU135,AV135,0)</f>
        <v>7.258064516129032</v>
      </c>
      <c r="L135" s="51">
        <f>IF(HLOOKUP(C135,$AL$3:$AU134,$AV134,0)&gt;HLOOKUP(D135,$AL$3:$AU134,$AV134,0),C135,D135)</f>
        <v>0</v>
      </c>
      <c r="M135" s="47">
        <f t="shared" si="40"/>
        <v>1</v>
      </c>
      <c r="N135" s="52">
        <f>IF(HLOOKUP(C135,$BB$3:$BK134,$AV134,0)&gt;HLOOKUP(D135,$BB$3:$BK134,$AV134,0),C135,D135)</f>
        <v>4</v>
      </c>
      <c r="O135" s="46">
        <f t="shared" si="53"/>
        <v>0</v>
      </c>
      <c r="P135" s="53">
        <f>IF(HLOOKUP(C135,$BP$3:$BY134,$AV134,0)&gt;HLOOKUP(D135,$BP$3:$BY134,$AV134,0),C135,D135)</f>
        <v>4</v>
      </c>
      <c r="Q135" s="46">
        <f t="shared" si="54"/>
        <v>0</v>
      </c>
      <c r="R135" s="27">
        <f>COUNTIF($F$4:$F135,R$3)</f>
        <v>14</v>
      </c>
      <c r="S135" s="27">
        <f>COUNTIF($F$4:$F135,S$3)</f>
        <v>9</v>
      </c>
      <c r="T135" s="27">
        <f>COUNTIF($F$4:$F135,T$3)</f>
        <v>15</v>
      </c>
      <c r="U135" s="27">
        <f>COUNTIF($F$4:$F135,U$3)</f>
        <v>13</v>
      </c>
      <c r="V135" s="27">
        <f>COUNTIF($F$4:$F135,V$3)</f>
        <v>15</v>
      </c>
      <c r="W135" s="27">
        <f>COUNTIF($F$4:$F135,W$3)</f>
        <v>15</v>
      </c>
      <c r="X135" s="27">
        <f>COUNTIF($F$4:$F135,X$3)</f>
        <v>6</v>
      </c>
      <c r="Y135" s="27">
        <f>COUNTIF($F$4:$F135,Y$3)</f>
        <v>14</v>
      </c>
      <c r="Z135" s="27">
        <f>COUNTIF($F$4:$F135,Z$3)</f>
        <v>16</v>
      </c>
      <c r="AA135" s="27">
        <f>COUNTIF($F$4:$F135,AA$3)</f>
        <v>15</v>
      </c>
      <c r="AB135" s="39">
        <f>COUNTIF($E$4:$F135,R$3)</f>
        <v>29</v>
      </c>
      <c r="AC135" s="41">
        <f>COUNTIF($E$4:$F135,S$3)</f>
        <v>36</v>
      </c>
      <c r="AD135" s="41">
        <f>COUNTIF($E$4:$F135,T$3)</f>
        <v>29</v>
      </c>
      <c r="AE135" s="41">
        <f>COUNTIF($E$4:$F135,U$3)</f>
        <v>25</v>
      </c>
      <c r="AF135" s="41">
        <f>COUNTIF($E$4:$F135,V$3)</f>
        <v>31</v>
      </c>
      <c r="AG135" s="41">
        <f>COUNTIF($E$4:$F135,W$3)</f>
        <v>26</v>
      </c>
      <c r="AH135" s="41">
        <f>COUNTIF($E$4:$F135,X$3)</f>
        <v>13</v>
      </c>
      <c r="AI135" s="41">
        <f>COUNTIF($E$4:$F135,Y$3)</f>
        <v>27</v>
      </c>
      <c r="AJ135" s="41">
        <f>COUNTIF($E$4:$F135,Z$3)</f>
        <v>23</v>
      </c>
      <c r="AK135" s="41">
        <f>COUNTIF($E$4:$F135,AA$3)</f>
        <v>25</v>
      </c>
      <c r="AL135" s="36">
        <f t="shared" si="55"/>
        <v>6.7586206896551726</v>
      </c>
      <c r="AM135" s="36">
        <f t="shared" si="41"/>
        <v>2.25</v>
      </c>
      <c r="AN135" s="36">
        <f t="shared" si="42"/>
        <v>7.7586206896551726</v>
      </c>
      <c r="AO135" s="36">
        <f t="shared" si="43"/>
        <v>6.76</v>
      </c>
      <c r="AP135" s="36">
        <f t="shared" si="44"/>
        <v>7.258064516129032</v>
      </c>
      <c r="AQ135" s="36">
        <f t="shared" si="45"/>
        <v>8.6538461538461533</v>
      </c>
      <c r="AR135" s="36">
        <f t="shared" si="46"/>
        <v>2.7692307692307692</v>
      </c>
      <c r="AS135" s="36">
        <f t="shared" si="47"/>
        <v>7.2592592592592586</v>
      </c>
      <c r="AT135" s="36">
        <f t="shared" si="48"/>
        <v>11.130434782608695</v>
      </c>
      <c r="AU135" s="36">
        <f t="shared" si="49"/>
        <v>9</v>
      </c>
      <c r="AV135">
        <v>133</v>
      </c>
      <c r="BB135" s="6">
        <f>matches_win_weighted!AL135-matches_lost_weighted!AL135</f>
        <v>1</v>
      </c>
      <c r="BC135" s="6">
        <f>matches_win_weighted!AM135-matches_lost_weighted!AM135</f>
        <v>18</v>
      </c>
      <c r="BD135" s="6">
        <f>matches_win_weighted!AN135-matches_lost_weighted!AN135</f>
        <v>-1</v>
      </c>
      <c r="BE135" s="6">
        <f>matches_win_weighted!AO135-matches_lost_weighted!AO135</f>
        <v>-1</v>
      </c>
      <c r="BF135" s="6">
        <f>matches_win_weighted!AP135-matches_lost_weighted!AP135</f>
        <v>1</v>
      </c>
      <c r="BG135" s="6">
        <f>matches_win_weighted!AQ135-matches_lost_weighted!AQ135</f>
        <v>-3.9999999999999991</v>
      </c>
      <c r="BH135" s="6">
        <f>matches_win_weighted!AR135-matches_lost_weighted!AR135</f>
        <v>1</v>
      </c>
      <c r="BI135" s="6">
        <f>matches_win_weighted!AS135-matches_lost_weighted!AS135</f>
        <v>-1</v>
      </c>
      <c r="BJ135" s="6">
        <f>matches_win_weighted!AT135-matches_lost_weighted!AT135</f>
        <v>-9</v>
      </c>
      <c r="BK135" s="6">
        <f>matches_win_weighted!AU135-matches_lost_weighted!AU135</f>
        <v>-5</v>
      </c>
      <c r="BL135">
        <v>133</v>
      </c>
      <c r="BP135" s="6">
        <f>'matches_lost (2)'!BA135</f>
        <v>3.4482758620689669E-2</v>
      </c>
      <c r="BQ135" s="6">
        <f>'matches_lost (2)'!BB135</f>
        <v>0.5</v>
      </c>
      <c r="BR135" s="6">
        <f>'matches_lost (2)'!BC135</f>
        <v>-3.4482758620689669E-2</v>
      </c>
      <c r="BS135" s="6">
        <f>'matches_lost (2)'!BD135</f>
        <v>-4.0000000000000036E-2</v>
      </c>
      <c r="BT135" s="6">
        <f>'matches_lost (2)'!BE135</f>
        <v>3.2258064516129004E-2</v>
      </c>
      <c r="BU135" s="6">
        <f>'matches_lost (2)'!BF135</f>
        <v>-0.1538461538461538</v>
      </c>
      <c r="BV135" s="6">
        <f>'matches_lost (2)'!BG135</f>
        <v>7.6923076923076872E-2</v>
      </c>
      <c r="BW135" s="6">
        <f>'matches_lost (2)'!BH135</f>
        <v>-3.7037037037037035E-2</v>
      </c>
      <c r="BX135" s="6">
        <f>'matches_lost (2)'!BI135</f>
        <v>-0.39130434782608692</v>
      </c>
      <c r="BY135" s="6">
        <f>'matches_lost (2)'!BJ135</f>
        <v>-0.19999999999999996</v>
      </c>
      <c r="BZ135">
        <v>133</v>
      </c>
    </row>
    <row r="136" spans="1:78" x14ac:dyDescent="0.35">
      <c r="A136" t="s">
        <v>145</v>
      </c>
      <c r="B136" s="32">
        <v>133</v>
      </c>
      <c r="C136">
        <v>6</v>
      </c>
      <c r="D136">
        <v>8</v>
      </c>
      <c r="E136">
        <v>8</v>
      </c>
      <c r="F136">
        <f t="shared" si="50"/>
        <v>6</v>
      </c>
      <c r="G136">
        <f t="shared" si="51"/>
        <v>-2</v>
      </c>
      <c r="H136">
        <f t="shared" si="52"/>
        <v>0</v>
      </c>
      <c r="I136" s="5">
        <f>VLOOKUP(F136,naive_stat!$A$4:$E$13,5,0)</f>
        <v>0.55555555555555558</v>
      </c>
      <c r="J136" s="35">
        <f>11-VLOOKUP(F136,naive_stat!$A$4:$F$13,6,0)</f>
        <v>9</v>
      </c>
      <c r="K136" s="4">
        <f>HLOOKUP(F136,$AL$3:AU136,AV136,0)</f>
        <v>3.5</v>
      </c>
      <c r="L136" s="51">
        <f>IF(HLOOKUP(C136,$AL$3:$AU135,$AV135,0)&gt;HLOOKUP(D136,$AL$3:$AU135,$AV135,0),C136,D136)</f>
        <v>8</v>
      </c>
      <c r="M136" s="47">
        <f t="shared" si="40"/>
        <v>1</v>
      </c>
      <c r="N136" s="52">
        <f>IF(HLOOKUP(C136,$BB$3:$BK135,$AV135,0)&gt;HLOOKUP(D136,$BB$3:$BK135,$AV135,0),C136,D136)</f>
        <v>6</v>
      </c>
      <c r="O136" s="46">
        <f t="shared" si="53"/>
        <v>0</v>
      </c>
      <c r="P136" s="53">
        <f>IF(HLOOKUP(C136,$BP$3:$BY135,$AV135,0)&gt;HLOOKUP(D136,$BP$3:$BY135,$AV135,0),C136,D136)</f>
        <v>6</v>
      </c>
      <c r="Q136" s="46">
        <f t="shared" si="54"/>
        <v>0</v>
      </c>
      <c r="R136" s="27">
        <f>COUNTIF($F$4:$F136,R$3)</f>
        <v>14</v>
      </c>
      <c r="S136" s="27">
        <f>COUNTIF($F$4:$F136,S$3)</f>
        <v>9</v>
      </c>
      <c r="T136" s="27">
        <f>COUNTIF($F$4:$F136,T$3)</f>
        <v>15</v>
      </c>
      <c r="U136" s="27">
        <f>COUNTIF($F$4:$F136,U$3)</f>
        <v>13</v>
      </c>
      <c r="V136" s="27">
        <f>COUNTIF($F$4:$F136,V$3)</f>
        <v>15</v>
      </c>
      <c r="W136" s="27">
        <f>COUNTIF($F$4:$F136,W$3)</f>
        <v>15</v>
      </c>
      <c r="X136" s="27">
        <f>COUNTIF($F$4:$F136,X$3)</f>
        <v>7</v>
      </c>
      <c r="Y136" s="27">
        <f>COUNTIF($F$4:$F136,Y$3)</f>
        <v>14</v>
      </c>
      <c r="Z136" s="27">
        <f>COUNTIF($F$4:$F136,Z$3)</f>
        <v>16</v>
      </c>
      <c r="AA136" s="27">
        <f>COUNTIF($F$4:$F136,AA$3)</f>
        <v>15</v>
      </c>
      <c r="AB136" s="39">
        <f>COUNTIF($E$4:$F136,R$3)</f>
        <v>29</v>
      </c>
      <c r="AC136" s="41">
        <f>COUNTIF($E$4:$F136,S$3)</f>
        <v>36</v>
      </c>
      <c r="AD136" s="41">
        <f>COUNTIF($E$4:$F136,T$3)</f>
        <v>29</v>
      </c>
      <c r="AE136" s="41">
        <f>COUNTIF($E$4:$F136,U$3)</f>
        <v>25</v>
      </c>
      <c r="AF136" s="41">
        <f>COUNTIF($E$4:$F136,V$3)</f>
        <v>31</v>
      </c>
      <c r="AG136" s="41">
        <f>COUNTIF($E$4:$F136,W$3)</f>
        <v>26</v>
      </c>
      <c r="AH136" s="41">
        <f>COUNTIF($E$4:$F136,X$3)</f>
        <v>14</v>
      </c>
      <c r="AI136" s="41">
        <f>COUNTIF($E$4:$F136,Y$3)</f>
        <v>27</v>
      </c>
      <c r="AJ136" s="41">
        <f>COUNTIF($E$4:$F136,Z$3)</f>
        <v>24</v>
      </c>
      <c r="AK136" s="41">
        <f>COUNTIF($E$4:$F136,AA$3)</f>
        <v>25</v>
      </c>
      <c r="AL136" s="36">
        <f t="shared" si="55"/>
        <v>6.7586206896551726</v>
      </c>
      <c r="AM136" s="36">
        <f t="shared" si="41"/>
        <v>2.25</v>
      </c>
      <c r="AN136" s="36">
        <f t="shared" si="42"/>
        <v>7.7586206896551726</v>
      </c>
      <c r="AO136" s="36">
        <f t="shared" si="43"/>
        <v>6.76</v>
      </c>
      <c r="AP136" s="36">
        <f t="shared" si="44"/>
        <v>7.258064516129032</v>
      </c>
      <c r="AQ136" s="36">
        <f t="shared" si="45"/>
        <v>8.6538461538461533</v>
      </c>
      <c r="AR136" s="36">
        <f t="shared" si="46"/>
        <v>3.5</v>
      </c>
      <c r="AS136" s="36">
        <f t="shared" si="47"/>
        <v>7.2592592592592586</v>
      </c>
      <c r="AT136" s="36">
        <f t="shared" si="48"/>
        <v>10.666666666666666</v>
      </c>
      <c r="AU136" s="36">
        <f t="shared" si="49"/>
        <v>9</v>
      </c>
      <c r="AV136">
        <v>134</v>
      </c>
      <c r="BB136" s="6">
        <f>matches_win_weighted!AL136-matches_lost_weighted!AL136</f>
        <v>1</v>
      </c>
      <c r="BC136" s="6">
        <f>matches_win_weighted!AM136-matches_lost_weighted!AM136</f>
        <v>18</v>
      </c>
      <c r="BD136" s="6">
        <f>matches_win_weighted!AN136-matches_lost_weighted!AN136</f>
        <v>-1</v>
      </c>
      <c r="BE136" s="6">
        <f>matches_win_weighted!AO136-matches_lost_weighted!AO136</f>
        <v>-1</v>
      </c>
      <c r="BF136" s="6">
        <f>matches_win_weighted!AP136-matches_lost_weighted!AP136</f>
        <v>1</v>
      </c>
      <c r="BG136" s="6">
        <f>matches_win_weighted!AQ136-matches_lost_weighted!AQ136</f>
        <v>-3.9999999999999991</v>
      </c>
      <c r="BH136" s="6">
        <f>matches_win_weighted!AR136-matches_lost_weighted!AR136</f>
        <v>0</v>
      </c>
      <c r="BI136" s="6">
        <f>matches_win_weighted!AS136-matches_lost_weighted!AS136</f>
        <v>-1</v>
      </c>
      <c r="BJ136" s="6">
        <f>matches_win_weighted!AT136-matches_lost_weighted!AT136</f>
        <v>-8</v>
      </c>
      <c r="BK136" s="6">
        <f>matches_win_weighted!AU136-matches_lost_weighted!AU136</f>
        <v>-5</v>
      </c>
      <c r="BL136">
        <v>134</v>
      </c>
      <c r="BP136" s="6">
        <f>'matches_lost (2)'!BA136</f>
        <v>3.4482758620689669E-2</v>
      </c>
      <c r="BQ136" s="6">
        <f>'matches_lost (2)'!BB136</f>
        <v>0.5</v>
      </c>
      <c r="BR136" s="6">
        <f>'matches_lost (2)'!BC136</f>
        <v>-3.4482758620689669E-2</v>
      </c>
      <c r="BS136" s="6">
        <f>'matches_lost (2)'!BD136</f>
        <v>-4.0000000000000036E-2</v>
      </c>
      <c r="BT136" s="6">
        <f>'matches_lost (2)'!BE136</f>
        <v>3.2258064516129004E-2</v>
      </c>
      <c r="BU136" s="6">
        <f>'matches_lost (2)'!BF136</f>
        <v>-0.1538461538461538</v>
      </c>
      <c r="BV136" s="6">
        <f>'matches_lost (2)'!BG136</f>
        <v>0</v>
      </c>
      <c r="BW136" s="6">
        <f>'matches_lost (2)'!BH136</f>
        <v>-3.7037037037037035E-2</v>
      </c>
      <c r="BX136" s="6">
        <f>'matches_lost (2)'!BI136</f>
        <v>-0.33333333333333331</v>
      </c>
      <c r="BY136" s="6">
        <f>'matches_lost (2)'!BJ136</f>
        <v>-0.19999999999999996</v>
      </c>
      <c r="BZ136">
        <v>134</v>
      </c>
    </row>
    <row r="137" spans="1:78" x14ac:dyDescent="0.35">
      <c r="A137" t="s">
        <v>145</v>
      </c>
      <c r="B137" s="32">
        <v>134</v>
      </c>
      <c r="C137">
        <v>6</v>
      </c>
      <c r="D137">
        <v>2</v>
      </c>
      <c r="E137">
        <v>6</v>
      </c>
      <c r="F137">
        <f t="shared" si="50"/>
        <v>2</v>
      </c>
      <c r="G137">
        <f t="shared" si="51"/>
        <v>4</v>
      </c>
      <c r="H137">
        <f t="shared" si="52"/>
        <v>0</v>
      </c>
      <c r="I137" s="5">
        <f>VLOOKUP(F137,naive_stat!$A$4:$E$13,5,0)</f>
        <v>0.4838709677419355</v>
      </c>
      <c r="J137" s="35">
        <f>11-VLOOKUP(F137,naive_stat!$A$4:$F$13,6,0)</f>
        <v>6</v>
      </c>
      <c r="K137" s="4">
        <f>HLOOKUP(F137,$AL$3:AU137,AV137,0)</f>
        <v>8.5333333333333332</v>
      </c>
      <c r="L137" s="51">
        <f>IF(HLOOKUP(C137,$AL$3:$AU136,$AV136,0)&gt;HLOOKUP(D137,$AL$3:$AU136,$AV136,0),C137,D137)</f>
        <v>2</v>
      </c>
      <c r="M137" s="47">
        <f t="shared" si="40"/>
        <v>0</v>
      </c>
      <c r="N137" s="52">
        <f>IF(HLOOKUP(C137,$BB$3:$BK136,$AV136,0)&gt;HLOOKUP(D137,$BB$3:$BK136,$AV136,0),C137,D137)</f>
        <v>6</v>
      </c>
      <c r="O137" s="46">
        <f t="shared" si="53"/>
        <v>1</v>
      </c>
      <c r="P137" s="53">
        <f>IF(HLOOKUP(C137,$BP$3:$BY136,$AV136,0)&gt;HLOOKUP(D137,$BP$3:$BY136,$AV136,0),C137,D137)</f>
        <v>6</v>
      </c>
      <c r="Q137" s="46">
        <f t="shared" si="54"/>
        <v>1</v>
      </c>
      <c r="R137" s="27">
        <f>COUNTIF($F$4:$F137,R$3)</f>
        <v>14</v>
      </c>
      <c r="S137" s="27">
        <f>COUNTIF($F$4:$F137,S$3)</f>
        <v>9</v>
      </c>
      <c r="T137" s="27">
        <f>COUNTIF($F$4:$F137,T$3)</f>
        <v>16</v>
      </c>
      <c r="U137" s="27">
        <f>COUNTIF($F$4:$F137,U$3)</f>
        <v>13</v>
      </c>
      <c r="V137" s="27">
        <f>COUNTIF($F$4:$F137,V$3)</f>
        <v>15</v>
      </c>
      <c r="W137" s="27">
        <f>COUNTIF($F$4:$F137,W$3)</f>
        <v>15</v>
      </c>
      <c r="X137" s="27">
        <f>COUNTIF($F$4:$F137,X$3)</f>
        <v>7</v>
      </c>
      <c r="Y137" s="27">
        <f>COUNTIF($F$4:$F137,Y$3)</f>
        <v>14</v>
      </c>
      <c r="Z137" s="27">
        <f>COUNTIF($F$4:$F137,Z$3)</f>
        <v>16</v>
      </c>
      <c r="AA137" s="27">
        <f>COUNTIF($F$4:$F137,AA$3)</f>
        <v>15</v>
      </c>
      <c r="AB137" s="39">
        <f>COUNTIF($E$4:$F137,R$3)</f>
        <v>29</v>
      </c>
      <c r="AC137" s="41">
        <f>COUNTIF($E$4:$F137,S$3)</f>
        <v>36</v>
      </c>
      <c r="AD137" s="41">
        <f>COUNTIF($E$4:$F137,T$3)</f>
        <v>30</v>
      </c>
      <c r="AE137" s="41">
        <f>COUNTIF($E$4:$F137,U$3)</f>
        <v>25</v>
      </c>
      <c r="AF137" s="41">
        <f>COUNTIF($E$4:$F137,V$3)</f>
        <v>31</v>
      </c>
      <c r="AG137" s="41">
        <f>COUNTIF($E$4:$F137,W$3)</f>
        <v>26</v>
      </c>
      <c r="AH137" s="41">
        <f>COUNTIF($E$4:$F137,X$3)</f>
        <v>15</v>
      </c>
      <c r="AI137" s="41">
        <f>COUNTIF($E$4:$F137,Y$3)</f>
        <v>27</v>
      </c>
      <c r="AJ137" s="41">
        <f>COUNTIF($E$4:$F137,Z$3)</f>
        <v>24</v>
      </c>
      <c r="AK137" s="41">
        <f>COUNTIF($E$4:$F137,AA$3)</f>
        <v>25</v>
      </c>
      <c r="AL137" s="36">
        <f t="shared" si="55"/>
        <v>6.7586206896551726</v>
      </c>
      <c r="AM137" s="36">
        <f t="shared" si="41"/>
        <v>2.25</v>
      </c>
      <c r="AN137" s="36">
        <f t="shared" si="42"/>
        <v>8.5333333333333332</v>
      </c>
      <c r="AO137" s="36">
        <f t="shared" si="43"/>
        <v>6.76</v>
      </c>
      <c r="AP137" s="36">
        <f t="shared" si="44"/>
        <v>7.258064516129032</v>
      </c>
      <c r="AQ137" s="36">
        <f t="shared" si="45"/>
        <v>8.6538461538461533</v>
      </c>
      <c r="AR137" s="36">
        <f t="shared" si="46"/>
        <v>3.2666666666666666</v>
      </c>
      <c r="AS137" s="36">
        <f t="shared" si="47"/>
        <v>7.2592592592592586</v>
      </c>
      <c r="AT137" s="36">
        <f t="shared" si="48"/>
        <v>10.666666666666666</v>
      </c>
      <c r="AU137" s="36">
        <f t="shared" si="49"/>
        <v>9</v>
      </c>
      <c r="AV137">
        <v>135</v>
      </c>
      <c r="BB137" s="6">
        <f>matches_win_weighted!AL137-matches_lost_weighted!AL137</f>
        <v>1</v>
      </c>
      <c r="BC137" s="6">
        <f>matches_win_weighted!AM137-matches_lost_weighted!AM137</f>
        <v>18</v>
      </c>
      <c r="BD137" s="6">
        <f>matches_win_weighted!AN137-matches_lost_weighted!AN137</f>
        <v>-2</v>
      </c>
      <c r="BE137" s="6">
        <f>matches_win_weighted!AO137-matches_lost_weighted!AO137</f>
        <v>-1</v>
      </c>
      <c r="BF137" s="6">
        <f>matches_win_weighted!AP137-matches_lost_weighted!AP137</f>
        <v>1</v>
      </c>
      <c r="BG137" s="6">
        <f>matches_win_weighted!AQ137-matches_lost_weighted!AQ137</f>
        <v>-3.9999999999999991</v>
      </c>
      <c r="BH137" s="6">
        <f>matches_win_weighted!AR137-matches_lost_weighted!AR137</f>
        <v>1</v>
      </c>
      <c r="BI137" s="6">
        <f>matches_win_weighted!AS137-matches_lost_weighted!AS137</f>
        <v>-1</v>
      </c>
      <c r="BJ137" s="6">
        <f>matches_win_weighted!AT137-matches_lost_weighted!AT137</f>
        <v>-8</v>
      </c>
      <c r="BK137" s="6">
        <f>matches_win_weighted!AU137-matches_lost_weighted!AU137</f>
        <v>-5</v>
      </c>
      <c r="BL137">
        <v>135</v>
      </c>
      <c r="BP137" s="6">
        <f>'matches_lost (2)'!BA137</f>
        <v>3.4482758620689669E-2</v>
      </c>
      <c r="BQ137" s="6">
        <f>'matches_lost (2)'!BB137</f>
        <v>0.5</v>
      </c>
      <c r="BR137" s="6">
        <f>'matches_lost (2)'!BC137</f>
        <v>-6.6666666666666652E-2</v>
      </c>
      <c r="BS137" s="6">
        <f>'matches_lost (2)'!BD137</f>
        <v>-4.0000000000000036E-2</v>
      </c>
      <c r="BT137" s="6">
        <f>'matches_lost (2)'!BE137</f>
        <v>3.2258064516129004E-2</v>
      </c>
      <c r="BU137" s="6">
        <f>'matches_lost (2)'!BF137</f>
        <v>-0.1538461538461538</v>
      </c>
      <c r="BV137" s="6">
        <f>'matches_lost (2)'!BG137</f>
        <v>6.6666666666666652E-2</v>
      </c>
      <c r="BW137" s="6">
        <f>'matches_lost (2)'!BH137</f>
        <v>-3.7037037037037035E-2</v>
      </c>
      <c r="BX137" s="6">
        <f>'matches_lost (2)'!BI137</f>
        <v>-0.33333333333333331</v>
      </c>
      <c r="BY137" s="6">
        <f>'matches_lost (2)'!BJ137</f>
        <v>-0.19999999999999996</v>
      </c>
      <c r="BZ137">
        <v>135</v>
      </c>
    </row>
    <row r="138" spans="1:78" x14ac:dyDescent="0.35">
      <c r="A138" t="s">
        <v>145</v>
      </c>
      <c r="B138" s="32">
        <v>135</v>
      </c>
      <c r="C138">
        <v>6</v>
      </c>
      <c r="D138">
        <v>3</v>
      </c>
      <c r="E138">
        <v>6</v>
      </c>
      <c r="F138">
        <f t="shared" si="50"/>
        <v>3</v>
      </c>
      <c r="G138">
        <f t="shared" si="51"/>
        <v>3</v>
      </c>
      <c r="H138">
        <f t="shared" si="52"/>
        <v>0</v>
      </c>
      <c r="I138" s="5">
        <f>VLOOKUP(F138,naive_stat!$A$4:$E$13,5,0)</f>
        <v>0.48148148148148145</v>
      </c>
      <c r="J138" s="35">
        <f>11-VLOOKUP(F138,naive_stat!$A$4:$F$13,6,0)</f>
        <v>5</v>
      </c>
      <c r="K138" s="4">
        <f>HLOOKUP(F138,$AL$3:AU138,AV138,0)</f>
        <v>7.5384615384615383</v>
      </c>
      <c r="L138" s="51">
        <f>IF(HLOOKUP(C138,$AL$3:$AU137,$AV137,0)&gt;HLOOKUP(D138,$AL$3:$AU137,$AV137,0),C138,D138)</f>
        <v>3</v>
      </c>
      <c r="M138" s="47">
        <f t="shared" si="40"/>
        <v>0</v>
      </c>
      <c r="N138" s="52">
        <f>IF(HLOOKUP(C138,$BB$3:$BK137,$AV137,0)&gt;HLOOKUP(D138,$BB$3:$BK137,$AV137,0),C138,D138)</f>
        <v>6</v>
      </c>
      <c r="O138" s="46">
        <f t="shared" si="53"/>
        <v>1</v>
      </c>
      <c r="P138" s="53">
        <f>IF(HLOOKUP(C138,$BP$3:$BY137,$AV137,0)&gt;HLOOKUP(D138,$BP$3:$BY137,$AV137,0),C138,D138)</f>
        <v>6</v>
      </c>
      <c r="Q138" s="46">
        <f t="shared" si="54"/>
        <v>1</v>
      </c>
      <c r="R138" s="27">
        <f>COUNTIF($F$4:$F138,R$3)</f>
        <v>14</v>
      </c>
      <c r="S138" s="27">
        <f>COUNTIF($F$4:$F138,S$3)</f>
        <v>9</v>
      </c>
      <c r="T138" s="27">
        <f>COUNTIF($F$4:$F138,T$3)</f>
        <v>16</v>
      </c>
      <c r="U138" s="27">
        <f>COUNTIF($F$4:$F138,U$3)</f>
        <v>14</v>
      </c>
      <c r="V138" s="27">
        <f>COUNTIF($F$4:$F138,V$3)</f>
        <v>15</v>
      </c>
      <c r="W138" s="27">
        <f>COUNTIF($F$4:$F138,W$3)</f>
        <v>15</v>
      </c>
      <c r="X138" s="27">
        <f>COUNTIF($F$4:$F138,X$3)</f>
        <v>7</v>
      </c>
      <c r="Y138" s="27">
        <f>COUNTIF($F$4:$F138,Y$3)</f>
        <v>14</v>
      </c>
      <c r="Z138" s="27">
        <f>COUNTIF($F$4:$F138,Z$3)</f>
        <v>16</v>
      </c>
      <c r="AA138" s="27">
        <f>COUNTIF($F$4:$F138,AA$3)</f>
        <v>15</v>
      </c>
      <c r="AB138" s="39">
        <f>COUNTIF($E$4:$F138,R$3)</f>
        <v>29</v>
      </c>
      <c r="AC138" s="41">
        <f>COUNTIF($E$4:$F138,S$3)</f>
        <v>36</v>
      </c>
      <c r="AD138" s="41">
        <f>COUNTIF($E$4:$F138,T$3)</f>
        <v>30</v>
      </c>
      <c r="AE138" s="41">
        <f>COUNTIF($E$4:$F138,U$3)</f>
        <v>26</v>
      </c>
      <c r="AF138" s="41">
        <f>COUNTIF($E$4:$F138,V$3)</f>
        <v>31</v>
      </c>
      <c r="AG138" s="41">
        <f>COUNTIF($E$4:$F138,W$3)</f>
        <v>26</v>
      </c>
      <c r="AH138" s="41">
        <f>COUNTIF($E$4:$F138,X$3)</f>
        <v>16</v>
      </c>
      <c r="AI138" s="41">
        <f>COUNTIF($E$4:$F138,Y$3)</f>
        <v>27</v>
      </c>
      <c r="AJ138" s="41">
        <f>COUNTIF($E$4:$F138,Z$3)</f>
        <v>24</v>
      </c>
      <c r="AK138" s="41">
        <f>COUNTIF($E$4:$F138,AA$3)</f>
        <v>25</v>
      </c>
      <c r="AL138" s="36">
        <f t="shared" si="55"/>
        <v>6.7586206896551726</v>
      </c>
      <c r="AM138" s="36">
        <f t="shared" si="41"/>
        <v>2.25</v>
      </c>
      <c r="AN138" s="36">
        <f t="shared" si="42"/>
        <v>8.5333333333333332</v>
      </c>
      <c r="AO138" s="36">
        <f t="shared" si="43"/>
        <v>7.5384615384615383</v>
      </c>
      <c r="AP138" s="36">
        <f t="shared" si="44"/>
        <v>7.258064516129032</v>
      </c>
      <c r="AQ138" s="36">
        <f t="shared" si="45"/>
        <v>8.6538461538461533</v>
      </c>
      <c r="AR138" s="36">
        <f t="shared" si="46"/>
        <v>3.0625</v>
      </c>
      <c r="AS138" s="36">
        <f t="shared" si="47"/>
        <v>7.2592592592592586</v>
      </c>
      <c r="AT138" s="36">
        <f t="shared" si="48"/>
        <v>10.666666666666666</v>
      </c>
      <c r="AU138" s="36">
        <f t="shared" si="49"/>
        <v>9</v>
      </c>
      <c r="AV138">
        <v>136</v>
      </c>
      <c r="BB138" s="6">
        <f>matches_win_weighted!AL138-matches_lost_weighted!AL138</f>
        <v>1</v>
      </c>
      <c r="BC138" s="6">
        <f>matches_win_weighted!AM138-matches_lost_weighted!AM138</f>
        <v>18</v>
      </c>
      <c r="BD138" s="6">
        <f>matches_win_weighted!AN138-matches_lost_weighted!AN138</f>
        <v>-2</v>
      </c>
      <c r="BE138" s="6">
        <f>matches_win_weighted!AO138-matches_lost_weighted!AO138</f>
        <v>-2</v>
      </c>
      <c r="BF138" s="6">
        <f>matches_win_weighted!AP138-matches_lost_weighted!AP138</f>
        <v>1</v>
      </c>
      <c r="BG138" s="6">
        <f>matches_win_weighted!AQ138-matches_lost_weighted!AQ138</f>
        <v>-3.9999999999999991</v>
      </c>
      <c r="BH138" s="6">
        <f>matches_win_weighted!AR138-matches_lost_weighted!AR138</f>
        <v>2</v>
      </c>
      <c r="BI138" s="6">
        <f>matches_win_weighted!AS138-matches_lost_weighted!AS138</f>
        <v>-1</v>
      </c>
      <c r="BJ138" s="6">
        <f>matches_win_weighted!AT138-matches_lost_weighted!AT138</f>
        <v>-8</v>
      </c>
      <c r="BK138" s="6">
        <f>matches_win_weighted!AU138-matches_lost_weighted!AU138</f>
        <v>-5</v>
      </c>
      <c r="BL138">
        <v>136</v>
      </c>
      <c r="BP138" s="6">
        <f>'matches_lost (2)'!BA138</f>
        <v>3.4482758620689669E-2</v>
      </c>
      <c r="BQ138" s="6">
        <f>'matches_lost (2)'!BB138</f>
        <v>0.5</v>
      </c>
      <c r="BR138" s="6">
        <f>'matches_lost (2)'!BC138</f>
        <v>-6.6666666666666652E-2</v>
      </c>
      <c r="BS138" s="6">
        <f>'matches_lost (2)'!BD138</f>
        <v>-7.6923076923076872E-2</v>
      </c>
      <c r="BT138" s="6">
        <f>'matches_lost (2)'!BE138</f>
        <v>3.2258064516129004E-2</v>
      </c>
      <c r="BU138" s="6">
        <f>'matches_lost (2)'!BF138</f>
        <v>-0.1538461538461538</v>
      </c>
      <c r="BV138" s="6">
        <f>'matches_lost (2)'!BG138</f>
        <v>0.125</v>
      </c>
      <c r="BW138" s="6">
        <f>'matches_lost (2)'!BH138</f>
        <v>-3.7037037037037035E-2</v>
      </c>
      <c r="BX138" s="6">
        <f>'matches_lost (2)'!BI138</f>
        <v>-0.33333333333333331</v>
      </c>
      <c r="BY138" s="6">
        <f>'matches_lost (2)'!BJ138</f>
        <v>-0.19999999999999996</v>
      </c>
      <c r="BZ138">
        <v>136</v>
      </c>
    </row>
    <row r="139" spans="1:78" x14ac:dyDescent="0.35">
      <c r="A139" t="s">
        <v>145</v>
      </c>
      <c r="B139" s="32">
        <v>136</v>
      </c>
      <c r="C139">
        <v>2</v>
      </c>
      <c r="D139">
        <v>7</v>
      </c>
      <c r="E139">
        <v>2</v>
      </c>
      <c r="F139">
        <f t="shared" si="50"/>
        <v>7</v>
      </c>
      <c r="G139">
        <f t="shared" si="51"/>
        <v>-5</v>
      </c>
      <c r="H139">
        <f t="shared" si="52"/>
        <v>0</v>
      </c>
      <c r="I139" s="5">
        <f>VLOOKUP(F139,naive_stat!$A$4:$E$13,5,0)</f>
        <v>0.44827586206896552</v>
      </c>
      <c r="J139" s="35">
        <f>11-VLOOKUP(F139,naive_stat!$A$4:$F$13,6,0)</f>
        <v>4</v>
      </c>
      <c r="K139" s="4">
        <f>HLOOKUP(F139,$AL$3:AU139,AV139,0)</f>
        <v>8.0357142857142847</v>
      </c>
      <c r="L139" s="51">
        <f>IF(HLOOKUP(C139,$AL$3:$AU138,$AV138,0)&gt;HLOOKUP(D139,$AL$3:$AU138,$AV138,0),C139,D139)</f>
        <v>2</v>
      </c>
      <c r="M139" s="47">
        <f t="shared" si="40"/>
        <v>1</v>
      </c>
      <c r="N139" s="52">
        <f>IF(HLOOKUP(C139,$BB$3:$BK138,$AV138,0)&gt;HLOOKUP(D139,$BB$3:$BK138,$AV138,0),C139,D139)</f>
        <v>7</v>
      </c>
      <c r="O139" s="46">
        <f t="shared" si="53"/>
        <v>0</v>
      </c>
      <c r="P139" s="53">
        <f>IF(HLOOKUP(C139,$BP$3:$BY138,$AV138,0)&gt;HLOOKUP(D139,$BP$3:$BY138,$AV138,0),C139,D139)</f>
        <v>7</v>
      </c>
      <c r="Q139" s="46">
        <f t="shared" si="54"/>
        <v>0</v>
      </c>
      <c r="R139" s="27">
        <f>COUNTIF($F$4:$F139,R$3)</f>
        <v>14</v>
      </c>
      <c r="S139" s="27">
        <f>COUNTIF($F$4:$F139,S$3)</f>
        <v>9</v>
      </c>
      <c r="T139" s="27">
        <f>COUNTIF($F$4:$F139,T$3)</f>
        <v>16</v>
      </c>
      <c r="U139" s="27">
        <f>COUNTIF($F$4:$F139,U$3)</f>
        <v>14</v>
      </c>
      <c r="V139" s="27">
        <f>COUNTIF($F$4:$F139,V$3)</f>
        <v>15</v>
      </c>
      <c r="W139" s="27">
        <f>COUNTIF($F$4:$F139,W$3)</f>
        <v>15</v>
      </c>
      <c r="X139" s="27">
        <f>COUNTIF($F$4:$F139,X$3)</f>
        <v>7</v>
      </c>
      <c r="Y139" s="27">
        <f>COUNTIF($F$4:$F139,Y$3)</f>
        <v>15</v>
      </c>
      <c r="Z139" s="27">
        <f>COUNTIF($F$4:$F139,Z$3)</f>
        <v>16</v>
      </c>
      <c r="AA139" s="27">
        <f>COUNTIF($F$4:$F139,AA$3)</f>
        <v>15</v>
      </c>
      <c r="AB139" s="39">
        <f>COUNTIF($E$4:$F139,R$3)</f>
        <v>29</v>
      </c>
      <c r="AC139" s="41">
        <f>COUNTIF($E$4:$F139,S$3)</f>
        <v>36</v>
      </c>
      <c r="AD139" s="41">
        <f>COUNTIF($E$4:$F139,T$3)</f>
        <v>31</v>
      </c>
      <c r="AE139" s="41">
        <f>COUNTIF($E$4:$F139,U$3)</f>
        <v>26</v>
      </c>
      <c r="AF139" s="41">
        <f>COUNTIF($E$4:$F139,V$3)</f>
        <v>31</v>
      </c>
      <c r="AG139" s="41">
        <f>COUNTIF($E$4:$F139,W$3)</f>
        <v>26</v>
      </c>
      <c r="AH139" s="41">
        <f>COUNTIF($E$4:$F139,X$3)</f>
        <v>16</v>
      </c>
      <c r="AI139" s="41">
        <f>COUNTIF($E$4:$F139,Y$3)</f>
        <v>28</v>
      </c>
      <c r="AJ139" s="41">
        <f>COUNTIF($E$4:$F139,Z$3)</f>
        <v>24</v>
      </c>
      <c r="AK139" s="41">
        <f>COUNTIF($E$4:$F139,AA$3)</f>
        <v>25</v>
      </c>
      <c r="AL139" s="36">
        <f t="shared" si="55"/>
        <v>6.7586206896551726</v>
      </c>
      <c r="AM139" s="36">
        <f t="shared" si="41"/>
        <v>2.25</v>
      </c>
      <c r="AN139" s="36">
        <f t="shared" si="42"/>
        <v>8.258064516129032</v>
      </c>
      <c r="AO139" s="36">
        <f t="shared" si="43"/>
        <v>7.5384615384615383</v>
      </c>
      <c r="AP139" s="36">
        <f t="shared" si="44"/>
        <v>7.258064516129032</v>
      </c>
      <c r="AQ139" s="36">
        <f t="shared" si="45"/>
        <v>8.6538461538461533</v>
      </c>
      <c r="AR139" s="36">
        <f t="shared" si="46"/>
        <v>3.0625</v>
      </c>
      <c r="AS139" s="36">
        <f t="shared" si="47"/>
        <v>8.0357142857142847</v>
      </c>
      <c r="AT139" s="36">
        <f t="shared" si="48"/>
        <v>10.666666666666666</v>
      </c>
      <c r="AU139" s="36">
        <f t="shared" si="49"/>
        <v>9</v>
      </c>
      <c r="AV139">
        <v>137</v>
      </c>
      <c r="BB139" s="6">
        <f>matches_win_weighted!AL139-matches_lost_weighted!AL139</f>
        <v>1</v>
      </c>
      <c r="BC139" s="6">
        <f>matches_win_weighted!AM139-matches_lost_weighted!AM139</f>
        <v>18</v>
      </c>
      <c r="BD139" s="6">
        <f>matches_win_weighted!AN139-matches_lost_weighted!AN139</f>
        <v>-1</v>
      </c>
      <c r="BE139" s="6">
        <f>matches_win_weighted!AO139-matches_lost_weighted!AO139</f>
        <v>-2</v>
      </c>
      <c r="BF139" s="6">
        <f>matches_win_weighted!AP139-matches_lost_weighted!AP139</f>
        <v>1</v>
      </c>
      <c r="BG139" s="6">
        <f>matches_win_weighted!AQ139-matches_lost_weighted!AQ139</f>
        <v>-3.9999999999999991</v>
      </c>
      <c r="BH139" s="6">
        <f>matches_win_weighted!AR139-matches_lost_weighted!AR139</f>
        <v>2</v>
      </c>
      <c r="BI139" s="6">
        <f>matches_win_weighted!AS139-matches_lost_weighted!AS139</f>
        <v>-1.9999999999999991</v>
      </c>
      <c r="BJ139" s="6">
        <f>matches_win_weighted!AT139-matches_lost_weighted!AT139</f>
        <v>-8</v>
      </c>
      <c r="BK139" s="6">
        <f>matches_win_weighted!AU139-matches_lost_weighted!AU139</f>
        <v>-5</v>
      </c>
      <c r="BL139">
        <v>137</v>
      </c>
      <c r="BP139" s="6">
        <f>'matches_lost (2)'!BA139</f>
        <v>3.4482758620689669E-2</v>
      </c>
      <c r="BQ139" s="6">
        <f>'matches_lost (2)'!BB139</f>
        <v>0.5</v>
      </c>
      <c r="BR139" s="6">
        <f>'matches_lost (2)'!BC139</f>
        <v>-3.2258064516129004E-2</v>
      </c>
      <c r="BS139" s="6">
        <f>'matches_lost (2)'!BD139</f>
        <v>-7.6923076923076872E-2</v>
      </c>
      <c r="BT139" s="6">
        <f>'matches_lost (2)'!BE139</f>
        <v>3.2258064516129004E-2</v>
      </c>
      <c r="BU139" s="6">
        <f>'matches_lost (2)'!BF139</f>
        <v>-0.1538461538461538</v>
      </c>
      <c r="BV139" s="6">
        <f>'matches_lost (2)'!BG139</f>
        <v>0.125</v>
      </c>
      <c r="BW139" s="6">
        <f>'matches_lost (2)'!BH139</f>
        <v>-7.1428571428571397E-2</v>
      </c>
      <c r="BX139" s="6">
        <f>'matches_lost (2)'!BI139</f>
        <v>-0.33333333333333331</v>
      </c>
      <c r="BY139" s="6">
        <f>'matches_lost (2)'!BJ139</f>
        <v>-0.19999999999999996</v>
      </c>
      <c r="BZ139">
        <v>137</v>
      </c>
    </row>
    <row r="140" spans="1:78" x14ac:dyDescent="0.35">
      <c r="A140" t="s">
        <v>145</v>
      </c>
      <c r="B140" s="32">
        <v>137</v>
      </c>
      <c r="C140">
        <v>0</v>
      </c>
      <c r="D140">
        <v>3</v>
      </c>
      <c r="E140">
        <v>3</v>
      </c>
      <c r="F140">
        <f t="shared" si="50"/>
        <v>0</v>
      </c>
      <c r="G140">
        <f t="shared" si="51"/>
        <v>-3</v>
      </c>
      <c r="H140">
        <f t="shared" si="52"/>
        <v>0</v>
      </c>
      <c r="I140" s="5">
        <f>VLOOKUP(F140,naive_stat!$A$4:$E$13,5,0)</f>
        <v>0.5161290322580645</v>
      </c>
      <c r="J140" s="35">
        <f>11-VLOOKUP(F140,naive_stat!$A$4:$F$13,6,0)</f>
        <v>8</v>
      </c>
      <c r="K140" s="4">
        <f>HLOOKUP(F140,$AL$3:AU140,AV140,0)</f>
        <v>7.5</v>
      </c>
      <c r="L140" s="51">
        <f>IF(HLOOKUP(C140,$AL$3:$AU139,$AV139,0)&gt;HLOOKUP(D140,$AL$3:$AU139,$AV139,0),C140,D140)</f>
        <v>3</v>
      </c>
      <c r="M140" s="47">
        <f t="shared" si="40"/>
        <v>1</v>
      </c>
      <c r="N140" s="52">
        <f>IF(HLOOKUP(C140,$BB$3:$BK139,$AV139,0)&gt;HLOOKUP(D140,$BB$3:$BK139,$AV139,0),C140,D140)</f>
        <v>0</v>
      </c>
      <c r="O140" s="46">
        <f t="shared" si="53"/>
        <v>0</v>
      </c>
      <c r="P140" s="53">
        <f>IF(HLOOKUP(C140,$BP$3:$BY139,$AV139,0)&gt;HLOOKUP(D140,$BP$3:$BY139,$AV139,0),C140,D140)</f>
        <v>0</v>
      </c>
      <c r="Q140" s="46">
        <f t="shared" si="54"/>
        <v>0</v>
      </c>
      <c r="R140" s="27">
        <f>COUNTIF($F$4:$F140,R$3)</f>
        <v>15</v>
      </c>
      <c r="S140" s="27">
        <f>COUNTIF($F$4:$F140,S$3)</f>
        <v>9</v>
      </c>
      <c r="T140" s="27">
        <f>COUNTIF($F$4:$F140,T$3)</f>
        <v>16</v>
      </c>
      <c r="U140" s="27">
        <f>COUNTIF($F$4:$F140,U$3)</f>
        <v>14</v>
      </c>
      <c r="V140" s="27">
        <f>COUNTIF($F$4:$F140,V$3)</f>
        <v>15</v>
      </c>
      <c r="W140" s="27">
        <f>COUNTIF($F$4:$F140,W$3)</f>
        <v>15</v>
      </c>
      <c r="X140" s="27">
        <f>COUNTIF($F$4:$F140,X$3)</f>
        <v>7</v>
      </c>
      <c r="Y140" s="27">
        <f>COUNTIF($F$4:$F140,Y$3)</f>
        <v>15</v>
      </c>
      <c r="Z140" s="27">
        <f>COUNTIF($F$4:$F140,Z$3)</f>
        <v>16</v>
      </c>
      <c r="AA140" s="27">
        <f>COUNTIF($F$4:$F140,AA$3)</f>
        <v>15</v>
      </c>
      <c r="AB140" s="39">
        <f>COUNTIF($E$4:$F140,R$3)</f>
        <v>30</v>
      </c>
      <c r="AC140" s="41">
        <f>COUNTIF($E$4:$F140,S$3)</f>
        <v>36</v>
      </c>
      <c r="AD140" s="41">
        <f>COUNTIF($E$4:$F140,T$3)</f>
        <v>31</v>
      </c>
      <c r="AE140" s="41">
        <f>COUNTIF($E$4:$F140,U$3)</f>
        <v>27</v>
      </c>
      <c r="AF140" s="41">
        <f>COUNTIF($E$4:$F140,V$3)</f>
        <v>31</v>
      </c>
      <c r="AG140" s="41">
        <f>COUNTIF($E$4:$F140,W$3)</f>
        <v>26</v>
      </c>
      <c r="AH140" s="41">
        <f>COUNTIF($E$4:$F140,X$3)</f>
        <v>16</v>
      </c>
      <c r="AI140" s="41">
        <f>COUNTIF($E$4:$F140,Y$3)</f>
        <v>28</v>
      </c>
      <c r="AJ140" s="41">
        <f>COUNTIF($E$4:$F140,Z$3)</f>
        <v>24</v>
      </c>
      <c r="AK140" s="41">
        <f>COUNTIF($E$4:$F140,AA$3)</f>
        <v>25</v>
      </c>
      <c r="AL140" s="36">
        <f t="shared" si="55"/>
        <v>7.5</v>
      </c>
      <c r="AM140" s="36">
        <f t="shared" si="41"/>
        <v>2.25</v>
      </c>
      <c r="AN140" s="36">
        <f t="shared" si="42"/>
        <v>8.258064516129032</v>
      </c>
      <c r="AO140" s="36">
        <f t="shared" si="43"/>
        <v>7.2592592592592586</v>
      </c>
      <c r="AP140" s="36">
        <f t="shared" si="44"/>
        <v>7.258064516129032</v>
      </c>
      <c r="AQ140" s="36">
        <f t="shared" si="45"/>
        <v>8.6538461538461533</v>
      </c>
      <c r="AR140" s="36">
        <f t="shared" si="46"/>
        <v>3.0625</v>
      </c>
      <c r="AS140" s="36">
        <f t="shared" si="47"/>
        <v>8.0357142857142847</v>
      </c>
      <c r="AT140" s="36">
        <f t="shared" si="48"/>
        <v>10.666666666666666</v>
      </c>
      <c r="AU140" s="36">
        <f t="shared" si="49"/>
        <v>9</v>
      </c>
      <c r="AV140">
        <v>138</v>
      </c>
      <c r="BB140" s="6">
        <f>matches_win_weighted!AL140-matches_lost_weighted!AL140</f>
        <v>0</v>
      </c>
      <c r="BC140" s="6">
        <f>matches_win_weighted!AM140-matches_lost_weighted!AM140</f>
        <v>18</v>
      </c>
      <c r="BD140" s="6">
        <f>matches_win_weighted!AN140-matches_lost_weighted!AN140</f>
        <v>-1</v>
      </c>
      <c r="BE140" s="6">
        <f>matches_win_weighted!AO140-matches_lost_weighted!AO140</f>
        <v>-1</v>
      </c>
      <c r="BF140" s="6">
        <f>matches_win_weighted!AP140-matches_lost_weighted!AP140</f>
        <v>1</v>
      </c>
      <c r="BG140" s="6">
        <f>matches_win_weighted!AQ140-matches_lost_weighted!AQ140</f>
        <v>-3.9999999999999991</v>
      </c>
      <c r="BH140" s="6">
        <f>matches_win_weighted!AR140-matches_lost_weighted!AR140</f>
        <v>2</v>
      </c>
      <c r="BI140" s="6">
        <f>matches_win_weighted!AS140-matches_lost_weighted!AS140</f>
        <v>-1.9999999999999991</v>
      </c>
      <c r="BJ140" s="6">
        <f>matches_win_weighted!AT140-matches_lost_weighted!AT140</f>
        <v>-8</v>
      </c>
      <c r="BK140" s="6">
        <f>matches_win_weighted!AU140-matches_lost_weighted!AU140</f>
        <v>-5</v>
      </c>
      <c r="BL140">
        <v>138</v>
      </c>
      <c r="BP140" s="6">
        <f>'matches_lost (2)'!BA140</f>
        <v>0</v>
      </c>
      <c r="BQ140" s="6">
        <f>'matches_lost (2)'!BB140</f>
        <v>0.5</v>
      </c>
      <c r="BR140" s="6">
        <f>'matches_lost (2)'!BC140</f>
        <v>-3.2258064516129004E-2</v>
      </c>
      <c r="BS140" s="6">
        <f>'matches_lost (2)'!BD140</f>
        <v>-3.7037037037037035E-2</v>
      </c>
      <c r="BT140" s="6">
        <f>'matches_lost (2)'!BE140</f>
        <v>3.2258064516129004E-2</v>
      </c>
      <c r="BU140" s="6">
        <f>'matches_lost (2)'!BF140</f>
        <v>-0.1538461538461538</v>
      </c>
      <c r="BV140" s="6">
        <f>'matches_lost (2)'!BG140</f>
        <v>0.125</v>
      </c>
      <c r="BW140" s="6">
        <f>'matches_lost (2)'!BH140</f>
        <v>-7.1428571428571397E-2</v>
      </c>
      <c r="BX140" s="6">
        <f>'matches_lost (2)'!BI140</f>
        <v>-0.33333333333333331</v>
      </c>
      <c r="BY140" s="6">
        <f>'matches_lost (2)'!BJ140</f>
        <v>-0.19999999999999996</v>
      </c>
      <c r="BZ140">
        <v>138</v>
      </c>
    </row>
    <row r="141" spans="1:78" x14ac:dyDescent="0.35">
      <c r="A141" t="s">
        <v>145</v>
      </c>
      <c r="B141" s="32">
        <v>138</v>
      </c>
      <c r="C141">
        <v>6</v>
      </c>
      <c r="D141">
        <v>8</v>
      </c>
      <c r="E141">
        <v>6</v>
      </c>
      <c r="F141">
        <f t="shared" si="50"/>
        <v>8</v>
      </c>
      <c r="G141">
        <f t="shared" si="51"/>
        <v>-2</v>
      </c>
      <c r="H141">
        <f t="shared" si="52"/>
        <v>0</v>
      </c>
      <c r="I141" s="5">
        <f>VLOOKUP(F141,naive_stat!$A$4:$E$13,5,0)</f>
        <v>0.32</v>
      </c>
      <c r="J141" s="35">
        <f>11-VLOOKUP(F141,naive_stat!$A$4:$F$13,6,0)</f>
        <v>1</v>
      </c>
      <c r="K141" s="4">
        <f>HLOOKUP(F141,$AL$3:AU141,AV141,0)</f>
        <v>11.56</v>
      </c>
      <c r="L141" s="51">
        <f>IF(HLOOKUP(C141,$AL$3:$AU140,$AV140,0)&gt;HLOOKUP(D141,$AL$3:$AU140,$AV140,0),C141,D141)</f>
        <v>8</v>
      </c>
      <c r="M141" s="47">
        <f t="shared" si="40"/>
        <v>0</v>
      </c>
      <c r="N141" s="52">
        <f>IF(HLOOKUP(C141,$BB$3:$BK140,$AV140,0)&gt;HLOOKUP(D141,$BB$3:$BK140,$AV140,0),C141,D141)</f>
        <v>6</v>
      </c>
      <c r="O141" s="46">
        <f t="shared" si="53"/>
        <v>1</v>
      </c>
      <c r="P141" s="53">
        <f>IF(HLOOKUP(C141,$BP$3:$BY140,$AV140,0)&gt;HLOOKUP(D141,$BP$3:$BY140,$AV140,0),C141,D141)</f>
        <v>6</v>
      </c>
      <c r="Q141" s="46">
        <f t="shared" si="54"/>
        <v>1</v>
      </c>
      <c r="R141" s="27">
        <f>COUNTIF($F$4:$F141,R$3)</f>
        <v>15</v>
      </c>
      <c r="S141" s="27">
        <f>COUNTIF($F$4:$F141,S$3)</f>
        <v>9</v>
      </c>
      <c r="T141" s="27">
        <f>COUNTIF($F$4:$F141,T$3)</f>
        <v>16</v>
      </c>
      <c r="U141" s="27">
        <f>COUNTIF($F$4:$F141,U$3)</f>
        <v>14</v>
      </c>
      <c r="V141" s="27">
        <f>COUNTIF($F$4:$F141,V$3)</f>
        <v>15</v>
      </c>
      <c r="W141" s="27">
        <f>COUNTIF($F$4:$F141,W$3)</f>
        <v>15</v>
      </c>
      <c r="X141" s="27">
        <f>COUNTIF($F$4:$F141,X$3)</f>
        <v>7</v>
      </c>
      <c r="Y141" s="27">
        <f>COUNTIF($F$4:$F141,Y$3)</f>
        <v>15</v>
      </c>
      <c r="Z141" s="27">
        <f>COUNTIF($F$4:$F141,Z$3)</f>
        <v>17</v>
      </c>
      <c r="AA141" s="27">
        <f>COUNTIF($F$4:$F141,AA$3)</f>
        <v>15</v>
      </c>
      <c r="AB141" s="39">
        <f>COUNTIF($E$4:$F141,R$3)</f>
        <v>30</v>
      </c>
      <c r="AC141" s="41">
        <f>COUNTIF($E$4:$F141,S$3)</f>
        <v>36</v>
      </c>
      <c r="AD141" s="41">
        <f>COUNTIF($E$4:$F141,T$3)</f>
        <v>31</v>
      </c>
      <c r="AE141" s="41">
        <f>COUNTIF($E$4:$F141,U$3)</f>
        <v>27</v>
      </c>
      <c r="AF141" s="41">
        <f>COUNTIF($E$4:$F141,V$3)</f>
        <v>31</v>
      </c>
      <c r="AG141" s="41">
        <f>COUNTIF($E$4:$F141,W$3)</f>
        <v>26</v>
      </c>
      <c r="AH141" s="41">
        <f>COUNTIF($E$4:$F141,X$3)</f>
        <v>17</v>
      </c>
      <c r="AI141" s="41">
        <f>COUNTIF($E$4:$F141,Y$3)</f>
        <v>28</v>
      </c>
      <c r="AJ141" s="41">
        <f>COUNTIF($E$4:$F141,Z$3)</f>
        <v>25</v>
      </c>
      <c r="AK141" s="41">
        <f>COUNTIF($E$4:$F141,AA$3)</f>
        <v>25</v>
      </c>
      <c r="AL141" s="36">
        <f t="shared" si="55"/>
        <v>7.5</v>
      </c>
      <c r="AM141" s="36">
        <f t="shared" si="41"/>
        <v>2.25</v>
      </c>
      <c r="AN141" s="36">
        <f t="shared" si="42"/>
        <v>8.258064516129032</v>
      </c>
      <c r="AO141" s="36">
        <f t="shared" si="43"/>
        <v>7.2592592592592586</v>
      </c>
      <c r="AP141" s="36">
        <f t="shared" si="44"/>
        <v>7.258064516129032</v>
      </c>
      <c r="AQ141" s="36">
        <f t="shared" si="45"/>
        <v>8.6538461538461533</v>
      </c>
      <c r="AR141" s="36">
        <f t="shared" si="46"/>
        <v>2.8823529411764706</v>
      </c>
      <c r="AS141" s="36">
        <f t="shared" si="47"/>
        <v>8.0357142857142847</v>
      </c>
      <c r="AT141" s="36">
        <f t="shared" si="48"/>
        <v>11.56</v>
      </c>
      <c r="AU141" s="36">
        <f t="shared" si="49"/>
        <v>9</v>
      </c>
      <c r="AV141">
        <v>139</v>
      </c>
      <c r="BB141" s="6">
        <f>matches_win_weighted!AL141-matches_lost_weighted!AL141</f>
        <v>0</v>
      </c>
      <c r="BC141" s="6">
        <f>matches_win_weighted!AM141-matches_lost_weighted!AM141</f>
        <v>18</v>
      </c>
      <c r="BD141" s="6">
        <f>matches_win_weighted!AN141-matches_lost_weighted!AN141</f>
        <v>-1</v>
      </c>
      <c r="BE141" s="6">
        <f>matches_win_weighted!AO141-matches_lost_weighted!AO141</f>
        <v>-1</v>
      </c>
      <c r="BF141" s="6">
        <f>matches_win_weighted!AP141-matches_lost_weighted!AP141</f>
        <v>1</v>
      </c>
      <c r="BG141" s="6">
        <f>matches_win_weighted!AQ141-matches_lost_weighted!AQ141</f>
        <v>-3.9999999999999991</v>
      </c>
      <c r="BH141" s="6">
        <f>matches_win_weighted!AR141-matches_lost_weighted!AR141</f>
        <v>3.0000000000000004</v>
      </c>
      <c r="BI141" s="6">
        <f>matches_win_weighted!AS141-matches_lost_weighted!AS141</f>
        <v>-1.9999999999999991</v>
      </c>
      <c r="BJ141" s="6">
        <f>matches_win_weighted!AT141-matches_lost_weighted!AT141</f>
        <v>-9</v>
      </c>
      <c r="BK141" s="6">
        <f>matches_win_weighted!AU141-matches_lost_weighted!AU141</f>
        <v>-5</v>
      </c>
      <c r="BL141">
        <v>139</v>
      </c>
      <c r="BP141" s="6">
        <f>'matches_lost (2)'!BA141</f>
        <v>0</v>
      </c>
      <c r="BQ141" s="6">
        <f>'matches_lost (2)'!BB141</f>
        <v>0.5</v>
      </c>
      <c r="BR141" s="6">
        <f>'matches_lost (2)'!BC141</f>
        <v>-3.2258064516129004E-2</v>
      </c>
      <c r="BS141" s="6">
        <f>'matches_lost (2)'!BD141</f>
        <v>-3.7037037037037035E-2</v>
      </c>
      <c r="BT141" s="6">
        <f>'matches_lost (2)'!BE141</f>
        <v>3.2258064516129004E-2</v>
      </c>
      <c r="BU141" s="6">
        <f>'matches_lost (2)'!BF141</f>
        <v>-0.1538461538461538</v>
      </c>
      <c r="BV141" s="6">
        <f>'matches_lost (2)'!BG141</f>
        <v>0.17647058823529416</v>
      </c>
      <c r="BW141" s="6">
        <f>'matches_lost (2)'!BH141</f>
        <v>-7.1428571428571397E-2</v>
      </c>
      <c r="BX141" s="6">
        <f>'matches_lost (2)'!BI141</f>
        <v>-0.36000000000000004</v>
      </c>
      <c r="BY141" s="6">
        <f>'matches_lost (2)'!BJ141</f>
        <v>-0.19999999999999996</v>
      </c>
      <c r="BZ141">
        <v>139</v>
      </c>
    </row>
    <row r="142" spans="1:78" x14ac:dyDescent="0.35">
      <c r="A142" t="s">
        <v>145</v>
      </c>
      <c r="B142" s="32">
        <v>139</v>
      </c>
      <c r="C142">
        <v>1</v>
      </c>
      <c r="D142">
        <v>6</v>
      </c>
      <c r="E142">
        <v>1</v>
      </c>
      <c r="F142">
        <f t="shared" si="50"/>
        <v>6</v>
      </c>
      <c r="G142">
        <f t="shared" si="51"/>
        <v>-5</v>
      </c>
      <c r="H142">
        <f t="shared" si="52"/>
        <v>0</v>
      </c>
      <c r="I142" s="5">
        <f>VLOOKUP(F142,naive_stat!$A$4:$E$13,5,0)</f>
        <v>0.55555555555555558</v>
      </c>
      <c r="J142" s="35">
        <f>11-VLOOKUP(F142,naive_stat!$A$4:$F$13,6,0)</f>
        <v>9</v>
      </c>
      <c r="K142" s="4">
        <f>HLOOKUP(F142,$AL$3:AU142,AV142,0)</f>
        <v>3.5555555555555554</v>
      </c>
      <c r="L142" s="51">
        <f>IF(HLOOKUP(C142,$AL$3:$AU141,$AV141,0)&gt;HLOOKUP(D142,$AL$3:$AU141,$AV141,0),C142,D142)</f>
        <v>6</v>
      </c>
      <c r="M142" s="47">
        <f t="shared" si="40"/>
        <v>0</v>
      </c>
      <c r="N142" s="52">
        <f>IF(HLOOKUP(C142,$BB$3:$BK141,$AV141,0)&gt;HLOOKUP(D142,$BB$3:$BK141,$AV141,0),C142,D142)</f>
        <v>1</v>
      </c>
      <c r="O142" s="46">
        <f t="shared" si="53"/>
        <v>1</v>
      </c>
      <c r="P142" s="53">
        <f>IF(HLOOKUP(C142,$BP$3:$BY141,$AV141,0)&gt;HLOOKUP(D142,$BP$3:$BY141,$AV141,0),C142,D142)</f>
        <v>1</v>
      </c>
      <c r="Q142" s="46">
        <f t="shared" si="54"/>
        <v>1</v>
      </c>
      <c r="R142" s="27">
        <f>COUNTIF($F$4:$F142,R$3)</f>
        <v>15</v>
      </c>
      <c r="S142" s="27">
        <f>COUNTIF($F$4:$F142,S$3)</f>
        <v>9</v>
      </c>
      <c r="T142" s="27">
        <f>COUNTIF($F$4:$F142,T$3)</f>
        <v>16</v>
      </c>
      <c r="U142" s="27">
        <f>COUNTIF($F$4:$F142,U$3)</f>
        <v>14</v>
      </c>
      <c r="V142" s="27">
        <f>COUNTIF($F$4:$F142,V$3)</f>
        <v>15</v>
      </c>
      <c r="W142" s="27">
        <f>COUNTIF($F$4:$F142,W$3)</f>
        <v>15</v>
      </c>
      <c r="X142" s="27">
        <f>COUNTIF($F$4:$F142,X$3)</f>
        <v>8</v>
      </c>
      <c r="Y142" s="27">
        <f>COUNTIF($F$4:$F142,Y$3)</f>
        <v>15</v>
      </c>
      <c r="Z142" s="27">
        <f>COUNTIF($F$4:$F142,Z$3)</f>
        <v>17</v>
      </c>
      <c r="AA142" s="27">
        <f>COUNTIF($F$4:$F142,AA$3)</f>
        <v>15</v>
      </c>
      <c r="AB142" s="39">
        <f>COUNTIF($E$4:$F142,R$3)</f>
        <v>30</v>
      </c>
      <c r="AC142" s="41">
        <f>COUNTIF($E$4:$F142,S$3)</f>
        <v>37</v>
      </c>
      <c r="AD142" s="41">
        <f>COUNTIF($E$4:$F142,T$3)</f>
        <v>31</v>
      </c>
      <c r="AE142" s="41">
        <f>COUNTIF($E$4:$F142,U$3)</f>
        <v>27</v>
      </c>
      <c r="AF142" s="41">
        <f>COUNTIF($E$4:$F142,V$3)</f>
        <v>31</v>
      </c>
      <c r="AG142" s="41">
        <f>COUNTIF($E$4:$F142,W$3)</f>
        <v>26</v>
      </c>
      <c r="AH142" s="41">
        <f>COUNTIF($E$4:$F142,X$3)</f>
        <v>18</v>
      </c>
      <c r="AI142" s="41">
        <f>COUNTIF($E$4:$F142,Y$3)</f>
        <v>28</v>
      </c>
      <c r="AJ142" s="41">
        <f>COUNTIF($E$4:$F142,Z$3)</f>
        <v>25</v>
      </c>
      <c r="AK142" s="41">
        <f>COUNTIF($E$4:$F142,AA$3)</f>
        <v>25</v>
      </c>
      <c r="AL142" s="36">
        <f t="shared" si="55"/>
        <v>7.5</v>
      </c>
      <c r="AM142" s="36">
        <f t="shared" si="41"/>
        <v>2.1891891891891895</v>
      </c>
      <c r="AN142" s="36">
        <f t="shared" si="42"/>
        <v>8.258064516129032</v>
      </c>
      <c r="AO142" s="36">
        <f t="shared" si="43"/>
        <v>7.2592592592592586</v>
      </c>
      <c r="AP142" s="36">
        <f t="shared" si="44"/>
        <v>7.258064516129032</v>
      </c>
      <c r="AQ142" s="36">
        <f t="shared" si="45"/>
        <v>8.6538461538461533</v>
      </c>
      <c r="AR142" s="36">
        <f t="shared" si="46"/>
        <v>3.5555555555555554</v>
      </c>
      <c r="AS142" s="36">
        <f t="shared" si="47"/>
        <v>8.0357142857142847</v>
      </c>
      <c r="AT142" s="36">
        <f t="shared" si="48"/>
        <v>11.56</v>
      </c>
      <c r="AU142" s="36">
        <f t="shared" si="49"/>
        <v>9</v>
      </c>
      <c r="AV142">
        <v>140</v>
      </c>
      <c r="BB142" s="6">
        <f>matches_win_weighted!AL142-matches_lost_weighted!AL142</f>
        <v>0</v>
      </c>
      <c r="BC142" s="6">
        <f>matches_win_weighted!AM142-matches_lost_weighted!AM142</f>
        <v>19</v>
      </c>
      <c r="BD142" s="6">
        <f>matches_win_weighted!AN142-matches_lost_weighted!AN142</f>
        <v>-1</v>
      </c>
      <c r="BE142" s="6">
        <f>matches_win_weighted!AO142-matches_lost_weighted!AO142</f>
        <v>-1</v>
      </c>
      <c r="BF142" s="6">
        <f>matches_win_weighted!AP142-matches_lost_weighted!AP142</f>
        <v>1</v>
      </c>
      <c r="BG142" s="6">
        <f>matches_win_weighted!AQ142-matches_lost_weighted!AQ142</f>
        <v>-3.9999999999999991</v>
      </c>
      <c r="BH142" s="6">
        <f>matches_win_weighted!AR142-matches_lost_weighted!AR142</f>
        <v>2</v>
      </c>
      <c r="BI142" s="6">
        <f>matches_win_weighted!AS142-matches_lost_weighted!AS142</f>
        <v>-1.9999999999999991</v>
      </c>
      <c r="BJ142" s="6">
        <f>matches_win_weighted!AT142-matches_lost_weighted!AT142</f>
        <v>-9</v>
      </c>
      <c r="BK142" s="6">
        <f>matches_win_weighted!AU142-matches_lost_weighted!AU142</f>
        <v>-5</v>
      </c>
      <c r="BL142">
        <v>140</v>
      </c>
      <c r="BP142" s="6">
        <f>'matches_lost (2)'!BA142</f>
        <v>0</v>
      </c>
      <c r="BQ142" s="6">
        <f>'matches_lost (2)'!BB142</f>
        <v>0.5135135135135136</v>
      </c>
      <c r="BR142" s="6">
        <f>'matches_lost (2)'!BC142</f>
        <v>-3.2258064516129004E-2</v>
      </c>
      <c r="BS142" s="6">
        <f>'matches_lost (2)'!BD142</f>
        <v>-3.7037037037037035E-2</v>
      </c>
      <c r="BT142" s="6">
        <f>'matches_lost (2)'!BE142</f>
        <v>3.2258064516129004E-2</v>
      </c>
      <c r="BU142" s="6">
        <f>'matches_lost (2)'!BF142</f>
        <v>-0.1538461538461538</v>
      </c>
      <c r="BV142" s="6">
        <f>'matches_lost (2)'!BG142</f>
        <v>0.11111111111111116</v>
      </c>
      <c r="BW142" s="6">
        <f>'matches_lost (2)'!BH142</f>
        <v>-7.1428571428571397E-2</v>
      </c>
      <c r="BX142" s="6">
        <f>'matches_lost (2)'!BI142</f>
        <v>-0.36000000000000004</v>
      </c>
      <c r="BY142" s="6">
        <f>'matches_lost (2)'!BJ142</f>
        <v>-0.19999999999999996</v>
      </c>
      <c r="BZ142">
        <v>140</v>
      </c>
    </row>
    <row r="143" spans="1:78" x14ac:dyDescent="0.35">
      <c r="A143" t="s">
        <v>145</v>
      </c>
      <c r="B143" s="32">
        <v>140</v>
      </c>
      <c r="C143">
        <v>0</v>
      </c>
      <c r="D143">
        <v>7</v>
      </c>
      <c r="E143">
        <v>0</v>
      </c>
      <c r="F143">
        <f t="shared" si="50"/>
        <v>7</v>
      </c>
      <c r="G143">
        <f t="shared" si="51"/>
        <v>-7</v>
      </c>
      <c r="H143">
        <f t="shared" si="52"/>
        <v>0</v>
      </c>
      <c r="I143" s="5">
        <f>VLOOKUP(F143,naive_stat!$A$4:$E$13,5,0)</f>
        <v>0.44827586206896552</v>
      </c>
      <c r="J143" s="35">
        <f>11-VLOOKUP(F143,naive_stat!$A$4:$F$13,6,0)</f>
        <v>4</v>
      </c>
      <c r="K143" s="4">
        <f>HLOOKUP(F143,$AL$3:AU143,AV143,0)</f>
        <v>8.8275862068965516</v>
      </c>
      <c r="L143" s="51">
        <f>IF(HLOOKUP(C143,$AL$3:$AU142,$AV142,0)&gt;HLOOKUP(D143,$AL$3:$AU142,$AV142,0),C143,D143)</f>
        <v>7</v>
      </c>
      <c r="M143" s="47">
        <f t="shared" si="40"/>
        <v>0</v>
      </c>
      <c r="N143" s="52">
        <f>IF(HLOOKUP(C143,$BB$3:$BK142,$AV142,0)&gt;HLOOKUP(D143,$BB$3:$BK142,$AV142,0),C143,D143)</f>
        <v>0</v>
      </c>
      <c r="O143" s="46">
        <f t="shared" si="53"/>
        <v>1</v>
      </c>
      <c r="P143" s="53">
        <f>IF(HLOOKUP(C143,$BP$3:$BY142,$AV142,0)&gt;HLOOKUP(D143,$BP$3:$BY142,$AV142,0),C143,D143)</f>
        <v>0</v>
      </c>
      <c r="Q143" s="46">
        <f t="shared" si="54"/>
        <v>1</v>
      </c>
      <c r="R143" s="27">
        <f>COUNTIF($F$4:$F143,R$3)</f>
        <v>15</v>
      </c>
      <c r="S143" s="27">
        <f>COUNTIF($F$4:$F143,S$3)</f>
        <v>9</v>
      </c>
      <c r="T143" s="27">
        <f>COUNTIF($F$4:$F143,T$3)</f>
        <v>16</v>
      </c>
      <c r="U143" s="27">
        <f>COUNTIF($F$4:$F143,U$3)</f>
        <v>14</v>
      </c>
      <c r="V143" s="27">
        <f>COUNTIF($F$4:$F143,V$3)</f>
        <v>15</v>
      </c>
      <c r="W143" s="27">
        <f>COUNTIF($F$4:$F143,W$3)</f>
        <v>15</v>
      </c>
      <c r="X143" s="27">
        <f>COUNTIF($F$4:$F143,X$3)</f>
        <v>8</v>
      </c>
      <c r="Y143" s="27">
        <f>COUNTIF($F$4:$F143,Y$3)</f>
        <v>16</v>
      </c>
      <c r="Z143" s="27">
        <f>COUNTIF($F$4:$F143,Z$3)</f>
        <v>17</v>
      </c>
      <c r="AA143" s="27">
        <f>COUNTIF($F$4:$F143,AA$3)</f>
        <v>15</v>
      </c>
      <c r="AB143" s="39">
        <f>COUNTIF($E$4:$F143,R$3)</f>
        <v>31</v>
      </c>
      <c r="AC143" s="41">
        <f>COUNTIF($E$4:$F143,S$3)</f>
        <v>37</v>
      </c>
      <c r="AD143" s="41">
        <f>COUNTIF($E$4:$F143,T$3)</f>
        <v>31</v>
      </c>
      <c r="AE143" s="41">
        <f>COUNTIF($E$4:$F143,U$3)</f>
        <v>27</v>
      </c>
      <c r="AF143" s="41">
        <f>COUNTIF($E$4:$F143,V$3)</f>
        <v>31</v>
      </c>
      <c r="AG143" s="41">
        <f>COUNTIF($E$4:$F143,W$3)</f>
        <v>26</v>
      </c>
      <c r="AH143" s="41">
        <f>COUNTIF($E$4:$F143,X$3)</f>
        <v>18</v>
      </c>
      <c r="AI143" s="41">
        <f>COUNTIF($E$4:$F143,Y$3)</f>
        <v>29</v>
      </c>
      <c r="AJ143" s="41">
        <f>COUNTIF($E$4:$F143,Z$3)</f>
        <v>25</v>
      </c>
      <c r="AK143" s="41">
        <f>COUNTIF($E$4:$F143,AA$3)</f>
        <v>25</v>
      </c>
      <c r="AL143" s="36">
        <f t="shared" si="55"/>
        <v>7.258064516129032</v>
      </c>
      <c r="AM143" s="36">
        <f t="shared" si="41"/>
        <v>2.1891891891891895</v>
      </c>
      <c r="AN143" s="36">
        <f t="shared" si="42"/>
        <v>8.258064516129032</v>
      </c>
      <c r="AO143" s="36">
        <f t="shared" si="43"/>
        <v>7.2592592592592586</v>
      </c>
      <c r="AP143" s="36">
        <f t="shared" si="44"/>
        <v>7.258064516129032</v>
      </c>
      <c r="AQ143" s="36">
        <f t="shared" si="45"/>
        <v>8.6538461538461533</v>
      </c>
      <c r="AR143" s="36">
        <f t="shared" si="46"/>
        <v>3.5555555555555554</v>
      </c>
      <c r="AS143" s="36">
        <f t="shared" si="47"/>
        <v>8.8275862068965516</v>
      </c>
      <c r="AT143" s="36">
        <f t="shared" si="48"/>
        <v>11.56</v>
      </c>
      <c r="AU143" s="36">
        <f t="shared" si="49"/>
        <v>9</v>
      </c>
      <c r="AV143">
        <v>141</v>
      </c>
      <c r="BB143" s="6">
        <f>matches_win_weighted!AL143-matches_lost_weighted!AL143</f>
        <v>1</v>
      </c>
      <c r="BC143" s="6">
        <f>matches_win_weighted!AM143-matches_lost_weighted!AM143</f>
        <v>19</v>
      </c>
      <c r="BD143" s="6">
        <f>matches_win_weighted!AN143-matches_lost_weighted!AN143</f>
        <v>-1</v>
      </c>
      <c r="BE143" s="6">
        <f>matches_win_weighted!AO143-matches_lost_weighted!AO143</f>
        <v>-1</v>
      </c>
      <c r="BF143" s="6">
        <f>matches_win_weighted!AP143-matches_lost_weighted!AP143</f>
        <v>1</v>
      </c>
      <c r="BG143" s="6">
        <f>matches_win_weighted!AQ143-matches_lost_weighted!AQ143</f>
        <v>-3.9999999999999991</v>
      </c>
      <c r="BH143" s="6">
        <f>matches_win_weighted!AR143-matches_lost_weighted!AR143</f>
        <v>2</v>
      </c>
      <c r="BI143" s="6">
        <f>matches_win_weighted!AS143-matches_lost_weighted!AS143</f>
        <v>-3</v>
      </c>
      <c r="BJ143" s="6">
        <f>matches_win_weighted!AT143-matches_lost_weighted!AT143</f>
        <v>-9</v>
      </c>
      <c r="BK143" s="6">
        <f>matches_win_weighted!AU143-matches_lost_weighted!AU143</f>
        <v>-5</v>
      </c>
      <c r="BL143">
        <v>141</v>
      </c>
      <c r="BP143" s="6">
        <f>'matches_lost (2)'!BA143</f>
        <v>3.2258064516129004E-2</v>
      </c>
      <c r="BQ143" s="6">
        <f>'matches_lost (2)'!BB143</f>
        <v>0.5135135135135136</v>
      </c>
      <c r="BR143" s="6">
        <f>'matches_lost (2)'!BC143</f>
        <v>-3.2258064516129004E-2</v>
      </c>
      <c r="BS143" s="6">
        <f>'matches_lost (2)'!BD143</f>
        <v>-3.7037037037037035E-2</v>
      </c>
      <c r="BT143" s="6">
        <f>'matches_lost (2)'!BE143</f>
        <v>3.2258064516129004E-2</v>
      </c>
      <c r="BU143" s="6">
        <f>'matches_lost (2)'!BF143</f>
        <v>-0.1538461538461538</v>
      </c>
      <c r="BV143" s="6">
        <f>'matches_lost (2)'!BG143</f>
        <v>0.11111111111111116</v>
      </c>
      <c r="BW143" s="6">
        <f>'matches_lost (2)'!BH143</f>
        <v>-0.10344827586206895</v>
      </c>
      <c r="BX143" s="6">
        <f>'matches_lost (2)'!BI143</f>
        <v>-0.36000000000000004</v>
      </c>
      <c r="BY143" s="6">
        <f>'matches_lost (2)'!BJ143</f>
        <v>-0.19999999999999996</v>
      </c>
      <c r="BZ143">
        <v>141</v>
      </c>
    </row>
    <row r="145" spans="10:47" x14ac:dyDescent="0.35">
      <c r="J145" t="s">
        <v>142</v>
      </c>
      <c r="R145">
        <f>naive_stat!C4</f>
        <v>16</v>
      </c>
      <c r="S145">
        <v>28</v>
      </c>
      <c r="T145">
        <v>15</v>
      </c>
      <c r="U145">
        <v>13</v>
      </c>
      <c r="V145">
        <v>16</v>
      </c>
      <c r="W145">
        <v>11</v>
      </c>
      <c r="X145">
        <v>10</v>
      </c>
      <c r="Y145">
        <v>13</v>
      </c>
      <c r="Z145">
        <v>8</v>
      </c>
      <c r="AA145">
        <v>10</v>
      </c>
      <c r="AB145" s="39">
        <f>naive_stat!D4</f>
        <v>31</v>
      </c>
      <c r="AC145" s="41">
        <v>37</v>
      </c>
      <c r="AD145" s="41">
        <v>31</v>
      </c>
      <c r="AE145" s="41">
        <v>27</v>
      </c>
      <c r="AF145" s="41">
        <v>31</v>
      </c>
      <c r="AG145" s="41">
        <v>26</v>
      </c>
      <c r="AH145" s="41">
        <v>18</v>
      </c>
      <c r="AI145" s="41">
        <v>29</v>
      </c>
      <c r="AJ145" s="41">
        <v>25</v>
      </c>
      <c r="AK145" s="41">
        <v>25</v>
      </c>
      <c r="AL145" s="4">
        <v>0.5161290322580645</v>
      </c>
      <c r="AM145" s="4">
        <v>0.7567567567567568</v>
      </c>
      <c r="AN145" s="4">
        <v>0.4838709677419355</v>
      </c>
      <c r="AO145" s="4">
        <v>0.48148148148148145</v>
      </c>
      <c r="AP145" s="4">
        <v>0.5161290322580645</v>
      </c>
      <c r="AQ145" s="4">
        <v>0.42307692307692307</v>
      </c>
      <c r="AR145" s="4">
        <v>0.55555555555555558</v>
      </c>
      <c r="AS145" s="4">
        <v>0.44827586206896552</v>
      </c>
      <c r="AT145" s="4">
        <v>0.32</v>
      </c>
      <c r="AU145" s="4">
        <v>0.4</v>
      </c>
    </row>
    <row r="146" spans="10:47" x14ac:dyDescent="0.35">
      <c r="M146" t="s">
        <v>402</v>
      </c>
      <c r="O146" t="s">
        <v>405</v>
      </c>
      <c r="Q146" t="s">
        <v>406</v>
      </c>
    </row>
    <row r="147" spans="10:47" x14ac:dyDescent="0.35">
      <c r="J147" t="s">
        <v>10</v>
      </c>
      <c r="K147" t="s">
        <v>145</v>
      </c>
      <c r="L147" t="s">
        <v>155</v>
      </c>
      <c r="M147" s="4">
        <f>SUM(M104:M143)/40</f>
        <v>0.55000000000000004</v>
      </c>
      <c r="N147" s="45" t="s">
        <v>156</v>
      </c>
      <c r="O147" s="4">
        <f>SUM(O104:O143)/40</f>
        <v>0.5</v>
      </c>
      <c r="P147" s="45" t="s">
        <v>156</v>
      </c>
      <c r="Q147" s="4">
        <f>SUM(Q104:Q143)/40</f>
        <v>0.52500000000000002</v>
      </c>
    </row>
    <row r="148" spans="10:47" x14ac:dyDescent="0.35">
      <c r="J148" t="s">
        <v>10</v>
      </c>
      <c r="K148" s="55" t="s">
        <v>144</v>
      </c>
      <c r="L148" t="s">
        <v>155</v>
      </c>
      <c r="M148" s="4">
        <f>SUM(M4:M103)/100</f>
        <v>0.47</v>
      </c>
      <c r="N148" s="4"/>
      <c r="O148" s="4">
        <f>SUM(O4:O103)/100</f>
        <v>0.52</v>
      </c>
      <c r="P148" s="4"/>
      <c r="Q148" s="4">
        <f>SUM(Q4:Q103)/100</f>
        <v>0.51</v>
      </c>
    </row>
    <row r="150" spans="10:47" x14ac:dyDescent="0.35">
      <c r="K150" t="str">
        <f>K147</f>
        <v>test</v>
      </c>
      <c r="L150" t="s">
        <v>173</v>
      </c>
      <c r="M150" s="4">
        <f>SUM(M124:M143)/20</f>
        <v>0.45</v>
      </c>
      <c r="O150" s="4">
        <f>SUM(O124:O143)/20</f>
        <v>0.6</v>
      </c>
      <c r="Q150" s="4">
        <f>SUM(Q124:Q143)/20</f>
        <v>0.6</v>
      </c>
    </row>
    <row r="151" spans="10:47" x14ac:dyDescent="0.35">
      <c r="K151" t="str">
        <f>K148</f>
        <v>training</v>
      </c>
      <c r="L151" t="str">
        <f>L150</f>
        <v>fix120</v>
      </c>
      <c r="M151" s="4">
        <f>SUM(M4:M123)/120</f>
        <v>0.5</v>
      </c>
      <c r="O151" s="4">
        <f>SUM(O4:O123)/120</f>
        <v>0.5</v>
      </c>
      <c r="Q151" s="4">
        <f>SUM(Q4:Q123)/120</f>
        <v>0.5</v>
      </c>
    </row>
  </sheetData>
  <conditionalFormatting sqref="AL4:AU14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P14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Q1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4:BK1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9125-3CCE-4291-8CB1-BEC69006C5E5}">
  <dimension ref="A1:AV151"/>
  <sheetViews>
    <sheetView zoomScale="48" workbookViewId="0"/>
  </sheetViews>
  <sheetFormatPr defaultRowHeight="14.5" x14ac:dyDescent="0.35"/>
  <cols>
    <col min="1" max="1" width="8.26953125" bestFit="1" customWidth="1"/>
    <col min="2" max="2" width="4.6328125" style="32" customWidth="1"/>
    <col min="3" max="4" width="8.08984375" bestFit="1" customWidth="1"/>
    <col min="5" max="5" width="6.54296875" bestFit="1" customWidth="1"/>
    <col min="6" max="6" width="7.6328125" bestFit="1" customWidth="1"/>
    <col min="7" max="7" width="6.36328125" bestFit="1" customWidth="1"/>
    <col min="8" max="8" width="7.453125" bestFit="1" customWidth="1"/>
    <col min="9" max="9" width="8.453125" bestFit="1" customWidth="1"/>
    <col min="10" max="10" width="13.7265625" bestFit="1" customWidth="1"/>
    <col min="11" max="11" width="8.81640625" bestFit="1" customWidth="1"/>
    <col min="12" max="12" width="11.08984375" bestFit="1" customWidth="1"/>
    <col min="13" max="13" width="6.54296875" bestFit="1" customWidth="1"/>
    <col min="14" max="14" width="12.1796875" bestFit="1" customWidth="1"/>
    <col min="15" max="15" width="7.6328125" bestFit="1" customWidth="1"/>
    <col min="16" max="16" width="12.1796875" bestFit="1" customWidth="1"/>
    <col min="17" max="17" width="7.6328125" bestFit="1" customWidth="1"/>
    <col min="18" max="27" width="8.453125" bestFit="1" customWidth="1"/>
    <col min="28" max="28" width="8.453125" style="39" bestFit="1" customWidth="1"/>
    <col min="29" max="37" width="8.453125" style="41" bestFit="1" customWidth="1"/>
    <col min="38" max="47" width="8.453125" bestFit="1" customWidth="1"/>
    <col min="48" max="48" width="4.6328125" bestFit="1" customWidth="1"/>
  </cols>
  <sheetData>
    <row r="1" spans="1:48" s="32" customFormat="1" x14ac:dyDescent="0.35"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  <c r="Z1" s="32" t="s">
        <v>15</v>
      </c>
      <c r="AA1" s="32" t="s">
        <v>15</v>
      </c>
      <c r="AB1" s="37" t="s">
        <v>13</v>
      </c>
      <c r="AC1" s="40" t="s">
        <v>13</v>
      </c>
      <c r="AD1" s="40" t="s">
        <v>13</v>
      </c>
      <c r="AE1" s="40" t="s">
        <v>13</v>
      </c>
      <c r="AF1" s="40" t="s">
        <v>13</v>
      </c>
      <c r="AG1" s="40" t="s">
        <v>13</v>
      </c>
      <c r="AH1" s="40" t="s">
        <v>13</v>
      </c>
      <c r="AI1" s="40" t="s">
        <v>13</v>
      </c>
      <c r="AJ1" s="40" t="s">
        <v>13</v>
      </c>
      <c r="AK1" s="40" t="s">
        <v>13</v>
      </c>
      <c r="AL1" s="32" t="s">
        <v>141</v>
      </c>
      <c r="AM1" s="32" t="s">
        <v>141</v>
      </c>
      <c r="AN1" s="32" t="s">
        <v>141</v>
      </c>
      <c r="AO1" s="32" t="s">
        <v>141</v>
      </c>
      <c r="AP1" s="32" t="s">
        <v>141</v>
      </c>
      <c r="AQ1" s="32" t="s">
        <v>141</v>
      </c>
      <c r="AR1" s="32" t="s">
        <v>141</v>
      </c>
      <c r="AS1" s="32" t="s">
        <v>141</v>
      </c>
      <c r="AT1" s="32" t="s">
        <v>141</v>
      </c>
      <c r="AU1" s="32" t="s">
        <v>141</v>
      </c>
    </row>
    <row r="2" spans="1:48" s="32" customFormat="1" x14ac:dyDescent="0.35">
      <c r="E2" s="32" t="s">
        <v>3</v>
      </c>
      <c r="F2" s="32" t="s">
        <v>15</v>
      </c>
      <c r="G2" s="32">
        <f>COUNTIF(G4:G143,0)</f>
        <v>0</v>
      </c>
      <c r="H2" s="32">
        <f>SUM(H4:H143)</f>
        <v>0</v>
      </c>
      <c r="J2" s="32" t="s">
        <v>15</v>
      </c>
      <c r="L2" s="32" t="s">
        <v>151</v>
      </c>
      <c r="N2" s="32" t="s">
        <v>152</v>
      </c>
      <c r="P2" s="32" t="s">
        <v>161</v>
      </c>
      <c r="R2" s="32" t="s">
        <v>12</v>
      </c>
      <c r="S2" s="32" t="s">
        <v>12</v>
      </c>
      <c r="T2" s="32" t="s">
        <v>12</v>
      </c>
      <c r="U2" s="32" t="s">
        <v>12</v>
      </c>
      <c r="V2" s="32" t="s">
        <v>12</v>
      </c>
      <c r="W2" s="32" t="s">
        <v>12</v>
      </c>
      <c r="X2" s="32" t="s">
        <v>12</v>
      </c>
      <c r="Y2" s="32" t="s">
        <v>12</v>
      </c>
      <c r="Z2" s="32" t="s">
        <v>12</v>
      </c>
      <c r="AA2" s="32" t="s">
        <v>12</v>
      </c>
      <c r="AB2" s="37" t="str">
        <f>R2</f>
        <v>till_now</v>
      </c>
      <c r="AC2" s="40" t="str">
        <f t="shared" ref="AC2:AK3" si="0">S2</f>
        <v>till_now</v>
      </c>
      <c r="AD2" s="40" t="str">
        <f t="shared" si="0"/>
        <v>till_now</v>
      </c>
      <c r="AE2" s="40" t="str">
        <f t="shared" si="0"/>
        <v>till_now</v>
      </c>
      <c r="AF2" s="40" t="str">
        <f t="shared" si="0"/>
        <v>till_now</v>
      </c>
      <c r="AG2" s="40" t="str">
        <f t="shared" si="0"/>
        <v>till_now</v>
      </c>
      <c r="AH2" s="40" t="str">
        <f t="shared" si="0"/>
        <v>till_now</v>
      </c>
      <c r="AI2" s="40" t="str">
        <f t="shared" si="0"/>
        <v>till_now</v>
      </c>
      <c r="AJ2" s="40" t="str">
        <f t="shared" si="0"/>
        <v>till_now</v>
      </c>
      <c r="AK2" s="40" t="str">
        <f t="shared" si="0"/>
        <v>till_now</v>
      </c>
      <c r="AL2" s="32" t="str">
        <f>AB2</f>
        <v>till_now</v>
      </c>
      <c r="AM2" s="32" t="str">
        <f t="shared" ref="AM2:AU3" si="1">AC2</f>
        <v>till_now</v>
      </c>
      <c r="AN2" s="32" t="str">
        <f t="shared" si="1"/>
        <v>till_now</v>
      </c>
      <c r="AO2" s="32" t="str">
        <f t="shared" si="1"/>
        <v>till_now</v>
      </c>
      <c r="AP2" s="32" t="str">
        <f t="shared" si="1"/>
        <v>till_now</v>
      </c>
      <c r="AQ2" s="32" t="str">
        <f t="shared" si="1"/>
        <v>till_now</v>
      </c>
      <c r="AR2" s="32" t="str">
        <f t="shared" si="1"/>
        <v>till_now</v>
      </c>
      <c r="AS2" s="32" t="str">
        <f t="shared" si="1"/>
        <v>till_now</v>
      </c>
      <c r="AT2" s="32" t="str">
        <f t="shared" si="1"/>
        <v>till_now</v>
      </c>
      <c r="AU2" s="32" t="str">
        <f t="shared" si="1"/>
        <v>till_now</v>
      </c>
    </row>
    <row r="3" spans="1:48" s="32" customFormat="1" x14ac:dyDescent="0.35">
      <c r="B3" s="32" t="s">
        <v>0</v>
      </c>
      <c r="C3" s="32" t="s">
        <v>1</v>
      </c>
      <c r="D3" s="32" t="s">
        <v>2</v>
      </c>
      <c r="E3" s="32" t="s">
        <v>4</v>
      </c>
      <c r="F3" s="32" t="s">
        <v>17</v>
      </c>
      <c r="G3" s="32" t="s">
        <v>9</v>
      </c>
      <c r="H3" s="32" t="s">
        <v>16</v>
      </c>
      <c r="I3" s="32" t="s">
        <v>14</v>
      </c>
      <c r="J3" s="32" t="s">
        <v>11</v>
      </c>
      <c r="K3" s="32" t="s">
        <v>143</v>
      </c>
      <c r="L3" s="32" t="s">
        <v>149</v>
      </c>
      <c r="M3" s="32" t="s">
        <v>150</v>
      </c>
      <c r="N3" s="32" t="s">
        <v>158</v>
      </c>
      <c r="O3" s="32" t="s">
        <v>159</v>
      </c>
      <c r="P3" s="32" t="s">
        <v>157</v>
      </c>
      <c r="Q3" s="32" t="s">
        <v>160</v>
      </c>
      <c r="R3" s="32">
        <v>0</v>
      </c>
      <c r="S3" s="32">
        <v>1</v>
      </c>
      <c r="T3" s="32">
        <v>2</v>
      </c>
      <c r="U3" s="32">
        <v>3</v>
      </c>
      <c r="V3" s="32">
        <v>4</v>
      </c>
      <c r="W3" s="32">
        <v>5</v>
      </c>
      <c r="X3" s="32">
        <v>6</v>
      </c>
      <c r="Y3" s="32">
        <v>7</v>
      </c>
      <c r="Z3" s="32">
        <v>8</v>
      </c>
      <c r="AA3" s="32">
        <v>9</v>
      </c>
      <c r="AB3" s="37">
        <f>R3</f>
        <v>0</v>
      </c>
      <c r="AC3" s="40">
        <f t="shared" si="0"/>
        <v>1</v>
      </c>
      <c r="AD3" s="40">
        <f t="shared" si="0"/>
        <v>2</v>
      </c>
      <c r="AE3" s="40">
        <f t="shared" si="0"/>
        <v>3</v>
      </c>
      <c r="AF3" s="40">
        <f t="shared" si="0"/>
        <v>4</v>
      </c>
      <c r="AG3" s="40">
        <f t="shared" si="0"/>
        <v>5</v>
      </c>
      <c r="AH3" s="40">
        <f t="shared" si="0"/>
        <v>6</v>
      </c>
      <c r="AI3" s="40">
        <f t="shared" si="0"/>
        <v>7</v>
      </c>
      <c r="AJ3" s="40">
        <f t="shared" si="0"/>
        <v>8</v>
      </c>
      <c r="AK3" s="40">
        <f t="shared" si="0"/>
        <v>9</v>
      </c>
      <c r="AL3" s="32">
        <f>AB3</f>
        <v>0</v>
      </c>
      <c r="AM3" s="32">
        <f t="shared" si="1"/>
        <v>1</v>
      </c>
      <c r="AN3" s="32">
        <f t="shared" si="1"/>
        <v>2</v>
      </c>
      <c r="AO3" s="32">
        <f t="shared" si="1"/>
        <v>3</v>
      </c>
      <c r="AP3" s="32">
        <f t="shared" si="1"/>
        <v>4</v>
      </c>
      <c r="AQ3" s="32">
        <f t="shared" si="1"/>
        <v>5</v>
      </c>
      <c r="AR3" s="32">
        <f t="shared" si="1"/>
        <v>6</v>
      </c>
      <c r="AS3" s="32">
        <f t="shared" si="1"/>
        <v>7</v>
      </c>
      <c r="AT3" s="32">
        <f t="shared" si="1"/>
        <v>8</v>
      </c>
      <c r="AU3" s="32">
        <f t="shared" si="1"/>
        <v>9</v>
      </c>
      <c r="AV3" s="32">
        <v>1</v>
      </c>
    </row>
    <row r="4" spans="1:48" x14ac:dyDescent="0.35">
      <c r="A4" t="s">
        <v>144</v>
      </c>
      <c r="B4" s="33">
        <v>1</v>
      </c>
      <c r="C4" s="27">
        <v>1</v>
      </c>
      <c r="D4" s="27">
        <v>0</v>
      </c>
      <c r="E4" s="27">
        <v>0</v>
      </c>
      <c r="F4" s="27">
        <f>IF(E4=D4,C4,D4)</f>
        <v>1</v>
      </c>
      <c r="G4" s="27">
        <f>C4-D4</f>
        <v>1</v>
      </c>
      <c r="H4" s="27">
        <f>F4+E4-D4-C4</f>
        <v>0</v>
      </c>
      <c r="I4" s="34">
        <f>VLOOKUP(F4,naive_stat!$A$4:$E$13,5,0)</f>
        <v>0.7567567567567568</v>
      </c>
      <c r="J4" s="35">
        <f>11-VLOOKUP(F4,naive_stat!$A$4:$F$13,6,0)</f>
        <v>10</v>
      </c>
      <c r="K4" s="36">
        <f>HLOOKUP(F4,$AL$3:AU4,AV4,0)</f>
        <v>1</v>
      </c>
      <c r="L4" s="54">
        <f>IF(VLOOKUP(C4,dynamic!$A$35:$G$44,7,0)&gt;VLOOKUP(D4,dynamic!$A$35:$G$44,7,0),C4,D4)</f>
        <v>1</v>
      </c>
      <c r="M4" s="54">
        <f t="shared" ref="M4:M67" si="2">IF(L4=E4,1,0)</f>
        <v>0</v>
      </c>
      <c r="N4" s="54">
        <f>IF(VLOOKUP(C4,dynamic!$A$35:$F$44,2,0)&gt;VLOOKUP(D4,dynamic!$A$35:$F$44,2,0),C4,D4)</f>
        <v>0</v>
      </c>
      <c r="O4" s="54">
        <f t="shared" ref="O4:O67" si="3">IF(N4=$E4,1,0)</f>
        <v>1</v>
      </c>
      <c r="P4" s="54">
        <f>IF(VLOOKUP(C4,dynamic!$A$35:$F$44,4,0)&gt;VLOOKUP(D4,dynamic!$A$35:$F$44,4,0),C4,D4)</f>
        <v>0</v>
      </c>
      <c r="Q4" s="54">
        <f t="shared" ref="Q4:Q67" si="4">IF(P4=$E4,1,0)</f>
        <v>1</v>
      </c>
      <c r="R4" s="27">
        <f>COUNTIF($F$4:$F4,R$3)</f>
        <v>0</v>
      </c>
      <c r="S4" s="27">
        <f>COUNTIF($F$4:$F4,S$3)</f>
        <v>1</v>
      </c>
      <c r="T4" s="27">
        <f>COUNTIF($F$4:$F4,T$3)</f>
        <v>0</v>
      </c>
      <c r="U4" s="27">
        <f>COUNTIF($F$4:$F4,U$3)</f>
        <v>0</v>
      </c>
      <c r="V4" s="27">
        <f>COUNTIF($F$4:$F4,V$3)</f>
        <v>0</v>
      </c>
      <c r="W4" s="27">
        <f>COUNTIF($F$4:$F4,W$3)</f>
        <v>0</v>
      </c>
      <c r="X4" s="27">
        <f>COUNTIF($F$4:$F4,X$3)</f>
        <v>0</v>
      </c>
      <c r="Y4" s="27">
        <f>COUNTIF($F$4:$F4,Y$3)</f>
        <v>0</v>
      </c>
      <c r="Z4" s="27">
        <f>COUNTIF($F$4:$F4,Z$3)</f>
        <v>0</v>
      </c>
      <c r="AA4" s="27">
        <f>COUNTIF($F$4:$F4,AA$3)</f>
        <v>0</v>
      </c>
      <c r="AB4" s="38">
        <f>COUNTIF($E$4:$F4,R$3)</f>
        <v>1</v>
      </c>
      <c r="AC4" s="28">
        <f>COUNTIF($E$4:$F4,S$3)</f>
        <v>1</v>
      </c>
      <c r="AD4" s="28">
        <f>COUNTIF($E$4:$F4,T$3)</f>
        <v>0</v>
      </c>
      <c r="AE4" s="28">
        <f>COUNTIF($E$4:$F4,U$3)</f>
        <v>0</v>
      </c>
      <c r="AF4" s="28">
        <f>COUNTIF($E$4:$F4,V$3)</f>
        <v>0</v>
      </c>
      <c r="AG4" s="28">
        <f>COUNTIF($E$4:$F4,W$3)</f>
        <v>0</v>
      </c>
      <c r="AH4" s="28">
        <f>COUNTIF($E$4:$F4,X$3)</f>
        <v>0</v>
      </c>
      <c r="AI4" s="28">
        <f>COUNTIF($E$4:$F4,Y$3)</f>
        <v>0</v>
      </c>
      <c r="AJ4" s="28">
        <f>COUNTIF($E$4:$F4,Z$3)</f>
        <v>0</v>
      </c>
      <c r="AK4" s="28">
        <f>COUNTIF($E$4:$F4,AA$3)</f>
        <v>0</v>
      </c>
      <c r="AL4" s="36">
        <f>IFERROR(R4/AB4,0)</f>
        <v>0</v>
      </c>
      <c r="AM4" s="36">
        <f t="shared" ref="AM4:AU19" si="5">IFERROR(S4/AC4,0)</f>
        <v>1</v>
      </c>
      <c r="AN4" s="36">
        <f t="shared" si="5"/>
        <v>0</v>
      </c>
      <c r="AO4" s="36">
        <f t="shared" si="5"/>
        <v>0</v>
      </c>
      <c r="AP4" s="36">
        <f t="shared" si="5"/>
        <v>0</v>
      </c>
      <c r="AQ4" s="36">
        <f t="shared" si="5"/>
        <v>0</v>
      </c>
      <c r="AR4" s="36">
        <f t="shared" si="5"/>
        <v>0</v>
      </c>
      <c r="AS4" s="36">
        <f t="shared" si="5"/>
        <v>0</v>
      </c>
      <c r="AT4" s="36">
        <f t="shared" si="5"/>
        <v>0</v>
      </c>
      <c r="AU4" s="36">
        <f t="shared" si="5"/>
        <v>0</v>
      </c>
      <c r="AV4" s="27">
        <v>2</v>
      </c>
    </row>
    <row r="5" spans="1:48" x14ac:dyDescent="0.35">
      <c r="A5" t="s">
        <v>144</v>
      </c>
      <c r="B5" s="33">
        <v>2</v>
      </c>
      <c r="C5" s="27">
        <v>2</v>
      </c>
      <c r="D5" s="27">
        <v>8</v>
      </c>
      <c r="E5" s="27">
        <v>2</v>
      </c>
      <c r="F5" s="27">
        <f t="shared" ref="F5:F68" si="6">IF(E5=D5,C5,D5)</f>
        <v>8</v>
      </c>
      <c r="G5" s="27">
        <f t="shared" ref="G5:G68" si="7">C5-D5</f>
        <v>-6</v>
      </c>
      <c r="H5" s="27">
        <f t="shared" ref="H5:H68" si="8">F5+E5-D5-C5</f>
        <v>0</v>
      </c>
      <c r="I5" s="34">
        <f>VLOOKUP(F5,naive_stat!$A$4:$E$13,5,0)</f>
        <v>0.32</v>
      </c>
      <c r="J5" s="35">
        <f>11-VLOOKUP(F5,naive_stat!$A$4:$F$13,6,0)</f>
        <v>1</v>
      </c>
      <c r="K5" s="36">
        <f>HLOOKUP(F5,$AL$3:AU5,AV5,0)</f>
        <v>1</v>
      </c>
      <c r="L5" s="54">
        <f>IF(VLOOKUP(C5,dynamic!$A$35:$G$44,7,0)&gt;VLOOKUP(D5,dynamic!$A$35:$G$44,7,0),C5,D5)</f>
        <v>2</v>
      </c>
      <c r="M5" s="54">
        <f t="shared" si="2"/>
        <v>1</v>
      </c>
      <c r="N5" s="54">
        <f>IF(VLOOKUP(C5,dynamic!$A$35:$F$44,2,0)&gt;VLOOKUP(D5,dynamic!$A$35:$F$44,2,0),C5,D5)</f>
        <v>8</v>
      </c>
      <c r="O5" s="54">
        <f t="shared" si="3"/>
        <v>0</v>
      </c>
      <c r="P5" s="54">
        <f>IF(VLOOKUP(C5,dynamic!$A$35:$F$44,4,0)&gt;VLOOKUP(D5,dynamic!$A$35:$F$44,4,0),C5,D5)</f>
        <v>8</v>
      </c>
      <c r="Q5" s="54">
        <f t="shared" si="4"/>
        <v>0</v>
      </c>
      <c r="R5" s="27">
        <f>COUNTIF($F$4:$F5,R$3)</f>
        <v>0</v>
      </c>
      <c r="S5" s="27">
        <f>COUNTIF($F$4:$F5,S$3)</f>
        <v>1</v>
      </c>
      <c r="T5" s="27">
        <f>COUNTIF($F$4:$F5,T$3)</f>
        <v>0</v>
      </c>
      <c r="U5" s="27">
        <f>COUNTIF($F$4:$F5,U$3)</f>
        <v>0</v>
      </c>
      <c r="V5" s="27">
        <f>COUNTIF($F$4:$F5,V$3)</f>
        <v>0</v>
      </c>
      <c r="W5" s="27">
        <f>COUNTIF($F$4:$F5,W$3)</f>
        <v>0</v>
      </c>
      <c r="X5" s="27">
        <f>COUNTIF($F$4:$F5,X$3)</f>
        <v>0</v>
      </c>
      <c r="Y5" s="27">
        <f>COUNTIF($F$4:$F5,Y$3)</f>
        <v>0</v>
      </c>
      <c r="Z5" s="27">
        <f>COUNTIF($F$4:$F5,Z$3)</f>
        <v>1</v>
      </c>
      <c r="AA5" s="27">
        <f>COUNTIF($F$4:$F5,AA$3)</f>
        <v>0</v>
      </c>
      <c r="AB5" s="38">
        <f>COUNTIF($E$4:$F5,R$3)</f>
        <v>1</v>
      </c>
      <c r="AC5" s="28">
        <f>COUNTIF($E$4:$F5,S$3)</f>
        <v>1</v>
      </c>
      <c r="AD5" s="28">
        <f>COUNTIF($E$4:$F5,T$3)</f>
        <v>1</v>
      </c>
      <c r="AE5" s="28">
        <f>COUNTIF($E$4:$F5,U$3)</f>
        <v>0</v>
      </c>
      <c r="AF5" s="28">
        <f>COUNTIF($E$4:$F5,V$3)</f>
        <v>0</v>
      </c>
      <c r="AG5" s="28">
        <f>COUNTIF($E$4:$F5,W$3)</f>
        <v>0</v>
      </c>
      <c r="AH5" s="28">
        <f>COUNTIF($E$4:$F5,X$3)</f>
        <v>0</v>
      </c>
      <c r="AI5" s="28">
        <f>COUNTIF($E$4:$F5,Y$3)</f>
        <v>0</v>
      </c>
      <c r="AJ5" s="28">
        <f>COUNTIF($E$4:$F5,Z$3)</f>
        <v>1</v>
      </c>
      <c r="AK5" s="28">
        <f>COUNTIF($E$4:$F5,AA$3)</f>
        <v>0</v>
      </c>
      <c r="AL5" s="36">
        <f t="shared" ref="AL5:AU43" si="9">IFERROR(R5/AB5,0)</f>
        <v>0</v>
      </c>
      <c r="AM5" s="36">
        <f t="shared" si="5"/>
        <v>1</v>
      </c>
      <c r="AN5" s="36">
        <f t="shared" si="5"/>
        <v>0</v>
      </c>
      <c r="AO5" s="36">
        <f t="shared" si="5"/>
        <v>0</v>
      </c>
      <c r="AP5" s="36">
        <f t="shared" si="5"/>
        <v>0</v>
      </c>
      <c r="AQ5" s="36">
        <f t="shared" si="5"/>
        <v>0</v>
      </c>
      <c r="AR5" s="36">
        <f t="shared" si="5"/>
        <v>0</v>
      </c>
      <c r="AS5" s="36">
        <f t="shared" si="5"/>
        <v>0</v>
      </c>
      <c r="AT5" s="36">
        <f t="shared" si="5"/>
        <v>1</v>
      </c>
      <c r="AU5" s="36">
        <f t="shared" si="5"/>
        <v>0</v>
      </c>
      <c r="AV5" s="27">
        <v>3</v>
      </c>
    </row>
    <row r="6" spans="1:48" x14ac:dyDescent="0.35">
      <c r="A6" t="s">
        <v>144</v>
      </c>
      <c r="B6" s="33">
        <v>3</v>
      </c>
      <c r="C6" s="27">
        <v>3</v>
      </c>
      <c r="D6" s="27">
        <v>5</v>
      </c>
      <c r="E6" s="27">
        <v>3</v>
      </c>
      <c r="F6" s="27">
        <f t="shared" si="6"/>
        <v>5</v>
      </c>
      <c r="G6" s="27">
        <f t="shared" si="7"/>
        <v>-2</v>
      </c>
      <c r="H6" s="27">
        <f t="shared" si="8"/>
        <v>0</v>
      </c>
      <c r="I6" s="34">
        <f>VLOOKUP(F6,naive_stat!$A$4:$E$13,5,0)</f>
        <v>0.42307692307692307</v>
      </c>
      <c r="J6" s="35">
        <f>11-VLOOKUP(F6,naive_stat!$A$4:$F$13,6,0)</f>
        <v>3</v>
      </c>
      <c r="K6" s="36">
        <f>HLOOKUP(F6,$AL$3:AU6,AV6,0)</f>
        <v>1</v>
      </c>
      <c r="L6" s="54">
        <f>IF(VLOOKUP(C6,dynamic!$A$35:$G$44,7,0)&gt;VLOOKUP(D6,dynamic!$A$35:$G$44,7,0),C6,D6)</f>
        <v>3</v>
      </c>
      <c r="M6" s="54">
        <f t="shared" si="2"/>
        <v>1</v>
      </c>
      <c r="N6" s="54">
        <f>IF(VLOOKUP(C6,dynamic!$A$35:$F$44,2,0)&gt;VLOOKUP(D6,dynamic!$A$35:$F$44,2,0),C6,D6)</f>
        <v>5</v>
      </c>
      <c r="O6" s="54">
        <f t="shared" si="3"/>
        <v>0</v>
      </c>
      <c r="P6" s="54">
        <f>IF(VLOOKUP(C6,dynamic!$A$35:$F$44,4,0)&gt;VLOOKUP(D6,dynamic!$A$35:$F$44,4,0),C6,D6)</f>
        <v>5</v>
      </c>
      <c r="Q6" s="54">
        <f t="shared" si="4"/>
        <v>0</v>
      </c>
      <c r="R6" s="27">
        <f>COUNTIF($F$4:$F6,R$3)</f>
        <v>0</v>
      </c>
      <c r="S6" s="27">
        <f>COUNTIF($F$4:$F6,S$3)</f>
        <v>1</v>
      </c>
      <c r="T6" s="27">
        <f>COUNTIF($F$4:$F6,T$3)</f>
        <v>0</v>
      </c>
      <c r="U6" s="27">
        <f>COUNTIF($F$4:$F6,U$3)</f>
        <v>0</v>
      </c>
      <c r="V6" s="27">
        <f>COUNTIF($F$4:$F6,V$3)</f>
        <v>0</v>
      </c>
      <c r="W6" s="27">
        <f>COUNTIF($F$4:$F6,W$3)</f>
        <v>1</v>
      </c>
      <c r="X6" s="27">
        <f>COUNTIF($F$4:$F6,X$3)</f>
        <v>0</v>
      </c>
      <c r="Y6" s="27">
        <f>COUNTIF($F$4:$F6,Y$3)</f>
        <v>0</v>
      </c>
      <c r="Z6" s="27">
        <f>COUNTIF($F$4:$F6,Z$3)</f>
        <v>1</v>
      </c>
      <c r="AA6" s="27">
        <f>COUNTIF($F$4:$F6,AA$3)</f>
        <v>0</v>
      </c>
      <c r="AB6" s="38">
        <f>COUNTIF($E$4:$F6,R$3)</f>
        <v>1</v>
      </c>
      <c r="AC6" s="28">
        <f>COUNTIF($E$4:$F6,S$3)</f>
        <v>1</v>
      </c>
      <c r="AD6" s="28">
        <f>COUNTIF($E$4:$F6,T$3)</f>
        <v>1</v>
      </c>
      <c r="AE6" s="28">
        <f>COUNTIF($E$4:$F6,U$3)</f>
        <v>1</v>
      </c>
      <c r="AF6" s="28">
        <f>COUNTIF($E$4:$F6,V$3)</f>
        <v>0</v>
      </c>
      <c r="AG6" s="28">
        <f>COUNTIF($E$4:$F6,W$3)</f>
        <v>1</v>
      </c>
      <c r="AH6" s="28">
        <f>COUNTIF($E$4:$F6,X$3)</f>
        <v>0</v>
      </c>
      <c r="AI6" s="28">
        <f>COUNTIF($E$4:$F6,Y$3)</f>
        <v>0</v>
      </c>
      <c r="AJ6" s="28">
        <f>COUNTIF($E$4:$F6,Z$3)</f>
        <v>1</v>
      </c>
      <c r="AK6" s="28">
        <f>COUNTIF($E$4:$F6,AA$3)</f>
        <v>0</v>
      </c>
      <c r="AL6" s="36">
        <f t="shared" si="9"/>
        <v>0</v>
      </c>
      <c r="AM6" s="36">
        <f t="shared" si="5"/>
        <v>1</v>
      </c>
      <c r="AN6" s="36">
        <f t="shared" si="5"/>
        <v>0</v>
      </c>
      <c r="AO6" s="36">
        <f t="shared" si="5"/>
        <v>0</v>
      </c>
      <c r="AP6" s="36">
        <f t="shared" si="5"/>
        <v>0</v>
      </c>
      <c r="AQ6" s="36">
        <f t="shared" si="5"/>
        <v>1</v>
      </c>
      <c r="AR6" s="36">
        <f t="shared" si="5"/>
        <v>0</v>
      </c>
      <c r="AS6" s="36">
        <f t="shared" si="5"/>
        <v>0</v>
      </c>
      <c r="AT6" s="36">
        <f t="shared" si="5"/>
        <v>1</v>
      </c>
      <c r="AU6" s="36">
        <f t="shared" si="5"/>
        <v>0</v>
      </c>
      <c r="AV6" s="27">
        <v>4</v>
      </c>
    </row>
    <row r="7" spans="1:48" x14ac:dyDescent="0.35">
      <c r="A7" t="s">
        <v>144</v>
      </c>
      <c r="B7" s="33">
        <v>4</v>
      </c>
      <c r="C7" s="27">
        <v>7</v>
      </c>
      <c r="D7" s="27">
        <v>6</v>
      </c>
      <c r="E7" s="27">
        <v>7</v>
      </c>
      <c r="F7" s="27">
        <f t="shared" si="6"/>
        <v>6</v>
      </c>
      <c r="G7" s="27">
        <f t="shared" si="7"/>
        <v>1</v>
      </c>
      <c r="H7" s="27">
        <f t="shared" si="8"/>
        <v>0</v>
      </c>
      <c r="I7" s="34">
        <f>VLOOKUP(F7,naive_stat!$A$4:$E$13,5,0)</f>
        <v>0.55555555555555558</v>
      </c>
      <c r="J7" s="35">
        <f>11-VLOOKUP(F7,naive_stat!$A$4:$F$13,6,0)</f>
        <v>9</v>
      </c>
      <c r="K7" s="36">
        <f>HLOOKUP(F7,$AL$3:AU7,AV7,0)</f>
        <v>1</v>
      </c>
      <c r="L7" s="54">
        <f>IF(VLOOKUP(C7,dynamic!$A$35:$G$44,7,0)&gt;VLOOKUP(D7,dynamic!$A$35:$G$44,7,0),C7,D7)</f>
        <v>7</v>
      </c>
      <c r="M7" s="54">
        <f t="shared" si="2"/>
        <v>1</v>
      </c>
      <c r="N7" s="54">
        <f>IF(VLOOKUP(C7,dynamic!$A$35:$F$44,2,0)&gt;VLOOKUP(D7,dynamic!$A$35:$F$44,2,0),C7,D7)</f>
        <v>7</v>
      </c>
      <c r="O7" s="54">
        <f t="shared" si="3"/>
        <v>1</v>
      </c>
      <c r="P7" s="54">
        <f>IF(VLOOKUP(C7,dynamic!$A$35:$F$44,4,0)&gt;VLOOKUP(D7,dynamic!$A$35:$F$44,4,0),C7,D7)</f>
        <v>6</v>
      </c>
      <c r="Q7" s="54">
        <f t="shared" si="4"/>
        <v>0</v>
      </c>
      <c r="R7" s="27">
        <f>COUNTIF($F$4:$F7,R$3)</f>
        <v>0</v>
      </c>
      <c r="S7" s="27">
        <f>COUNTIF($F$4:$F7,S$3)</f>
        <v>1</v>
      </c>
      <c r="T7" s="27">
        <f>COUNTIF($F$4:$F7,T$3)</f>
        <v>0</v>
      </c>
      <c r="U7" s="27">
        <f>COUNTIF($F$4:$F7,U$3)</f>
        <v>0</v>
      </c>
      <c r="V7" s="27">
        <f>COUNTIF($F$4:$F7,V$3)</f>
        <v>0</v>
      </c>
      <c r="W7" s="27">
        <f>COUNTIF($F$4:$F7,W$3)</f>
        <v>1</v>
      </c>
      <c r="X7" s="27">
        <f>COUNTIF($F$4:$F7,X$3)</f>
        <v>1</v>
      </c>
      <c r="Y7" s="27">
        <f>COUNTIF($F$4:$F7,Y$3)</f>
        <v>0</v>
      </c>
      <c r="Z7" s="27">
        <f>COUNTIF($F$4:$F7,Z$3)</f>
        <v>1</v>
      </c>
      <c r="AA7" s="27">
        <f>COUNTIF($F$4:$F7,AA$3)</f>
        <v>0</v>
      </c>
      <c r="AB7" s="38">
        <f>COUNTIF($E$4:$F7,R$3)</f>
        <v>1</v>
      </c>
      <c r="AC7" s="28">
        <f>COUNTIF($E$4:$F7,S$3)</f>
        <v>1</v>
      </c>
      <c r="AD7" s="28">
        <f>COUNTIF($E$4:$F7,T$3)</f>
        <v>1</v>
      </c>
      <c r="AE7" s="28">
        <f>COUNTIF($E$4:$F7,U$3)</f>
        <v>1</v>
      </c>
      <c r="AF7" s="28">
        <f>COUNTIF($E$4:$F7,V$3)</f>
        <v>0</v>
      </c>
      <c r="AG7" s="28">
        <f>COUNTIF($E$4:$F7,W$3)</f>
        <v>1</v>
      </c>
      <c r="AH7" s="28">
        <f>COUNTIF($E$4:$F7,X$3)</f>
        <v>1</v>
      </c>
      <c r="AI7" s="28">
        <f>COUNTIF($E$4:$F7,Y$3)</f>
        <v>1</v>
      </c>
      <c r="AJ7" s="28">
        <f>COUNTIF($E$4:$F7,Z$3)</f>
        <v>1</v>
      </c>
      <c r="AK7" s="28">
        <f>COUNTIF($E$4:$F7,AA$3)</f>
        <v>0</v>
      </c>
      <c r="AL7" s="36">
        <f t="shared" si="9"/>
        <v>0</v>
      </c>
      <c r="AM7" s="36">
        <f t="shared" si="5"/>
        <v>1</v>
      </c>
      <c r="AN7" s="36">
        <f t="shared" si="5"/>
        <v>0</v>
      </c>
      <c r="AO7" s="36">
        <f t="shared" si="5"/>
        <v>0</v>
      </c>
      <c r="AP7" s="36">
        <f t="shared" si="5"/>
        <v>0</v>
      </c>
      <c r="AQ7" s="36">
        <f t="shared" si="5"/>
        <v>1</v>
      </c>
      <c r="AR7" s="36">
        <f t="shared" si="5"/>
        <v>1</v>
      </c>
      <c r="AS7" s="36">
        <f t="shared" si="5"/>
        <v>0</v>
      </c>
      <c r="AT7" s="36">
        <f t="shared" si="5"/>
        <v>1</v>
      </c>
      <c r="AU7" s="36">
        <f t="shared" si="5"/>
        <v>0</v>
      </c>
      <c r="AV7" s="27">
        <v>5</v>
      </c>
    </row>
    <row r="8" spans="1:48" x14ac:dyDescent="0.35">
      <c r="A8" t="s">
        <v>144</v>
      </c>
      <c r="B8" s="33">
        <v>5</v>
      </c>
      <c r="C8" s="27">
        <v>8</v>
      </c>
      <c r="D8" s="27">
        <v>1</v>
      </c>
      <c r="E8" s="27">
        <v>8</v>
      </c>
      <c r="F8" s="27">
        <f t="shared" si="6"/>
        <v>1</v>
      </c>
      <c r="G8" s="27">
        <f t="shared" si="7"/>
        <v>7</v>
      </c>
      <c r="H8" s="27">
        <f t="shared" si="8"/>
        <v>0</v>
      </c>
      <c r="I8" s="34">
        <f>VLOOKUP(F8,naive_stat!$A$4:$E$13,5,0)</f>
        <v>0.7567567567567568</v>
      </c>
      <c r="J8" s="35">
        <f>11-VLOOKUP(F8,naive_stat!$A$4:$F$13,6,0)</f>
        <v>10</v>
      </c>
      <c r="K8" s="36">
        <f>HLOOKUP(F8,$AL$3:AU8,AV8,0)</f>
        <v>1</v>
      </c>
      <c r="L8" s="54">
        <f>IF(VLOOKUP(C8,dynamic!$A$35:$G$44,7,0)&gt;VLOOKUP(D8,dynamic!$A$35:$G$44,7,0),C8,D8)</f>
        <v>1</v>
      </c>
      <c r="M8" s="54">
        <f t="shared" si="2"/>
        <v>0</v>
      </c>
      <c r="N8" s="54">
        <f>IF(VLOOKUP(C8,dynamic!$A$35:$F$44,2,0)&gt;VLOOKUP(D8,dynamic!$A$35:$F$44,2,0),C8,D8)</f>
        <v>8</v>
      </c>
      <c r="O8" s="54">
        <f t="shared" si="3"/>
        <v>1</v>
      </c>
      <c r="P8" s="54">
        <f>IF(VLOOKUP(C8,dynamic!$A$35:$F$44,4,0)&gt;VLOOKUP(D8,dynamic!$A$35:$F$44,4,0),C8,D8)</f>
        <v>8</v>
      </c>
      <c r="Q8" s="54">
        <f t="shared" si="4"/>
        <v>1</v>
      </c>
      <c r="R8" s="27">
        <f>COUNTIF($F$4:$F8,R$3)</f>
        <v>0</v>
      </c>
      <c r="S8" s="27">
        <f>COUNTIF($F$4:$F8,S$3)</f>
        <v>2</v>
      </c>
      <c r="T8" s="27">
        <f>COUNTIF($F$4:$F8,T$3)</f>
        <v>0</v>
      </c>
      <c r="U8" s="27">
        <f>COUNTIF($F$4:$F8,U$3)</f>
        <v>0</v>
      </c>
      <c r="V8" s="27">
        <f>COUNTIF($F$4:$F8,V$3)</f>
        <v>0</v>
      </c>
      <c r="W8" s="27">
        <f>COUNTIF($F$4:$F8,W$3)</f>
        <v>1</v>
      </c>
      <c r="X8" s="27">
        <f>COUNTIF($F$4:$F8,X$3)</f>
        <v>1</v>
      </c>
      <c r="Y8" s="27">
        <f>COUNTIF($F$4:$F8,Y$3)</f>
        <v>0</v>
      </c>
      <c r="Z8" s="27">
        <f>COUNTIF($F$4:$F8,Z$3)</f>
        <v>1</v>
      </c>
      <c r="AA8" s="27">
        <f>COUNTIF($F$4:$F8,AA$3)</f>
        <v>0</v>
      </c>
      <c r="AB8" s="38">
        <f>COUNTIF($E$4:$F8,R$3)</f>
        <v>1</v>
      </c>
      <c r="AC8" s="28">
        <f>COUNTIF($E$4:$F8,S$3)</f>
        <v>2</v>
      </c>
      <c r="AD8" s="28">
        <f>COUNTIF($E$4:$F8,T$3)</f>
        <v>1</v>
      </c>
      <c r="AE8" s="28">
        <f>COUNTIF($E$4:$F8,U$3)</f>
        <v>1</v>
      </c>
      <c r="AF8" s="28">
        <f>COUNTIF($E$4:$F8,V$3)</f>
        <v>0</v>
      </c>
      <c r="AG8" s="28">
        <f>COUNTIF($E$4:$F8,W$3)</f>
        <v>1</v>
      </c>
      <c r="AH8" s="28">
        <f>COUNTIF($E$4:$F8,X$3)</f>
        <v>1</v>
      </c>
      <c r="AI8" s="28">
        <f>COUNTIF($E$4:$F8,Y$3)</f>
        <v>1</v>
      </c>
      <c r="AJ8" s="28">
        <f>COUNTIF($E$4:$F8,Z$3)</f>
        <v>2</v>
      </c>
      <c r="AK8" s="28">
        <f>COUNTIF($E$4:$F8,AA$3)</f>
        <v>0</v>
      </c>
      <c r="AL8" s="36">
        <f t="shared" si="9"/>
        <v>0</v>
      </c>
      <c r="AM8" s="36">
        <f t="shared" si="5"/>
        <v>1</v>
      </c>
      <c r="AN8" s="36">
        <f t="shared" si="5"/>
        <v>0</v>
      </c>
      <c r="AO8" s="36">
        <f t="shared" si="5"/>
        <v>0</v>
      </c>
      <c r="AP8" s="36">
        <f t="shared" si="5"/>
        <v>0</v>
      </c>
      <c r="AQ8" s="36">
        <f t="shared" si="5"/>
        <v>1</v>
      </c>
      <c r="AR8" s="36">
        <f t="shared" si="5"/>
        <v>1</v>
      </c>
      <c r="AS8" s="36">
        <f t="shared" si="5"/>
        <v>0</v>
      </c>
      <c r="AT8" s="36">
        <f t="shared" si="5"/>
        <v>0.5</v>
      </c>
      <c r="AU8" s="36">
        <f t="shared" si="5"/>
        <v>0</v>
      </c>
      <c r="AV8" s="27">
        <v>6</v>
      </c>
    </row>
    <row r="9" spans="1:48" x14ac:dyDescent="0.35">
      <c r="A9" t="s">
        <v>144</v>
      </c>
      <c r="B9" s="33">
        <v>6</v>
      </c>
      <c r="C9" s="27">
        <v>8</v>
      </c>
      <c r="D9" s="27">
        <v>4</v>
      </c>
      <c r="E9" s="27">
        <v>8</v>
      </c>
      <c r="F9" s="27">
        <f t="shared" si="6"/>
        <v>4</v>
      </c>
      <c r="G9" s="27">
        <f t="shared" si="7"/>
        <v>4</v>
      </c>
      <c r="H9" s="27">
        <f t="shared" si="8"/>
        <v>0</v>
      </c>
      <c r="I9" s="34">
        <f>VLOOKUP(F9,naive_stat!$A$4:$E$13,5,0)</f>
        <v>0.5161290322580645</v>
      </c>
      <c r="J9" s="35">
        <f>11-VLOOKUP(F9,naive_stat!$A$4:$F$13,6,0)</f>
        <v>8</v>
      </c>
      <c r="K9" s="36">
        <f>HLOOKUP(F9,$AL$3:AU9,AV9,0)</f>
        <v>1</v>
      </c>
      <c r="L9" s="54">
        <f>IF(VLOOKUP(C9,dynamic!$A$35:$G$44,7,0)&gt;VLOOKUP(D9,dynamic!$A$35:$G$44,7,0),C9,D9)</f>
        <v>4</v>
      </c>
      <c r="M9" s="54">
        <f t="shared" si="2"/>
        <v>0</v>
      </c>
      <c r="N9" s="54">
        <f>IF(VLOOKUP(C9,dynamic!$A$35:$F$44,2,0)&gt;VLOOKUP(D9,dynamic!$A$35:$F$44,2,0),C9,D9)</f>
        <v>4</v>
      </c>
      <c r="O9" s="54">
        <f t="shared" si="3"/>
        <v>0</v>
      </c>
      <c r="P9" s="54">
        <f>IF(VLOOKUP(C9,dynamic!$A$35:$F$44,4,0)&gt;VLOOKUP(D9,dynamic!$A$35:$F$44,4,0),C9,D9)</f>
        <v>4</v>
      </c>
      <c r="Q9" s="54">
        <f t="shared" si="4"/>
        <v>0</v>
      </c>
      <c r="R9" s="27">
        <f>COUNTIF($F$4:$F9,R$3)</f>
        <v>0</v>
      </c>
      <c r="S9" s="27">
        <f>COUNTIF($F$4:$F9,S$3)</f>
        <v>2</v>
      </c>
      <c r="T9" s="27">
        <f>COUNTIF($F$4:$F9,T$3)</f>
        <v>0</v>
      </c>
      <c r="U9" s="27">
        <f>COUNTIF($F$4:$F9,U$3)</f>
        <v>0</v>
      </c>
      <c r="V9" s="27">
        <f>COUNTIF($F$4:$F9,V$3)</f>
        <v>1</v>
      </c>
      <c r="W9" s="27">
        <f>COUNTIF($F$4:$F9,W$3)</f>
        <v>1</v>
      </c>
      <c r="X9" s="27">
        <f>COUNTIF($F$4:$F9,X$3)</f>
        <v>1</v>
      </c>
      <c r="Y9" s="27">
        <f>COUNTIF($F$4:$F9,Y$3)</f>
        <v>0</v>
      </c>
      <c r="Z9" s="27">
        <f>COUNTIF($F$4:$F9,Z$3)</f>
        <v>1</v>
      </c>
      <c r="AA9" s="27">
        <f>COUNTIF($F$4:$F9,AA$3)</f>
        <v>0</v>
      </c>
      <c r="AB9" s="38">
        <f>COUNTIF($E$4:$F9,R$3)</f>
        <v>1</v>
      </c>
      <c r="AC9" s="28">
        <f>COUNTIF($E$4:$F9,S$3)</f>
        <v>2</v>
      </c>
      <c r="AD9" s="28">
        <f>COUNTIF($E$4:$F9,T$3)</f>
        <v>1</v>
      </c>
      <c r="AE9" s="28">
        <f>COUNTIF($E$4:$F9,U$3)</f>
        <v>1</v>
      </c>
      <c r="AF9" s="28">
        <f>COUNTIF($E$4:$F9,V$3)</f>
        <v>1</v>
      </c>
      <c r="AG9" s="28">
        <f>COUNTIF($E$4:$F9,W$3)</f>
        <v>1</v>
      </c>
      <c r="AH9" s="28">
        <f>COUNTIF($E$4:$F9,X$3)</f>
        <v>1</v>
      </c>
      <c r="AI9" s="28">
        <f>COUNTIF($E$4:$F9,Y$3)</f>
        <v>1</v>
      </c>
      <c r="AJ9" s="28">
        <f>COUNTIF($E$4:$F9,Z$3)</f>
        <v>3</v>
      </c>
      <c r="AK9" s="28">
        <f>COUNTIF($E$4:$F9,AA$3)</f>
        <v>0</v>
      </c>
      <c r="AL9" s="36">
        <f t="shared" si="9"/>
        <v>0</v>
      </c>
      <c r="AM9" s="36">
        <f t="shared" si="5"/>
        <v>1</v>
      </c>
      <c r="AN9" s="36">
        <f t="shared" si="5"/>
        <v>0</v>
      </c>
      <c r="AO9" s="36">
        <f t="shared" si="5"/>
        <v>0</v>
      </c>
      <c r="AP9" s="36">
        <f t="shared" si="5"/>
        <v>1</v>
      </c>
      <c r="AQ9" s="36">
        <f t="shared" si="5"/>
        <v>1</v>
      </c>
      <c r="AR9" s="36">
        <f t="shared" si="5"/>
        <v>1</v>
      </c>
      <c r="AS9" s="36">
        <f t="shared" si="5"/>
        <v>0</v>
      </c>
      <c r="AT9" s="36">
        <f t="shared" si="5"/>
        <v>0.33333333333333331</v>
      </c>
      <c r="AU9" s="36">
        <f t="shared" si="5"/>
        <v>0</v>
      </c>
      <c r="AV9" s="27">
        <v>7</v>
      </c>
    </row>
    <row r="10" spans="1:48" x14ac:dyDescent="0.35">
      <c r="A10" t="s">
        <v>144</v>
      </c>
      <c r="B10" s="33">
        <v>7</v>
      </c>
      <c r="C10" s="27">
        <v>6</v>
      </c>
      <c r="D10" s="27">
        <v>9</v>
      </c>
      <c r="E10" s="27">
        <v>6</v>
      </c>
      <c r="F10" s="27">
        <f t="shared" si="6"/>
        <v>9</v>
      </c>
      <c r="G10" s="27">
        <f t="shared" si="7"/>
        <v>-3</v>
      </c>
      <c r="H10" s="27">
        <f t="shared" si="8"/>
        <v>0</v>
      </c>
      <c r="I10" s="34">
        <f>VLOOKUP(F10,naive_stat!$A$4:$E$13,5,0)</f>
        <v>0.4</v>
      </c>
      <c r="J10" s="35">
        <f>11-VLOOKUP(F10,naive_stat!$A$4:$F$13,6,0)</f>
        <v>2</v>
      </c>
      <c r="K10" s="36">
        <f>HLOOKUP(F10,$AL$3:AU10,AV10,0)</f>
        <v>1</v>
      </c>
      <c r="L10" s="54">
        <f>IF(VLOOKUP(C10,dynamic!$A$35:$G$44,7,0)&gt;VLOOKUP(D10,dynamic!$A$35:$G$44,7,0),C10,D10)</f>
        <v>6</v>
      </c>
      <c r="M10" s="54">
        <f t="shared" si="2"/>
        <v>1</v>
      </c>
      <c r="N10" s="54">
        <f>IF(VLOOKUP(C10,dynamic!$A$35:$F$44,2,0)&gt;VLOOKUP(D10,dynamic!$A$35:$F$44,2,0),C10,D10)</f>
        <v>9</v>
      </c>
      <c r="O10" s="54">
        <f t="shared" si="3"/>
        <v>0</v>
      </c>
      <c r="P10" s="54">
        <f>IF(VLOOKUP(C10,dynamic!$A$35:$F$44,4,0)&gt;VLOOKUP(D10,dynamic!$A$35:$F$44,4,0),C10,D10)</f>
        <v>9</v>
      </c>
      <c r="Q10" s="54">
        <f t="shared" si="4"/>
        <v>0</v>
      </c>
      <c r="R10" s="27">
        <f>COUNTIF($F$4:$F10,R$3)</f>
        <v>0</v>
      </c>
      <c r="S10" s="27">
        <f>COUNTIF($F$4:$F10,S$3)</f>
        <v>2</v>
      </c>
      <c r="T10" s="27">
        <f>COUNTIF($F$4:$F10,T$3)</f>
        <v>0</v>
      </c>
      <c r="U10" s="27">
        <f>COUNTIF($F$4:$F10,U$3)</f>
        <v>0</v>
      </c>
      <c r="V10" s="27">
        <f>COUNTIF($F$4:$F10,V$3)</f>
        <v>1</v>
      </c>
      <c r="W10" s="27">
        <f>COUNTIF($F$4:$F10,W$3)</f>
        <v>1</v>
      </c>
      <c r="X10" s="27">
        <f>COUNTIF($F$4:$F10,X$3)</f>
        <v>1</v>
      </c>
      <c r="Y10" s="27">
        <f>COUNTIF($F$4:$F10,Y$3)</f>
        <v>0</v>
      </c>
      <c r="Z10" s="27">
        <f>COUNTIF($F$4:$F10,Z$3)</f>
        <v>1</v>
      </c>
      <c r="AA10" s="27">
        <f>COUNTIF($F$4:$F10,AA$3)</f>
        <v>1</v>
      </c>
      <c r="AB10" s="38">
        <f>COUNTIF($E$4:$F10,R$3)</f>
        <v>1</v>
      </c>
      <c r="AC10" s="28">
        <f>COUNTIF($E$4:$F10,S$3)</f>
        <v>2</v>
      </c>
      <c r="AD10" s="28">
        <f>COUNTIF($E$4:$F10,T$3)</f>
        <v>1</v>
      </c>
      <c r="AE10" s="28">
        <f>COUNTIF($E$4:$F10,U$3)</f>
        <v>1</v>
      </c>
      <c r="AF10" s="28">
        <f>COUNTIF($E$4:$F10,V$3)</f>
        <v>1</v>
      </c>
      <c r="AG10" s="28">
        <f>COUNTIF($E$4:$F10,W$3)</f>
        <v>1</v>
      </c>
      <c r="AH10" s="28">
        <f>COUNTIF($E$4:$F10,X$3)</f>
        <v>2</v>
      </c>
      <c r="AI10" s="28">
        <f>COUNTIF($E$4:$F10,Y$3)</f>
        <v>1</v>
      </c>
      <c r="AJ10" s="28">
        <f>COUNTIF($E$4:$F10,Z$3)</f>
        <v>3</v>
      </c>
      <c r="AK10" s="28">
        <f>COUNTIF($E$4:$F10,AA$3)</f>
        <v>1</v>
      </c>
      <c r="AL10" s="36">
        <f t="shared" si="9"/>
        <v>0</v>
      </c>
      <c r="AM10" s="36">
        <f t="shared" si="5"/>
        <v>1</v>
      </c>
      <c r="AN10" s="36">
        <f t="shared" si="5"/>
        <v>0</v>
      </c>
      <c r="AO10" s="36">
        <f t="shared" si="5"/>
        <v>0</v>
      </c>
      <c r="AP10" s="36">
        <f t="shared" si="5"/>
        <v>1</v>
      </c>
      <c r="AQ10" s="36">
        <f t="shared" si="5"/>
        <v>1</v>
      </c>
      <c r="AR10" s="36">
        <f t="shared" si="5"/>
        <v>0.5</v>
      </c>
      <c r="AS10" s="36">
        <f t="shared" si="5"/>
        <v>0</v>
      </c>
      <c r="AT10" s="36">
        <f t="shared" si="5"/>
        <v>0.33333333333333331</v>
      </c>
      <c r="AU10" s="36">
        <f t="shared" si="5"/>
        <v>1</v>
      </c>
      <c r="AV10" s="27">
        <v>8</v>
      </c>
    </row>
    <row r="11" spans="1:48" x14ac:dyDescent="0.35">
      <c r="A11" t="s">
        <v>144</v>
      </c>
      <c r="B11" s="33">
        <v>8</v>
      </c>
      <c r="C11" s="27">
        <v>4</v>
      </c>
      <c r="D11" s="27">
        <v>3</v>
      </c>
      <c r="E11" s="27">
        <v>4</v>
      </c>
      <c r="F11" s="27">
        <f t="shared" si="6"/>
        <v>3</v>
      </c>
      <c r="G11" s="27">
        <f t="shared" si="7"/>
        <v>1</v>
      </c>
      <c r="H11" s="27">
        <f t="shared" si="8"/>
        <v>0</v>
      </c>
      <c r="I11" s="34">
        <f>VLOOKUP(F11,naive_stat!$A$4:$E$13,5,0)</f>
        <v>0.48148148148148145</v>
      </c>
      <c r="J11" s="35">
        <f>11-VLOOKUP(F11,naive_stat!$A$4:$F$13,6,0)</f>
        <v>5</v>
      </c>
      <c r="K11" s="36">
        <f>HLOOKUP(F11,$AL$3:AU11,AV11,0)</f>
        <v>0.5</v>
      </c>
      <c r="L11" s="54">
        <f>IF(VLOOKUP(C11,dynamic!$A$35:$G$44,7,0)&gt;VLOOKUP(D11,dynamic!$A$35:$G$44,7,0),C11,D11)</f>
        <v>3</v>
      </c>
      <c r="M11" s="54">
        <f t="shared" si="2"/>
        <v>0</v>
      </c>
      <c r="N11" s="54">
        <f>IF(VLOOKUP(C11,dynamic!$A$35:$F$44,2,0)&gt;VLOOKUP(D11,dynamic!$A$35:$F$44,2,0),C11,D11)</f>
        <v>4</v>
      </c>
      <c r="O11" s="54">
        <f t="shared" si="3"/>
        <v>1</v>
      </c>
      <c r="P11" s="54">
        <f>IF(VLOOKUP(C11,dynamic!$A$35:$F$44,4,0)&gt;VLOOKUP(D11,dynamic!$A$35:$F$44,4,0),C11,D11)</f>
        <v>4</v>
      </c>
      <c r="Q11" s="54">
        <f t="shared" si="4"/>
        <v>1</v>
      </c>
      <c r="R11" s="27">
        <f>COUNTIF($F$4:$F11,R$3)</f>
        <v>0</v>
      </c>
      <c r="S11" s="27">
        <f>COUNTIF($F$4:$F11,S$3)</f>
        <v>2</v>
      </c>
      <c r="T11" s="27">
        <f>COUNTIF($F$4:$F11,T$3)</f>
        <v>0</v>
      </c>
      <c r="U11" s="27">
        <f>COUNTIF($F$4:$F11,U$3)</f>
        <v>1</v>
      </c>
      <c r="V11" s="27">
        <f>COUNTIF($F$4:$F11,V$3)</f>
        <v>1</v>
      </c>
      <c r="W11" s="27">
        <f>COUNTIF($F$4:$F11,W$3)</f>
        <v>1</v>
      </c>
      <c r="X11" s="27">
        <f>COUNTIF($F$4:$F11,X$3)</f>
        <v>1</v>
      </c>
      <c r="Y11" s="27">
        <f>COUNTIF($F$4:$F11,Y$3)</f>
        <v>0</v>
      </c>
      <c r="Z11" s="27">
        <f>COUNTIF($F$4:$F11,Z$3)</f>
        <v>1</v>
      </c>
      <c r="AA11" s="27">
        <f>COUNTIF($F$4:$F11,AA$3)</f>
        <v>1</v>
      </c>
      <c r="AB11" s="38">
        <f>COUNTIF($E$4:$F11,R$3)</f>
        <v>1</v>
      </c>
      <c r="AC11" s="28">
        <f>COUNTIF($E$4:$F11,S$3)</f>
        <v>2</v>
      </c>
      <c r="AD11" s="28">
        <f>COUNTIF($E$4:$F11,T$3)</f>
        <v>1</v>
      </c>
      <c r="AE11" s="28">
        <f>COUNTIF($E$4:$F11,U$3)</f>
        <v>2</v>
      </c>
      <c r="AF11" s="28">
        <f>COUNTIF($E$4:$F11,V$3)</f>
        <v>2</v>
      </c>
      <c r="AG11" s="28">
        <f>COUNTIF($E$4:$F11,W$3)</f>
        <v>1</v>
      </c>
      <c r="AH11" s="28">
        <f>COUNTIF($E$4:$F11,X$3)</f>
        <v>2</v>
      </c>
      <c r="AI11" s="28">
        <f>COUNTIF($E$4:$F11,Y$3)</f>
        <v>1</v>
      </c>
      <c r="AJ11" s="28">
        <f>COUNTIF($E$4:$F11,Z$3)</f>
        <v>3</v>
      </c>
      <c r="AK11" s="28">
        <f>COUNTIF($E$4:$F11,AA$3)</f>
        <v>1</v>
      </c>
      <c r="AL11" s="36">
        <f t="shared" si="9"/>
        <v>0</v>
      </c>
      <c r="AM11" s="36">
        <f t="shared" si="5"/>
        <v>1</v>
      </c>
      <c r="AN11" s="36">
        <f t="shared" si="5"/>
        <v>0</v>
      </c>
      <c r="AO11" s="36">
        <f t="shared" si="5"/>
        <v>0.5</v>
      </c>
      <c r="AP11" s="36">
        <f t="shared" si="5"/>
        <v>0.5</v>
      </c>
      <c r="AQ11" s="36">
        <f t="shared" si="5"/>
        <v>1</v>
      </c>
      <c r="AR11" s="36">
        <f t="shared" si="5"/>
        <v>0.5</v>
      </c>
      <c r="AS11" s="36">
        <f t="shared" si="5"/>
        <v>0</v>
      </c>
      <c r="AT11" s="36">
        <f t="shared" si="5"/>
        <v>0.33333333333333331</v>
      </c>
      <c r="AU11" s="36">
        <f t="shared" si="5"/>
        <v>1</v>
      </c>
      <c r="AV11" s="27">
        <v>9</v>
      </c>
    </row>
    <row r="12" spans="1:48" x14ac:dyDescent="0.35">
      <c r="A12" t="s">
        <v>144</v>
      </c>
      <c r="B12" s="33">
        <v>9</v>
      </c>
      <c r="C12" s="27">
        <v>1</v>
      </c>
      <c r="D12" s="27">
        <v>9</v>
      </c>
      <c r="E12" s="27">
        <v>1</v>
      </c>
      <c r="F12" s="27">
        <f t="shared" si="6"/>
        <v>9</v>
      </c>
      <c r="G12" s="27">
        <f t="shared" si="7"/>
        <v>-8</v>
      </c>
      <c r="H12" s="27">
        <f t="shared" si="8"/>
        <v>0</v>
      </c>
      <c r="I12" s="34">
        <f>VLOOKUP(F12,naive_stat!$A$4:$E$13,5,0)</f>
        <v>0.4</v>
      </c>
      <c r="J12" s="35">
        <f>11-VLOOKUP(F12,naive_stat!$A$4:$F$13,6,0)</f>
        <v>2</v>
      </c>
      <c r="K12" s="36">
        <f>HLOOKUP(F12,$AL$3:AU12,AV12,0)</f>
        <v>1</v>
      </c>
      <c r="L12" s="54">
        <f>IF(VLOOKUP(C12,dynamic!$A$35:$G$44,7,0)&gt;VLOOKUP(D12,dynamic!$A$35:$G$44,7,0),C12,D12)</f>
        <v>1</v>
      </c>
      <c r="M12" s="54">
        <f t="shared" si="2"/>
        <v>1</v>
      </c>
      <c r="N12" s="54">
        <f>IF(VLOOKUP(C12,dynamic!$A$35:$F$44,2,0)&gt;VLOOKUP(D12,dynamic!$A$35:$F$44,2,0),C12,D12)</f>
        <v>9</v>
      </c>
      <c r="O12" s="54">
        <f t="shared" si="3"/>
        <v>0</v>
      </c>
      <c r="P12" s="54">
        <f>IF(VLOOKUP(C12,dynamic!$A$35:$F$44,4,0)&gt;VLOOKUP(D12,dynamic!$A$35:$F$44,4,0),C12,D12)</f>
        <v>9</v>
      </c>
      <c r="Q12" s="54">
        <f t="shared" si="4"/>
        <v>0</v>
      </c>
      <c r="R12" s="27">
        <f>COUNTIF($F$4:$F12,R$3)</f>
        <v>0</v>
      </c>
      <c r="S12" s="27">
        <f>COUNTIF($F$4:$F12,S$3)</f>
        <v>2</v>
      </c>
      <c r="T12" s="27">
        <f>COUNTIF($F$4:$F12,T$3)</f>
        <v>0</v>
      </c>
      <c r="U12" s="27">
        <f>COUNTIF($F$4:$F12,U$3)</f>
        <v>1</v>
      </c>
      <c r="V12" s="27">
        <f>COUNTIF($F$4:$F12,V$3)</f>
        <v>1</v>
      </c>
      <c r="W12" s="27">
        <f>COUNTIF($F$4:$F12,W$3)</f>
        <v>1</v>
      </c>
      <c r="X12" s="27">
        <f>COUNTIF($F$4:$F12,X$3)</f>
        <v>1</v>
      </c>
      <c r="Y12" s="27">
        <f>COUNTIF($F$4:$F12,Y$3)</f>
        <v>0</v>
      </c>
      <c r="Z12" s="27">
        <f>COUNTIF($F$4:$F12,Z$3)</f>
        <v>1</v>
      </c>
      <c r="AA12" s="27">
        <f>COUNTIF($F$4:$F12,AA$3)</f>
        <v>2</v>
      </c>
      <c r="AB12" s="38">
        <f>COUNTIF($E$4:$F12,R$3)</f>
        <v>1</v>
      </c>
      <c r="AC12" s="28">
        <f>COUNTIF($E$4:$F12,S$3)</f>
        <v>3</v>
      </c>
      <c r="AD12" s="28">
        <f>COUNTIF($E$4:$F12,T$3)</f>
        <v>1</v>
      </c>
      <c r="AE12" s="28">
        <f>COUNTIF($E$4:$F12,U$3)</f>
        <v>2</v>
      </c>
      <c r="AF12" s="28">
        <f>COUNTIF($E$4:$F12,V$3)</f>
        <v>2</v>
      </c>
      <c r="AG12" s="28">
        <f>COUNTIF($E$4:$F12,W$3)</f>
        <v>1</v>
      </c>
      <c r="AH12" s="28">
        <f>COUNTIF($E$4:$F12,X$3)</f>
        <v>2</v>
      </c>
      <c r="AI12" s="28">
        <f>COUNTIF($E$4:$F12,Y$3)</f>
        <v>1</v>
      </c>
      <c r="AJ12" s="28">
        <f>COUNTIF($E$4:$F12,Z$3)</f>
        <v>3</v>
      </c>
      <c r="AK12" s="28">
        <f>COUNTIF($E$4:$F12,AA$3)</f>
        <v>2</v>
      </c>
      <c r="AL12" s="36">
        <f t="shared" si="9"/>
        <v>0</v>
      </c>
      <c r="AM12" s="36">
        <f t="shared" si="5"/>
        <v>0.66666666666666663</v>
      </c>
      <c r="AN12" s="36">
        <f t="shared" si="5"/>
        <v>0</v>
      </c>
      <c r="AO12" s="36">
        <f t="shared" si="5"/>
        <v>0.5</v>
      </c>
      <c r="AP12" s="36">
        <f t="shared" si="5"/>
        <v>0.5</v>
      </c>
      <c r="AQ12" s="36">
        <f t="shared" si="5"/>
        <v>1</v>
      </c>
      <c r="AR12" s="36">
        <f t="shared" si="5"/>
        <v>0.5</v>
      </c>
      <c r="AS12" s="36">
        <f t="shared" si="5"/>
        <v>0</v>
      </c>
      <c r="AT12" s="36">
        <f t="shared" si="5"/>
        <v>0.33333333333333331</v>
      </c>
      <c r="AU12" s="36">
        <f t="shared" si="5"/>
        <v>1</v>
      </c>
      <c r="AV12" s="27">
        <v>10</v>
      </c>
    </row>
    <row r="13" spans="1:48" x14ac:dyDescent="0.35">
      <c r="A13" t="s">
        <v>144</v>
      </c>
      <c r="B13" s="33">
        <v>10</v>
      </c>
      <c r="C13" s="27">
        <v>0</v>
      </c>
      <c r="D13" s="27">
        <v>2</v>
      </c>
      <c r="E13" s="27">
        <v>2</v>
      </c>
      <c r="F13" s="27">
        <f t="shared" si="6"/>
        <v>0</v>
      </c>
      <c r="G13" s="27">
        <f t="shared" si="7"/>
        <v>-2</v>
      </c>
      <c r="H13" s="27">
        <f t="shared" si="8"/>
        <v>0</v>
      </c>
      <c r="I13" s="34">
        <f>VLOOKUP(F13,naive_stat!$A$4:$E$13,5,0)</f>
        <v>0.5161290322580645</v>
      </c>
      <c r="J13" s="35">
        <f>11-VLOOKUP(F13,naive_stat!$A$4:$F$13,6,0)</f>
        <v>8</v>
      </c>
      <c r="K13" s="36">
        <f>HLOOKUP(F13,$AL$3:AU13,AV13,0)</f>
        <v>0.5</v>
      </c>
      <c r="L13" s="54">
        <f>IF(VLOOKUP(C13,dynamic!$A$35:$G$44,7,0)&gt;VLOOKUP(D13,dynamic!$A$35:$G$44,7,0),C13,D13)</f>
        <v>2</v>
      </c>
      <c r="M13" s="54">
        <f t="shared" si="2"/>
        <v>1</v>
      </c>
      <c r="N13" s="54">
        <f>IF(VLOOKUP(C13,dynamic!$A$35:$F$44,2,0)&gt;VLOOKUP(D13,dynamic!$A$35:$F$44,2,0),C13,D13)</f>
        <v>2</v>
      </c>
      <c r="O13" s="54">
        <f t="shared" si="3"/>
        <v>1</v>
      </c>
      <c r="P13" s="54">
        <f>IF(VLOOKUP(C13,dynamic!$A$35:$F$44,4,0)&gt;VLOOKUP(D13,dynamic!$A$35:$F$44,4,0),C13,D13)</f>
        <v>0</v>
      </c>
      <c r="Q13" s="54">
        <f t="shared" si="4"/>
        <v>0</v>
      </c>
      <c r="R13" s="27">
        <f>COUNTIF($F$4:$F13,R$3)</f>
        <v>1</v>
      </c>
      <c r="S13" s="27">
        <f>COUNTIF($F$4:$F13,S$3)</f>
        <v>2</v>
      </c>
      <c r="T13" s="27">
        <f>COUNTIF($F$4:$F13,T$3)</f>
        <v>0</v>
      </c>
      <c r="U13" s="27">
        <f>COUNTIF($F$4:$F13,U$3)</f>
        <v>1</v>
      </c>
      <c r="V13" s="27">
        <f>COUNTIF($F$4:$F13,V$3)</f>
        <v>1</v>
      </c>
      <c r="W13" s="27">
        <f>COUNTIF($F$4:$F13,W$3)</f>
        <v>1</v>
      </c>
      <c r="X13" s="27">
        <f>COUNTIF($F$4:$F13,X$3)</f>
        <v>1</v>
      </c>
      <c r="Y13" s="27">
        <f>COUNTIF($F$4:$F13,Y$3)</f>
        <v>0</v>
      </c>
      <c r="Z13" s="27">
        <f>COUNTIF($F$4:$F13,Z$3)</f>
        <v>1</v>
      </c>
      <c r="AA13" s="27">
        <f>COUNTIF($F$4:$F13,AA$3)</f>
        <v>2</v>
      </c>
      <c r="AB13" s="38">
        <f>COUNTIF($E$4:$F13,R$3)</f>
        <v>2</v>
      </c>
      <c r="AC13" s="28">
        <f>COUNTIF($E$4:$F13,S$3)</f>
        <v>3</v>
      </c>
      <c r="AD13" s="28">
        <f>COUNTIF($E$4:$F13,T$3)</f>
        <v>2</v>
      </c>
      <c r="AE13" s="28">
        <f>COUNTIF($E$4:$F13,U$3)</f>
        <v>2</v>
      </c>
      <c r="AF13" s="28">
        <f>COUNTIF($E$4:$F13,V$3)</f>
        <v>2</v>
      </c>
      <c r="AG13" s="28">
        <f>COUNTIF($E$4:$F13,W$3)</f>
        <v>1</v>
      </c>
      <c r="AH13" s="28">
        <f>COUNTIF($E$4:$F13,X$3)</f>
        <v>2</v>
      </c>
      <c r="AI13" s="28">
        <f>COUNTIF($E$4:$F13,Y$3)</f>
        <v>1</v>
      </c>
      <c r="AJ13" s="28">
        <f>COUNTIF($E$4:$F13,Z$3)</f>
        <v>3</v>
      </c>
      <c r="AK13" s="28">
        <f>COUNTIF($E$4:$F13,AA$3)</f>
        <v>2</v>
      </c>
      <c r="AL13" s="36">
        <f t="shared" si="9"/>
        <v>0.5</v>
      </c>
      <c r="AM13" s="36">
        <f t="shared" si="5"/>
        <v>0.66666666666666663</v>
      </c>
      <c r="AN13" s="36">
        <f t="shared" si="5"/>
        <v>0</v>
      </c>
      <c r="AO13" s="36">
        <f t="shared" si="5"/>
        <v>0.5</v>
      </c>
      <c r="AP13" s="36">
        <f t="shared" si="5"/>
        <v>0.5</v>
      </c>
      <c r="AQ13" s="36">
        <f t="shared" si="5"/>
        <v>1</v>
      </c>
      <c r="AR13" s="36">
        <f t="shared" si="5"/>
        <v>0.5</v>
      </c>
      <c r="AS13" s="36">
        <f t="shared" si="5"/>
        <v>0</v>
      </c>
      <c r="AT13" s="36">
        <f t="shared" si="5"/>
        <v>0.33333333333333331</v>
      </c>
      <c r="AU13" s="36">
        <f t="shared" si="5"/>
        <v>1</v>
      </c>
      <c r="AV13" s="27">
        <v>11</v>
      </c>
    </row>
    <row r="14" spans="1:48" x14ac:dyDescent="0.35">
      <c r="A14" t="s">
        <v>144</v>
      </c>
      <c r="B14" s="33">
        <v>11</v>
      </c>
      <c r="C14" s="27">
        <v>1</v>
      </c>
      <c r="D14" s="27">
        <v>4</v>
      </c>
      <c r="E14" s="27">
        <v>1</v>
      </c>
      <c r="F14" s="27">
        <f t="shared" si="6"/>
        <v>4</v>
      </c>
      <c r="G14" s="27">
        <f t="shared" si="7"/>
        <v>-3</v>
      </c>
      <c r="H14" s="27">
        <f t="shared" si="8"/>
        <v>0</v>
      </c>
      <c r="I14" s="34">
        <f>VLOOKUP(F14,naive_stat!$A$4:$E$13,5,0)</f>
        <v>0.5161290322580645</v>
      </c>
      <c r="J14" s="35">
        <f>11-VLOOKUP(F14,naive_stat!$A$4:$F$13,6,0)</f>
        <v>8</v>
      </c>
      <c r="K14" s="36">
        <f>HLOOKUP(F14,$AL$3:AU14,AV14,0)</f>
        <v>0.66666666666666663</v>
      </c>
      <c r="L14" s="54">
        <f>IF(VLOOKUP(C14,dynamic!$A$35:$G$44,7,0)&gt;VLOOKUP(D14,dynamic!$A$35:$G$44,7,0),C14,D14)</f>
        <v>1</v>
      </c>
      <c r="M14" s="54">
        <f t="shared" si="2"/>
        <v>1</v>
      </c>
      <c r="N14" s="54">
        <f>IF(VLOOKUP(C14,dynamic!$A$35:$F$44,2,0)&gt;VLOOKUP(D14,dynamic!$A$35:$F$44,2,0),C14,D14)</f>
        <v>4</v>
      </c>
      <c r="O14" s="54">
        <f t="shared" si="3"/>
        <v>0</v>
      </c>
      <c r="P14" s="54">
        <f>IF(VLOOKUP(C14,dynamic!$A$35:$F$44,4,0)&gt;VLOOKUP(D14,dynamic!$A$35:$F$44,4,0),C14,D14)</f>
        <v>4</v>
      </c>
      <c r="Q14" s="54">
        <f t="shared" si="4"/>
        <v>0</v>
      </c>
      <c r="R14" s="27">
        <f>COUNTIF($F$4:$F14,R$3)</f>
        <v>1</v>
      </c>
      <c r="S14" s="27">
        <f>COUNTIF($F$4:$F14,S$3)</f>
        <v>2</v>
      </c>
      <c r="T14" s="27">
        <f>COUNTIF($F$4:$F14,T$3)</f>
        <v>0</v>
      </c>
      <c r="U14" s="27">
        <f>COUNTIF($F$4:$F14,U$3)</f>
        <v>1</v>
      </c>
      <c r="V14" s="27">
        <f>COUNTIF($F$4:$F14,V$3)</f>
        <v>2</v>
      </c>
      <c r="W14" s="27">
        <f>COUNTIF($F$4:$F14,W$3)</f>
        <v>1</v>
      </c>
      <c r="X14" s="27">
        <f>COUNTIF($F$4:$F14,X$3)</f>
        <v>1</v>
      </c>
      <c r="Y14" s="27">
        <f>COUNTIF($F$4:$F14,Y$3)</f>
        <v>0</v>
      </c>
      <c r="Z14" s="27">
        <f>COUNTIF($F$4:$F14,Z$3)</f>
        <v>1</v>
      </c>
      <c r="AA14" s="27">
        <f>COUNTIF($F$4:$F14,AA$3)</f>
        <v>2</v>
      </c>
      <c r="AB14" s="38">
        <f>COUNTIF($E$4:$F14,R$3)</f>
        <v>2</v>
      </c>
      <c r="AC14" s="28">
        <f>COUNTIF($E$4:$F14,S$3)</f>
        <v>4</v>
      </c>
      <c r="AD14" s="28">
        <f>COUNTIF($E$4:$F14,T$3)</f>
        <v>2</v>
      </c>
      <c r="AE14" s="28">
        <f>COUNTIF($E$4:$F14,U$3)</f>
        <v>2</v>
      </c>
      <c r="AF14" s="28">
        <f>COUNTIF($E$4:$F14,V$3)</f>
        <v>3</v>
      </c>
      <c r="AG14" s="28">
        <f>COUNTIF($E$4:$F14,W$3)</f>
        <v>1</v>
      </c>
      <c r="AH14" s="28">
        <f>COUNTIF($E$4:$F14,X$3)</f>
        <v>2</v>
      </c>
      <c r="AI14" s="28">
        <f>COUNTIF($E$4:$F14,Y$3)</f>
        <v>1</v>
      </c>
      <c r="AJ14" s="28">
        <f>COUNTIF($E$4:$F14,Z$3)</f>
        <v>3</v>
      </c>
      <c r="AK14" s="28">
        <f>COUNTIF($E$4:$F14,AA$3)</f>
        <v>2</v>
      </c>
      <c r="AL14" s="36">
        <f t="shared" si="9"/>
        <v>0.5</v>
      </c>
      <c r="AM14" s="36">
        <f t="shared" si="5"/>
        <v>0.5</v>
      </c>
      <c r="AN14" s="36">
        <f t="shared" si="5"/>
        <v>0</v>
      </c>
      <c r="AO14" s="36">
        <f t="shared" si="5"/>
        <v>0.5</v>
      </c>
      <c r="AP14" s="36">
        <f t="shared" si="5"/>
        <v>0.66666666666666663</v>
      </c>
      <c r="AQ14" s="36">
        <f t="shared" si="5"/>
        <v>1</v>
      </c>
      <c r="AR14" s="36">
        <f t="shared" si="5"/>
        <v>0.5</v>
      </c>
      <c r="AS14" s="36">
        <f t="shared" si="5"/>
        <v>0</v>
      </c>
      <c r="AT14" s="36">
        <f t="shared" si="5"/>
        <v>0.33333333333333331</v>
      </c>
      <c r="AU14" s="36">
        <f t="shared" si="5"/>
        <v>1</v>
      </c>
      <c r="AV14" s="27">
        <v>12</v>
      </c>
    </row>
    <row r="15" spans="1:48" x14ac:dyDescent="0.35">
      <c r="A15" t="s">
        <v>144</v>
      </c>
      <c r="B15" s="33">
        <v>12</v>
      </c>
      <c r="C15" s="27">
        <v>5</v>
      </c>
      <c r="D15" s="27">
        <v>8</v>
      </c>
      <c r="E15" s="27">
        <v>5</v>
      </c>
      <c r="F15" s="27">
        <f t="shared" si="6"/>
        <v>8</v>
      </c>
      <c r="G15" s="27">
        <f t="shared" si="7"/>
        <v>-3</v>
      </c>
      <c r="H15" s="27">
        <f t="shared" si="8"/>
        <v>0</v>
      </c>
      <c r="I15" s="34">
        <f>VLOOKUP(F15,naive_stat!$A$4:$E$13,5,0)</f>
        <v>0.32</v>
      </c>
      <c r="J15" s="35">
        <f>11-VLOOKUP(F15,naive_stat!$A$4:$F$13,6,0)</f>
        <v>1</v>
      </c>
      <c r="K15" s="36">
        <f>HLOOKUP(F15,$AL$3:AU15,AV15,0)</f>
        <v>0.5</v>
      </c>
      <c r="L15" s="54">
        <f>IF(VLOOKUP(C15,dynamic!$A$35:$G$44,7,0)&gt;VLOOKUP(D15,dynamic!$A$35:$G$44,7,0),C15,D15)</f>
        <v>5</v>
      </c>
      <c r="M15" s="54">
        <f t="shared" si="2"/>
        <v>1</v>
      </c>
      <c r="N15" s="54">
        <f>IF(VLOOKUP(C15,dynamic!$A$35:$F$44,2,0)&gt;VLOOKUP(D15,dynamic!$A$35:$F$44,2,0),C15,D15)</f>
        <v>8</v>
      </c>
      <c r="O15" s="54">
        <f t="shared" si="3"/>
        <v>0</v>
      </c>
      <c r="P15" s="54">
        <f>IF(VLOOKUP(C15,dynamic!$A$35:$F$44,4,0)&gt;VLOOKUP(D15,dynamic!$A$35:$F$44,4,0),C15,D15)</f>
        <v>8</v>
      </c>
      <c r="Q15" s="54">
        <f t="shared" si="4"/>
        <v>0</v>
      </c>
      <c r="R15" s="27">
        <f>COUNTIF($F$4:$F15,R$3)</f>
        <v>1</v>
      </c>
      <c r="S15" s="27">
        <f>COUNTIF($F$4:$F15,S$3)</f>
        <v>2</v>
      </c>
      <c r="T15" s="27">
        <f>COUNTIF($F$4:$F15,T$3)</f>
        <v>0</v>
      </c>
      <c r="U15" s="27">
        <f>COUNTIF($F$4:$F15,U$3)</f>
        <v>1</v>
      </c>
      <c r="V15" s="27">
        <f>COUNTIF($F$4:$F15,V$3)</f>
        <v>2</v>
      </c>
      <c r="W15" s="27">
        <f>COUNTIF($F$4:$F15,W$3)</f>
        <v>1</v>
      </c>
      <c r="X15" s="27">
        <f>COUNTIF($F$4:$F15,X$3)</f>
        <v>1</v>
      </c>
      <c r="Y15" s="27">
        <f>COUNTIF($F$4:$F15,Y$3)</f>
        <v>0</v>
      </c>
      <c r="Z15" s="27">
        <f>COUNTIF($F$4:$F15,Z$3)</f>
        <v>2</v>
      </c>
      <c r="AA15" s="27">
        <f>COUNTIF($F$4:$F15,AA$3)</f>
        <v>2</v>
      </c>
      <c r="AB15" s="38">
        <f>COUNTIF($E$4:$F15,R$3)</f>
        <v>2</v>
      </c>
      <c r="AC15" s="28">
        <f>COUNTIF($E$4:$F15,S$3)</f>
        <v>4</v>
      </c>
      <c r="AD15" s="28">
        <f>COUNTIF($E$4:$F15,T$3)</f>
        <v>2</v>
      </c>
      <c r="AE15" s="28">
        <f>COUNTIF($E$4:$F15,U$3)</f>
        <v>2</v>
      </c>
      <c r="AF15" s="28">
        <f>COUNTIF($E$4:$F15,V$3)</f>
        <v>3</v>
      </c>
      <c r="AG15" s="28">
        <f>COUNTIF($E$4:$F15,W$3)</f>
        <v>2</v>
      </c>
      <c r="AH15" s="28">
        <f>COUNTIF($E$4:$F15,X$3)</f>
        <v>2</v>
      </c>
      <c r="AI15" s="28">
        <f>COUNTIF($E$4:$F15,Y$3)</f>
        <v>1</v>
      </c>
      <c r="AJ15" s="28">
        <f>COUNTIF($E$4:$F15,Z$3)</f>
        <v>4</v>
      </c>
      <c r="AK15" s="28">
        <f>COUNTIF($E$4:$F15,AA$3)</f>
        <v>2</v>
      </c>
      <c r="AL15" s="36">
        <f t="shared" si="9"/>
        <v>0.5</v>
      </c>
      <c r="AM15" s="36">
        <f t="shared" si="5"/>
        <v>0.5</v>
      </c>
      <c r="AN15" s="36">
        <f t="shared" si="5"/>
        <v>0</v>
      </c>
      <c r="AO15" s="36">
        <f t="shared" si="5"/>
        <v>0.5</v>
      </c>
      <c r="AP15" s="36">
        <f t="shared" si="5"/>
        <v>0.66666666666666663</v>
      </c>
      <c r="AQ15" s="36">
        <f t="shared" si="5"/>
        <v>0.5</v>
      </c>
      <c r="AR15" s="36">
        <f t="shared" si="5"/>
        <v>0.5</v>
      </c>
      <c r="AS15" s="36">
        <f t="shared" si="5"/>
        <v>0</v>
      </c>
      <c r="AT15" s="36">
        <f t="shared" si="5"/>
        <v>0.5</v>
      </c>
      <c r="AU15" s="36">
        <f t="shared" si="5"/>
        <v>1</v>
      </c>
      <c r="AV15" s="27">
        <v>13</v>
      </c>
    </row>
    <row r="16" spans="1:48" x14ac:dyDescent="0.35">
      <c r="A16" t="s">
        <v>144</v>
      </c>
      <c r="B16" s="33">
        <v>13</v>
      </c>
      <c r="C16" s="27">
        <v>3</v>
      </c>
      <c r="D16" s="27">
        <v>4</v>
      </c>
      <c r="E16" s="27">
        <v>3</v>
      </c>
      <c r="F16" s="27">
        <f t="shared" si="6"/>
        <v>4</v>
      </c>
      <c r="G16" s="27">
        <f t="shared" si="7"/>
        <v>-1</v>
      </c>
      <c r="H16" s="27">
        <f t="shared" si="8"/>
        <v>0</v>
      </c>
      <c r="I16" s="34">
        <f>VLOOKUP(F16,naive_stat!$A$4:$E$13,5,0)</f>
        <v>0.5161290322580645</v>
      </c>
      <c r="J16" s="35">
        <f>11-VLOOKUP(F16,naive_stat!$A$4:$F$13,6,0)</f>
        <v>8</v>
      </c>
      <c r="K16" s="36">
        <f>HLOOKUP(F16,$AL$3:AU16,AV16,0)</f>
        <v>0.75</v>
      </c>
      <c r="L16" s="54">
        <f>IF(VLOOKUP(C16,dynamic!$A$35:$G$44,7,0)&gt;VLOOKUP(D16,dynamic!$A$35:$G$44,7,0),C16,D16)</f>
        <v>3</v>
      </c>
      <c r="M16" s="54">
        <f t="shared" si="2"/>
        <v>1</v>
      </c>
      <c r="N16" s="54">
        <f>IF(VLOOKUP(C16,dynamic!$A$35:$F$44,2,0)&gt;VLOOKUP(D16,dynamic!$A$35:$F$44,2,0),C16,D16)</f>
        <v>4</v>
      </c>
      <c r="O16" s="54">
        <f t="shared" si="3"/>
        <v>0</v>
      </c>
      <c r="P16" s="54">
        <f>IF(VLOOKUP(C16,dynamic!$A$35:$F$44,4,0)&gt;VLOOKUP(D16,dynamic!$A$35:$F$44,4,0),C16,D16)</f>
        <v>4</v>
      </c>
      <c r="Q16" s="54">
        <f t="shared" si="4"/>
        <v>0</v>
      </c>
      <c r="R16" s="27">
        <f>COUNTIF($F$4:$F16,R$3)</f>
        <v>1</v>
      </c>
      <c r="S16" s="27">
        <f>COUNTIF($F$4:$F16,S$3)</f>
        <v>2</v>
      </c>
      <c r="T16" s="27">
        <f>COUNTIF($F$4:$F16,T$3)</f>
        <v>0</v>
      </c>
      <c r="U16" s="27">
        <f>COUNTIF($F$4:$F16,U$3)</f>
        <v>1</v>
      </c>
      <c r="V16" s="27">
        <f>COUNTIF($F$4:$F16,V$3)</f>
        <v>3</v>
      </c>
      <c r="W16" s="27">
        <f>COUNTIF($F$4:$F16,W$3)</f>
        <v>1</v>
      </c>
      <c r="X16" s="27">
        <f>COUNTIF($F$4:$F16,X$3)</f>
        <v>1</v>
      </c>
      <c r="Y16" s="27">
        <f>COUNTIF($F$4:$F16,Y$3)</f>
        <v>0</v>
      </c>
      <c r="Z16" s="27">
        <f>COUNTIF($F$4:$F16,Z$3)</f>
        <v>2</v>
      </c>
      <c r="AA16" s="27">
        <f>COUNTIF($F$4:$F16,AA$3)</f>
        <v>2</v>
      </c>
      <c r="AB16" s="38">
        <f>COUNTIF($E$4:$F16,R$3)</f>
        <v>2</v>
      </c>
      <c r="AC16" s="28">
        <f>COUNTIF($E$4:$F16,S$3)</f>
        <v>4</v>
      </c>
      <c r="AD16" s="28">
        <f>COUNTIF($E$4:$F16,T$3)</f>
        <v>2</v>
      </c>
      <c r="AE16" s="28">
        <f>COUNTIF($E$4:$F16,U$3)</f>
        <v>3</v>
      </c>
      <c r="AF16" s="28">
        <f>COUNTIF($E$4:$F16,V$3)</f>
        <v>4</v>
      </c>
      <c r="AG16" s="28">
        <f>COUNTIF($E$4:$F16,W$3)</f>
        <v>2</v>
      </c>
      <c r="AH16" s="28">
        <f>COUNTIF($E$4:$F16,X$3)</f>
        <v>2</v>
      </c>
      <c r="AI16" s="28">
        <f>COUNTIF($E$4:$F16,Y$3)</f>
        <v>1</v>
      </c>
      <c r="AJ16" s="28">
        <f>COUNTIF($E$4:$F16,Z$3)</f>
        <v>4</v>
      </c>
      <c r="AK16" s="28">
        <f>COUNTIF($E$4:$F16,AA$3)</f>
        <v>2</v>
      </c>
      <c r="AL16" s="36">
        <f t="shared" si="9"/>
        <v>0.5</v>
      </c>
      <c r="AM16" s="36">
        <f t="shared" si="5"/>
        <v>0.5</v>
      </c>
      <c r="AN16" s="36">
        <f t="shared" si="5"/>
        <v>0</v>
      </c>
      <c r="AO16" s="36">
        <f t="shared" si="5"/>
        <v>0.33333333333333331</v>
      </c>
      <c r="AP16" s="36">
        <f t="shared" si="5"/>
        <v>0.75</v>
      </c>
      <c r="AQ16" s="36">
        <f t="shared" si="5"/>
        <v>0.5</v>
      </c>
      <c r="AR16" s="36">
        <f t="shared" si="5"/>
        <v>0.5</v>
      </c>
      <c r="AS16" s="36">
        <f t="shared" si="5"/>
        <v>0</v>
      </c>
      <c r="AT16" s="36">
        <f t="shared" si="5"/>
        <v>0.5</v>
      </c>
      <c r="AU16" s="36">
        <f t="shared" si="5"/>
        <v>1</v>
      </c>
      <c r="AV16" s="27">
        <v>14</v>
      </c>
    </row>
    <row r="17" spans="1:48" x14ac:dyDescent="0.35">
      <c r="A17" t="s">
        <v>144</v>
      </c>
      <c r="B17" s="33">
        <v>14</v>
      </c>
      <c r="C17" s="27">
        <v>0</v>
      </c>
      <c r="D17" s="27">
        <v>1</v>
      </c>
      <c r="E17" s="27">
        <v>1</v>
      </c>
      <c r="F17" s="27">
        <f t="shared" si="6"/>
        <v>0</v>
      </c>
      <c r="G17" s="27">
        <f t="shared" si="7"/>
        <v>-1</v>
      </c>
      <c r="H17" s="27">
        <f t="shared" si="8"/>
        <v>0</v>
      </c>
      <c r="I17" s="34">
        <f>VLOOKUP(F17,naive_stat!$A$4:$E$13,5,0)</f>
        <v>0.5161290322580645</v>
      </c>
      <c r="J17" s="35">
        <f>11-VLOOKUP(F17,naive_stat!$A$4:$F$13,6,0)</f>
        <v>8</v>
      </c>
      <c r="K17" s="36">
        <f>HLOOKUP(F17,$AL$3:AU17,AV17,0)</f>
        <v>0.66666666666666663</v>
      </c>
      <c r="L17" s="54">
        <f>IF(VLOOKUP(C17,dynamic!$A$35:$G$44,7,0)&gt;VLOOKUP(D17,dynamic!$A$35:$G$44,7,0),C17,D17)</f>
        <v>1</v>
      </c>
      <c r="M17" s="54">
        <f t="shared" si="2"/>
        <v>1</v>
      </c>
      <c r="N17" s="54">
        <f>IF(VLOOKUP(C17,dynamic!$A$35:$F$44,2,0)&gt;VLOOKUP(D17,dynamic!$A$35:$F$44,2,0),C17,D17)</f>
        <v>0</v>
      </c>
      <c r="O17" s="54">
        <f t="shared" si="3"/>
        <v>0</v>
      </c>
      <c r="P17" s="54">
        <f>IF(VLOOKUP(C17,dynamic!$A$35:$F$44,4,0)&gt;VLOOKUP(D17,dynamic!$A$35:$F$44,4,0),C17,D17)</f>
        <v>0</v>
      </c>
      <c r="Q17" s="54">
        <f t="shared" si="4"/>
        <v>0</v>
      </c>
      <c r="R17" s="27">
        <f>COUNTIF($F$4:$F17,R$3)</f>
        <v>2</v>
      </c>
      <c r="S17" s="27">
        <f>COUNTIF($F$4:$F17,S$3)</f>
        <v>2</v>
      </c>
      <c r="T17" s="27">
        <f>COUNTIF($F$4:$F17,T$3)</f>
        <v>0</v>
      </c>
      <c r="U17" s="27">
        <f>COUNTIF($F$4:$F17,U$3)</f>
        <v>1</v>
      </c>
      <c r="V17" s="27">
        <f>COUNTIF($F$4:$F17,V$3)</f>
        <v>3</v>
      </c>
      <c r="W17" s="27">
        <f>COUNTIF($F$4:$F17,W$3)</f>
        <v>1</v>
      </c>
      <c r="X17" s="27">
        <f>COUNTIF($F$4:$F17,X$3)</f>
        <v>1</v>
      </c>
      <c r="Y17" s="27">
        <f>COUNTIF($F$4:$F17,Y$3)</f>
        <v>0</v>
      </c>
      <c r="Z17" s="27">
        <f>COUNTIF($F$4:$F17,Z$3)</f>
        <v>2</v>
      </c>
      <c r="AA17" s="27">
        <f>COUNTIF($F$4:$F17,AA$3)</f>
        <v>2</v>
      </c>
      <c r="AB17" s="38">
        <f>COUNTIF($E$4:$F17,R$3)</f>
        <v>3</v>
      </c>
      <c r="AC17" s="28">
        <f>COUNTIF($E$4:$F17,S$3)</f>
        <v>5</v>
      </c>
      <c r="AD17" s="28">
        <f>COUNTIF($E$4:$F17,T$3)</f>
        <v>2</v>
      </c>
      <c r="AE17" s="28">
        <f>COUNTIF($E$4:$F17,U$3)</f>
        <v>3</v>
      </c>
      <c r="AF17" s="28">
        <f>COUNTIF($E$4:$F17,V$3)</f>
        <v>4</v>
      </c>
      <c r="AG17" s="28">
        <f>COUNTIF($E$4:$F17,W$3)</f>
        <v>2</v>
      </c>
      <c r="AH17" s="28">
        <f>COUNTIF($E$4:$F17,X$3)</f>
        <v>2</v>
      </c>
      <c r="AI17" s="28">
        <f>COUNTIF($E$4:$F17,Y$3)</f>
        <v>1</v>
      </c>
      <c r="AJ17" s="28">
        <f>COUNTIF($E$4:$F17,Z$3)</f>
        <v>4</v>
      </c>
      <c r="AK17" s="28">
        <f>COUNTIF($E$4:$F17,AA$3)</f>
        <v>2</v>
      </c>
      <c r="AL17" s="36">
        <f t="shared" si="9"/>
        <v>0.66666666666666663</v>
      </c>
      <c r="AM17" s="36">
        <f t="shared" si="5"/>
        <v>0.4</v>
      </c>
      <c r="AN17" s="36">
        <f t="shared" si="5"/>
        <v>0</v>
      </c>
      <c r="AO17" s="36">
        <f t="shared" si="5"/>
        <v>0.33333333333333331</v>
      </c>
      <c r="AP17" s="36">
        <f t="shared" si="5"/>
        <v>0.75</v>
      </c>
      <c r="AQ17" s="36">
        <f t="shared" si="5"/>
        <v>0.5</v>
      </c>
      <c r="AR17" s="36">
        <f t="shared" si="5"/>
        <v>0.5</v>
      </c>
      <c r="AS17" s="36">
        <f t="shared" si="5"/>
        <v>0</v>
      </c>
      <c r="AT17" s="36">
        <f t="shared" si="5"/>
        <v>0.5</v>
      </c>
      <c r="AU17" s="36">
        <f t="shared" si="5"/>
        <v>1</v>
      </c>
      <c r="AV17" s="27">
        <v>15</v>
      </c>
    </row>
    <row r="18" spans="1:48" x14ac:dyDescent="0.35">
      <c r="A18" t="s">
        <v>144</v>
      </c>
      <c r="B18" s="33">
        <v>15</v>
      </c>
      <c r="C18" s="27">
        <v>2</v>
      </c>
      <c r="D18" s="27">
        <v>5</v>
      </c>
      <c r="E18" s="27">
        <v>2</v>
      </c>
      <c r="F18" s="27">
        <f t="shared" si="6"/>
        <v>5</v>
      </c>
      <c r="G18" s="27">
        <f t="shared" si="7"/>
        <v>-3</v>
      </c>
      <c r="H18" s="27">
        <f t="shared" si="8"/>
        <v>0</v>
      </c>
      <c r="I18" s="34">
        <f>VLOOKUP(F18,naive_stat!$A$4:$E$13,5,0)</f>
        <v>0.42307692307692307</v>
      </c>
      <c r="J18" s="35">
        <f>11-VLOOKUP(F18,naive_stat!$A$4:$F$13,6,0)</f>
        <v>3</v>
      </c>
      <c r="K18" s="36">
        <f>HLOOKUP(F18,$AL$3:AU18,AV18,0)</f>
        <v>0.66666666666666663</v>
      </c>
      <c r="L18" s="54">
        <f>IF(VLOOKUP(C18,dynamic!$A$35:$G$44,7,0)&gt;VLOOKUP(D18,dynamic!$A$35:$G$44,7,0),C18,D18)</f>
        <v>2</v>
      </c>
      <c r="M18" s="54">
        <f t="shared" si="2"/>
        <v>1</v>
      </c>
      <c r="N18" s="54">
        <f>IF(VLOOKUP(C18,dynamic!$A$35:$F$44,2,0)&gt;VLOOKUP(D18,dynamic!$A$35:$F$44,2,0),C18,D18)</f>
        <v>5</v>
      </c>
      <c r="O18" s="54">
        <f t="shared" si="3"/>
        <v>0</v>
      </c>
      <c r="P18" s="54">
        <f>IF(VLOOKUP(C18,dynamic!$A$35:$F$44,4,0)&gt;VLOOKUP(D18,dynamic!$A$35:$F$44,4,0),C18,D18)</f>
        <v>5</v>
      </c>
      <c r="Q18" s="54">
        <f t="shared" si="4"/>
        <v>0</v>
      </c>
      <c r="R18" s="27">
        <f>COUNTIF($F$4:$F18,R$3)</f>
        <v>2</v>
      </c>
      <c r="S18" s="27">
        <f>COUNTIF($F$4:$F18,S$3)</f>
        <v>2</v>
      </c>
      <c r="T18" s="27">
        <f>COUNTIF($F$4:$F18,T$3)</f>
        <v>0</v>
      </c>
      <c r="U18" s="27">
        <f>COUNTIF($F$4:$F18,U$3)</f>
        <v>1</v>
      </c>
      <c r="V18" s="27">
        <f>COUNTIF($F$4:$F18,V$3)</f>
        <v>3</v>
      </c>
      <c r="W18" s="27">
        <f>COUNTIF($F$4:$F18,W$3)</f>
        <v>2</v>
      </c>
      <c r="X18" s="27">
        <f>COUNTIF($F$4:$F18,X$3)</f>
        <v>1</v>
      </c>
      <c r="Y18" s="27">
        <f>COUNTIF($F$4:$F18,Y$3)</f>
        <v>0</v>
      </c>
      <c r="Z18" s="27">
        <f>COUNTIF($F$4:$F18,Z$3)</f>
        <v>2</v>
      </c>
      <c r="AA18" s="27">
        <f>COUNTIF($F$4:$F18,AA$3)</f>
        <v>2</v>
      </c>
      <c r="AB18" s="38">
        <f>COUNTIF($E$4:$F18,R$3)</f>
        <v>3</v>
      </c>
      <c r="AC18" s="28">
        <f>COUNTIF($E$4:$F18,S$3)</f>
        <v>5</v>
      </c>
      <c r="AD18" s="28">
        <f>COUNTIF($E$4:$F18,T$3)</f>
        <v>3</v>
      </c>
      <c r="AE18" s="28">
        <f>COUNTIF($E$4:$F18,U$3)</f>
        <v>3</v>
      </c>
      <c r="AF18" s="28">
        <f>COUNTIF($E$4:$F18,V$3)</f>
        <v>4</v>
      </c>
      <c r="AG18" s="28">
        <f>COUNTIF($E$4:$F18,W$3)</f>
        <v>3</v>
      </c>
      <c r="AH18" s="28">
        <f>COUNTIF($E$4:$F18,X$3)</f>
        <v>2</v>
      </c>
      <c r="AI18" s="28">
        <f>COUNTIF($E$4:$F18,Y$3)</f>
        <v>1</v>
      </c>
      <c r="AJ18" s="28">
        <f>COUNTIF($E$4:$F18,Z$3)</f>
        <v>4</v>
      </c>
      <c r="AK18" s="28">
        <f>COUNTIF($E$4:$F18,AA$3)</f>
        <v>2</v>
      </c>
      <c r="AL18" s="36">
        <f t="shared" si="9"/>
        <v>0.66666666666666663</v>
      </c>
      <c r="AM18" s="36">
        <f t="shared" si="5"/>
        <v>0.4</v>
      </c>
      <c r="AN18" s="36">
        <f t="shared" si="5"/>
        <v>0</v>
      </c>
      <c r="AO18" s="36">
        <f t="shared" si="5"/>
        <v>0.33333333333333331</v>
      </c>
      <c r="AP18" s="36">
        <f t="shared" si="5"/>
        <v>0.75</v>
      </c>
      <c r="AQ18" s="36">
        <f t="shared" si="5"/>
        <v>0.66666666666666663</v>
      </c>
      <c r="AR18" s="36">
        <f t="shared" si="5"/>
        <v>0.5</v>
      </c>
      <c r="AS18" s="36">
        <f t="shared" si="5"/>
        <v>0</v>
      </c>
      <c r="AT18" s="36">
        <f t="shared" si="5"/>
        <v>0.5</v>
      </c>
      <c r="AU18" s="36">
        <f t="shared" si="5"/>
        <v>1</v>
      </c>
      <c r="AV18" s="27">
        <v>16</v>
      </c>
    </row>
    <row r="19" spans="1:48" x14ac:dyDescent="0.35">
      <c r="A19" t="s">
        <v>144</v>
      </c>
      <c r="B19" s="33">
        <v>16</v>
      </c>
      <c r="C19" s="27">
        <v>0</v>
      </c>
      <c r="D19" s="27">
        <v>5</v>
      </c>
      <c r="E19" s="27">
        <v>5</v>
      </c>
      <c r="F19" s="27">
        <f t="shared" si="6"/>
        <v>0</v>
      </c>
      <c r="G19" s="27">
        <f t="shared" si="7"/>
        <v>-5</v>
      </c>
      <c r="H19" s="27">
        <f t="shared" si="8"/>
        <v>0</v>
      </c>
      <c r="I19" s="34">
        <f>VLOOKUP(F19,naive_stat!$A$4:$E$13,5,0)</f>
        <v>0.5161290322580645</v>
      </c>
      <c r="J19" s="35">
        <f>11-VLOOKUP(F19,naive_stat!$A$4:$F$13,6,0)</f>
        <v>8</v>
      </c>
      <c r="K19" s="36">
        <f>HLOOKUP(F19,$AL$3:AU19,AV19,0)</f>
        <v>0.75</v>
      </c>
      <c r="L19" s="54">
        <f>IF(VLOOKUP(C19,dynamic!$A$35:$G$44,7,0)&gt;VLOOKUP(D19,dynamic!$A$35:$G$44,7,0),C19,D19)</f>
        <v>0</v>
      </c>
      <c r="M19" s="54">
        <f t="shared" si="2"/>
        <v>0</v>
      </c>
      <c r="N19" s="54">
        <f>IF(VLOOKUP(C19,dynamic!$A$35:$F$44,2,0)&gt;VLOOKUP(D19,dynamic!$A$35:$F$44,2,0),C19,D19)</f>
        <v>5</v>
      </c>
      <c r="O19" s="54">
        <f t="shared" si="3"/>
        <v>1</v>
      </c>
      <c r="P19" s="54">
        <f>IF(VLOOKUP(C19,dynamic!$A$35:$F$44,4,0)&gt;VLOOKUP(D19,dynamic!$A$35:$F$44,4,0),C19,D19)</f>
        <v>5</v>
      </c>
      <c r="Q19" s="54">
        <f t="shared" si="4"/>
        <v>1</v>
      </c>
      <c r="R19" s="27">
        <f>COUNTIF($F$4:$F19,R$3)</f>
        <v>3</v>
      </c>
      <c r="S19" s="27">
        <f>COUNTIF($F$4:$F19,S$3)</f>
        <v>2</v>
      </c>
      <c r="T19" s="27">
        <f>COUNTIF($F$4:$F19,T$3)</f>
        <v>0</v>
      </c>
      <c r="U19" s="27">
        <f>COUNTIF($F$4:$F19,U$3)</f>
        <v>1</v>
      </c>
      <c r="V19" s="27">
        <f>COUNTIF($F$4:$F19,V$3)</f>
        <v>3</v>
      </c>
      <c r="W19" s="27">
        <f>COUNTIF($F$4:$F19,W$3)</f>
        <v>2</v>
      </c>
      <c r="X19" s="27">
        <f>COUNTIF($F$4:$F19,X$3)</f>
        <v>1</v>
      </c>
      <c r="Y19" s="27">
        <f>COUNTIF($F$4:$F19,Y$3)</f>
        <v>0</v>
      </c>
      <c r="Z19" s="27">
        <f>COUNTIF($F$4:$F19,Z$3)</f>
        <v>2</v>
      </c>
      <c r="AA19" s="27">
        <f>COUNTIF($F$4:$F19,AA$3)</f>
        <v>2</v>
      </c>
      <c r="AB19" s="38">
        <f>COUNTIF($E$4:$F19,R$3)</f>
        <v>4</v>
      </c>
      <c r="AC19" s="28">
        <f>COUNTIF($E$4:$F19,S$3)</f>
        <v>5</v>
      </c>
      <c r="AD19" s="28">
        <f>COUNTIF($E$4:$F19,T$3)</f>
        <v>3</v>
      </c>
      <c r="AE19" s="28">
        <f>COUNTIF($E$4:$F19,U$3)</f>
        <v>3</v>
      </c>
      <c r="AF19" s="28">
        <f>COUNTIF($E$4:$F19,V$3)</f>
        <v>4</v>
      </c>
      <c r="AG19" s="28">
        <f>COUNTIF($E$4:$F19,W$3)</f>
        <v>4</v>
      </c>
      <c r="AH19" s="28">
        <f>COUNTIF($E$4:$F19,X$3)</f>
        <v>2</v>
      </c>
      <c r="AI19" s="28">
        <f>COUNTIF($E$4:$F19,Y$3)</f>
        <v>1</v>
      </c>
      <c r="AJ19" s="28">
        <f>COUNTIF($E$4:$F19,Z$3)</f>
        <v>4</v>
      </c>
      <c r="AK19" s="28">
        <f>COUNTIF($E$4:$F19,AA$3)</f>
        <v>2</v>
      </c>
      <c r="AL19" s="36">
        <f t="shared" si="9"/>
        <v>0.75</v>
      </c>
      <c r="AM19" s="36">
        <f t="shared" si="5"/>
        <v>0.4</v>
      </c>
      <c r="AN19" s="36">
        <f t="shared" si="5"/>
        <v>0</v>
      </c>
      <c r="AO19" s="36">
        <f t="shared" si="5"/>
        <v>0.33333333333333331</v>
      </c>
      <c r="AP19" s="36">
        <f t="shared" si="5"/>
        <v>0.75</v>
      </c>
      <c r="AQ19" s="36">
        <f t="shared" si="5"/>
        <v>0.5</v>
      </c>
      <c r="AR19" s="36">
        <f t="shared" si="5"/>
        <v>0.5</v>
      </c>
      <c r="AS19" s="36">
        <f t="shared" si="5"/>
        <v>0</v>
      </c>
      <c r="AT19" s="36">
        <f t="shared" si="5"/>
        <v>0.5</v>
      </c>
      <c r="AU19" s="36">
        <f t="shared" si="5"/>
        <v>1</v>
      </c>
      <c r="AV19" s="27">
        <v>17</v>
      </c>
    </row>
    <row r="20" spans="1:48" x14ac:dyDescent="0.35">
      <c r="A20" t="s">
        <v>144</v>
      </c>
      <c r="B20" s="33">
        <v>17</v>
      </c>
      <c r="C20" s="27">
        <v>1</v>
      </c>
      <c r="D20" s="27">
        <v>7</v>
      </c>
      <c r="E20" s="27">
        <v>1</v>
      </c>
      <c r="F20" s="27">
        <f t="shared" si="6"/>
        <v>7</v>
      </c>
      <c r="G20" s="27">
        <f t="shared" si="7"/>
        <v>-6</v>
      </c>
      <c r="H20" s="27">
        <f t="shared" si="8"/>
        <v>0</v>
      </c>
      <c r="I20" s="34">
        <f>VLOOKUP(F20,naive_stat!$A$4:$E$13,5,0)</f>
        <v>0.44827586206896552</v>
      </c>
      <c r="J20" s="35">
        <f>11-VLOOKUP(F20,naive_stat!$A$4:$F$13,6,0)</f>
        <v>4</v>
      </c>
      <c r="K20" s="36">
        <f>HLOOKUP(F20,$AL$3:AU20,AV20,0)</f>
        <v>0.5</v>
      </c>
      <c r="L20" s="54">
        <f>IF(VLOOKUP(C20,dynamic!$A$35:$G$44,7,0)&gt;VLOOKUP(D20,dynamic!$A$35:$G$44,7,0),C20,D20)</f>
        <v>1</v>
      </c>
      <c r="M20" s="54">
        <f t="shared" si="2"/>
        <v>1</v>
      </c>
      <c r="N20" s="54">
        <f>IF(VLOOKUP(C20,dynamic!$A$35:$F$44,2,0)&gt;VLOOKUP(D20,dynamic!$A$35:$F$44,2,0),C20,D20)</f>
        <v>7</v>
      </c>
      <c r="O20" s="54">
        <f t="shared" si="3"/>
        <v>0</v>
      </c>
      <c r="P20" s="54">
        <f>IF(VLOOKUP(C20,dynamic!$A$35:$F$44,4,0)&gt;VLOOKUP(D20,dynamic!$A$35:$F$44,4,0),C20,D20)</f>
        <v>7</v>
      </c>
      <c r="Q20" s="54">
        <f t="shared" si="4"/>
        <v>0</v>
      </c>
      <c r="R20" s="27">
        <f>COUNTIF($F$4:$F20,R$3)</f>
        <v>3</v>
      </c>
      <c r="S20" s="27">
        <f>COUNTIF($F$4:$F20,S$3)</f>
        <v>2</v>
      </c>
      <c r="T20" s="27">
        <f>COUNTIF($F$4:$F20,T$3)</f>
        <v>0</v>
      </c>
      <c r="U20" s="27">
        <f>COUNTIF($F$4:$F20,U$3)</f>
        <v>1</v>
      </c>
      <c r="V20" s="27">
        <f>COUNTIF($F$4:$F20,V$3)</f>
        <v>3</v>
      </c>
      <c r="W20" s="27">
        <f>COUNTIF($F$4:$F20,W$3)</f>
        <v>2</v>
      </c>
      <c r="X20" s="27">
        <f>COUNTIF($F$4:$F20,X$3)</f>
        <v>1</v>
      </c>
      <c r="Y20" s="27">
        <f>COUNTIF($F$4:$F20,Y$3)</f>
        <v>1</v>
      </c>
      <c r="Z20" s="27">
        <f>COUNTIF($F$4:$F20,Z$3)</f>
        <v>2</v>
      </c>
      <c r="AA20" s="27">
        <f>COUNTIF($F$4:$F20,AA$3)</f>
        <v>2</v>
      </c>
      <c r="AB20" s="38">
        <f>COUNTIF($E$4:$F20,R$3)</f>
        <v>4</v>
      </c>
      <c r="AC20" s="28">
        <f>COUNTIF($E$4:$F20,S$3)</f>
        <v>6</v>
      </c>
      <c r="AD20" s="28">
        <f>COUNTIF($E$4:$F20,T$3)</f>
        <v>3</v>
      </c>
      <c r="AE20" s="28">
        <f>COUNTIF($E$4:$F20,U$3)</f>
        <v>3</v>
      </c>
      <c r="AF20" s="28">
        <f>COUNTIF($E$4:$F20,V$3)</f>
        <v>4</v>
      </c>
      <c r="AG20" s="28">
        <f>COUNTIF($E$4:$F20,W$3)</f>
        <v>4</v>
      </c>
      <c r="AH20" s="28">
        <f>COUNTIF($E$4:$F20,X$3)</f>
        <v>2</v>
      </c>
      <c r="AI20" s="28">
        <f>COUNTIF($E$4:$F20,Y$3)</f>
        <v>2</v>
      </c>
      <c r="AJ20" s="28">
        <f>COUNTIF($E$4:$F20,Z$3)</f>
        <v>4</v>
      </c>
      <c r="AK20" s="28">
        <f>COUNTIF($E$4:$F20,AA$3)</f>
        <v>2</v>
      </c>
      <c r="AL20" s="36">
        <f t="shared" si="9"/>
        <v>0.75</v>
      </c>
      <c r="AM20" s="36">
        <f t="shared" si="9"/>
        <v>0.33333333333333331</v>
      </c>
      <c r="AN20" s="36">
        <f t="shared" si="9"/>
        <v>0</v>
      </c>
      <c r="AO20" s="36">
        <f t="shared" si="9"/>
        <v>0.33333333333333331</v>
      </c>
      <c r="AP20" s="36">
        <f t="shared" si="9"/>
        <v>0.75</v>
      </c>
      <c r="AQ20" s="36">
        <f t="shared" si="9"/>
        <v>0.5</v>
      </c>
      <c r="AR20" s="36">
        <f t="shared" si="9"/>
        <v>0.5</v>
      </c>
      <c r="AS20" s="36">
        <f t="shared" si="9"/>
        <v>0.5</v>
      </c>
      <c r="AT20" s="36">
        <f t="shared" si="9"/>
        <v>0.5</v>
      </c>
      <c r="AU20" s="36">
        <f t="shared" si="9"/>
        <v>1</v>
      </c>
      <c r="AV20" s="27">
        <v>18</v>
      </c>
    </row>
    <row r="21" spans="1:48" x14ac:dyDescent="0.35">
      <c r="A21" t="s">
        <v>144</v>
      </c>
      <c r="B21" s="33">
        <v>18</v>
      </c>
      <c r="C21" s="27">
        <v>7</v>
      </c>
      <c r="D21" s="27">
        <v>2</v>
      </c>
      <c r="E21" s="27">
        <v>2</v>
      </c>
      <c r="F21" s="27">
        <f t="shared" si="6"/>
        <v>7</v>
      </c>
      <c r="G21" s="27">
        <f t="shared" si="7"/>
        <v>5</v>
      </c>
      <c r="H21" s="27">
        <f t="shared" si="8"/>
        <v>0</v>
      </c>
      <c r="I21" s="34">
        <f>VLOOKUP(F21,naive_stat!$A$4:$E$13,5,0)</f>
        <v>0.44827586206896552</v>
      </c>
      <c r="J21" s="35">
        <f>11-VLOOKUP(F21,naive_stat!$A$4:$F$13,6,0)</f>
        <v>4</v>
      </c>
      <c r="K21" s="36">
        <f>HLOOKUP(F21,$AL$3:AU21,AV21,0)</f>
        <v>0.66666666666666663</v>
      </c>
      <c r="L21" s="54">
        <f>IF(VLOOKUP(C21,dynamic!$A$35:$G$44,7,0)&gt;VLOOKUP(D21,dynamic!$A$35:$G$44,7,0),C21,D21)</f>
        <v>2</v>
      </c>
      <c r="M21" s="54">
        <f t="shared" si="2"/>
        <v>1</v>
      </c>
      <c r="N21" s="54">
        <f>IF(VLOOKUP(C21,dynamic!$A$35:$F$44,2,0)&gt;VLOOKUP(D21,dynamic!$A$35:$F$44,2,0),C21,D21)</f>
        <v>2</v>
      </c>
      <c r="O21" s="54">
        <f t="shared" si="3"/>
        <v>1</v>
      </c>
      <c r="P21" s="54">
        <f>IF(VLOOKUP(C21,dynamic!$A$35:$F$44,4,0)&gt;VLOOKUP(D21,dynamic!$A$35:$F$44,4,0),C21,D21)</f>
        <v>7</v>
      </c>
      <c r="Q21" s="54">
        <f t="shared" si="4"/>
        <v>0</v>
      </c>
      <c r="R21" s="27">
        <f>COUNTIF($F$4:$F21,R$3)</f>
        <v>3</v>
      </c>
      <c r="S21" s="27">
        <f>COUNTIF($F$4:$F21,S$3)</f>
        <v>2</v>
      </c>
      <c r="T21" s="27">
        <f>COUNTIF($F$4:$F21,T$3)</f>
        <v>0</v>
      </c>
      <c r="U21" s="27">
        <f>COUNTIF($F$4:$F21,U$3)</f>
        <v>1</v>
      </c>
      <c r="V21" s="27">
        <f>COUNTIF($F$4:$F21,V$3)</f>
        <v>3</v>
      </c>
      <c r="W21" s="27">
        <f>COUNTIF($F$4:$F21,W$3)</f>
        <v>2</v>
      </c>
      <c r="X21" s="27">
        <f>COUNTIF($F$4:$F21,X$3)</f>
        <v>1</v>
      </c>
      <c r="Y21" s="27">
        <f>COUNTIF($F$4:$F21,Y$3)</f>
        <v>2</v>
      </c>
      <c r="Z21" s="27">
        <f>COUNTIF($F$4:$F21,Z$3)</f>
        <v>2</v>
      </c>
      <c r="AA21" s="27">
        <f>COUNTIF($F$4:$F21,AA$3)</f>
        <v>2</v>
      </c>
      <c r="AB21" s="38">
        <f>COUNTIF($E$4:$F21,R$3)</f>
        <v>4</v>
      </c>
      <c r="AC21" s="28">
        <f>COUNTIF($E$4:$F21,S$3)</f>
        <v>6</v>
      </c>
      <c r="AD21" s="28">
        <f>COUNTIF($E$4:$F21,T$3)</f>
        <v>4</v>
      </c>
      <c r="AE21" s="28">
        <f>COUNTIF($E$4:$F21,U$3)</f>
        <v>3</v>
      </c>
      <c r="AF21" s="28">
        <f>COUNTIF($E$4:$F21,V$3)</f>
        <v>4</v>
      </c>
      <c r="AG21" s="28">
        <f>COUNTIF($E$4:$F21,W$3)</f>
        <v>4</v>
      </c>
      <c r="AH21" s="28">
        <f>COUNTIF($E$4:$F21,X$3)</f>
        <v>2</v>
      </c>
      <c r="AI21" s="28">
        <f>COUNTIF($E$4:$F21,Y$3)</f>
        <v>3</v>
      </c>
      <c r="AJ21" s="28">
        <f>COUNTIF($E$4:$F21,Z$3)</f>
        <v>4</v>
      </c>
      <c r="AK21" s="28">
        <f>COUNTIF($E$4:$F21,AA$3)</f>
        <v>2</v>
      </c>
      <c r="AL21" s="36">
        <f t="shared" si="9"/>
        <v>0.75</v>
      </c>
      <c r="AM21" s="36">
        <f t="shared" si="9"/>
        <v>0.33333333333333331</v>
      </c>
      <c r="AN21" s="36">
        <f t="shared" si="9"/>
        <v>0</v>
      </c>
      <c r="AO21" s="36">
        <f t="shared" si="9"/>
        <v>0.33333333333333331</v>
      </c>
      <c r="AP21" s="36">
        <f t="shared" si="9"/>
        <v>0.75</v>
      </c>
      <c r="AQ21" s="36">
        <f t="shared" si="9"/>
        <v>0.5</v>
      </c>
      <c r="AR21" s="36">
        <f t="shared" si="9"/>
        <v>0.5</v>
      </c>
      <c r="AS21" s="36">
        <f t="shared" si="9"/>
        <v>0.66666666666666663</v>
      </c>
      <c r="AT21" s="36">
        <f t="shared" si="9"/>
        <v>0.5</v>
      </c>
      <c r="AU21" s="36">
        <f t="shared" si="9"/>
        <v>1</v>
      </c>
      <c r="AV21" s="27">
        <v>19</v>
      </c>
    </row>
    <row r="22" spans="1:48" x14ac:dyDescent="0.35">
      <c r="A22" t="s">
        <v>144</v>
      </c>
      <c r="B22" s="33">
        <v>19</v>
      </c>
      <c r="C22" s="27">
        <v>3</v>
      </c>
      <c r="D22" s="27">
        <v>5</v>
      </c>
      <c r="E22" s="27">
        <v>3</v>
      </c>
      <c r="F22" s="27">
        <f t="shared" si="6"/>
        <v>5</v>
      </c>
      <c r="G22" s="27">
        <f t="shared" si="7"/>
        <v>-2</v>
      </c>
      <c r="H22" s="27">
        <f t="shared" si="8"/>
        <v>0</v>
      </c>
      <c r="I22" s="34">
        <f>VLOOKUP(F22,naive_stat!$A$4:$E$13,5,0)</f>
        <v>0.42307692307692307</v>
      </c>
      <c r="J22" s="35">
        <f>11-VLOOKUP(F22,naive_stat!$A$4:$F$13,6,0)</f>
        <v>3</v>
      </c>
      <c r="K22" s="36">
        <f>HLOOKUP(F22,$AL$3:AU22,AV22,0)</f>
        <v>0.6</v>
      </c>
      <c r="L22" s="54">
        <f>IF(VLOOKUP(C22,dynamic!$A$35:$G$44,7,0)&gt;VLOOKUP(D22,dynamic!$A$35:$G$44,7,0),C22,D22)</f>
        <v>3</v>
      </c>
      <c r="M22" s="54">
        <f t="shared" si="2"/>
        <v>1</v>
      </c>
      <c r="N22" s="54">
        <f>IF(VLOOKUP(C22,dynamic!$A$35:$F$44,2,0)&gt;VLOOKUP(D22,dynamic!$A$35:$F$44,2,0),C22,D22)</f>
        <v>5</v>
      </c>
      <c r="O22" s="54">
        <f t="shared" si="3"/>
        <v>0</v>
      </c>
      <c r="P22" s="54">
        <f>IF(VLOOKUP(C22,dynamic!$A$35:$F$44,4,0)&gt;VLOOKUP(D22,dynamic!$A$35:$F$44,4,0),C22,D22)</f>
        <v>5</v>
      </c>
      <c r="Q22" s="54">
        <f t="shared" si="4"/>
        <v>0</v>
      </c>
      <c r="R22" s="27">
        <f>COUNTIF($F$4:$F22,R$3)</f>
        <v>3</v>
      </c>
      <c r="S22" s="27">
        <f>COUNTIF($F$4:$F22,S$3)</f>
        <v>2</v>
      </c>
      <c r="T22" s="27">
        <f>COUNTIF($F$4:$F22,T$3)</f>
        <v>0</v>
      </c>
      <c r="U22" s="27">
        <f>COUNTIF($F$4:$F22,U$3)</f>
        <v>1</v>
      </c>
      <c r="V22" s="27">
        <f>COUNTIF($F$4:$F22,V$3)</f>
        <v>3</v>
      </c>
      <c r="W22" s="27">
        <f>COUNTIF($F$4:$F22,W$3)</f>
        <v>3</v>
      </c>
      <c r="X22" s="27">
        <f>COUNTIF($F$4:$F22,X$3)</f>
        <v>1</v>
      </c>
      <c r="Y22" s="27">
        <f>COUNTIF($F$4:$F22,Y$3)</f>
        <v>2</v>
      </c>
      <c r="Z22" s="27">
        <f>COUNTIF($F$4:$F22,Z$3)</f>
        <v>2</v>
      </c>
      <c r="AA22" s="27">
        <f>COUNTIF($F$4:$F22,AA$3)</f>
        <v>2</v>
      </c>
      <c r="AB22" s="38">
        <f>COUNTIF($E$4:$F22,R$3)</f>
        <v>4</v>
      </c>
      <c r="AC22" s="28">
        <f>COUNTIF($E$4:$F22,S$3)</f>
        <v>6</v>
      </c>
      <c r="AD22" s="28">
        <f>COUNTIF($E$4:$F22,T$3)</f>
        <v>4</v>
      </c>
      <c r="AE22" s="28">
        <f>COUNTIF($E$4:$F22,U$3)</f>
        <v>4</v>
      </c>
      <c r="AF22" s="28">
        <f>COUNTIF($E$4:$F22,V$3)</f>
        <v>4</v>
      </c>
      <c r="AG22" s="28">
        <f>COUNTIF($E$4:$F22,W$3)</f>
        <v>5</v>
      </c>
      <c r="AH22" s="28">
        <f>COUNTIF($E$4:$F22,X$3)</f>
        <v>2</v>
      </c>
      <c r="AI22" s="28">
        <f>COUNTIF($E$4:$F22,Y$3)</f>
        <v>3</v>
      </c>
      <c r="AJ22" s="28">
        <f>COUNTIF($E$4:$F22,Z$3)</f>
        <v>4</v>
      </c>
      <c r="AK22" s="28">
        <f>COUNTIF($E$4:$F22,AA$3)</f>
        <v>2</v>
      </c>
      <c r="AL22" s="36">
        <f t="shared" si="9"/>
        <v>0.75</v>
      </c>
      <c r="AM22" s="36">
        <f t="shared" si="9"/>
        <v>0.33333333333333331</v>
      </c>
      <c r="AN22" s="36">
        <f t="shared" si="9"/>
        <v>0</v>
      </c>
      <c r="AO22" s="36">
        <f t="shared" si="9"/>
        <v>0.25</v>
      </c>
      <c r="AP22" s="36">
        <f t="shared" si="9"/>
        <v>0.75</v>
      </c>
      <c r="AQ22" s="36">
        <f t="shared" si="9"/>
        <v>0.6</v>
      </c>
      <c r="AR22" s="36">
        <f t="shared" si="9"/>
        <v>0.5</v>
      </c>
      <c r="AS22" s="36">
        <f t="shared" si="9"/>
        <v>0.66666666666666663</v>
      </c>
      <c r="AT22" s="36">
        <f t="shared" si="9"/>
        <v>0.5</v>
      </c>
      <c r="AU22" s="36">
        <f t="shared" si="9"/>
        <v>1</v>
      </c>
      <c r="AV22" s="27">
        <v>20</v>
      </c>
    </row>
    <row r="23" spans="1:48" x14ac:dyDescent="0.35">
      <c r="A23" t="s">
        <v>144</v>
      </c>
      <c r="B23" s="33">
        <v>20</v>
      </c>
      <c r="C23" s="27">
        <v>5</v>
      </c>
      <c r="D23" s="27">
        <v>0</v>
      </c>
      <c r="E23" s="27">
        <v>5</v>
      </c>
      <c r="F23" s="27">
        <f t="shared" si="6"/>
        <v>0</v>
      </c>
      <c r="G23" s="27">
        <f t="shared" si="7"/>
        <v>5</v>
      </c>
      <c r="H23" s="27">
        <f t="shared" si="8"/>
        <v>0</v>
      </c>
      <c r="I23" s="34">
        <f>VLOOKUP(F23,naive_stat!$A$4:$E$13,5,0)</f>
        <v>0.5161290322580645</v>
      </c>
      <c r="J23" s="35">
        <f>11-VLOOKUP(F23,naive_stat!$A$4:$F$13,6,0)</f>
        <v>8</v>
      </c>
      <c r="K23" s="36">
        <f>HLOOKUP(F23,$AL$3:AU23,AV23,0)</f>
        <v>0.8</v>
      </c>
      <c r="L23" s="54">
        <f>IF(VLOOKUP(C23,dynamic!$A$35:$G$44,7,0)&gt;VLOOKUP(D23,dynamic!$A$35:$G$44,7,0),C23,D23)</f>
        <v>0</v>
      </c>
      <c r="M23" s="54">
        <f t="shared" si="2"/>
        <v>0</v>
      </c>
      <c r="N23" s="54">
        <f>IF(VLOOKUP(C23,dynamic!$A$35:$F$44,2,0)&gt;VLOOKUP(D23,dynamic!$A$35:$F$44,2,0),C23,D23)</f>
        <v>5</v>
      </c>
      <c r="O23" s="54">
        <f t="shared" si="3"/>
        <v>1</v>
      </c>
      <c r="P23" s="54">
        <f>IF(VLOOKUP(C23,dynamic!$A$35:$F$44,4,0)&gt;VLOOKUP(D23,dynamic!$A$35:$F$44,4,0),C23,D23)</f>
        <v>5</v>
      </c>
      <c r="Q23" s="54">
        <f t="shared" si="4"/>
        <v>1</v>
      </c>
      <c r="R23" s="27">
        <f>COUNTIF($F$4:$F23,R$3)</f>
        <v>4</v>
      </c>
      <c r="S23" s="27">
        <f>COUNTIF($F$4:$F23,S$3)</f>
        <v>2</v>
      </c>
      <c r="T23" s="27">
        <f>COUNTIF($F$4:$F23,T$3)</f>
        <v>0</v>
      </c>
      <c r="U23" s="27">
        <f>COUNTIF($F$4:$F23,U$3)</f>
        <v>1</v>
      </c>
      <c r="V23" s="27">
        <f>COUNTIF($F$4:$F23,V$3)</f>
        <v>3</v>
      </c>
      <c r="W23" s="27">
        <f>COUNTIF($F$4:$F23,W$3)</f>
        <v>3</v>
      </c>
      <c r="X23" s="27">
        <f>COUNTIF($F$4:$F23,X$3)</f>
        <v>1</v>
      </c>
      <c r="Y23" s="27">
        <f>COUNTIF($F$4:$F23,Y$3)</f>
        <v>2</v>
      </c>
      <c r="Z23" s="27">
        <f>COUNTIF($F$4:$F23,Z$3)</f>
        <v>2</v>
      </c>
      <c r="AA23" s="27">
        <f>COUNTIF($F$4:$F23,AA$3)</f>
        <v>2</v>
      </c>
      <c r="AB23" s="38">
        <f>COUNTIF($E$4:$F23,R$3)</f>
        <v>5</v>
      </c>
      <c r="AC23" s="28">
        <f>COUNTIF($E$4:$F23,S$3)</f>
        <v>6</v>
      </c>
      <c r="AD23" s="28">
        <f>COUNTIF($E$4:$F23,T$3)</f>
        <v>4</v>
      </c>
      <c r="AE23" s="28">
        <f>COUNTIF($E$4:$F23,U$3)</f>
        <v>4</v>
      </c>
      <c r="AF23" s="28">
        <f>COUNTIF($E$4:$F23,V$3)</f>
        <v>4</v>
      </c>
      <c r="AG23" s="28">
        <f>COUNTIF($E$4:$F23,W$3)</f>
        <v>6</v>
      </c>
      <c r="AH23" s="28">
        <f>COUNTIF($E$4:$F23,X$3)</f>
        <v>2</v>
      </c>
      <c r="AI23" s="28">
        <f>COUNTIF($E$4:$F23,Y$3)</f>
        <v>3</v>
      </c>
      <c r="AJ23" s="28">
        <f>COUNTIF($E$4:$F23,Z$3)</f>
        <v>4</v>
      </c>
      <c r="AK23" s="28">
        <f>COUNTIF($E$4:$F23,AA$3)</f>
        <v>2</v>
      </c>
      <c r="AL23" s="36">
        <f t="shared" si="9"/>
        <v>0.8</v>
      </c>
      <c r="AM23" s="36">
        <f t="shared" si="9"/>
        <v>0.33333333333333331</v>
      </c>
      <c r="AN23" s="36">
        <f t="shared" si="9"/>
        <v>0</v>
      </c>
      <c r="AO23" s="36">
        <f t="shared" si="9"/>
        <v>0.25</v>
      </c>
      <c r="AP23" s="36">
        <f t="shared" si="9"/>
        <v>0.75</v>
      </c>
      <c r="AQ23" s="36">
        <f t="shared" si="9"/>
        <v>0.5</v>
      </c>
      <c r="AR23" s="36">
        <f t="shared" si="9"/>
        <v>0.5</v>
      </c>
      <c r="AS23" s="36">
        <f t="shared" si="9"/>
        <v>0.66666666666666663</v>
      </c>
      <c r="AT23" s="36">
        <f t="shared" si="9"/>
        <v>0.5</v>
      </c>
      <c r="AU23" s="36">
        <f t="shared" si="9"/>
        <v>1</v>
      </c>
      <c r="AV23" s="27">
        <v>21</v>
      </c>
    </row>
    <row r="24" spans="1:48" x14ac:dyDescent="0.35">
      <c r="A24" t="s">
        <v>144</v>
      </c>
      <c r="B24" s="33">
        <v>21</v>
      </c>
      <c r="C24" s="27">
        <v>1</v>
      </c>
      <c r="D24" s="27">
        <v>8</v>
      </c>
      <c r="E24" s="27">
        <v>1</v>
      </c>
      <c r="F24" s="27">
        <f t="shared" si="6"/>
        <v>8</v>
      </c>
      <c r="G24" s="27">
        <f t="shared" si="7"/>
        <v>-7</v>
      </c>
      <c r="H24" s="27">
        <f t="shared" si="8"/>
        <v>0</v>
      </c>
      <c r="I24" s="34">
        <f>VLOOKUP(F24,naive_stat!$A$4:$E$13,5,0)</f>
        <v>0.32</v>
      </c>
      <c r="J24" s="35">
        <f>11-VLOOKUP(F24,naive_stat!$A$4:$F$13,6,0)</f>
        <v>1</v>
      </c>
      <c r="K24" s="36">
        <f>HLOOKUP(F24,$AL$3:AU24,AV24,0)</f>
        <v>0.6</v>
      </c>
      <c r="L24" s="54">
        <f>IF(VLOOKUP(C24,dynamic!$A$35:$G$44,7,0)&gt;VLOOKUP(D24,dynamic!$A$35:$G$44,7,0),C24,D24)</f>
        <v>1</v>
      </c>
      <c r="M24" s="54">
        <f t="shared" si="2"/>
        <v>1</v>
      </c>
      <c r="N24" s="54">
        <f>IF(VLOOKUP(C24,dynamic!$A$35:$F$44,2,0)&gt;VLOOKUP(D24,dynamic!$A$35:$F$44,2,0),C24,D24)</f>
        <v>8</v>
      </c>
      <c r="O24" s="54">
        <f t="shared" si="3"/>
        <v>0</v>
      </c>
      <c r="P24" s="54">
        <f>IF(VLOOKUP(C24,dynamic!$A$35:$F$44,4,0)&gt;VLOOKUP(D24,dynamic!$A$35:$F$44,4,0),C24,D24)</f>
        <v>8</v>
      </c>
      <c r="Q24" s="54">
        <f t="shared" si="4"/>
        <v>0</v>
      </c>
      <c r="R24" s="27">
        <f>COUNTIF($F$4:$F24,R$3)</f>
        <v>4</v>
      </c>
      <c r="S24" s="27">
        <f>COUNTIF($F$4:$F24,S$3)</f>
        <v>2</v>
      </c>
      <c r="T24" s="27">
        <f>COUNTIF($F$4:$F24,T$3)</f>
        <v>0</v>
      </c>
      <c r="U24" s="27">
        <f>COUNTIF($F$4:$F24,U$3)</f>
        <v>1</v>
      </c>
      <c r="V24" s="27">
        <f>COUNTIF($F$4:$F24,V$3)</f>
        <v>3</v>
      </c>
      <c r="W24" s="27">
        <f>COUNTIF($F$4:$F24,W$3)</f>
        <v>3</v>
      </c>
      <c r="X24" s="27">
        <f>COUNTIF($F$4:$F24,X$3)</f>
        <v>1</v>
      </c>
      <c r="Y24" s="27">
        <f>COUNTIF($F$4:$F24,Y$3)</f>
        <v>2</v>
      </c>
      <c r="Z24" s="27">
        <f>COUNTIF($F$4:$F24,Z$3)</f>
        <v>3</v>
      </c>
      <c r="AA24" s="27">
        <f>COUNTIF($F$4:$F24,AA$3)</f>
        <v>2</v>
      </c>
      <c r="AB24" s="38">
        <f>COUNTIF($E$4:$F24,R$3)</f>
        <v>5</v>
      </c>
      <c r="AC24" s="28">
        <f>COUNTIF($E$4:$F24,S$3)</f>
        <v>7</v>
      </c>
      <c r="AD24" s="28">
        <f>COUNTIF($E$4:$F24,T$3)</f>
        <v>4</v>
      </c>
      <c r="AE24" s="28">
        <f>COUNTIF($E$4:$F24,U$3)</f>
        <v>4</v>
      </c>
      <c r="AF24" s="28">
        <f>COUNTIF($E$4:$F24,V$3)</f>
        <v>4</v>
      </c>
      <c r="AG24" s="28">
        <f>COUNTIF($E$4:$F24,W$3)</f>
        <v>6</v>
      </c>
      <c r="AH24" s="28">
        <f>COUNTIF($E$4:$F24,X$3)</f>
        <v>2</v>
      </c>
      <c r="AI24" s="28">
        <f>COUNTIF($E$4:$F24,Y$3)</f>
        <v>3</v>
      </c>
      <c r="AJ24" s="28">
        <f>COUNTIF($E$4:$F24,Z$3)</f>
        <v>5</v>
      </c>
      <c r="AK24" s="28">
        <f>COUNTIF($E$4:$F24,AA$3)</f>
        <v>2</v>
      </c>
      <c r="AL24" s="36">
        <f t="shared" si="9"/>
        <v>0.8</v>
      </c>
      <c r="AM24" s="36">
        <f t="shared" si="9"/>
        <v>0.2857142857142857</v>
      </c>
      <c r="AN24" s="36">
        <f t="shared" si="9"/>
        <v>0</v>
      </c>
      <c r="AO24" s="36">
        <f t="shared" si="9"/>
        <v>0.25</v>
      </c>
      <c r="AP24" s="36">
        <f t="shared" si="9"/>
        <v>0.75</v>
      </c>
      <c r="AQ24" s="36">
        <f t="shared" si="9"/>
        <v>0.5</v>
      </c>
      <c r="AR24" s="36">
        <f t="shared" si="9"/>
        <v>0.5</v>
      </c>
      <c r="AS24" s="36">
        <f t="shared" si="9"/>
        <v>0.66666666666666663</v>
      </c>
      <c r="AT24" s="36">
        <f t="shared" si="9"/>
        <v>0.6</v>
      </c>
      <c r="AU24" s="36">
        <f t="shared" si="9"/>
        <v>1</v>
      </c>
      <c r="AV24" s="27">
        <v>22</v>
      </c>
    </row>
    <row r="25" spans="1:48" x14ac:dyDescent="0.35">
      <c r="A25" t="s">
        <v>144</v>
      </c>
      <c r="B25" s="33">
        <v>22</v>
      </c>
      <c r="C25" s="27">
        <v>3</v>
      </c>
      <c r="D25" s="27">
        <v>1</v>
      </c>
      <c r="E25" s="27">
        <v>1</v>
      </c>
      <c r="F25" s="27">
        <f t="shared" si="6"/>
        <v>3</v>
      </c>
      <c r="G25" s="27">
        <f t="shared" si="7"/>
        <v>2</v>
      </c>
      <c r="H25" s="27">
        <f t="shared" si="8"/>
        <v>0</v>
      </c>
      <c r="I25" s="34">
        <f>VLOOKUP(F25,naive_stat!$A$4:$E$13,5,0)</f>
        <v>0.48148148148148145</v>
      </c>
      <c r="J25" s="35">
        <f>11-VLOOKUP(F25,naive_stat!$A$4:$F$13,6,0)</f>
        <v>5</v>
      </c>
      <c r="K25" s="36">
        <f>HLOOKUP(F25,$AL$3:AU25,AV25,0)</f>
        <v>0.4</v>
      </c>
      <c r="L25" s="54">
        <f>IF(VLOOKUP(C25,dynamic!$A$35:$G$44,7,0)&gt;VLOOKUP(D25,dynamic!$A$35:$G$44,7,0),C25,D25)</f>
        <v>1</v>
      </c>
      <c r="M25" s="54">
        <f t="shared" si="2"/>
        <v>1</v>
      </c>
      <c r="N25" s="54">
        <f>IF(VLOOKUP(C25,dynamic!$A$35:$F$44,2,0)&gt;VLOOKUP(D25,dynamic!$A$35:$F$44,2,0),C25,D25)</f>
        <v>3</v>
      </c>
      <c r="O25" s="54">
        <f t="shared" si="3"/>
        <v>0</v>
      </c>
      <c r="P25" s="54">
        <f>IF(VLOOKUP(C25,dynamic!$A$35:$F$44,4,0)&gt;VLOOKUP(D25,dynamic!$A$35:$F$44,4,0),C25,D25)</f>
        <v>1</v>
      </c>
      <c r="Q25" s="54">
        <f t="shared" si="4"/>
        <v>1</v>
      </c>
      <c r="R25" s="27">
        <f>COUNTIF($F$4:$F25,R$3)</f>
        <v>4</v>
      </c>
      <c r="S25" s="27">
        <f>COUNTIF($F$4:$F25,S$3)</f>
        <v>2</v>
      </c>
      <c r="T25" s="27">
        <f>COUNTIF($F$4:$F25,T$3)</f>
        <v>0</v>
      </c>
      <c r="U25" s="27">
        <f>COUNTIF($F$4:$F25,U$3)</f>
        <v>2</v>
      </c>
      <c r="V25" s="27">
        <f>COUNTIF($F$4:$F25,V$3)</f>
        <v>3</v>
      </c>
      <c r="W25" s="27">
        <f>COUNTIF($F$4:$F25,W$3)</f>
        <v>3</v>
      </c>
      <c r="X25" s="27">
        <f>COUNTIF($F$4:$F25,X$3)</f>
        <v>1</v>
      </c>
      <c r="Y25" s="27">
        <f>COUNTIF($F$4:$F25,Y$3)</f>
        <v>2</v>
      </c>
      <c r="Z25" s="27">
        <f>COUNTIF($F$4:$F25,Z$3)</f>
        <v>3</v>
      </c>
      <c r="AA25" s="27">
        <f>COUNTIF($F$4:$F25,AA$3)</f>
        <v>2</v>
      </c>
      <c r="AB25" s="38">
        <f>COUNTIF($E$4:$F25,R$3)</f>
        <v>5</v>
      </c>
      <c r="AC25" s="28">
        <f>COUNTIF($E$4:$F25,S$3)</f>
        <v>8</v>
      </c>
      <c r="AD25" s="28">
        <f>COUNTIF($E$4:$F25,T$3)</f>
        <v>4</v>
      </c>
      <c r="AE25" s="28">
        <f>COUNTIF($E$4:$F25,U$3)</f>
        <v>5</v>
      </c>
      <c r="AF25" s="28">
        <f>COUNTIF($E$4:$F25,V$3)</f>
        <v>4</v>
      </c>
      <c r="AG25" s="28">
        <f>COUNTIF($E$4:$F25,W$3)</f>
        <v>6</v>
      </c>
      <c r="AH25" s="28">
        <f>COUNTIF($E$4:$F25,X$3)</f>
        <v>2</v>
      </c>
      <c r="AI25" s="28">
        <f>COUNTIF($E$4:$F25,Y$3)</f>
        <v>3</v>
      </c>
      <c r="AJ25" s="28">
        <f>COUNTIF($E$4:$F25,Z$3)</f>
        <v>5</v>
      </c>
      <c r="AK25" s="28">
        <f>COUNTIF($E$4:$F25,AA$3)</f>
        <v>2</v>
      </c>
      <c r="AL25" s="36">
        <f t="shared" si="9"/>
        <v>0.8</v>
      </c>
      <c r="AM25" s="36">
        <f t="shared" si="9"/>
        <v>0.25</v>
      </c>
      <c r="AN25" s="36">
        <f t="shared" si="9"/>
        <v>0</v>
      </c>
      <c r="AO25" s="36">
        <f t="shared" si="9"/>
        <v>0.4</v>
      </c>
      <c r="AP25" s="36">
        <f t="shared" si="9"/>
        <v>0.75</v>
      </c>
      <c r="AQ25" s="36">
        <f t="shared" si="9"/>
        <v>0.5</v>
      </c>
      <c r="AR25" s="36">
        <f t="shared" si="9"/>
        <v>0.5</v>
      </c>
      <c r="AS25" s="36">
        <f t="shared" si="9"/>
        <v>0.66666666666666663</v>
      </c>
      <c r="AT25" s="36">
        <f t="shared" si="9"/>
        <v>0.6</v>
      </c>
      <c r="AU25" s="36">
        <f t="shared" si="9"/>
        <v>1</v>
      </c>
      <c r="AV25" s="27">
        <v>23</v>
      </c>
    </row>
    <row r="26" spans="1:48" x14ac:dyDescent="0.35">
      <c r="A26" t="s">
        <v>144</v>
      </c>
      <c r="B26" s="33">
        <v>23</v>
      </c>
      <c r="C26" s="27">
        <v>3</v>
      </c>
      <c r="D26" s="27">
        <v>8</v>
      </c>
      <c r="E26" s="27">
        <v>8</v>
      </c>
      <c r="F26" s="27">
        <f t="shared" si="6"/>
        <v>3</v>
      </c>
      <c r="G26" s="27">
        <f t="shared" si="7"/>
        <v>-5</v>
      </c>
      <c r="H26" s="27">
        <f t="shared" si="8"/>
        <v>0</v>
      </c>
      <c r="I26" s="34">
        <f>VLOOKUP(F26,naive_stat!$A$4:$E$13,5,0)</f>
        <v>0.48148148148148145</v>
      </c>
      <c r="J26" s="35">
        <f>11-VLOOKUP(F26,naive_stat!$A$4:$F$13,6,0)</f>
        <v>5</v>
      </c>
      <c r="K26" s="36">
        <f>HLOOKUP(F26,$AL$3:AU26,AV26,0)</f>
        <v>0.5</v>
      </c>
      <c r="L26" s="54">
        <f>IF(VLOOKUP(C26,dynamic!$A$35:$G$44,7,0)&gt;VLOOKUP(D26,dynamic!$A$35:$G$44,7,0),C26,D26)</f>
        <v>3</v>
      </c>
      <c r="M26" s="54">
        <f t="shared" si="2"/>
        <v>0</v>
      </c>
      <c r="N26" s="54">
        <f>IF(VLOOKUP(C26,dynamic!$A$35:$F$44,2,0)&gt;VLOOKUP(D26,dynamic!$A$35:$F$44,2,0),C26,D26)</f>
        <v>8</v>
      </c>
      <c r="O26" s="54">
        <f t="shared" si="3"/>
        <v>1</v>
      </c>
      <c r="P26" s="54">
        <f>IF(VLOOKUP(C26,dynamic!$A$35:$F$44,4,0)&gt;VLOOKUP(D26,dynamic!$A$35:$F$44,4,0),C26,D26)</f>
        <v>8</v>
      </c>
      <c r="Q26" s="54">
        <f t="shared" si="4"/>
        <v>1</v>
      </c>
      <c r="R26" s="27">
        <f>COUNTIF($F$4:$F26,R$3)</f>
        <v>4</v>
      </c>
      <c r="S26" s="27">
        <f>COUNTIF($F$4:$F26,S$3)</f>
        <v>2</v>
      </c>
      <c r="T26" s="27">
        <f>COUNTIF($F$4:$F26,T$3)</f>
        <v>0</v>
      </c>
      <c r="U26" s="27">
        <f>COUNTIF($F$4:$F26,U$3)</f>
        <v>3</v>
      </c>
      <c r="V26" s="27">
        <f>COUNTIF($F$4:$F26,V$3)</f>
        <v>3</v>
      </c>
      <c r="W26" s="27">
        <f>COUNTIF($F$4:$F26,W$3)</f>
        <v>3</v>
      </c>
      <c r="X26" s="27">
        <f>COUNTIF($F$4:$F26,X$3)</f>
        <v>1</v>
      </c>
      <c r="Y26" s="27">
        <f>COUNTIF($F$4:$F26,Y$3)</f>
        <v>2</v>
      </c>
      <c r="Z26" s="27">
        <f>COUNTIF($F$4:$F26,Z$3)</f>
        <v>3</v>
      </c>
      <c r="AA26" s="27">
        <f>COUNTIF($F$4:$F26,AA$3)</f>
        <v>2</v>
      </c>
      <c r="AB26" s="38">
        <f>COUNTIF($E$4:$F26,R$3)</f>
        <v>5</v>
      </c>
      <c r="AC26" s="28">
        <f>COUNTIF($E$4:$F26,S$3)</f>
        <v>8</v>
      </c>
      <c r="AD26" s="28">
        <f>COUNTIF($E$4:$F26,T$3)</f>
        <v>4</v>
      </c>
      <c r="AE26" s="28">
        <f>COUNTIF($E$4:$F26,U$3)</f>
        <v>6</v>
      </c>
      <c r="AF26" s="28">
        <f>COUNTIF($E$4:$F26,V$3)</f>
        <v>4</v>
      </c>
      <c r="AG26" s="28">
        <f>COUNTIF($E$4:$F26,W$3)</f>
        <v>6</v>
      </c>
      <c r="AH26" s="28">
        <f>COUNTIF($E$4:$F26,X$3)</f>
        <v>2</v>
      </c>
      <c r="AI26" s="28">
        <f>COUNTIF($E$4:$F26,Y$3)</f>
        <v>3</v>
      </c>
      <c r="AJ26" s="28">
        <f>COUNTIF($E$4:$F26,Z$3)</f>
        <v>6</v>
      </c>
      <c r="AK26" s="28">
        <f>COUNTIF($E$4:$F26,AA$3)</f>
        <v>2</v>
      </c>
      <c r="AL26" s="36">
        <f t="shared" si="9"/>
        <v>0.8</v>
      </c>
      <c r="AM26" s="36">
        <f t="shared" si="9"/>
        <v>0.25</v>
      </c>
      <c r="AN26" s="36">
        <f t="shared" si="9"/>
        <v>0</v>
      </c>
      <c r="AO26" s="36">
        <f t="shared" si="9"/>
        <v>0.5</v>
      </c>
      <c r="AP26" s="36">
        <f t="shared" si="9"/>
        <v>0.75</v>
      </c>
      <c r="AQ26" s="36">
        <f t="shared" si="9"/>
        <v>0.5</v>
      </c>
      <c r="AR26" s="36">
        <f t="shared" si="9"/>
        <v>0.5</v>
      </c>
      <c r="AS26" s="36">
        <f t="shared" si="9"/>
        <v>0.66666666666666663</v>
      </c>
      <c r="AT26" s="36">
        <f t="shared" si="9"/>
        <v>0.5</v>
      </c>
      <c r="AU26" s="36">
        <f t="shared" si="9"/>
        <v>1</v>
      </c>
      <c r="AV26" s="27">
        <v>24</v>
      </c>
    </row>
    <row r="27" spans="1:48" x14ac:dyDescent="0.35">
      <c r="A27" t="s">
        <v>144</v>
      </c>
      <c r="B27" s="33">
        <v>24</v>
      </c>
      <c r="C27" s="27">
        <v>9</v>
      </c>
      <c r="D27" s="27">
        <v>7</v>
      </c>
      <c r="E27" s="27">
        <v>7</v>
      </c>
      <c r="F27" s="27">
        <f t="shared" si="6"/>
        <v>9</v>
      </c>
      <c r="G27" s="27">
        <f t="shared" si="7"/>
        <v>2</v>
      </c>
      <c r="H27" s="27">
        <f t="shared" si="8"/>
        <v>0</v>
      </c>
      <c r="I27" s="34">
        <f>VLOOKUP(F27,naive_stat!$A$4:$E$13,5,0)</f>
        <v>0.4</v>
      </c>
      <c r="J27" s="35">
        <f>11-VLOOKUP(F27,naive_stat!$A$4:$F$13,6,0)</f>
        <v>2</v>
      </c>
      <c r="K27" s="36">
        <f>HLOOKUP(F27,$AL$3:AU27,AV27,0)</f>
        <v>1</v>
      </c>
      <c r="L27" s="54">
        <f>IF(VLOOKUP(C27,dynamic!$A$35:$G$44,7,0)&gt;VLOOKUP(D27,dynamic!$A$35:$G$44,7,0),C27,D27)</f>
        <v>7</v>
      </c>
      <c r="M27" s="54">
        <f t="shared" si="2"/>
        <v>1</v>
      </c>
      <c r="N27" s="54">
        <f>IF(VLOOKUP(C27,dynamic!$A$35:$F$44,2,0)&gt;VLOOKUP(D27,dynamic!$A$35:$F$44,2,0),C27,D27)</f>
        <v>9</v>
      </c>
      <c r="O27" s="54">
        <f t="shared" si="3"/>
        <v>0</v>
      </c>
      <c r="P27" s="54">
        <f>IF(VLOOKUP(C27,dynamic!$A$35:$F$44,4,0)&gt;VLOOKUP(D27,dynamic!$A$35:$F$44,4,0),C27,D27)</f>
        <v>9</v>
      </c>
      <c r="Q27" s="54">
        <f t="shared" si="4"/>
        <v>0</v>
      </c>
      <c r="R27" s="27">
        <f>COUNTIF($F$4:$F27,R$3)</f>
        <v>4</v>
      </c>
      <c r="S27" s="27">
        <f>COUNTIF($F$4:$F27,S$3)</f>
        <v>2</v>
      </c>
      <c r="T27" s="27">
        <f>COUNTIF($F$4:$F27,T$3)</f>
        <v>0</v>
      </c>
      <c r="U27" s="27">
        <f>COUNTIF($F$4:$F27,U$3)</f>
        <v>3</v>
      </c>
      <c r="V27" s="27">
        <f>COUNTIF($F$4:$F27,V$3)</f>
        <v>3</v>
      </c>
      <c r="W27" s="27">
        <f>COUNTIF($F$4:$F27,W$3)</f>
        <v>3</v>
      </c>
      <c r="X27" s="27">
        <f>COUNTIF($F$4:$F27,X$3)</f>
        <v>1</v>
      </c>
      <c r="Y27" s="27">
        <f>COUNTIF($F$4:$F27,Y$3)</f>
        <v>2</v>
      </c>
      <c r="Z27" s="27">
        <f>COUNTIF($F$4:$F27,Z$3)</f>
        <v>3</v>
      </c>
      <c r="AA27" s="27">
        <f>COUNTIF($F$4:$F27,AA$3)</f>
        <v>3</v>
      </c>
      <c r="AB27" s="38">
        <f>COUNTIF($E$4:$F27,R$3)</f>
        <v>5</v>
      </c>
      <c r="AC27" s="28">
        <f>COUNTIF($E$4:$F27,S$3)</f>
        <v>8</v>
      </c>
      <c r="AD27" s="28">
        <f>COUNTIF($E$4:$F27,T$3)</f>
        <v>4</v>
      </c>
      <c r="AE27" s="28">
        <f>COUNTIF($E$4:$F27,U$3)</f>
        <v>6</v>
      </c>
      <c r="AF27" s="28">
        <f>COUNTIF($E$4:$F27,V$3)</f>
        <v>4</v>
      </c>
      <c r="AG27" s="28">
        <f>COUNTIF($E$4:$F27,W$3)</f>
        <v>6</v>
      </c>
      <c r="AH27" s="28">
        <f>COUNTIF($E$4:$F27,X$3)</f>
        <v>2</v>
      </c>
      <c r="AI27" s="28">
        <f>COUNTIF($E$4:$F27,Y$3)</f>
        <v>4</v>
      </c>
      <c r="AJ27" s="28">
        <f>COUNTIF($E$4:$F27,Z$3)</f>
        <v>6</v>
      </c>
      <c r="AK27" s="28">
        <f>COUNTIF($E$4:$F27,AA$3)</f>
        <v>3</v>
      </c>
      <c r="AL27" s="36">
        <f t="shared" si="9"/>
        <v>0.8</v>
      </c>
      <c r="AM27" s="36">
        <f t="shared" si="9"/>
        <v>0.25</v>
      </c>
      <c r="AN27" s="36">
        <f t="shared" si="9"/>
        <v>0</v>
      </c>
      <c r="AO27" s="36">
        <f t="shared" si="9"/>
        <v>0.5</v>
      </c>
      <c r="AP27" s="36">
        <f t="shared" si="9"/>
        <v>0.75</v>
      </c>
      <c r="AQ27" s="36">
        <f t="shared" si="9"/>
        <v>0.5</v>
      </c>
      <c r="AR27" s="36">
        <f t="shared" si="9"/>
        <v>0.5</v>
      </c>
      <c r="AS27" s="36">
        <f t="shared" si="9"/>
        <v>0.5</v>
      </c>
      <c r="AT27" s="36">
        <f t="shared" si="9"/>
        <v>0.5</v>
      </c>
      <c r="AU27" s="36">
        <f t="shared" si="9"/>
        <v>1</v>
      </c>
      <c r="AV27" s="27">
        <v>25</v>
      </c>
    </row>
    <row r="28" spans="1:48" x14ac:dyDescent="0.35">
      <c r="A28" t="s">
        <v>144</v>
      </c>
      <c r="B28" s="33">
        <v>25</v>
      </c>
      <c r="C28" s="27">
        <v>8</v>
      </c>
      <c r="D28" s="27">
        <v>5</v>
      </c>
      <c r="E28" s="27">
        <v>5</v>
      </c>
      <c r="F28" s="27">
        <f t="shared" si="6"/>
        <v>8</v>
      </c>
      <c r="G28" s="27">
        <f t="shared" si="7"/>
        <v>3</v>
      </c>
      <c r="H28" s="27">
        <f t="shared" si="8"/>
        <v>0</v>
      </c>
      <c r="I28" s="34">
        <f>VLOOKUP(F28,naive_stat!$A$4:$E$13,5,0)</f>
        <v>0.32</v>
      </c>
      <c r="J28" s="35">
        <f>11-VLOOKUP(F28,naive_stat!$A$4:$F$13,6,0)</f>
        <v>1</v>
      </c>
      <c r="K28" s="36">
        <f>HLOOKUP(F28,$AL$3:AU28,AV28,0)</f>
        <v>0.5714285714285714</v>
      </c>
      <c r="L28" s="54">
        <f>IF(VLOOKUP(C28,dynamic!$A$35:$G$44,7,0)&gt;VLOOKUP(D28,dynamic!$A$35:$G$44,7,0),C28,D28)</f>
        <v>5</v>
      </c>
      <c r="M28" s="54">
        <f t="shared" si="2"/>
        <v>1</v>
      </c>
      <c r="N28" s="54">
        <f>IF(VLOOKUP(C28,dynamic!$A$35:$F$44,2,0)&gt;VLOOKUP(D28,dynamic!$A$35:$F$44,2,0),C28,D28)</f>
        <v>8</v>
      </c>
      <c r="O28" s="54">
        <f t="shared" si="3"/>
        <v>0</v>
      </c>
      <c r="P28" s="54">
        <f>IF(VLOOKUP(C28,dynamic!$A$35:$F$44,4,0)&gt;VLOOKUP(D28,dynamic!$A$35:$F$44,4,0),C28,D28)</f>
        <v>8</v>
      </c>
      <c r="Q28" s="54">
        <f t="shared" si="4"/>
        <v>0</v>
      </c>
      <c r="R28" s="27">
        <f>COUNTIF($F$4:$F28,R$3)</f>
        <v>4</v>
      </c>
      <c r="S28" s="27">
        <f>COUNTIF($F$4:$F28,S$3)</f>
        <v>2</v>
      </c>
      <c r="T28" s="27">
        <f>COUNTIF($F$4:$F28,T$3)</f>
        <v>0</v>
      </c>
      <c r="U28" s="27">
        <f>COUNTIF($F$4:$F28,U$3)</f>
        <v>3</v>
      </c>
      <c r="V28" s="27">
        <f>COUNTIF($F$4:$F28,V$3)</f>
        <v>3</v>
      </c>
      <c r="W28" s="27">
        <f>COUNTIF($F$4:$F28,W$3)</f>
        <v>3</v>
      </c>
      <c r="X28" s="27">
        <f>COUNTIF($F$4:$F28,X$3)</f>
        <v>1</v>
      </c>
      <c r="Y28" s="27">
        <f>COUNTIF($F$4:$F28,Y$3)</f>
        <v>2</v>
      </c>
      <c r="Z28" s="27">
        <f>COUNTIF($F$4:$F28,Z$3)</f>
        <v>4</v>
      </c>
      <c r="AA28" s="27">
        <f>COUNTIF($F$4:$F28,AA$3)</f>
        <v>3</v>
      </c>
      <c r="AB28" s="38">
        <f>COUNTIF($E$4:$F28,R$3)</f>
        <v>5</v>
      </c>
      <c r="AC28" s="28">
        <f>COUNTIF($E$4:$F28,S$3)</f>
        <v>8</v>
      </c>
      <c r="AD28" s="28">
        <f>COUNTIF($E$4:$F28,T$3)</f>
        <v>4</v>
      </c>
      <c r="AE28" s="28">
        <f>COUNTIF($E$4:$F28,U$3)</f>
        <v>6</v>
      </c>
      <c r="AF28" s="28">
        <f>COUNTIF($E$4:$F28,V$3)</f>
        <v>4</v>
      </c>
      <c r="AG28" s="28">
        <f>COUNTIF($E$4:$F28,W$3)</f>
        <v>7</v>
      </c>
      <c r="AH28" s="28">
        <f>COUNTIF($E$4:$F28,X$3)</f>
        <v>2</v>
      </c>
      <c r="AI28" s="28">
        <f>COUNTIF($E$4:$F28,Y$3)</f>
        <v>4</v>
      </c>
      <c r="AJ28" s="28">
        <f>COUNTIF($E$4:$F28,Z$3)</f>
        <v>7</v>
      </c>
      <c r="AK28" s="28">
        <f>COUNTIF($E$4:$F28,AA$3)</f>
        <v>3</v>
      </c>
      <c r="AL28" s="36">
        <f t="shared" si="9"/>
        <v>0.8</v>
      </c>
      <c r="AM28" s="36">
        <f t="shared" si="9"/>
        <v>0.25</v>
      </c>
      <c r="AN28" s="36">
        <f t="shared" si="9"/>
        <v>0</v>
      </c>
      <c r="AO28" s="36">
        <f t="shared" si="9"/>
        <v>0.5</v>
      </c>
      <c r="AP28" s="36">
        <f t="shared" si="9"/>
        <v>0.75</v>
      </c>
      <c r="AQ28" s="36">
        <f t="shared" si="9"/>
        <v>0.42857142857142855</v>
      </c>
      <c r="AR28" s="36">
        <f t="shared" si="9"/>
        <v>0.5</v>
      </c>
      <c r="AS28" s="36">
        <f t="shared" si="9"/>
        <v>0.5</v>
      </c>
      <c r="AT28" s="36">
        <f t="shared" si="9"/>
        <v>0.5714285714285714</v>
      </c>
      <c r="AU28" s="36">
        <f t="shared" si="9"/>
        <v>1</v>
      </c>
      <c r="AV28" s="27">
        <v>26</v>
      </c>
    </row>
    <row r="29" spans="1:48" x14ac:dyDescent="0.35">
      <c r="A29" t="s">
        <v>144</v>
      </c>
      <c r="B29" s="33">
        <v>26</v>
      </c>
      <c r="C29" s="27">
        <v>0</v>
      </c>
      <c r="D29" s="27">
        <v>5</v>
      </c>
      <c r="E29" s="27">
        <v>0</v>
      </c>
      <c r="F29" s="27">
        <f t="shared" si="6"/>
        <v>5</v>
      </c>
      <c r="G29" s="27">
        <f t="shared" si="7"/>
        <v>-5</v>
      </c>
      <c r="H29" s="27">
        <f t="shared" si="8"/>
        <v>0</v>
      </c>
      <c r="I29" s="34">
        <f>VLOOKUP(F29,naive_stat!$A$4:$E$13,5,0)</f>
        <v>0.42307692307692307</v>
      </c>
      <c r="J29" s="35">
        <f>11-VLOOKUP(F29,naive_stat!$A$4:$F$13,6,0)</f>
        <v>3</v>
      </c>
      <c r="K29" s="36">
        <f>HLOOKUP(F29,$AL$3:AU29,AV29,0)</f>
        <v>0.5</v>
      </c>
      <c r="L29" s="54">
        <f>IF(VLOOKUP(C29,dynamic!$A$35:$G$44,7,0)&gt;VLOOKUP(D29,dynamic!$A$35:$G$44,7,0),C29,D29)</f>
        <v>0</v>
      </c>
      <c r="M29" s="54">
        <f t="shared" si="2"/>
        <v>1</v>
      </c>
      <c r="N29" s="54">
        <f>IF(VLOOKUP(C29,dynamic!$A$35:$F$44,2,0)&gt;VLOOKUP(D29,dynamic!$A$35:$F$44,2,0),C29,D29)</f>
        <v>5</v>
      </c>
      <c r="O29" s="54">
        <f t="shared" si="3"/>
        <v>0</v>
      </c>
      <c r="P29" s="54">
        <f>IF(VLOOKUP(C29,dynamic!$A$35:$F$44,4,0)&gt;VLOOKUP(D29,dynamic!$A$35:$F$44,4,0),C29,D29)</f>
        <v>5</v>
      </c>
      <c r="Q29" s="54">
        <f t="shared" si="4"/>
        <v>0</v>
      </c>
      <c r="R29" s="27">
        <f>COUNTIF($F$4:$F29,R$3)</f>
        <v>4</v>
      </c>
      <c r="S29" s="27">
        <f>COUNTIF($F$4:$F29,S$3)</f>
        <v>2</v>
      </c>
      <c r="T29" s="27">
        <f>COUNTIF($F$4:$F29,T$3)</f>
        <v>0</v>
      </c>
      <c r="U29" s="27">
        <f>COUNTIF($F$4:$F29,U$3)</f>
        <v>3</v>
      </c>
      <c r="V29" s="27">
        <f>COUNTIF($F$4:$F29,V$3)</f>
        <v>3</v>
      </c>
      <c r="W29" s="27">
        <f>COUNTIF($F$4:$F29,W$3)</f>
        <v>4</v>
      </c>
      <c r="X29" s="27">
        <f>COUNTIF($F$4:$F29,X$3)</f>
        <v>1</v>
      </c>
      <c r="Y29" s="27">
        <f>COUNTIF($F$4:$F29,Y$3)</f>
        <v>2</v>
      </c>
      <c r="Z29" s="27">
        <f>COUNTIF($F$4:$F29,Z$3)</f>
        <v>4</v>
      </c>
      <c r="AA29" s="27">
        <f>COUNTIF($F$4:$F29,AA$3)</f>
        <v>3</v>
      </c>
      <c r="AB29" s="38">
        <f>COUNTIF($E$4:$F29,R$3)</f>
        <v>6</v>
      </c>
      <c r="AC29" s="28">
        <f>COUNTIF($E$4:$F29,S$3)</f>
        <v>8</v>
      </c>
      <c r="AD29" s="28">
        <f>COUNTIF($E$4:$F29,T$3)</f>
        <v>4</v>
      </c>
      <c r="AE29" s="28">
        <f>COUNTIF($E$4:$F29,U$3)</f>
        <v>6</v>
      </c>
      <c r="AF29" s="28">
        <f>COUNTIF($E$4:$F29,V$3)</f>
        <v>4</v>
      </c>
      <c r="AG29" s="28">
        <f>COUNTIF($E$4:$F29,W$3)</f>
        <v>8</v>
      </c>
      <c r="AH29" s="28">
        <f>COUNTIF($E$4:$F29,X$3)</f>
        <v>2</v>
      </c>
      <c r="AI29" s="28">
        <f>COUNTIF($E$4:$F29,Y$3)</f>
        <v>4</v>
      </c>
      <c r="AJ29" s="28">
        <f>COUNTIF($E$4:$F29,Z$3)</f>
        <v>7</v>
      </c>
      <c r="AK29" s="28">
        <f>COUNTIF($E$4:$F29,AA$3)</f>
        <v>3</v>
      </c>
      <c r="AL29" s="36">
        <f t="shared" si="9"/>
        <v>0.66666666666666663</v>
      </c>
      <c r="AM29" s="36">
        <f t="shared" si="9"/>
        <v>0.25</v>
      </c>
      <c r="AN29" s="36">
        <f t="shared" si="9"/>
        <v>0</v>
      </c>
      <c r="AO29" s="36">
        <f t="shared" si="9"/>
        <v>0.5</v>
      </c>
      <c r="AP29" s="36">
        <f t="shared" si="9"/>
        <v>0.75</v>
      </c>
      <c r="AQ29" s="36">
        <f t="shared" si="9"/>
        <v>0.5</v>
      </c>
      <c r="AR29" s="36">
        <f t="shared" si="9"/>
        <v>0.5</v>
      </c>
      <c r="AS29" s="36">
        <f t="shared" si="9"/>
        <v>0.5</v>
      </c>
      <c r="AT29" s="36">
        <f t="shared" si="9"/>
        <v>0.5714285714285714</v>
      </c>
      <c r="AU29" s="36">
        <f t="shared" si="9"/>
        <v>1</v>
      </c>
      <c r="AV29" s="27">
        <v>27</v>
      </c>
    </row>
    <row r="30" spans="1:48" x14ac:dyDescent="0.35">
      <c r="A30" t="s">
        <v>144</v>
      </c>
      <c r="B30" s="33">
        <v>27</v>
      </c>
      <c r="C30" s="27">
        <v>3</v>
      </c>
      <c r="D30" s="27">
        <v>2</v>
      </c>
      <c r="E30" s="27">
        <v>3</v>
      </c>
      <c r="F30" s="27">
        <f t="shared" si="6"/>
        <v>2</v>
      </c>
      <c r="G30" s="27">
        <f t="shared" si="7"/>
        <v>1</v>
      </c>
      <c r="H30" s="27">
        <f t="shared" si="8"/>
        <v>0</v>
      </c>
      <c r="I30" s="34">
        <f>VLOOKUP(F30,naive_stat!$A$4:$E$13,5,0)</f>
        <v>0.4838709677419355</v>
      </c>
      <c r="J30" s="35">
        <f>11-VLOOKUP(F30,naive_stat!$A$4:$F$13,6,0)</f>
        <v>6</v>
      </c>
      <c r="K30" s="36">
        <f>HLOOKUP(F30,$AL$3:AU30,AV30,0)</f>
        <v>0.2</v>
      </c>
      <c r="L30" s="54">
        <f>IF(VLOOKUP(C30,dynamic!$A$35:$G$44,7,0)&gt;VLOOKUP(D30,dynamic!$A$35:$G$44,7,0),C30,D30)</f>
        <v>2</v>
      </c>
      <c r="M30" s="54">
        <f t="shared" si="2"/>
        <v>0</v>
      </c>
      <c r="N30" s="54">
        <f>IF(VLOOKUP(C30,dynamic!$A$35:$F$44,2,0)&gt;VLOOKUP(D30,dynamic!$A$35:$F$44,2,0),C30,D30)</f>
        <v>2</v>
      </c>
      <c r="O30" s="54">
        <f t="shared" si="3"/>
        <v>0</v>
      </c>
      <c r="P30" s="54">
        <f>IF(VLOOKUP(C30,dynamic!$A$35:$F$44,4,0)&gt;VLOOKUP(D30,dynamic!$A$35:$F$44,4,0),C30,D30)</f>
        <v>2</v>
      </c>
      <c r="Q30" s="54">
        <f t="shared" si="4"/>
        <v>0</v>
      </c>
      <c r="R30" s="27">
        <f>COUNTIF($F$4:$F30,R$3)</f>
        <v>4</v>
      </c>
      <c r="S30" s="27">
        <f>COUNTIF($F$4:$F30,S$3)</f>
        <v>2</v>
      </c>
      <c r="T30" s="27">
        <f>COUNTIF($F$4:$F30,T$3)</f>
        <v>1</v>
      </c>
      <c r="U30" s="27">
        <f>COUNTIF($F$4:$F30,U$3)</f>
        <v>3</v>
      </c>
      <c r="V30" s="27">
        <f>COUNTIF($F$4:$F30,V$3)</f>
        <v>3</v>
      </c>
      <c r="W30" s="27">
        <f>COUNTIF($F$4:$F30,W$3)</f>
        <v>4</v>
      </c>
      <c r="X30" s="27">
        <f>COUNTIF($F$4:$F30,X$3)</f>
        <v>1</v>
      </c>
      <c r="Y30" s="27">
        <f>COUNTIF($F$4:$F30,Y$3)</f>
        <v>2</v>
      </c>
      <c r="Z30" s="27">
        <f>COUNTIF($F$4:$F30,Z$3)</f>
        <v>4</v>
      </c>
      <c r="AA30" s="27">
        <f>COUNTIF($F$4:$F30,AA$3)</f>
        <v>3</v>
      </c>
      <c r="AB30" s="38">
        <f>COUNTIF($E$4:$F30,R$3)</f>
        <v>6</v>
      </c>
      <c r="AC30" s="28">
        <f>COUNTIF($E$4:$F30,S$3)</f>
        <v>8</v>
      </c>
      <c r="AD30" s="28">
        <f>COUNTIF($E$4:$F30,T$3)</f>
        <v>5</v>
      </c>
      <c r="AE30" s="28">
        <f>COUNTIF($E$4:$F30,U$3)</f>
        <v>7</v>
      </c>
      <c r="AF30" s="28">
        <f>COUNTIF($E$4:$F30,V$3)</f>
        <v>4</v>
      </c>
      <c r="AG30" s="28">
        <f>COUNTIF($E$4:$F30,W$3)</f>
        <v>8</v>
      </c>
      <c r="AH30" s="28">
        <f>COUNTIF($E$4:$F30,X$3)</f>
        <v>2</v>
      </c>
      <c r="AI30" s="28">
        <f>COUNTIF($E$4:$F30,Y$3)</f>
        <v>4</v>
      </c>
      <c r="AJ30" s="28">
        <f>COUNTIF($E$4:$F30,Z$3)</f>
        <v>7</v>
      </c>
      <c r="AK30" s="28">
        <f>COUNTIF($E$4:$F30,AA$3)</f>
        <v>3</v>
      </c>
      <c r="AL30" s="36">
        <f t="shared" si="9"/>
        <v>0.66666666666666663</v>
      </c>
      <c r="AM30" s="36">
        <f t="shared" si="9"/>
        <v>0.25</v>
      </c>
      <c r="AN30" s="36">
        <f t="shared" si="9"/>
        <v>0.2</v>
      </c>
      <c r="AO30" s="36">
        <f t="shared" si="9"/>
        <v>0.42857142857142855</v>
      </c>
      <c r="AP30" s="36">
        <f t="shared" si="9"/>
        <v>0.75</v>
      </c>
      <c r="AQ30" s="36">
        <f t="shared" si="9"/>
        <v>0.5</v>
      </c>
      <c r="AR30" s="36">
        <f t="shared" si="9"/>
        <v>0.5</v>
      </c>
      <c r="AS30" s="36">
        <f t="shared" si="9"/>
        <v>0.5</v>
      </c>
      <c r="AT30" s="36">
        <f t="shared" si="9"/>
        <v>0.5714285714285714</v>
      </c>
      <c r="AU30" s="36">
        <f t="shared" si="9"/>
        <v>1</v>
      </c>
      <c r="AV30" s="27">
        <v>28</v>
      </c>
    </row>
    <row r="31" spans="1:48" x14ac:dyDescent="0.35">
      <c r="A31" t="s">
        <v>144</v>
      </c>
      <c r="B31" s="33">
        <v>28</v>
      </c>
      <c r="C31" s="27">
        <v>4</v>
      </c>
      <c r="D31" s="27">
        <v>0</v>
      </c>
      <c r="E31" s="27">
        <v>4</v>
      </c>
      <c r="F31" s="27">
        <f t="shared" si="6"/>
        <v>0</v>
      </c>
      <c r="G31" s="27">
        <f t="shared" si="7"/>
        <v>4</v>
      </c>
      <c r="H31" s="27">
        <f t="shared" si="8"/>
        <v>0</v>
      </c>
      <c r="I31" s="34">
        <f>VLOOKUP(F31,naive_stat!$A$4:$E$13,5,0)</f>
        <v>0.5161290322580645</v>
      </c>
      <c r="J31" s="35">
        <f>11-VLOOKUP(F31,naive_stat!$A$4:$F$13,6,0)</f>
        <v>8</v>
      </c>
      <c r="K31" s="36">
        <f>HLOOKUP(F31,$AL$3:AU31,AV31,0)</f>
        <v>0.7142857142857143</v>
      </c>
      <c r="L31" s="54">
        <f>IF(VLOOKUP(C31,dynamic!$A$35:$G$44,7,0)&gt;VLOOKUP(D31,dynamic!$A$35:$G$44,7,0),C31,D31)</f>
        <v>0</v>
      </c>
      <c r="M31" s="54">
        <f t="shared" si="2"/>
        <v>0</v>
      </c>
      <c r="N31" s="54">
        <f>IF(VLOOKUP(C31,dynamic!$A$35:$F$44,2,0)&gt;VLOOKUP(D31,dynamic!$A$35:$F$44,2,0),C31,D31)</f>
        <v>4</v>
      </c>
      <c r="O31" s="54">
        <f t="shared" si="3"/>
        <v>1</v>
      </c>
      <c r="P31" s="54">
        <f>IF(VLOOKUP(C31,dynamic!$A$35:$F$44,4,0)&gt;VLOOKUP(D31,dynamic!$A$35:$F$44,4,0),C31,D31)</f>
        <v>4</v>
      </c>
      <c r="Q31" s="54">
        <f t="shared" si="4"/>
        <v>1</v>
      </c>
      <c r="R31" s="27">
        <f>COUNTIF($F$4:$F31,R$3)</f>
        <v>5</v>
      </c>
      <c r="S31" s="27">
        <f>COUNTIF($F$4:$F31,S$3)</f>
        <v>2</v>
      </c>
      <c r="T31" s="27">
        <f>COUNTIF($F$4:$F31,T$3)</f>
        <v>1</v>
      </c>
      <c r="U31" s="27">
        <f>COUNTIF($F$4:$F31,U$3)</f>
        <v>3</v>
      </c>
      <c r="V31" s="27">
        <f>COUNTIF($F$4:$F31,V$3)</f>
        <v>3</v>
      </c>
      <c r="W31" s="27">
        <f>COUNTIF($F$4:$F31,W$3)</f>
        <v>4</v>
      </c>
      <c r="X31" s="27">
        <f>COUNTIF($F$4:$F31,X$3)</f>
        <v>1</v>
      </c>
      <c r="Y31" s="27">
        <f>COUNTIF($F$4:$F31,Y$3)</f>
        <v>2</v>
      </c>
      <c r="Z31" s="27">
        <f>COUNTIF($F$4:$F31,Z$3)</f>
        <v>4</v>
      </c>
      <c r="AA31" s="27">
        <f>COUNTIF($F$4:$F31,AA$3)</f>
        <v>3</v>
      </c>
      <c r="AB31" s="38">
        <f>COUNTIF($E$4:$F31,R$3)</f>
        <v>7</v>
      </c>
      <c r="AC31" s="28">
        <f>COUNTIF($E$4:$F31,S$3)</f>
        <v>8</v>
      </c>
      <c r="AD31" s="28">
        <f>COUNTIF($E$4:$F31,T$3)</f>
        <v>5</v>
      </c>
      <c r="AE31" s="28">
        <f>COUNTIF($E$4:$F31,U$3)</f>
        <v>7</v>
      </c>
      <c r="AF31" s="28">
        <f>COUNTIF($E$4:$F31,V$3)</f>
        <v>5</v>
      </c>
      <c r="AG31" s="28">
        <f>COUNTIF($E$4:$F31,W$3)</f>
        <v>8</v>
      </c>
      <c r="AH31" s="28">
        <f>COUNTIF($E$4:$F31,X$3)</f>
        <v>2</v>
      </c>
      <c r="AI31" s="28">
        <f>COUNTIF($E$4:$F31,Y$3)</f>
        <v>4</v>
      </c>
      <c r="AJ31" s="28">
        <f>COUNTIF($E$4:$F31,Z$3)</f>
        <v>7</v>
      </c>
      <c r="AK31" s="28">
        <f>COUNTIF($E$4:$F31,AA$3)</f>
        <v>3</v>
      </c>
      <c r="AL31" s="36">
        <f t="shared" si="9"/>
        <v>0.7142857142857143</v>
      </c>
      <c r="AM31" s="36">
        <f t="shared" si="9"/>
        <v>0.25</v>
      </c>
      <c r="AN31" s="36">
        <f t="shared" si="9"/>
        <v>0.2</v>
      </c>
      <c r="AO31" s="36">
        <f t="shared" si="9"/>
        <v>0.42857142857142855</v>
      </c>
      <c r="AP31" s="36">
        <f t="shared" si="9"/>
        <v>0.6</v>
      </c>
      <c r="AQ31" s="36">
        <f t="shared" si="9"/>
        <v>0.5</v>
      </c>
      <c r="AR31" s="36">
        <f t="shared" si="9"/>
        <v>0.5</v>
      </c>
      <c r="AS31" s="36">
        <f t="shared" si="9"/>
        <v>0.5</v>
      </c>
      <c r="AT31" s="36">
        <f t="shared" si="9"/>
        <v>0.5714285714285714</v>
      </c>
      <c r="AU31" s="36">
        <f t="shared" si="9"/>
        <v>1</v>
      </c>
      <c r="AV31" s="27">
        <v>29</v>
      </c>
    </row>
    <row r="32" spans="1:48" x14ac:dyDescent="0.35">
      <c r="A32" t="s">
        <v>144</v>
      </c>
      <c r="B32" s="33">
        <v>29</v>
      </c>
      <c r="C32" s="27">
        <v>0</v>
      </c>
      <c r="D32" s="27">
        <v>4</v>
      </c>
      <c r="E32" s="27">
        <v>0</v>
      </c>
      <c r="F32" s="27">
        <f t="shared" si="6"/>
        <v>4</v>
      </c>
      <c r="G32" s="27">
        <f t="shared" si="7"/>
        <v>-4</v>
      </c>
      <c r="H32" s="27">
        <f t="shared" si="8"/>
        <v>0</v>
      </c>
      <c r="I32" s="34">
        <f>VLOOKUP(F32,naive_stat!$A$4:$E$13,5,0)</f>
        <v>0.5161290322580645</v>
      </c>
      <c r="J32" s="35">
        <f>11-VLOOKUP(F32,naive_stat!$A$4:$F$13,6,0)</f>
        <v>8</v>
      </c>
      <c r="K32" s="36">
        <f>HLOOKUP(F32,$AL$3:AU32,AV32,0)</f>
        <v>0.66666666666666663</v>
      </c>
      <c r="L32" s="54">
        <f>IF(VLOOKUP(C32,dynamic!$A$35:$G$44,7,0)&gt;VLOOKUP(D32,dynamic!$A$35:$G$44,7,0),C32,D32)</f>
        <v>0</v>
      </c>
      <c r="M32" s="54">
        <f t="shared" si="2"/>
        <v>1</v>
      </c>
      <c r="N32" s="54">
        <f>IF(VLOOKUP(C32,dynamic!$A$35:$F$44,2,0)&gt;VLOOKUP(D32,dynamic!$A$35:$F$44,2,0),C32,D32)</f>
        <v>4</v>
      </c>
      <c r="O32" s="54">
        <f t="shared" si="3"/>
        <v>0</v>
      </c>
      <c r="P32" s="54">
        <f>IF(VLOOKUP(C32,dynamic!$A$35:$F$44,4,0)&gt;VLOOKUP(D32,dynamic!$A$35:$F$44,4,0),C32,D32)</f>
        <v>4</v>
      </c>
      <c r="Q32" s="54">
        <f t="shared" si="4"/>
        <v>0</v>
      </c>
      <c r="R32" s="27">
        <f>COUNTIF($F$4:$F32,R$3)</f>
        <v>5</v>
      </c>
      <c r="S32" s="27">
        <f>COUNTIF($F$4:$F32,S$3)</f>
        <v>2</v>
      </c>
      <c r="T32" s="27">
        <f>COUNTIF($F$4:$F32,T$3)</f>
        <v>1</v>
      </c>
      <c r="U32" s="27">
        <f>COUNTIF($F$4:$F32,U$3)</f>
        <v>3</v>
      </c>
      <c r="V32" s="27">
        <f>COUNTIF($F$4:$F32,V$3)</f>
        <v>4</v>
      </c>
      <c r="W32" s="27">
        <f>COUNTIF($F$4:$F32,W$3)</f>
        <v>4</v>
      </c>
      <c r="X32" s="27">
        <f>COUNTIF($F$4:$F32,X$3)</f>
        <v>1</v>
      </c>
      <c r="Y32" s="27">
        <f>COUNTIF($F$4:$F32,Y$3)</f>
        <v>2</v>
      </c>
      <c r="Z32" s="27">
        <f>COUNTIF($F$4:$F32,Z$3)</f>
        <v>4</v>
      </c>
      <c r="AA32" s="27">
        <f>COUNTIF($F$4:$F32,AA$3)</f>
        <v>3</v>
      </c>
      <c r="AB32" s="38">
        <f>COUNTIF($E$4:$F32,R$3)</f>
        <v>8</v>
      </c>
      <c r="AC32" s="28">
        <f>COUNTIF($E$4:$F32,S$3)</f>
        <v>8</v>
      </c>
      <c r="AD32" s="28">
        <f>COUNTIF($E$4:$F32,T$3)</f>
        <v>5</v>
      </c>
      <c r="AE32" s="28">
        <f>COUNTIF($E$4:$F32,U$3)</f>
        <v>7</v>
      </c>
      <c r="AF32" s="28">
        <f>COUNTIF($E$4:$F32,V$3)</f>
        <v>6</v>
      </c>
      <c r="AG32" s="28">
        <f>COUNTIF($E$4:$F32,W$3)</f>
        <v>8</v>
      </c>
      <c r="AH32" s="28">
        <f>COUNTIF($E$4:$F32,X$3)</f>
        <v>2</v>
      </c>
      <c r="AI32" s="28">
        <f>COUNTIF($E$4:$F32,Y$3)</f>
        <v>4</v>
      </c>
      <c r="AJ32" s="28">
        <f>COUNTIF($E$4:$F32,Z$3)</f>
        <v>7</v>
      </c>
      <c r="AK32" s="28">
        <f>COUNTIF($E$4:$F32,AA$3)</f>
        <v>3</v>
      </c>
      <c r="AL32" s="36">
        <f t="shared" si="9"/>
        <v>0.625</v>
      </c>
      <c r="AM32" s="36">
        <f t="shared" si="9"/>
        <v>0.25</v>
      </c>
      <c r="AN32" s="36">
        <f t="shared" si="9"/>
        <v>0.2</v>
      </c>
      <c r="AO32" s="36">
        <f t="shared" si="9"/>
        <v>0.42857142857142855</v>
      </c>
      <c r="AP32" s="36">
        <f t="shared" si="9"/>
        <v>0.66666666666666663</v>
      </c>
      <c r="AQ32" s="36">
        <f t="shared" si="9"/>
        <v>0.5</v>
      </c>
      <c r="AR32" s="36">
        <f t="shared" si="9"/>
        <v>0.5</v>
      </c>
      <c r="AS32" s="36">
        <f t="shared" si="9"/>
        <v>0.5</v>
      </c>
      <c r="AT32" s="36">
        <f t="shared" si="9"/>
        <v>0.5714285714285714</v>
      </c>
      <c r="AU32" s="36">
        <f t="shared" si="9"/>
        <v>1</v>
      </c>
      <c r="AV32" s="27">
        <v>30</v>
      </c>
    </row>
    <row r="33" spans="1:48" x14ac:dyDescent="0.35">
      <c r="A33" t="s">
        <v>144</v>
      </c>
      <c r="B33" s="33">
        <v>30</v>
      </c>
      <c r="C33" s="27">
        <v>9</v>
      </c>
      <c r="D33" s="27">
        <v>4</v>
      </c>
      <c r="E33" s="27">
        <v>4</v>
      </c>
      <c r="F33" s="27">
        <f t="shared" si="6"/>
        <v>9</v>
      </c>
      <c r="G33" s="27">
        <f t="shared" si="7"/>
        <v>5</v>
      </c>
      <c r="H33" s="27">
        <f t="shared" si="8"/>
        <v>0</v>
      </c>
      <c r="I33" s="34">
        <f>VLOOKUP(F33,naive_stat!$A$4:$E$13,5,0)</f>
        <v>0.4</v>
      </c>
      <c r="J33" s="35">
        <f>11-VLOOKUP(F33,naive_stat!$A$4:$F$13,6,0)</f>
        <v>2</v>
      </c>
      <c r="K33" s="36">
        <f>HLOOKUP(F33,$AL$3:AU33,AV33,0)</f>
        <v>1</v>
      </c>
      <c r="L33" s="54">
        <f>IF(VLOOKUP(C33,dynamic!$A$35:$G$44,7,0)&gt;VLOOKUP(D33,dynamic!$A$35:$G$44,7,0),C33,D33)</f>
        <v>4</v>
      </c>
      <c r="M33" s="54">
        <f t="shared" si="2"/>
        <v>1</v>
      </c>
      <c r="N33" s="54">
        <f>IF(VLOOKUP(C33,dynamic!$A$35:$F$44,2,0)&gt;VLOOKUP(D33,dynamic!$A$35:$F$44,2,0),C33,D33)</f>
        <v>9</v>
      </c>
      <c r="O33" s="54">
        <f t="shared" si="3"/>
        <v>0</v>
      </c>
      <c r="P33" s="54">
        <f>IF(VLOOKUP(C33,dynamic!$A$35:$F$44,4,0)&gt;VLOOKUP(D33,dynamic!$A$35:$F$44,4,0),C33,D33)</f>
        <v>9</v>
      </c>
      <c r="Q33" s="54">
        <f t="shared" si="4"/>
        <v>0</v>
      </c>
      <c r="R33" s="27">
        <f>COUNTIF($F$4:$F33,R$3)</f>
        <v>5</v>
      </c>
      <c r="S33" s="27">
        <f>COUNTIF($F$4:$F33,S$3)</f>
        <v>2</v>
      </c>
      <c r="T33" s="27">
        <f>COUNTIF($F$4:$F33,T$3)</f>
        <v>1</v>
      </c>
      <c r="U33" s="27">
        <f>COUNTIF($F$4:$F33,U$3)</f>
        <v>3</v>
      </c>
      <c r="V33" s="27">
        <f>COUNTIF($F$4:$F33,V$3)</f>
        <v>4</v>
      </c>
      <c r="W33" s="27">
        <f>COUNTIF($F$4:$F33,W$3)</f>
        <v>4</v>
      </c>
      <c r="X33" s="27">
        <f>COUNTIF($F$4:$F33,X$3)</f>
        <v>1</v>
      </c>
      <c r="Y33" s="27">
        <f>COUNTIF($F$4:$F33,Y$3)</f>
        <v>2</v>
      </c>
      <c r="Z33" s="27">
        <f>COUNTIF($F$4:$F33,Z$3)</f>
        <v>4</v>
      </c>
      <c r="AA33" s="27">
        <f>COUNTIF($F$4:$F33,AA$3)</f>
        <v>4</v>
      </c>
      <c r="AB33" s="38">
        <f>COUNTIF($E$4:$F33,R$3)</f>
        <v>8</v>
      </c>
      <c r="AC33" s="28">
        <f>COUNTIF($E$4:$F33,S$3)</f>
        <v>8</v>
      </c>
      <c r="AD33" s="28">
        <f>COUNTIF($E$4:$F33,T$3)</f>
        <v>5</v>
      </c>
      <c r="AE33" s="28">
        <f>COUNTIF($E$4:$F33,U$3)</f>
        <v>7</v>
      </c>
      <c r="AF33" s="28">
        <f>COUNTIF($E$4:$F33,V$3)</f>
        <v>7</v>
      </c>
      <c r="AG33" s="28">
        <f>COUNTIF($E$4:$F33,W$3)</f>
        <v>8</v>
      </c>
      <c r="AH33" s="28">
        <f>COUNTIF($E$4:$F33,X$3)</f>
        <v>2</v>
      </c>
      <c r="AI33" s="28">
        <f>COUNTIF($E$4:$F33,Y$3)</f>
        <v>4</v>
      </c>
      <c r="AJ33" s="28">
        <f>COUNTIF($E$4:$F33,Z$3)</f>
        <v>7</v>
      </c>
      <c r="AK33" s="28">
        <f>COUNTIF($E$4:$F33,AA$3)</f>
        <v>4</v>
      </c>
      <c r="AL33" s="36">
        <f t="shared" si="9"/>
        <v>0.625</v>
      </c>
      <c r="AM33" s="36">
        <f t="shared" si="9"/>
        <v>0.25</v>
      </c>
      <c r="AN33" s="36">
        <f t="shared" si="9"/>
        <v>0.2</v>
      </c>
      <c r="AO33" s="36">
        <f t="shared" si="9"/>
        <v>0.42857142857142855</v>
      </c>
      <c r="AP33" s="36">
        <f t="shared" si="9"/>
        <v>0.5714285714285714</v>
      </c>
      <c r="AQ33" s="36">
        <f t="shared" si="9"/>
        <v>0.5</v>
      </c>
      <c r="AR33" s="36">
        <f t="shared" si="9"/>
        <v>0.5</v>
      </c>
      <c r="AS33" s="36">
        <f t="shared" si="9"/>
        <v>0.5</v>
      </c>
      <c r="AT33" s="36">
        <f t="shared" si="9"/>
        <v>0.5714285714285714</v>
      </c>
      <c r="AU33" s="36">
        <f t="shared" si="9"/>
        <v>1</v>
      </c>
      <c r="AV33" s="27">
        <v>31</v>
      </c>
    </row>
    <row r="34" spans="1:48" x14ac:dyDescent="0.35">
      <c r="A34" t="s">
        <v>144</v>
      </c>
      <c r="B34" s="33">
        <v>31</v>
      </c>
      <c r="C34" s="27">
        <v>4</v>
      </c>
      <c r="D34" s="27">
        <v>9</v>
      </c>
      <c r="E34" s="27">
        <v>9</v>
      </c>
      <c r="F34" s="27">
        <f t="shared" si="6"/>
        <v>4</v>
      </c>
      <c r="G34" s="27">
        <f t="shared" si="7"/>
        <v>-5</v>
      </c>
      <c r="H34" s="27">
        <f t="shared" si="8"/>
        <v>0</v>
      </c>
      <c r="I34" s="34">
        <f>VLOOKUP(F34,naive_stat!$A$4:$E$13,5,0)</f>
        <v>0.5161290322580645</v>
      </c>
      <c r="J34" s="35">
        <f>11-VLOOKUP(F34,naive_stat!$A$4:$F$13,6,0)</f>
        <v>8</v>
      </c>
      <c r="K34" s="36">
        <f>HLOOKUP(F34,$AL$3:AU34,AV34,0)</f>
        <v>0.625</v>
      </c>
      <c r="L34" s="54">
        <f>IF(VLOOKUP(C34,dynamic!$A$35:$G$44,7,0)&gt;VLOOKUP(D34,dynamic!$A$35:$G$44,7,0),C34,D34)</f>
        <v>4</v>
      </c>
      <c r="M34" s="54">
        <f t="shared" si="2"/>
        <v>0</v>
      </c>
      <c r="N34" s="54">
        <f>IF(VLOOKUP(C34,dynamic!$A$35:$F$44,2,0)&gt;VLOOKUP(D34,dynamic!$A$35:$F$44,2,0),C34,D34)</f>
        <v>9</v>
      </c>
      <c r="O34" s="54">
        <f t="shared" si="3"/>
        <v>1</v>
      </c>
      <c r="P34" s="54">
        <f>IF(VLOOKUP(C34,dynamic!$A$35:$F$44,4,0)&gt;VLOOKUP(D34,dynamic!$A$35:$F$44,4,0),C34,D34)</f>
        <v>9</v>
      </c>
      <c r="Q34" s="54">
        <f t="shared" si="4"/>
        <v>1</v>
      </c>
      <c r="R34" s="27">
        <f>COUNTIF($F$4:$F34,R$3)</f>
        <v>5</v>
      </c>
      <c r="S34" s="27">
        <f>COUNTIF($F$4:$F34,S$3)</f>
        <v>2</v>
      </c>
      <c r="T34" s="27">
        <f>COUNTIF($F$4:$F34,T$3)</f>
        <v>1</v>
      </c>
      <c r="U34" s="27">
        <f>COUNTIF($F$4:$F34,U$3)</f>
        <v>3</v>
      </c>
      <c r="V34" s="27">
        <f>COUNTIF($F$4:$F34,V$3)</f>
        <v>5</v>
      </c>
      <c r="W34" s="27">
        <f>COUNTIF($F$4:$F34,W$3)</f>
        <v>4</v>
      </c>
      <c r="X34" s="27">
        <f>COUNTIF($F$4:$F34,X$3)</f>
        <v>1</v>
      </c>
      <c r="Y34" s="27">
        <f>COUNTIF($F$4:$F34,Y$3)</f>
        <v>2</v>
      </c>
      <c r="Z34" s="27">
        <f>COUNTIF($F$4:$F34,Z$3)</f>
        <v>4</v>
      </c>
      <c r="AA34" s="27">
        <f>COUNTIF($F$4:$F34,AA$3)</f>
        <v>4</v>
      </c>
      <c r="AB34" s="38">
        <f>COUNTIF($E$4:$F34,R$3)</f>
        <v>8</v>
      </c>
      <c r="AC34" s="28">
        <f>COUNTIF($E$4:$F34,S$3)</f>
        <v>8</v>
      </c>
      <c r="AD34" s="28">
        <f>COUNTIF($E$4:$F34,T$3)</f>
        <v>5</v>
      </c>
      <c r="AE34" s="28">
        <f>COUNTIF($E$4:$F34,U$3)</f>
        <v>7</v>
      </c>
      <c r="AF34" s="28">
        <f>COUNTIF($E$4:$F34,V$3)</f>
        <v>8</v>
      </c>
      <c r="AG34" s="28">
        <f>COUNTIF($E$4:$F34,W$3)</f>
        <v>8</v>
      </c>
      <c r="AH34" s="28">
        <f>COUNTIF($E$4:$F34,X$3)</f>
        <v>2</v>
      </c>
      <c r="AI34" s="28">
        <f>COUNTIF($E$4:$F34,Y$3)</f>
        <v>4</v>
      </c>
      <c r="AJ34" s="28">
        <f>COUNTIF($E$4:$F34,Z$3)</f>
        <v>7</v>
      </c>
      <c r="AK34" s="28">
        <f>COUNTIF($E$4:$F34,AA$3)</f>
        <v>5</v>
      </c>
      <c r="AL34" s="36">
        <f t="shared" si="9"/>
        <v>0.625</v>
      </c>
      <c r="AM34" s="36">
        <f t="shared" si="9"/>
        <v>0.25</v>
      </c>
      <c r="AN34" s="36">
        <f t="shared" si="9"/>
        <v>0.2</v>
      </c>
      <c r="AO34" s="36">
        <f t="shared" si="9"/>
        <v>0.42857142857142855</v>
      </c>
      <c r="AP34" s="36">
        <f t="shared" si="9"/>
        <v>0.625</v>
      </c>
      <c r="AQ34" s="36">
        <f t="shared" si="9"/>
        <v>0.5</v>
      </c>
      <c r="AR34" s="36">
        <f t="shared" si="9"/>
        <v>0.5</v>
      </c>
      <c r="AS34" s="36">
        <f t="shared" si="9"/>
        <v>0.5</v>
      </c>
      <c r="AT34" s="36">
        <f t="shared" si="9"/>
        <v>0.5714285714285714</v>
      </c>
      <c r="AU34" s="36">
        <f t="shared" si="9"/>
        <v>0.8</v>
      </c>
      <c r="AV34" s="27">
        <v>32</v>
      </c>
    </row>
    <row r="35" spans="1:48" x14ac:dyDescent="0.35">
      <c r="A35" t="s">
        <v>144</v>
      </c>
      <c r="B35" s="33">
        <v>32</v>
      </c>
      <c r="C35" s="27">
        <v>3</v>
      </c>
      <c r="D35" s="27">
        <v>1</v>
      </c>
      <c r="E35" s="27">
        <v>3</v>
      </c>
      <c r="F35" s="27">
        <f t="shared" si="6"/>
        <v>1</v>
      </c>
      <c r="G35" s="27">
        <f t="shared" si="7"/>
        <v>2</v>
      </c>
      <c r="H35" s="27">
        <f t="shared" si="8"/>
        <v>0</v>
      </c>
      <c r="I35" s="34">
        <f>VLOOKUP(F35,naive_stat!$A$4:$E$13,5,0)</f>
        <v>0.7567567567567568</v>
      </c>
      <c r="J35" s="35">
        <f>11-VLOOKUP(F35,naive_stat!$A$4:$F$13,6,0)</f>
        <v>10</v>
      </c>
      <c r="K35" s="36">
        <f>HLOOKUP(F35,$AL$3:AU35,AV35,0)</f>
        <v>0.33333333333333331</v>
      </c>
      <c r="L35" s="54">
        <f>IF(VLOOKUP(C35,dynamic!$A$35:$G$44,7,0)&gt;VLOOKUP(D35,dynamic!$A$35:$G$44,7,0),C35,D35)</f>
        <v>1</v>
      </c>
      <c r="M35" s="54">
        <f t="shared" si="2"/>
        <v>0</v>
      </c>
      <c r="N35" s="54">
        <f>IF(VLOOKUP(C35,dynamic!$A$35:$F$44,2,0)&gt;VLOOKUP(D35,dynamic!$A$35:$F$44,2,0),C35,D35)</f>
        <v>3</v>
      </c>
      <c r="O35" s="54">
        <f t="shared" si="3"/>
        <v>1</v>
      </c>
      <c r="P35" s="54">
        <f>IF(VLOOKUP(C35,dynamic!$A$35:$F$44,4,0)&gt;VLOOKUP(D35,dynamic!$A$35:$F$44,4,0),C35,D35)</f>
        <v>1</v>
      </c>
      <c r="Q35" s="54">
        <f t="shared" si="4"/>
        <v>0</v>
      </c>
      <c r="R35" s="27">
        <f>COUNTIF($F$4:$F35,R$3)</f>
        <v>5</v>
      </c>
      <c r="S35" s="27">
        <f>COUNTIF($F$4:$F35,S$3)</f>
        <v>3</v>
      </c>
      <c r="T35" s="27">
        <f>COUNTIF($F$4:$F35,T$3)</f>
        <v>1</v>
      </c>
      <c r="U35" s="27">
        <f>COUNTIF($F$4:$F35,U$3)</f>
        <v>3</v>
      </c>
      <c r="V35" s="27">
        <f>COUNTIF($F$4:$F35,V$3)</f>
        <v>5</v>
      </c>
      <c r="W35" s="27">
        <f>COUNTIF($F$4:$F35,W$3)</f>
        <v>4</v>
      </c>
      <c r="X35" s="27">
        <f>COUNTIF($F$4:$F35,X$3)</f>
        <v>1</v>
      </c>
      <c r="Y35" s="27">
        <f>COUNTIF($F$4:$F35,Y$3)</f>
        <v>2</v>
      </c>
      <c r="Z35" s="27">
        <f>COUNTIF($F$4:$F35,Z$3)</f>
        <v>4</v>
      </c>
      <c r="AA35" s="27">
        <f>COUNTIF($F$4:$F35,AA$3)</f>
        <v>4</v>
      </c>
      <c r="AB35" s="38">
        <f>COUNTIF($E$4:$F35,R$3)</f>
        <v>8</v>
      </c>
      <c r="AC35" s="28">
        <f>COUNTIF($E$4:$F35,S$3)</f>
        <v>9</v>
      </c>
      <c r="AD35" s="28">
        <f>COUNTIF($E$4:$F35,T$3)</f>
        <v>5</v>
      </c>
      <c r="AE35" s="28">
        <f>COUNTIF($E$4:$F35,U$3)</f>
        <v>8</v>
      </c>
      <c r="AF35" s="28">
        <f>COUNTIF($E$4:$F35,V$3)</f>
        <v>8</v>
      </c>
      <c r="AG35" s="28">
        <f>COUNTIF($E$4:$F35,W$3)</f>
        <v>8</v>
      </c>
      <c r="AH35" s="28">
        <f>COUNTIF($E$4:$F35,X$3)</f>
        <v>2</v>
      </c>
      <c r="AI35" s="28">
        <f>COUNTIF($E$4:$F35,Y$3)</f>
        <v>4</v>
      </c>
      <c r="AJ35" s="28">
        <f>COUNTIF($E$4:$F35,Z$3)</f>
        <v>7</v>
      </c>
      <c r="AK35" s="28">
        <f>COUNTIF($E$4:$F35,AA$3)</f>
        <v>5</v>
      </c>
      <c r="AL35" s="36">
        <f t="shared" si="9"/>
        <v>0.625</v>
      </c>
      <c r="AM35" s="36">
        <f t="shared" si="9"/>
        <v>0.33333333333333331</v>
      </c>
      <c r="AN35" s="36">
        <f t="shared" si="9"/>
        <v>0.2</v>
      </c>
      <c r="AO35" s="36">
        <f t="shared" si="9"/>
        <v>0.375</v>
      </c>
      <c r="AP35" s="36">
        <f t="shared" si="9"/>
        <v>0.625</v>
      </c>
      <c r="AQ35" s="36">
        <f t="shared" si="9"/>
        <v>0.5</v>
      </c>
      <c r="AR35" s="36">
        <f t="shared" si="9"/>
        <v>0.5</v>
      </c>
      <c r="AS35" s="36">
        <f t="shared" si="9"/>
        <v>0.5</v>
      </c>
      <c r="AT35" s="36">
        <f t="shared" si="9"/>
        <v>0.5714285714285714</v>
      </c>
      <c r="AU35" s="36">
        <f t="shared" si="9"/>
        <v>0.8</v>
      </c>
      <c r="AV35" s="27">
        <v>33</v>
      </c>
    </row>
    <row r="36" spans="1:48" x14ac:dyDescent="0.35">
      <c r="A36" t="s">
        <v>144</v>
      </c>
      <c r="B36" s="33">
        <v>33</v>
      </c>
      <c r="C36" s="27">
        <v>3</v>
      </c>
      <c r="D36" s="27">
        <v>5</v>
      </c>
      <c r="E36" s="27">
        <v>3</v>
      </c>
      <c r="F36" s="27">
        <f t="shared" si="6"/>
        <v>5</v>
      </c>
      <c r="G36" s="27">
        <f t="shared" si="7"/>
        <v>-2</v>
      </c>
      <c r="H36" s="27">
        <f t="shared" si="8"/>
        <v>0</v>
      </c>
      <c r="I36" s="34">
        <f>VLOOKUP(F36,naive_stat!$A$4:$E$13,5,0)</f>
        <v>0.42307692307692307</v>
      </c>
      <c r="J36" s="35">
        <f>11-VLOOKUP(F36,naive_stat!$A$4:$F$13,6,0)</f>
        <v>3</v>
      </c>
      <c r="K36" s="36">
        <f>HLOOKUP(F36,$AL$3:AU36,AV36,0)</f>
        <v>0.55555555555555558</v>
      </c>
      <c r="L36" s="54">
        <f>IF(VLOOKUP(C36,dynamic!$A$35:$G$44,7,0)&gt;VLOOKUP(D36,dynamic!$A$35:$G$44,7,0),C36,D36)</f>
        <v>3</v>
      </c>
      <c r="M36" s="54">
        <f t="shared" si="2"/>
        <v>1</v>
      </c>
      <c r="N36" s="54">
        <f>IF(VLOOKUP(C36,dynamic!$A$35:$F$44,2,0)&gt;VLOOKUP(D36,dynamic!$A$35:$F$44,2,0),C36,D36)</f>
        <v>5</v>
      </c>
      <c r="O36" s="54">
        <f t="shared" si="3"/>
        <v>0</v>
      </c>
      <c r="P36" s="54">
        <f>IF(VLOOKUP(C36,dynamic!$A$35:$F$44,4,0)&gt;VLOOKUP(D36,dynamic!$A$35:$F$44,4,0),C36,D36)</f>
        <v>5</v>
      </c>
      <c r="Q36" s="54">
        <f t="shared" si="4"/>
        <v>0</v>
      </c>
      <c r="R36" s="27">
        <f>COUNTIF($F$4:$F36,R$3)</f>
        <v>5</v>
      </c>
      <c r="S36" s="27">
        <f>COUNTIF($F$4:$F36,S$3)</f>
        <v>3</v>
      </c>
      <c r="T36" s="27">
        <f>COUNTIF($F$4:$F36,T$3)</f>
        <v>1</v>
      </c>
      <c r="U36" s="27">
        <f>COUNTIF($F$4:$F36,U$3)</f>
        <v>3</v>
      </c>
      <c r="V36" s="27">
        <f>COUNTIF($F$4:$F36,V$3)</f>
        <v>5</v>
      </c>
      <c r="W36" s="27">
        <f>COUNTIF($F$4:$F36,W$3)</f>
        <v>5</v>
      </c>
      <c r="X36" s="27">
        <f>COUNTIF($F$4:$F36,X$3)</f>
        <v>1</v>
      </c>
      <c r="Y36" s="27">
        <f>COUNTIF($F$4:$F36,Y$3)</f>
        <v>2</v>
      </c>
      <c r="Z36" s="27">
        <f>COUNTIF($F$4:$F36,Z$3)</f>
        <v>4</v>
      </c>
      <c r="AA36" s="27">
        <f>COUNTIF($F$4:$F36,AA$3)</f>
        <v>4</v>
      </c>
      <c r="AB36" s="38">
        <f>COUNTIF($E$4:$F36,R$3)</f>
        <v>8</v>
      </c>
      <c r="AC36" s="28">
        <f>COUNTIF($E$4:$F36,S$3)</f>
        <v>9</v>
      </c>
      <c r="AD36" s="28">
        <f>COUNTIF($E$4:$F36,T$3)</f>
        <v>5</v>
      </c>
      <c r="AE36" s="28">
        <f>COUNTIF($E$4:$F36,U$3)</f>
        <v>9</v>
      </c>
      <c r="AF36" s="28">
        <f>COUNTIF($E$4:$F36,V$3)</f>
        <v>8</v>
      </c>
      <c r="AG36" s="28">
        <f>COUNTIF($E$4:$F36,W$3)</f>
        <v>9</v>
      </c>
      <c r="AH36" s="28">
        <f>COUNTIF($E$4:$F36,X$3)</f>
        <v>2</v>
      </c>
      <c r="AI36" s="28">
        <f>COUNTIF($E$4:$F36,Y$3)</f>
        <v>4</v>
      </c>
      <c r="AJ36" s="28">
        <f>COUNTIF($E$4:$F36,Z$3)</f>
        <v>7</v>
      </c>
      <c r="AK36" s="28">
        <f>COUNTIF($E$4:$F36,AA$3)</f>
        <v>5</v>
      </c>
      <c r="AL36" s="36">
        <f t="shared" si="9"/>
        <v>0.625</v>
      </c>
      <c r="AM36" s="36">
        <f t="shared" si="9"/>
        <v>0.33333333333333331</v>
      </c>
      <c r="AN36" s="36">
        <f t="shared" si="9"/>
        <v>0.2</v>
      </c>
      <c r="AO36" s="36">
        <f t="shared" si="9"/>
        <v>0.33333333333333331</v>
      </c>
      <c r="AP36" s="36">
        <f t="shared" si="9"/>
        <v>0.625</v>
      </c>
      <c r="AQ36" s="36">
        <f t="shared" si="9"/>
        <v>0.55555555555555558</v>
      </c>
      <c r="AR36" s="36">
        <f t="shared" si="9"/>
        <v>0.5</v>
      </c>
      <c r="AS36" s="36">
        <f t="shared" si="9"/>
        <v>0.5</v>
      </c>
      <c r="AT36" s="36">
        <f t="shared" si="9"/>
        <v>0.5714285714285714</v>
      </c>
      <c r="AU36" s="36">
        <f t="shared" si="9"/>
        <v>0.8</v>
      </c>
      <c r="AV36" s="27">
        <v>34</v>
      </c>
    </row>
    <row r="37" spans="1:48" x14ac:dyDescent="0.35">
      <c r="A37" t="s">
        <v>144</v>
      </c>
      <c r="B37" s="33">
        <v>34</v>
      </c>
      <c r="C37" s="27">
        <v>5</v>
      </c>
      <c r="D37" s="27">
        <v>1</v>
      </c>
      <c r="E37" s="27">
        <v>1</v>
      </c>
      <c r="F37" s="27">
        <f t="shared" si="6"/>
        <v>5</v>
      </c>
      <c r="G37" s="27">
        <f t="shared" si="7"/>
        <v>4</v>
      </c>
      <c r="H37" s="27">
        <f t="shared" si="8"/>
        <v>0</v>
      </c>
      <c r="I37" s="34">
        <f>VLOOKUP(F37,naive_stat!$A$4:$E$13,5,0)</f>
        <v>0.42307692307692307</v>
      </c>
      <c r="J37" s="35">
        <f>11-VLOOKUP(F37,naive_stat!$A$4:$F$13,6,0)</f>
        <v>3</v>
      </c>
      <c r="K37" s="36">
        <f>HLOOKUP(F37,$AL$3:AU37,AV37,0)</f>
        <v>0.6</v>
      </c>
      <c r="L37" s="54">
        <f>IF(VLOOKUP(C37,dynamic!$A$35:$G$44,7,0)&gt;VLOOKUP(D37,dynamic!$A$35:$G$44,7,0),C37,D37)</f>
        <v>1</v>
      </c>
      <c r="M37" s="54">
        <f t="shared" si="2"/>
        <v>1</v>
      </c>
      <c r="N37" s="54">
        <f>IF(VLOOKUP(C37,dynamic!$A$35:$F$44,2,0)&gt;VLOOKUP(D37,dynamic!$A$35:$F$44,2,0),C37,D37)</f>
        <v>5</v>
      </c>
      <c r="O37" s="54">
        <f t="shared" si="3"/>
        <v>0</v>
      </c>
      <c r="P37" s="54">
        <f>IF(VLOOKUP(C37,dynamic!$A$35:$F$44,4,0)&gt;VLOOKUP(D37,dynamic!$A$35:$F$44,4,0),C37,D37)</f>
        <v>5</v>
      </c>
      <c r="Q37" s="54">
        <f t="shared" si="4"/>
        <v>0</v>
      </c>
      <c r="R37" s="27">
        <f>COUNTIF($F$4:$F37,R$3)</f>
        <v>5</v>
      </c>
      <c r="S37" s="27">
        <f>COUNTIF($F$4:$F37,S$3)</f>
        <v>3</v>
      </c>
      <c r="T37" s="27">
        <f>COUNTIF($F$4:$F37,T$3)</f>
        <v>1</v>
      </c>
      <c r="U37" s="27">
        <f>COUNTIF($F$4:$F37,U$3)</f>
        <v>3</v>
      </c>
      <c r="V37" s="27">
        <f>COUNTIF($F$4:$F37,V$3)</f>
        <v>5</v>
      </c>
      <c r="W37" s="27">
        <f>COUNTIF($F$4:$F37,W$3)</f>
        <v>6</v>
      </c>
      <c r="X37" s="27">
        <f>COUNTIF($F$4:$F37,X$3)</f>
        <v>1</v>
      </c>
      <c r="Y37" s="27">
        <f>COUNTIF($F$4:$F37,Y$3)</f>
        <v>2</v>
      </c>
      <c r="Z37" s="27">
        <f>COUNTIF($F$4:$F37,Z$3)</f>
        <v>4</v>
      </c>
      <c r="AA37" s="27">
        <f>COUNTIF($F$4:$F37,AA$3)</f>
        <v>4</v>
      </c>
      <c r="AB37" s="38">
        <f>COUNTIF($E$4:$F37,R$3)</f>
        <v>8</v>
      </c>
      <c r="AC37" s="28">
        <f>COUNTIF($E$4:$F37,S$3)</f>
        <v>10</v>
      </c>
      <c r="AD37" s="28">
        <f>COUNTIF($E$4:$F37,T$3)</f>
        <v>5</v>
      </c>
      <c r="AE37" s="28">
        <f>COUNTIF($E$4:$F37,U$3)</f>
        <v>9</v>
      </c>
      <c r="AF37" s="28">
        <f>COUNTIF($E$4:$F37,V$3)</f>
        <v>8</v>
      </c>
      <c r="AG37" s="28">
        <f>COUNTIF($E$4:$F37,W$3)</f>
        <v>10</v>
      </c>
      <c r="AH37" s="28">
        <f>COUNTIF($E$4:$F37,X$3)</f>
        <v>2</v>
      </c>
      <c r="AI37" s="28">
        <f>COUNTIF($E$4:$F37,Y$3)</f>
        <v>4</v>
      </c>
      <c r="AJ37" s="28">
        <f>COUNTIF($E$4:$F37,Z$3)</f>
        <v>7</v>
      </c>
      <c r="AK37" s="28">
        <f>COUNTIF($E$4:$F37,AA$3)</f>
        <v>5</v>
      </c>
      <c r="AL37" s="36">
        <f t="shared" si="9"/>
        <v>0.625</v>
      </c>
      <c r="AM37" s="36">
        <f t="shared" si="9"/>
        <v>0.3</v>
      </c>
      <c r="AN37" s="36">
        <f t="shared" si="9"/>
        <v>0.2</v>
      </c>
      <c r="AO37" s="36">
        <f t="shared" si="9"/>
        <v>0.33333333333333331</v>
      </c>
      <c r="AP37" s="36">
        <f t="shared" si="9"/>
        <v>0.625</v>
      </c>
      <c r="AQ37" s="36">
        <f t="shared" si="9"/>
        <v>0.6</v>
      </c>
      <c r="AR37" s="36">
        <f t="shared" si="9"/>
        <v>0.5</v>
      </c>
      <c r="AS37" s="36">
        <f t="shared" si="9"/>
        <v>0.5</v>
      </c>
      <c r="AT37" s="36">
        <f t="shared" si="9"/>
        <v>0.5714285714285714</v>
      </c>
      <c r="AU37" s="36">
        <f t="shared" si="9"/>
        <v>0.8</v>
      </c>
      <c r="AV37" s="27">
        <v>35</v>
      </c>
    </row>
    <row r="38" spans="1:48" x14ac:dyDescent="0.35">
      <c r="A38" t="s">
        <v>144</v>
      </c>
      <c r="B38" s="33">
        <v>35</v>
      </c>
      <c r="C38" s="27">
        <v>1</v>
      </c>
      <c r="D38" s="27">
        <v>8</v>
      </c>
      <c r="E38" s="27">
        <v>8</v>
      </c>
      <c r="F38" s="27">
        <f t="shared" si="6"/>
        <v>1</v>
      </c>
      <c r="G38" s="27">
        <f t="shared" si="7"/>
        <v>-7</v>
      </c>
      <c r="H38" s="27">
        <f t="shared" si="8"/>
        <v>0</v>
      </c>
      <c r="I38" s="34">
        <f>VLOOKUP(F38,naive_stat!$A$4:$E$13,5,0)</f>
        <v>0.7567567567567568</v>
      </c>
      <c r="J38" s="35">
        <f>11-VLOOKUP(F38,naive_stat!$A$4:$F$13,6,0)</f>
        <v>10</v>
      </c>
      <c r="K38" s="36">
        <f>HLOOKUP(F38,$AL$3:AU38,AV38,0)</f>
        <v>0.36363636363636365</v>
      </c>
      <c r="L38" s="54">
        <f>IF(VLOOKUP(C38,dynamic!$A$35:$G$44,7,0)&gt;VLOOKUP(D38,dynamic!$A$35:$G$44,7,0),C38,D38)</f>
        <v>1</v>
      </c>
      <c r="M38" s="54">
        <f t="shared" si="2"/>
        <v>0</v>
      </c>
      <c r="N38" s="54">
        <f>IF(VLOOKUP(C38,dynamic!$A$35:$F$44,2,0)&gt;VLOOKUP(D38,dynamic!$A$35:$F$44,2,0),C38,D38)</f>
        <v>8</v>
      </c>
      <c r="O38" s="54">
        <f t="shared" si="3"/>
        <v>1</v>
      </c>
      <c r="P38" s="54">
        <f>IF(VLOOKUP(C38,dynamic!$A$35:$F$44,4,0)&gt;VLOOKUP(D38,dynamic!$A$35:$F$44,4,0),C38,D38)</f>
        <v>8</v>
      </c>
      <c r="Q38" s="54">
        <f t="shared" si="4"/>
        <v>1</v>
      </c>
      <c r="R38" s="27">
        <f>COUNTIF($F$4:$F38,R$3)</f>
        <v>5</v>
      </c>
      <c r="S38" s="27">
        <f>COUNTIF($F$4:$F38,S$3)</f>
        <v>4</v>
      </c>
      <c r="T38" s="27">
        <f>COUNTIF($F$4:$F38,T$3)</f>
        <v>1</v>
      </c>
      <c r="U38" s="27">
        <f>COUNTIF($F$4:$F38,U$3)</f>
        <v>3</v>
      </c>
      <c r="V38" s="27">
        <f>COUNTIF($F$4:$F38,V$3)</f>
        <v>5</v>
      </c>
      <c r="W38" s="27">
        <f>COUNTIF($F$4:$F38,W$3)</f>
        <v>6</v>
      </c>
      <c r="X38" s="27">
        <f>COUNTIF($F$4:$F38,X$3)</f>
        <v>1</v>
      </c>
      <c r="Y38" s="27">
        <f>COUNTIF($F$4:$F38,Y$3)</f>
        <v>2</v>
      </c>
      <c r="Z38" s="27">
        <f>COUNTIF($F$4:$F38,Z$3)</f>
        <v>4</v>
      </c>
      <c r="AA38" s="27">
        <f>COUNTIF($F$4:$F38,AA$3)</f>
        <v>4</v>
      </c>
      <c r="AB38" s="38">
        <f>COUNTIF($E$4:$F38,R$3)</f>
        <v>8</v>
      </c>
      <c r="AC38" s="28">
        <f>COUNTIF($E$4:$F38,S$3)</f>
        <v>11</v>
      </c>
      <c r="AD38" s="28">
        <f>COUNTIF($E$4:$F38,T$3)</f>
        <v>5</v>
      </c>
      <c r="AE38" s="28">
        <f>COUNTIF($E$4:$F38,U$3)</f>
        <v>9</v>
      </c>
      <c r="AF38" s="28">
        <f>COUNTIF($E$4:$F38,V$3)</f>
        <v>8</v>
      </c>
      <c r="AG38" s="28">
        <f>COUNTIF($E$4:$F38,W$3)</f>
        <v>10</v>
      </c>
      <c r="AH38" s="28">
        <f>COUNTIF($E$4:$F38,X$3)</f>
        <v>2</v>
      </c>
      <c r="AI38" s="28">
        <f>COUNTIF($E$4:$F38,Y$3)</f>
        <v>4</v>
      </c>
      <c r="AJ38" s="28">
        <f>COUNTIF($E$4:$F38,Z$3)</f>
        <v>8</v>
      </c>
      <c r="AK38" s="28">
        <f>COUNTIF($E$4:$F38,AA$3)</f>
        <v>5</v>
      </c>
      <c r="AL38" s="36">
        <f t="shared" si="9"/>
        <v>0.625</v>
      </c>
      <c r="AM38" s="36">
        <f t="shared" si="9"/>
        <v>0.36363636363636365</v>
      </c>
      <c r="AN38" s="36">
        <f t="shared" si="9"/>
        <v>0.2</v>
      </c>
      <c r="AO38" s="36">
        <f t="shared" si="9"/>
        <v>0.33333333333333331</v>
      </c>
      <c r="AP38" s="36">
        <f t="shared" si="9"/>
        <v>0.625</v>
      </c>
      <c r="AQ38" s="36">
        <f t="shared" si="9"/>
        <v>0.6</v>
      </c>
      <c r="AR38" s="36">
        <f t="shared" si="9"/>
        <v>0.5</v>
      </c>
      <c r="AS38" s="36">
        <f t="shared" si="9"/>
        <v>0.5</v>
      </c>
      <c r="AT38" s="36">
        <f t="shared" si="9"/>
        <v>0.5</v>
      </c>
      <c r="AU38" s="36">
        <f t="shared" si="9"/>
        <v>0.8</v>
      </c>
      <c r="AV38" s="27">
        <v>36</v>
      </c>
    </row>
    <row r="39" spans="1:48" x14ac:dyDescent="0.35">
      <c r="A39" t="s">
        <v>144</v>
      </c>
      <c r="B39" s="33">
        <v>36</v>
      </c>
      <c r="C39" s="27">
        <v>6</v>
      </c>
      <c r="D39" s="27">
        <v>2</v>
      </c>
      <c r="E39" s="27">
        <v>6</v>
      </c>
      <c r="F39" s="27">
        <f t="shared" si="6"/>
        <v>2</v>
      </c>
      <c r="G39" s="27">
        <f t="shared" si="7"/>
        <v>4</v>
      </c>
      <c r="H39" s="27">
        <f t="shared" si="8"/>
        <v>0</v>
      </c>
      <c r="I39" s="34">
        <f>VLOOKUP(F39,naive_stat!$A$4:$E$13,5,0)</f>
        <v>0.4838709677419355</v>
      </c>
      <c r="J39" s="35">
        <f>11-VLOOKUP(F39,naive_stat!$A$4:$F$13,6,0)</f>
        <v>6</v>
      </c>
      <c r="K39" s="36">
        <f>HLOOKUP(F39,$AL$3:AU39,AV39,0)</f>
        <v>0.33333333333333331</v>
      </c>
      <c r="L39" s="54">
        <f>IF(VLOOKUP(C39,dynamic!$A$35:$G$44,7,0)&gt;VLOOKUP(D39,dynamic!$A$35:$G$44,7,0),C39,D39)</f>
        <v>2</v>
      </c>
      <c r="M39" s="54">
        <f t="shared" si="2"/>
        <v>0</v>
      </c>
      <c r="N39" s="54">
        <f>IF(VLOOKUP(C39,dynamic!$A$35:$F$44,2,0)&gt;VLOOKUP(D39,dynamic!$A$35:$F$44,2,0),C39,D39)</f>
        <v>2</v>
      </c>
      <c r="O39" s="54">
        <f t="shared" si="3"/>
        <v>0</v>
      </c>
      <c r="P39" s="54">
        <f>IF(VLOOKUP(C39,dynamic!$A$35:$F$44,4,0)&gt;VLOOKUP(D39,dynamic!$A$35:$F$44,4,0),C39,D39)</f>
        <v>6</v>
      </c>
      <c r="Q39" s="54">
        <f t="shared" si="4"/>
        <v>1</v>
      </c>
      <c r="R39" s="27">
        <f>COUNTIF($F$4:$F39,R$3)</f>
        <v>5</v>
      </c>
      <c r="S39" s="27">
        <f>COUNTIF($F$4:$F39,S$3)</f>
        <v>4</v>
      </c>
      <c r="T39" s="27">
        <f>COUNTIF($F$4:$F39,T$3)</f>
        <v>2</v>
      </c>
      <c r="U39" s="27">
        <f>COUNTIF($F$4:$F39,U$3)</f>
        <v>3</v>
      </c>
      <c r="V39" s="27">
        <f>COUNTIF($F$4:$F39,V$3)</f>
        <v>5</v>
      </c>
      <c r="W39" s="27">
        <f>COUNTIF($F$4:$F39,W$3)</f>
        <v>6</v>
      </c>
      <c r="X39" s="27">
        <f>COUNTIF($F$4:$F39,X$3)</f>
        <v>1</v>
      </c>
      <c r="Y39" s="27">
        <f>COUNTIF($F$4:$F39,Y$3)</f>
        <v>2</v>
      </c>
      <c r="Z39" s="27">
        <f>COUNTIF($F$4:$F39,Z$3)</f>
        <v>4</v>
      </c>
      <c r="AA39" s="27">
        <f>COUNTIF($F$4:$F39,AA$3)</f>
        <v>4</v>
      </c>
      <c r="AB39" s="38">
        <f>COUNTIF($E$4:$F39,R$3)</f>
        <v>8</v>
      </c>
      <c r="AC39" s="28">
        <f>COUNTIF($E$4:$F39,S$3)</f>
        <v>11</v>
      </c>
      <c r="AD39" s="28">
        <f>COUNTIF($E$4:$F39,T$3)</f>
        <v>6</v>
      </c>
      <c r="AE39" s="28">
        <f>COUNTIF($E$4:$F39,U$3)</f>
        <v>9</v>
      </c>
      <c r="AF39" s="28">
        <f>COUNTIF($E$4:$F39,V$3)</f>
        <v>8</v>
      </c>
      <c r="AG39" s="28">
        <f>COUNTIF($E$4:$F39,W$3)</f>
        <v>10</v>
      </c>
      <c r="AH39" s="28">
        <f>COUNTIF($E$4:$F39,X$3)</f>
        <v>3</v>
      </c>
      <c r="AI39" s="28">
        <f>COUNTIF($E$4:$F39,Y$3)</f>
        <v>4</v>
      </c>
      <c r="AJ39" s="28">
        <f>COUNTIF($E$4:$F39,Z$3)</f>
        <v>8</v>
      </c>
      <c r="AK39" s="28">
        <f>COUNTIF($E$4:$F39,AA$3)</f>
        <v>5</v>
      </c>
      <c r="AL39" s="36">
        <f t="shared" si="9"/>
        <v>0.625</v>
      </c>
      <c r="AM39" s="36">
        <f t="shared" si="9"/>
        <v>0.36363636363636365</v>
      </c>
      <c r="AN39" s="36">
        <f t="shared" si="9"/>
        <v>0.33333333333333331</v>
      </c>
      <c r="AO39" s="36">
        <f t="shared" si="9"/>
        <v>0.33333333333333331</v>
      </c>
      <c r="AP39" s="36">
        <f t="shared" si="9"/>
        <v>0.625</v>
      </c>
      <c r="AQ39" s="36">
        <f t="shared" si="9"/>
        <v>0.6</v>
      </c>
      <c r="AR39" s="36">
        <f t="shared" si="9"/>
        <v>0.33333333333333331</v>
      </c>
      <c r="AS39" s="36">
        <f t="shared" si="9"/>
        <v>0.5</v>
      </c>
      <c r="AT39" s="36">
        <f t="shared" si="9"/>
        <v>0.5</v>
      </c>
      <c r="AU39" s="36">
        <f t="shared" si="9"/>
        <v>0.8</v>
      </c>
      <c r="AV39" s="27">
        <v>37</v>
      </c>
    </row>
    <row r="40" spans="1:48" x14ac:dyDescent="0.35">
      <c r="A40" t="s">
        <v>144</v>
      </c>
      <c r="B40" s="33">
        <v>37</v>
      </c>
      <c r="C40" s="27">
        <v>7</v>
      </c>
      <c r="D40" s="27">
        <v>2</v>
      </c>
      <c r="E40" s="27">
        <v>7</v>
      </c>
      <c r="F40" s="27">
        <f t="shared" si="6"/>
        <v>2</v>
      </c>
      <c r="G40" s="27">
        <f t="shared" si="7"/>
        <v>5</v>
      </c>
      <c r="H40" s="27">
        <f t="shared" si="8"/>
        <v>0</v>
      </c>
      <c r="I40" s="34">
        <f>VLOOKUP(F40,naive_stat!$A$4:$E$13,5,0)</f>
        <v>0.4838709677419355</v>
      </c>
      <c r="J40" s="35">
        <f>11-VLOOKUP(F40,naive_stat!$A$4:$F$13,6,0)</f>
        <v>6</v>
      </c>
      <c r="K40" s="36">
        <f>HLOOKUP(F40,$AL$3:AU40,AV40,0)</f>
        <v>0.42857142857142855</v>
      </c>
      <c r="L40" s="54">
        <f>IF(VLOOKUP(C40,dynamic!$A$35:$G$44,7,0)&gt;VLOOKUP(D40,dynamic!$A$35:$G$44,7,0),C40,D40)</f>
        <v>2</v>
      </c>
      <c r="M40" s="54">
        <f t="shared" si="2"/>
        <v>0</v>
      </c>
      <c r="N40" s="54">
        <f>IF(VLOOKUP(C40,dynamic!$A$35:$F$44,2,0)&gt;VLOOKUP(D40,dynamic!$A$35:$F$44,2,0),C40,D40)</f>
        <v>2</v>
      </c>
      <c r="O40" s="54">
        <f t="shared" si="3"/>
        <v>0</v>
      </c>
      <c r="P40" s="54">
        <f>IF(VLOOKUP(C40,dynamic!$A$35:$F$44,4,0)&gt;VLOOKUP(D40,dynamic!$A$35:$F$44,4,0),C40,D40)</f>
        <v>7</v>
      </c>
      <c r="Q40" s="54">
        <f t="shared" si="4"/>
        <v>1</v>
      </c>
      <c r="R40" s="27">
        <f>COUNTIF($F$4:$F40,R$3)</f>
        <v>5</v>
      </c>
      <c r="S40" s="27">
        <f>COUNTIF($F$4:$F40,S$3)</f>
        <v>4</v>
      </c>
      <c r="T40" s="27">
        <f>COUNTIF($F$4:$F40,T$3)</f>
        <v>3</v>
      </c>
      <c r="U40" s="27">
        <f>COUNTIF($F$4:$F40,U$3)</f>
        <v>3</v>
      </c>
      <c r="V40" s="27">
        <f>COUNTIF($F$4:$F40,V$3)</f>
        <v>5</v>
      </c>
      <c r="W40" s="27">
        <f>COUNTIF($F$4:$F40,W$3)</f>
        <v>6</v>
      </c>
      <c r="X40" s="27">
        <f>COUNTIF($F$4:$F40,X$3)</f>
        <v>1</v>
      </c>
      <c r="Y40" s="27">
        <f>COUNTIF($F$4:$F40,Y$3)</f>
        <v>2</v>
      </c>
      <c r="Z40" s="27">
        <f>COUNTIF($F$4:$F40,Z$3)</f>
        <v>4</v>
      </c>
      <c r="AA40" s="27">
        <f>COUNTIF($F$4:$F40,AA$3)</f>
        <v>4</v>
      </c>
      <c r="AB40" s="38">
        <f>COUNTIF($E$4:$F40,R$3)</f>
        <v>8</v>
      </c>
      <c r="AC40" s="28">
        <f>COUNTIF($E$4:$F40,S$3)</f>
        <v>11</v>
      </c>
      <c r="AD40" s="28">
        <f>COUNTIF($E$4:$F40,T$3)</f>
        <v>7</v>
      </c>
      <c r="AE40" s="28">
        <f>COUNTIF($E$4:$F40,U$3)</f>
        <v>9</v>
      </c>
      <c r="AF40" s="28">
        <f>COUNTIF($E$4:$F40,V$3)</f>
        <v>8</v>
      </c>
      <c r="AG40" s="28">
        <f>COUNTIF($E$4:$F40,W$3)</f>
        <v>10</v>
      </c>
      <c r="AH40" s="28">
        <f>COUNTIF($E$4:$F40,X$3)</f>
        <v>3</v>
      </c>
      <c r="AI40" s="28">
        <f>COUNTIF($E$4:$F40,Y$3)</f>
        <v>5</v>
      </c>
      <c r="AJ40" s="28">
        <f>COUNTIF($E$4:$F40,Z$3)</f>
        <v>8</v>
      </c>
      <c r="AK40" s="28">
        <f>COUNTIF($E$4:$F40,AA$3)</f>
        <v>5</v>
      </c>
      <c r="AL40" s="36">
        <f t="shared" si="9"/>
        <v>0.625</v>
      </c>
      <c r="AM40" s="36">
        <f t="shared" si="9"/>
        <v>0.36363636363636365</v>
      </c>
      <c r="AN40" s="36">
        <f t="shared" si="9"/>
        <v>0.42857142857142855</v>
      </c>
      <c r="AO40" s="36">
        <f t="shared" si="9"/>
        <v>0.33333333333333331</v>
      </c>
      <c r="AP40" s="36">
        <f t="shared" si="9"/>
        <v>0.625</v>
      </c>
      <c r="AQ40" s="36">
        <f t="shared" si="9"/>
        <v>0.6</v>
      </c>
      <c r="AR40" s="36">
        <f t="shared" si="9"/>
        <v>0.33333333333333331</v>
      </c>
      <c r="AS40" s="36">
        <f t="shared" si="9"/>
        <v>0.4</v>
      </c>
      <c r="AT40" s="36">
        <f t="shared" si="9"/>
        <v>0.5</v>
      </c>
      <c r="AU40" s="36">
        <f t="shared" si="9"/>
        <v>0.8</v>
      </c>
      <c r="AV40" s="27">
        <v>38</v>
      </c>
    </row>
    <row r="41" spans="1:48" x14ac:dyDescent="0.35">
      <c r="A41" t="s">
        <v>144</v>
      </c>
      <c r="B41" s="33">
        <v>38</v>
      </c>
      <c r="C41" s="27">
        <v>4</v>
      </c>
      <c r="D41" s="27">
        <v>1</v>
      </c>
      <c r="E41" s="27">
        <v>1</v>
      </c>
      <c r="F41" s="27">
        <f t="shared" si="6"/>
        <v>4</v>
      </c>
      <c r="G41" s="27">
        <f t="shared" si="7"/>
        <v>3</v>
      </c>
      <c r="H41" s="27">
        <f t="shared" si="8"/>
        <v>0</v>
      </c>
      <c r="I41" s="34">
        <f>VLOOKUP(F41,naive_stat!$A$4:$E$13,5,0)</f>
        <v>0.5161290322580645</v>
      </c>
      <c r="J41" s="35">
        <f>11-VLOOKUP(F41,naive_stat!$A$4:$F$13,6,0)</f>
        <v>8</v>
      </c>
      <c r="K41" s="36">
        <f>HLOOKUP(F41,$AL$3:AU41,AV41,0)</f>
        <v>0.66666666666666663</v>
      </c>
      <c r="L41" s="54">
        <f>IF(VLOOKUP(C41,dynamic!$A$35:$G$44,7,0)&gt;VLOOKUP(D41,dynamic!$A$35:$G$44,7,0),C41,D41)</f>
        <v>1</v>
      </c>
      <c r="M41" s="54">
        <f t="shared" si="2"/>
        <v>1</v>
      </c>
      <c r="N41" s="54">
        <f>IF(VLOOKUP(C41,dynamic!$A$35:$F$44,2,0)&gt;VLOOKUP(D41,dynamic!$A$35:$F$44,2,0),C41,D41)</f>
        <v>4</v>
      </c>
      <c r="O41" s="54">
        <f t="shared" si="3"/>
        <v>0</v>
      </c>
      <c r="P41" s="54">
        <f>IF(VLOOKUP(C41,dynamic!$A$35:$F$44,4,0)&gt;VLOOKUP(D41,dynamic!$A$35:$F$44,4,0),C41,D41)</f>
        <v>4</v>
      </c>
      <c r="Q41" s="54">
        <f t="shared" si="4"/>
        <v>0</v>
      </c>
      <c r="R41" s="27">
        <f>COUNTIF($F$4:$F41,R$3)</f>
        <v>5</v>
      </c>
      <c r="S41" s="27">
        <f>COUNTIF($F$4:$F41,S$3)</f>
        <v>4</v>
      </c>
      <c r="T41" s="27">
        <f>COUNTIF($F$4:$F41,T$3)</f>
        <v>3</v>
      </c>
      <c r="U41" s="27">
        <f>COUNTIF($F$4:$F41,U$3)</f>
        <v>3</v>
      </c>
      <c r="V41" s="27">
        <f>COUNTIF($F$4:$F41,V$3)</f>
        <v>6</v>
      </c>
      <c r="W41" s="27">
        <f>COUNTIF($F$4:$F41,W$3)</f>
        <v>6</v>
      </c>
      <c r="X41" s="27">
        <f>COUNTIF($F$4:$F41,X$3)</f>
        <v>1</v>
      </c>
      <c r="Y41" s="27">
        <f>COUNTIF($F$4:$F41,Y$3)</f>
        <v>2</v>
      </c>
      <c r="Z41" s="27">
        <f>COUNTIF($F$4:$F41,Z$3)</f>
        <v>4</v>
      </c>
      <c r="AA41" s="27">
        <f>COUNTIF($F$4:$F41,AA$3)</f>
        <v>4</v>
      </c>
      <c r="AB41" s="38">
        <f>COUNTIF($E$4:$F41,R$3)</f>
        <v>8</v>
      </c>
      <c r="AC41" s="28">
        <f>COUNTIF($E$4:$F41,S$3)</f>
        <v>12</v>
      </c>
      <c r="AD41" s="28">
        <f>COUNTIF($E$4:$F41,T$3)</f>
        <v>7</v>
      </c>
      <c r="AE41" s="28">
        <f>COUNTIF($E$4:$F41,U$3)</f>
        <v>9</v>
      </c>
      <c r="AF41" s="28">
        <f>COUNTIF($E$4:$F41,V$3)</f>
        <v>9</v>
      </c>
      <c r="AG41" s="28">
        <f>COUNTIF($E$4:$F41,W$3)</f>
        <v>10</v>
      </c>
      <c r="AH41" s="28">
        <f>COUNTIF($E$4:$F41,X$3)</f>
        <v>3</v>
      </c>
      <c r="AI41" s="28">
        <f>COUNTIF($E$4:$F41,Y$3)</f>
        <v>5</v>
      </c>
      <c r="AJ41" s="28">
        <f>COUNTIF($E$4:$F41,Z$3)</f>
        <v>8</v>
      </c>
      <c r="AK41" s="28">
        <f>COUNTIF($E$4:$F41,AA$3)</f>
        <v>5</v>
      </c>
      <c r="AL41" s="36">
        <f t="shared" si="9"/>
        <v>0.625</v>
      </c>
      <c r="AM41" s="36">
        <f t="shared" si="9"/>
        <v>0.33333333333333331</v>
      </c>
      <c r="AN41" s="36">
        <f t="shared" si="9"/>
        <v>0.42857142857142855</v>
      </c>
      <c r="AO41" s="36">
        <f t="shared" si="9"/>
        <v>0.33333333333333331</v>
      </c>
      <c r="AP41" s="36">
        <f t="shared" si="9"/>
        <v>0.66666666666666663</v>
      </c>
      <c r="AQ41" s="36">
        <f t="shared" si="9"/>
        <v>0.6</v>
      </c>
      <c r="AR41" s="36">
        <f t="shared" si="9"/>
        <v>0.33333333333333331</v>
      </c>
      <c r="AS41" s="36">
        <f t="shared" si="9"/>
        <v>0.4</v>
      </c>
      <c r="AT41" s="36">
        <f t="shared" si="9"/>
        <v>0.5</v>
      </c>
      <c r="AU41" s="36">
        <f t="shared" si="9"/>
        <v>0.8</v>
      </c>
      <c r="AV41" s="27">
        <v>39</v>
      </c>
    </row>
    <row r="42" spans="1:48" x14ac:dyDescent="0.35">
      <c r="A42" t="s">
        <v>144</v>
      </c>
      <c r="B42" s="33">
        <v>39</v>
      </c>
      <c r="C42" s="27">
        <v>0</v>
      </c>
      <c r="D42" s="27">
        <v>2</v>
      </c>
      <c r="E42" s="27">
        <v>0</v>
      </c>
      <c r="F42" s="27">
        <f t="shared" si="6"/>
        <v>2</v>
      </c>
      <c r="G42" s="27">
        <f t="shared" si="7"/>
        <v>-2</v>
      </c>
      <c r="H42" s="27">
        <f t="shared" si="8"/>
        <v>0</v>
      </c>
      <c r="I42" s="34">
        <f>VLOOKUP(F42,naive_stat!$A$4:$E$13,5,0)</f>
        <v>0.4838709677419355</v>
      </c>
      <c r="J42" s="35">
        <f>11-VLOOKUP(F42,naive_stat!$A$4:$F$13,6,0)</f>
        <v>6</v>
      </c>
      <c r="K42" s="36">
        <f>HLOOKUP(F42,$AL$3:AU42,AV42,0)</f>
        <v>0.5</v>
      </c>
      <c r="L42" s="54">
        <f>IF(VLOOKUP(C42,dynamic!$A$35:$G$44,7,0)&gt;VLOOKUP(D42,dynamic!$A$35:$G$44,7,0),C42,D42)</f>
        <v>2</v>
      </c>
      <c r="M42" s="54">
        <f t="shared" si="2"/>
        <v>0</v>
      </c>
      <c r="N42" s="54">
        <f>IF(VLOOKUP(C42,dynamic!$A$35:$F$44,2,0)&gt;VLOOKUP(D42,dynamic!$A$35:$F$44,2,0),C42,D42)</f>
        <v>2</v>
      </c>
      <c r="O42" s="54">
        <f t="shared" si="3"/>
        <v>0</v>
      </c>
      <c r="P42" s="54">
        <f>IF(VLOOKUP(C42,dynamic!$A$35:$F$44,4,0)&gt;VLOOKUP(D42,dynamic!$A$35:$F$44,4,0),C42,D42)</f>
        <v>0</v>
      </c>
      <c r="Q42" s="54">
        <f t="shared" si="4"/>
        <v>1</v>
      </c>
      <c r="R42" s="27">
        <f>COUNTIF($F$4:$F42,R$3)</f>
        <v>5</v>
      </c>
      <c r="S42" s="27">
        <f>COUNTIF($F$4:$F42,S$3)</f>
        <v>4</v>
      </c>
      <c r="T42" s="27">
        <f>COUNTIF($F$4:$F42,T$3)</f>
        <v>4</v>
      </c>
      <c r="U42" s="27">
        <f>COUNTIF($F$4:$F42,U$3)</f>
        <v>3</v>
      </c>
      <c r="V42" s="27">
        <f>COUNTIF($F$4:$F42,V$3)</f>
        <v>6</v>
      </c>
      <c r="W42" s="27">
        <f>COUNTIF($F$4:$F42,W$3)</f>
        <v>6</v>
      </c>
      <c r="X42" s="27">
        <f>COUNTIF($F$4:$F42,X$3)</f>
        <v>1</v>
      </c>
      <c r="Y42" s="27">
        <f>COUNTIF($F$4:$F42,Y$3)</f>
        <v>2</v>
      </c>
      <c r="Z42" s="27">
        <f>COUNTIF($F$4:$F42,Z$3)</f>
        <v>4</v>
      </c>
      <c r="AA42" s="27">
        <f>COUNTIF($F$4:$F42,AA$3)</f>
        <v>4</v>
      </c>
      <c r="AB42" s="38">
        <f>COUNTIF($E$4:$F42,R$3)</f>
        <v>9</v>
      </c>
      <c r="AC42" s="28">
        <f>COUNTIF($E$4:$F42,S$3)</f>
        <v>12</v>
      </c>
      <c r="AD42" s="28">
        <f>COUNTIF($E$4:$F42,T$3)</f>
        <v>8</v>
      </c>
      <c r="AE42" s="28">
        <f>COUNTIF($E$4:$F42,U$3)</f>
        <v>9</v>
      </c>
      <c r="AF42" s="28">
        <f>COUNTIF($E$4:$F42,V$3)</f>
        <v>9</v>
      </c>
      <c r="AG42" s="28">
        <f>COUNTIF($E$4:$F42,W$3)</f>
        <v>10</v>
      </c>
      <c r="AH42" s="28">
        <f>COUNTIF($E$4:$F42,X$3)</f>
        <v>3</v>
      </c>
      <c r="AI42" s="28">
        <f>COUNTIF($E$4:$F42,Y$3)</f>
        <v>5</v>
      </c>
      <c r="AJ42" s="28">
        <f>COUNTIF($E$4:$F42,Z$3)</f>
        <v>8</v>
      </c>
      <c r="AK42" s="28">
        <f>COUNTIF($E$4:$F42,AA$3)</f>
        <v>5</v>
      </c>
      <c r="AL42" s="36">
        <f t="shared" si="9"/>
        <v>0.55555555555555558</v>
      </c>
      <c r="AM42" s="36">
        <f t="shared" si="9"/>
        <v>0.33333333333333331</v>
      </c>
      <c r="AN42" s="36">
        <f t="shared" si="9"/>
        <v>0.5</v>
      </c>
      <c r="AO42" s="36">
        <f t="shared" si="9"/>
        <v>0.33333333333333331</v>
      </c>
      <c r="AP42" s="36">
        <f t="shared" si="9"/>
        <v>0.66666666666666663</v>
      </c>
      <c r="AQ42" s="36">
        <f t="shared" si="9"/>
        <v>0.6</v>
      </c>
      <c r="AR42" s="36">
        <f t="shared" si="9"/>
        <v>0.33333333333333331</v>
      </c>
      <c r="AS42" s="36">
        <f t="shared" si="9"/>
        <v>0.4</v>
      </c>
      <c r="AT42" s="36">
        <f t="shared" si="9"/>
        <v>0.5</v>
      </c>
      <c r="AU42" s="36">
        <f t="shared" si="9"/>
        <v>0.8</v>
      </c>
      <c r="AV42" s="27">
        <v>40</v>
      </c>
    </row>
    <row r="43" spans="1:48" x14ac:dyDescent="0.35">
      <c r="A43" t="s">
        <v>144</v>
      </c>
      <c r="B43" s="33">
        <v>40</v>
      </c>
      <c r="C43" s="27">
        <v>2</v>
      </c>
      <c r="D43" s="27">
        <v>3</v>
      </c>
      <c r="E43" s="27">
        <v>2</v>
      </c>
      <c r="F43" s="27">
        <f t="shared" si="6"/>
        <v>3</v>
      </c>
      <c r="G43" s="27">
        <f t="shared" si="7"/>
        <v>-1</v>
      </c>
      <c r="H43" s="27">
        <f t="shared" si="8"/>
        <v>0</v>
      </c>
      <c r="I43" s="34">
        <f>VLOOKUP(F43,naive_stat!$A$4:$E$13,5,0)</f>
        <v>0.48148148148148145</v>
      </c>
      <c r="J43" s="35">
        <f>11-VLOOKUP(F43,naive_stat!$A$4:$F$13,6,0)</f>
        <v>5</v>
      </c>
      <c r="K43" s="36">
        <f>HLOOKUP(F43,$AL$3:AU43,AV43,0)</f>
        <v>0.4</v>
      </c>
      <c r="L43" s="54">
        <f>IF(VLOOKUP(C43,dynamic!$A$35:$G$44,7,0)&gt;VLOOKUP(D43,dynamic!$A$35:$G$44,7,0),C43,D43)</f>
        <v>2</v>
      </c>
      <c r="M43" s="54">
        <f t="shared" si="2"/>
        <v>1</v>
      </c>
      <c r="N43" s="54">
        <f>IF(VLOOKUP(C43,dynamic!$A$35:$F$44,2,0)&gt;VLOOKUP(D43,dynamic!$A$35:$F$44,2,0),C43,D43)</f>
        <v>2</v>
      </c>
      <c r="O43" s="54">
        <f t="shared" si="3"/>
        <v>1</v>
      </c>
      <c r="P43" s="54">
        <f>IF(VLOOKUP(C43,dynamic!$A$35:$F$44,4,0)&gt;VLOOKUP(D43,dynamic!$A$35:$F$44,4,0),C43,D43)</f>
        <v>2</v>
      </c>
      <c r="Q43" s="54">
        <f t="shared" si="4"/>
        <v>1</v>
      </c>
      <c r="R43" s="27">
        <f>COUNTIF($F$4:$F43,R$3)</f>
        <v>5</v>
      </c>
      <c r="S43" s="27">
        <f>COUNTIF($F$4:$F43,S$3)</f>
        <v>4</v>
      </c>
      <c r="T43" s="27">
        <f>COUNTIF($F$4:$F43,T$3)</f>
        <v>4</v>
      </c>
      <c r="U43" s="27">
        <f>COUNTIF($F$4:$F43,U$3)</f>
        <v>4</v>
      </c>
      <c r="V43" s="27">
        <f>COUNTIF($F$4:$F43,V$3)</f>
        <v>6</v>
      </c>
      <c r="W43" s="27">
        <f>COUNTIF($F$4:$F43,W$3)</f>
        <v>6</v>
      </c>
      <c r="X43" s="27">
        <f>COUNTIF($F$4:$F43,X$3)</f>
        <v>1</v>
      </c>
      <c r="Y43" s="27">
        <f>COUNTIF($F$4:$F43,Y$3)</f>
        <v>2</v>
      </c>
      <c r="Z43" s="27">
        <f>COUNTIF($F$4:$F43,Z$3)</f>
        <v>4</v>
      </c>
      <c r="AA43" s="27">
        <f>COUNTIF($F$4:$F43,AA$3)</f>
        <v>4</v>
      </c>
      <c r="AB43" s="38">
        <f>COUNTIF($E$4:$F43,R$3)</f>
        <v>9</v>
      </c>
      <c r="AC43" s="28">
        <f>COUNTIF($E$4:$F43,S$3)</f>
        <v>12</v>
      </c>
      <c r="AD43" s="28">
        <f>COUNTIF($E$4:$F43,T$3)</f>
        <v>9</v>
      </c>
      <c r="AE43" s="28">
        <f>COUNTIF($E$4:$F43,U$3)</f>
        <v>10</v>
      </c>
      <c r="AF43" s="28">
        <f>COUNTIF($E$4:$F43,V$3)</f>
        <v>9</v>
      </c>
      <c r="AG43" s="28">
        <f>COUNTIF($E$4:$F43,W$3)</f>
        <v>10</v>
      </c>
      <c r="AH43" s="28">
        <f>COUNTIF($E$4:$F43,X$3)</f>
        <v>3</v>
      </c>
      <c r="AI43" s="28">
        <f>COUNTIF($E$4:$F43,Y$3)</f>
        <v>5</v>
      </c>
      <c r="AJ43" s="28">
        <f>COUNTIF($E$4:$F43,Z$3)</f>
        <v>8</v>
      </c>
      <c r="AK43" s="28">
        <f>COUNTIF($E$4:$F43,AA$3)</f>
        <v>5</v>
      </c>
      <c r="AL43" s="36">
        <f t="shared" si="9"/>
        <v>0.55555555555555558</v>
      </c>
      <c r="AM43" s="36">
        <f t="shared" si="9"/>
        <v>0.33333333333333331</v>
      </c>
      <c r="AN43" s="36">
        <f t="shared" si="9"/>
        <v>0.44444444444444442</v>
      </c>
      <c r="AO43" s="36">
        <f t="shared" si="9"/>
        <v>0.4</v>
      </c>
      <c r="AP43" s="36">
        <f t="shared" si="9"/>
        <v>0.66666666666666663</v>
      </c>
      <c r="AQ43" s="36">
        <f t="shared" si="9"/>
        <v>0.6</v>
      </c>
      <c r="AR43" s="36">
        <f t="shared" si="9"/>
        <v>0.33333333333333331</v>
      </c>
      <c r="AS43" s="36">
        <f t="shared" si="9"/>
        <v>0.4</v>
      </c>
      <c r="AT43" s="36">
        <f t="shared" si="9"/>
        <v>0.5</v>
      </c>
      <c r="AU43" s="36">
        <f t="shared" si="9"/>
        <v>0.8</v>
      </c>
      <c r="AV43" s="27">
        <v>41</v>
      </c>
    </row>
    <row r="44" spans="1:48" x14ac:dyDescent="0.35">
      <c r="A44" t="s">
        <v>144</v>
      </c>
      <c r="B44" s="33">
        <v>41</v>
      </c>
      <c r="C44" s="27">
        <v>5</v>
      </c>
      <c r="D44" s="27">
        <v>7</v>
      </c>
      <c r="E44" s="27">
        <v>7</v>
      </c>
      <c r="F44" s="27">
        <f t="shared" si="6"/>
        <v>5</v>
      </c>
      <c r="G44" s="27">
        <f t="shared" si="7"/>
        <v>-2</v>
      </c>
      <c r="H44" s="27">
        <f t="shared" si="8"/>
        <v>0</v>
      </c>
      <c r="I44" s="34">
        <f>VLOOKUP(F44,naive_stat!$A$4:$E$13,5,0)</f>
        <v>0.42307692307692307</v>
      </c>
      <c r="J44" s="35">
        <f>11-VLOOKUP(F44,naive_stat!$A$4:$F$13,6,0)</f>
        <v>3</v>
      </c>
      <c r="K44" s="36">
        <f>HLOOKUP(F44,$AL$3:AU44,AV44,0)</f>
        <v>0.63636363636363635</v>
      </c>
      <c r="L44" s="54">
        <f>IF(VLOOKUP(C44,dynamic!$A$35:$G$44,7,0)&gt;VLOOKUP(D44,dynamic!$A$35:$G$44,7,0),C44,D44)</f>
        <v>7</v>
      </c>
      <c r="M44" s="54">
        <f t="shared" si="2"/>
        <v>1</v>
      </c>
      <c r="N44" s="54">
        <f>IF(VLOOKUP(C44,dynamic!$A$35:$F$44,2,0)&gt;VLOOKUP(D44,dynamic!$A$35:$F$44,2,0),C44,D44)</f>
        <v>5</v>
      </c>
      <c r="O44" s="54">
        <f t="shared" si="3"/>
        <v>0</v>
      </c>
      <c r="P44" s="54">
        <f>IF(VLOOKUP(C44,dynamic!$A$35:$F$44,4,0)&gt;VLOOKUP(D44,dynamic!$A$35:$F$44,4,0),C44,D44)</f>
        <v>5</v>
      </c>
      <c r="Q44" s="54">
        <f t="shared" si="4"/>
        <v>0</v>
      </c>
      <c r="R44" s="27">
        <f>COUNTIF($F$4:$F44,R$3)</f>
        <v>5</v>
      </c>
      <c r="S44" s="27">
        <f>COUNTIF($F$4:$F44,S$3)</f>
        <v>4</v>
      </c>
      <c r="T44" s="27">
        <f>COUNTIF($F$4:$F44,T$3)</f>
        <v>4</v>
      </c>
      <c r="U44" s="27">
        <f>COUNTIF($F$4:$F44,U$3)</f>
        <v>4</v>
      </c>
      <c r="V44" s="27">
        <f>COUNTIF($F$4:$F44,V$3)</f>
        <v>6</v>
      </c>
      <c r="W44" s="27">
        <f>COUNTIF($F$4:$F44,W$3)</f>
        <v>7</v>
      </c>
      <c r="X44" s="27">
        <f>COUNTIF($F$4:$F44,X$3)</f>
        <v>1</v>
      </c>
      <c r="Y44" s="27">
        <f>COUNTIF($F$4:$F44,Y$3)</f>
        <v>2</v>
      </c>
      <c r="Z44" s="27">
        <f>COUNTIF($F$4:$F44,Z$3)</f>
        <v>4</v>
      </c>
      <c r="AA44" s="27">
        <f>COUNTIF($F$4:$F44,AA$3)</f>
        <v>4</v>
      </c>
      <c r="AB44" s="38">
        <f>COUNTIF($E$4:$F44,R$3)</f>
        <v>9</v>
      </c>
      <c r="AC44" s="28">
        <f>COUNTIF($E$4:$F44,S$3)</f>
        <v>12</v>
      </c>
      <c r="AD44" s="28">
        <f>COUNTIF($E$4:$F44,T$3)</f>
        <v>9</v>
      </c>
      <c r="AE44" s="28">
        <f>COUNTIF($E$4:$F44,U$3)</f>
        <v>10</v>
      </c>
      <c r="AF44" s="28">
        <f>COUNTIF($E$4:$F44,V$3)</f>
        <v>9</v>
      </c>
      <c r="AG44" s="28">
        <f>COUNTIF($E$4:$F44,W$3)</f>
        <v>11</v>
      </c>
      <c r="AH44" s="28">
        <f>COUNTIF($E$4:$F44,X$3)</f>
        <v>3</v>
      </c>
      <c r="AI44" s="28">
        <f>COUNTIF($E$4:$F44,Y$3)</f>
        <v>6</v>
      </c>
      <c r="AJ44" s="28">
        <f>COUNTIF($E$4:$F44,Z$3)</f>
        <v>8</v>
      </c>
      <c r="AK44" s="28">
        <f>COUNTIF($E$4:$F44,AA$3)</f>
        <v>5</v>
      </c>
      <c r="AL44" s="36">
        <f t="shared" ref="AL44:AU69" si="10">IFERROR(R44/AB44,0)</f>
        <v>0.55555555555555558</v>
      </c>
      <c r="AM44" s="36">
        <f t="shared" si="10"/>
        <v>0.33333333333333331</v>
      </c>
      <c r="AN44" s="36">
        <f t="shared" si="10"/>
        <v>0.44444444444444442</v>
      </c>
      <c r="AO44" s="36">
        <f t="shared" si="10"/>
        <v>0.4</v>
      </c>
      <c r="AP44" s="36">
        <f t="shared" si="10"/>
        <v>0.66666666666666663</v>
      </c>
      <c r="AQ44" s="36">
        <f t="shared" si="10"/>
        <v>0.63636363636363635</v>
      </c>
      <c r="AR44" s="36">
        <f t="shared" si="10"/>
        <v>0.33333333333333331</v>
      </c>
      <c r="AS44" s="36">
        <f t="shared" si="10"/>
        <v>0.33333333333333331</v>
      </c>
      <c r="AT44" s="36">
        <f t="shared" si="10"/>
        <v>0.5</v>
      </c>
      <c r="AU44" s="36">
        <f t="shared" si="10"/>
        <v>0.8</v>
      </c>
      <c r="AV44" s="27">
        <v>42</v>
      </c>
    </row>
    <row r="45" spans="1:48" x14ac:dyDescent="0.35">
      <c r="A45" t="s">
        <v>144</v>
      </c>
      <c r="B45" s="33">
        <v>42</v>
      </c>
      <c r="C45" s="27">
        <v>8</v>
      </c>
      <c r="D45" s="27">
        <v>2</v>
      </c>
      <c r="E45" s="27">
        <v>2</v>
      </c>
      <c r="F45" s="27">
        <f t="shared" si="6"/>
        <v>8</v>
      </c>
      <c r="G45" s="27">
        <f t="shared" si="7"/>
        <v>6</v>
      </c>
      <c r="H45" s="27">
        <f t="shared" si="8"/>
        <v>0</v>
      </c>
      <c r="I45" s="34">
        <f>VLOOKUP(F45,naive_stat!$A$4:$E$13,5,0)</f>
        <v>0.32</v>
      </c>
      <c r="J45" s="35">
        <f>11-VLOOKUP(F45,naive_stat!$A$4:$F$13,6,0)</f>
        <v>1</v>
      </c>
      <c r="K45" s="36">
        <f>HLOOKUP(F45,$AL$3:AU45,AV45,0)</f>
        <v>0.55555555555555558</v>
      </c>
      <c r="L45" s="54">
        <f>IF(VLOOKUP(C45,dynamic!$A$35:$G$44,7,0)&gt;VLOOKUP(D45,dynamic!$A$35:$G$44,7,0),C45,D45)</f>
        <v>2</v>
      </c>
      <c r="M45" s="54">
        <f t="shared" si="2"/>
        <v>1</v>
      </c>
      <c r="N45" s="54">
        <f>IF(VLOOKUP(C45,dynamic!$A$35:$F$44,2,0)&gt;VLOOKUP(D45,dynamic!$A$35:$F$44,2,0),C45,D45)</f>
        <v>8</v>
      </c>
      <c r="O45" s="54">
        <f t="shared" si="3"/>
        <v>0</v>
      </c>
      <c r="P45" s="54">
        <f>IF(VLOOKUP(C45,dynamic!$A$35:$F$44,4,0)&gt;VLOOKUP(D45,dynamic!$A$35:$F$44,4,0),C45,D45)</f>
        <v>8</v>
      </c>
      <c r="Q45" s="54">
        <f t="shared" si="4"/>
        <v>0</v>
      </c>
      <c r="R45" s="27">
        <f>COUNTIF($F$4:$F45,R$3)</f>
        <v>5</v>
      </c>
      <c r="S45" s="27">
        <f>COUNTIF($F$4:$F45,S$3)</f>
        <v>4</v>
      </c>
      <c r="T45" s="27">
        <f>COUNTIF($F$4:$F45,T$3)</f>
        <v>4</v>
      </c>
      <c r="U45" s="27">
        <f>COUNTIF($F$4:$F45,U$3)</f>
        <v>4</v>
      </c>
      <c r="V45" s="27">
        <f>COUNTIF($F$4:$F45,V$3)</f>
        <v>6</v>
      </c>
      <c r="W45" s="27">
        <f>COUNTIF($F$4:$F45,W$3)</f>
        <v>7</v>
      </c>
      <c r="X45" s="27">
        <f>COUNTIF($F$4:$F45,X$3)</f>
        <v>1</v>
      </c>
      <c r="Y45" s="27">
        <f>COUNTIF($F$4:$F45,Y$3)</f>
        <v>2</v>
      </c>
      <c r="Z45" s="27">
        <f>COUNTIF($F$4:$F45,Z$3)</f>
        <v>5</v>
      </c>
      <c r="AA45" s="27">
        <f>COUNTIF($F$4:$F45,AA$3)</f>
        <v>4</v>
      </c>
      <c r="AB45" s="38">
        <f>COUNTIF($E$4:$F45,R$3)</f>
        <v>9</v>
      </c>
      <c r="AC45" s="28">
        <f>COUNTIF($E$4:$F45,S$3)</f>
        <v>12</v>
      </c>
      <c r="AD45" s="28">
        <f>COUNTIF($E$4:$F45,T$3)</f>
        <v>10</v>
      </c>
      <c r="AE45" s="28">
        <f>COUNTIF($E$4:$F45,U$3)</f>
        <v>10</v>
      </c>
      <c r="AF45" s="28">
        <f>COUNTIF($E$4:$F45,V$3)</f>
        <v>9</v>
      </c>
      <c r="AG45" s="28">
        <f>COUNTIF($E$4:$F45,W$3)</f>
        <v>11</v>
      </c>
      <c r="AH45" s="28">
        <f>COUNTIF($E$4:$F45,X$3)</f>
        <v>3</v>
      </c>
      <c r="AI45" s="28">
        <f>COUNTIF($E$4:$F45,Y$3)</f>
        <v>6</v>
      </c>
      <c r="AJ45" s="28">
        <f>COUNTIF($E$4:$F45,Z$3)</f>
        <v>9</v>
      </c>
      <c r="AK45" s="28">
        <f>COUNTIF($E$4:$F45,AA$3)</f>
        <v>5</v>
      </c>
      <c r="AL45" s="36">
        <f t="shared" si="10"/>
        <v>0.55555555555555558</v>
      </c>
      <c r="AM45" s="36">
        <f t="shared" si="10"/>
        <v>0.33333333333333331</v>
      </c>
      <c r="AN45" s="36">
        <f t="shared" si="10"/>
        <v>0.4</v>
      </c>
      <c r="AO45" s="36">
        <f t="shared" si="10"/>
        <v>0.4</v>
      </c>
      <c r="AP45" s="36">
        <f t="shared" si="10"/>
        <v>0.66666666666666663</v>
      </c>
      <c r="AQ45" s="36">
        <f t="shared" si="10"/>
        <v>0.63636363636363635</v>
      </c>
      <c r="AR45" s="36">
        <f t="shared" si="10"/>
        <v>0.33333333333333331</v>
      </c>
      <c r="AS45" s="36">
        <f t="shared" si="10"/>
        <v>0.33333333333333331</v>
      </c>
      <c r="AT45" s="36">
        <f t="shared" si="10"/>
        <v>0.55555555555555558</v>
      </c>
      <c r="AU45" s="36">
        <f t="shared" si="10"/>
        <v>0.8</v>
      </c>
      <c r="AV45" s="27">
        <v>43</v>
      </c>
    </row>
    <row r="46" spans="1:48" x14ac:dyDescent="0.35">
      <c r="A46" t="s">
        <v>144</v>
      </c>
      <c r="B46" s="33">
        <v>43</v>
      </c>
      <c r="C46" s="27">
        <v>9</v>
      </c>
      <c r="D46" s="27">
        <v>5</v>
      </c>
      <c r="E46" s="27">
        <v>5</v>
      </c>
      <c r="F46" s="27">
        <f t="shared" si="6"/>
        <v>9</v>
      </c>
      <c r="G46" s="27">
        <f t="shared" si="7"/>
        <v>4</v>
      </c>
      <c r="H46" s="27">
        <f t="shared" si="8"/>
        <v>0</v>
      </c>
      <c r="I46" s="34">
        <f>VLOOKUP(F46,naive_stat!$A$4:$E$13,5,0)</f>
        <v>0.4</v>
      </c>
      <c r="J46" s="35">
        <f>11-VLOOKUP(F46,naive_stat!$A$4:$F$13,6,0)</f>
        <v>2</v>
      </c>
      <c r="K46" s="36">
        <f>HLOOKUP(F46,$AL$3:AU46,AV46,0)</f>
        <v>0.83333333333333337</v>
      </c>
      <c r="L46" s="54">
        <f>IF(VLOOKUP(C46,dynamic!$A$35:$G$44,7,0)&gt;VLOOKUP(D46,dynamic!$A$35:$G$44,7,0),C46,D46)</f>
        <v>5</v>
      </c>
      <c r="M46" s="54">
        <f t="shared" si="2"/>
        <v>1</v>
      </c>
      <c r="N46" s="54">
        <f>IF(VLOOKUP(C46,dynamic!$A$35:$F$44,2,0)&gt;VLOOKUP(D46,dynamic!$A$35:$F$44,2,0),C46,D46)</f>
        <v>9</v>
      </c>
      <c r="O46" s="54">
        <f t="shared" si="3"/>
        <v>0</v>
      </c>
      <c r="P46" s="54">
        <f>IF(VLOOKUP(C46,dynamic!$A$35:$F$44,4,0)&gt;VLOOKUP(D46,dynamic!$A$35:$F$44,4,0),C46,D46)</f>
        <v>9</v>
      </c>
      <c r="Q46" s="54">
        <f t="shared" si="4"/>
        <v>0</v>
      </c>
      <c r="R46" s="27">
        <f>COUNTIF($F$4:$F46,R$3)</f>
        <v>5</v>
      </c>
      <c r="S46" s="27">
        <f>COUNTIF($F$4:$F46,S$3)</f>
        <v>4</v>
      </c>
      <c r="T46" s="27">
        <f>COUNTIF($F$4:$F46,T$3)</f>
        <v>4</v>
      </c>
      <c r="U46" s="27">
        <f>COUNTIF($F$4:$F46,U$3)</f>
        <v>4</v>
      </c>
      <c r="V46" s="27">
        <f>COUNTIF($F$4:$F46,V$3)</f>
        <v>6</v>
      </c>
      <c r="W46" s="27">
        <f>COUNTIF($F$4:$F46,W$3)</f>
        <v>7</v>
      </c>
      <c r="X46" s="27">
        <f>COUNTIF($F$4:$F46,X$3)</f>
        <v>1</v>
      </c>
      <c r="Y46" s="27">
        <f>COUNTIF($F$4:$F46,Y$3)</f>
        <v>2</v>
      </c>
      <c r="Z46" s="27">
        <f>COUNTIF($F$4:$F46,Z$3)</f>
        <v>5</v>
      </c>
      <c r="AA46" s="27">
        <f>COUNTIF($F$4:$F46,AA$3)</f>
        <v>5</v>
      </c>
      <c r="AB46" s="38">
        <f>COUNTIF($E$4:$F46,R$3)</f>
        <v>9</v>
      </c>
      <c r="AC46" s="28">
        <f>COUNTIF($E$4:$F46,S$3)</f>
        <v>12</v>
      </c>
      <c r="AD46" s="28">
        <f>COUNTIF($E$4:$F46,T$3)</f>
        <v>10</v>
      </c>
      <c r="AE46" s="28">
        <f>COUNTIF($E$4:$F46,U$3)</f>
        <v>10</v>
      </c>
      <c r="AF46" s="28">
        <f>COUNTIF($E$4:$F46,V$3)</f>
        <v>9</v>
      </c>
      <c r="AG46" s="28">
        <f>COUNTIF($E$4:$F46,W$3)</f>
        <v>12</v>
      </c>
      <c r="AH46" s="28">
        <f>COUNTIF($E$4:$F46,X$3)</f>
        <v>3</v>
      </c>
      <c r="AI46" s="28">
        <f>COUNTIF($E$4:$F46,Y$3)</f>
        <v>6</v>
      </c>
      <c r="AJ46" s="28">
        <f>COUNTIF($E$4:$F46,Z$3)</f>
        <v>9</v>
      </c>
      <c r="AK46" s="28">
        <f>COUNTIF($E$4:$F46,AA$3)</f>
        <v>6</v>
      </c>
      <c r="AL46" s="36">
        <f t="shared" si="10"/>
        <v>0.55555555555555558</v>
      </c>
      <c r="AM46" s="36">
        <f t="shared" si="10"/>
        <v>0.33333333333333331</v>
      </c>
      <c r="AN46" s="36">
        <f t="shared" si="10"/>
        <v>0.4</v>
      </c>
      <c r="AO46" s="36">
        <f t="shared" si="10"/>
        <v>0.4</v>
      </c>
      <c r="AP46" s="36">
        <f t="shared" si="10"/>
        <v>0.66666666666666663</v>
      </c>
      <c r="AQ46" s="36">
        <f t="shared" si="10"/>
        <v>0.58333333333333337</v>
      </c>
      <c r="AR46" s="36">
        <f t="shared" si="10"/>
        <v>0.33333333333333331</v>
      </c>
      <c r="AS46" s="36">
        <f t="shared" si="10"/>
        <v>0.33333333333333331</v>
      </c>
      <c r="AT46" s="36">
        <f t="shared" si="10"/>
        <v>0.55555555555555558</v>
      </c>
      <c r="AU46" s="36">
        <f t="shared" si="10"/>
        <v>0.83333333333333337</v>
      </c>
      <c r="AV46" s="27">
        <v>44</v>
      </c>
    </row>
    <row r="47" spans="1:48" x14ac:dyDescent="0.35">
      <c r="A47" t="s">
        <v>144</v>
      </c>
      <c r="B47" s="33">
        <v>44</v>
      </c>
      <c r="C47" s="27">
        <v>3</v>
      </c>
      <c r="D47" s="27">
        <v>7</v>
      </c>
      <c r="E47" s="27">
        <v>3</v>
      </c>
      <c r="F47" s="27">
        <f t="shared" si="6"/>
        <v>7</v>
      </c>
      <c r="G47" s="27">
        <f t="shared" si="7"/>
        <v>-4</v>
      </c>
      <c r="H47" s="27">
        <f t="shared" si="8"/>
        <v>0</v>
      </c>
      <c r="I47" s="34">
        <f>VLOOKUP(F47,naive_stat!$A$4:$E$13,5,0)</f>
        <v>0.44827586206896552</v>
      </c>
      <c r="J47" s="35">
        <f>11-VLOOKUP(F47,naive_stat!$A$4:$F$13,6,0)</f>
        <v>4</v>
      </c>
      <c r="K47" s="36">
        <f>HLOOKUP(F47,$AL$3:AU47,AV47,0)</f>
        <v>0.42857142857142855</v>
      </c>
      <c r="L47" s="54">
        <f>IF(VLOOKUP(C47,dynamic!$A$35:$G$44,7,0)&gt;VLOOKUP(D47,dynamic!$A$35:$G$44,7,0),C47,D47)</f>
        <v>3</v>
      </c>
      <c r="M47" s="54">
        <f t="shared" si="2"/>
        <v>1</v>
      </c>
      <c r="N47" s="54">
        <f>IF(VLOOKUP(C47,dynamic!$A$35:$F$44,2,0)&gt;VLOOKUP(D47,dynamic!$A$35:$F$44,2,0),C47,D47)</f>
        <v>7</v>
      </c>
      <c r="O47" s="54">
        <f t="shared" si="3"/>
        <v>0</v>
      </c>
      <c r="P47" s="54">
        <f>IF(VLOOKUP(C47,dynamic!$A$35:$F$44,4,0)&gt;VLOOKUP(D47,dynamic!$A$35:$F$44,4,0),C47,D47)</f>
        <v>7</v>
      </c>
      <c r="Q47" s="54">
        <f t="shared" si="4"/>
        <v>0</v>
      </c>
      <c r="R47" s="27">
        <f>COUNTIF($F$4:$F47,R$3)</f>
        <v>5</v>
      </c>
      <c r="S47" s="27">
        <f>COUNTIF($F$4:$F47,S$3)</f>
        <v>4</v>
      </c>
      <c r="T47" s="27">
        <f>COUNTIF($F$4:$F47,T$3)</f>
        <v>4</v>
      </c>
      <c r="U47" s="27">
        <f>COUNTIF($F$4:$F47,U$3)</f>
        <v>4</v>
      </c>
      <c r="V47" s="27">
        <f>COUNTIF($F$4:$F47,V$3)</f>
        <v>6</v>
      </c>
      <c r="W47" s="27">
        <f>COUNTIF($F$4:$F47,W$3)</f>
        <v>7</v>
      </c>
      <c r="X47" s="27">
        <f>COUNTIF($F$4:$F47,X$3)</f>
        <v>1</v>
      </c>
      <c r="Y47" s="27">
        <f>COUNTIF($F$4:$F47,Y$3)</f>
        <v>3</v>
      </c>
      <c r="Z47" s="27">
        <f>COUNTIF($F$4:$F47,Z$3)</f>
        <v>5</v>
      </c>
      <c r="AA47" s="27">
        <f>COUNTIF($F$4:$F47,AA$3)</f>
        <v>5</v>
      </c>
      <c r="AB47" s="38">
        <f>COUNTIF($E$4:$F47,R$3)</f>
        <v>9</v>
      </c>
      <c r="AC47" s="28">
        <f>COUNTIF($E$4:$F47,S$3)</f>
        <v>12</v>
      </c>
      <c r="AD47" s="28">
        <f>COUNTIF($E$4:$F47,T$3)</f>
        <v>10</v>
      </c>
      <c r="AE47" s="28">
        <f>COUNTIF($E$4:$F47,U$3)</f>
        <v>11</v>
      </c>
      <c r="AF47" s="28">
        <f>COUNTIF($E$4:$F47,V$3)</f>
        <v>9</v>
      </c>
      <c r="AG47" s="28">
        <f>COUNTIF($E$4:$F47,W$3)</f>
        <v>12</v>
      </c>
      <c r="AH47" s="28">
        <f>COUNTIF($E$4:$F47,X$3)</f>
        <v>3</v>
      </c>
      <c r="AI47" s="28">
        <f>COUNTIF($E$4:$F47,Y$3)</f>
        <v>7</v>
      </c>
      <c r="AJ47" s="28">
        <f>COUNTIF($E$4:$F47,Z$3)</f>
        <v>9</v>
      </c>
      <c r="AK47" s="28">
        <f>COUNTIF($E$4:$F47,AA$3)</f>
        <v>6</v>
      </c>
      <c r="AL47" s="36">
        <f t="shared" si="10"/>
        <v>0.55555555555555558</v>
      </c>
      <c r="AM47" s="36">
        <f t="shared" si="10"/>
        <v>0.33333333333333331</v>
      </c>
      <c r="AN47" s="36">
        <f t="shared" si="10"/>
        <v>0.4</v>
      </c>
      <c r="AO47" s="36">
        <f t="shared" si="10"/>
        <v>0.36363636363636365</v>
      </c>
      <c r="AP47" s="36">
        <f t="shared" si="10"/>
        <v>0.66666666666666663</v>
      </c>
      <c r="AQ47" s="36">
        <f t="shared" si="10"/>
        <v>0.58333333333333337</v>
      </c>
      <c r="AR47" s="36">
        <f t="shared" si="10"/>
        <v>0.33333333333333331</v>
      </c>
      <c r="AS47" s="36">
        <f t="shared" si="10"/>
        <v>0.42857142857142855</v>
      </c>
      <c r="AT47" s="36">
        <f t="shared" si="10"/>
        <v>0.55555555555555558</v>
      </c>
      <c r="AU47" s="36">
        <f t="shared" si="10"/>
        <v>0.83333333333333337</v>
      </c>
      <c r="AV47" s="27">
        <v>45</v>
      </c>
    </row>
    <row r="48" spans="1:48" x14ac:dyDescent="0.35">
      <c r="A48" t="s">
        <v>144</v>
      </c>
      <c r="B48" s="33">
        <v>45</v>
      </c>
      <c r="C48" s="27">
        <v>3</v>
      </c>
      <c r="D48" s="27">
        <v>7</v>
      </c>
      <c r="E48" s="27">
        <v>7</v>
      </c>
      <c r="F48" s="27">
        <f t="shared" si="6"/>
        <v>3</v>
      </c>
      <c r="G48" s="27">
        <f t="shared" si="7"/>
        <v>-4</v>
      </c>
      <c r="H48" s="27">
        <f t="shared" si="8"/>
        <v>0</v>
      </c>
      <c r="I48" s="34">
        <f>VLOOKUP(F48,naive_stat!$A$4:$E$13,5,0)</f>
        <v>0.48148148148148145</v>
      </c>
      <c r="J48" s="35">
        <f>11-VLOOKUP(F48,naive_stat!$A$4:$F$13,6,0)</f>
        <v>5</v>
      </c>
      <c r="K48" s="36">
        <f>HLOOKUP(F48,$AL$3:AU48,AV48,0)</f>
        <v>0.41666666666666669</v>
      </c>
      <c r="L48" s="54">
        <f>IF(VLOOKUP(C48,dynamic!$A$35:$G$44,7,0)&gt;VLOOKUP(D48,dynamic!$A$35:$G$44,7,0),C48,D48)</f>
        <v>3</v>
      </c>
      <c r="M48" s="54">
        <f t="shared" si="2"/>
        <v>0</v>
      </c>
      <c r="N48" s="54">
        <f>IF(VLOOKUP(C48,dynamic!$A$35:$F$44,2,0)&gt;VLOOKUP(D48,dynamic!$A$35:$F$44,2,0),C48,D48)</f>
        <v>7</v>
      </c>
      <c r="O48" s="54">
        <f t="shared" si="3"/>
        <v>1</v>
      </c>
      <c r="P48" s="54">
        <f>IF(VLOOKUP(C48,dynamic!$A$35:$F$44,4,0)&gt;VLOOKUP(D48,dynamic!$A$35:$F$44,4,0),C48,D48)</f>
        <v>7</v>
      </c>
      <c r="Q48" s="54">
        <f t="shared" si="4"/>
        <v>1</v>
      </c>
      <c r="R48" s="27">
        <f>COUNTIF($F$4:$F48,R$3)</f>
        <v>5</v>
      </c>
      <c r="S48" s="27">
        <f>COUNTIF($F$4:$F48,S$3)</f>
        <v>4</v>
      </c>
      <c r="T48" s="27">
        <f>COUNTIF($F$4:$F48,T$3)</f>
        <v>4</v>
      </c>
      <c r="U48" s="27">
        <f>COUNTIF($F$4:$F48,U$3)</f>
        <v>5</v>
      </c>
      <c r="V48" s="27">
        <f>COUNTIF($F$4:$F48,V$3)</f>
        <v>6</v>
      </c>
      <c r="W48" s="27">
        <f>COUNTIF($F$4:$F48,W$3)</f>
        <v>7</v>
      </c>
      <c r="X48" s="27">
        <f>COUNTIF($F$4:$F48,X$3)</f>
        <v>1</v>
      </c>
      <c r="Y48" s="27">
        <f>COUNTIF($F$4:$F48,Y$3)</f>
        <v>3</v>
      </c>
      <c r="Z48" s="27">
        <f>COUNTIF($F$4:$F48,Z$3)</f>
        <v>5</v>
      </c>
      <c r="AA48" s="27">
        <f>COUNTIF($F$4:$F48,AA$3)</f>
        <v>5</v>
      </c>
      <c r="AB48" s="38">
        <f>COUNTIF($E$4:$F48,R$3)</f>
        <v>9</v>
      </c>
      <c r="AC48" s="28">
        <f>COUNTIF($E$4:$F48,S$3)</f>
        <v>12</v>
      </c>
      <c r="AD48" s="28">
        <f>COUNTIF($E$4:$F48,T$3)</f>
        <v>10</v>
      </c>
      <c r="AE48" s="28">
        <f>COUNTIF($E$4:$F48,U$3)</f>
        <v>12</v>
      </c>
      <c r="AF48" s="28">
        <f>COUNTIF($E$4:$F48,V$3)</f>
        <v>9</v>
      </c>
      <c r="AG48" s="28">
        <f>COUNTIF($E$4:$F48,W$3)</f>
        <v>12</v>
      </c>
      <c r="AH48" s="28">
        <f>COUNTIF($E$4:$F48,X$3)</f>
        <v>3</v>
      </c>
      <c r="AI48" s="28">
        <f>COUNTIF($E$4:$F48,Y$3)</f>
        <v>8</v>
      </c>
      <c r="AJ48" s="28">
        <f>COUNTIF($E$4:$F48,Z$3)</f>
        <v>9</v>
      </c>
      <c r="AK48" s="28">
        <f>COUNTIF($E$4:$F48,AA$3)</f>
        <v>6</v>
      </c>
      <c r="AL48" s="36">
        <f t="shared" si="10"/>
        <v>0.55555555555555558</v>
      </c>
      <c r="AM48" s="36">
        <f t="shared" si="10"/>
        <v>0.33333333333333331</v>
      </c>
      <c r="AN48" s="36">
        <f t="shared" si="10"/>
        <v>0.4</v>
      </c>
      <c r="AO48" s="36">
        <f t="shared" si="10"/>
        <v>0.41666666666666669</v>
      </c>
      <c r="AP48" s="36">
        <f t="shared" si="10"/>
        <v>0.66666666666666663</v>
      </c>
      <c r="AQ48" s="36">
        <f t="shared" si="10"/>
        <v>0.58333333333333337</v>
      </c>
      <c r="AR48" s="36">
        <f t="shared" si="10"/>
        <v>0.33333333333333331</v>
      </c>
      <c r="AS48" s="36">
        <f t="shared" si="10"/>
        <v>0.375</v>
      </c>
      <c r="AT48" s="36">
        <f t="shared" si="10"/>
        <v>0.55555555555555558</v>
      </c>
      <c r="AU48" s="36">
        <f t="shared" si="10"/>
        <v>0.83333333333333337</v>
      </c>
      <c r="AV48" s="27">
        <v>46</v>
      </c>
    </row>
    <row r="49" spans="1:48" x14ac:dyDescent="0.35">
      <c r="A49" t="s">
        <v>144</v>
      </c>
      <c r="B49" s="33">
        <v>46</v>
      </c>
      <c r="C49" s="27">
        <v>1</v>
      </c>
      <c r="D49" s="27">
        <v>9</v>
      </c>
      <c r="E49" s="27">
        <v>1</v>
      </c>
      <c r="F49" s="27">
        <f t="shared" si="6"/>
        <v>9</v>
      </c>
      <c r="G49" s="27">
        <f t="shared" si="7"/>
        <v>-8</v>
      </c>
      <c r="H49" s="27">
        <f t="shared" si="8"/>
        <v>0</v>
      </c>
      <c r="I49" s="34">
        <f>VLOOKUP(F49,naive_stat!$A$4:$E$13,5,0)</f>
        <v>0.4</v>
      </c>
      <c r="J49" s="35">
        <f>11-VLOOKUP(F49,naive_stat!$A$4:$F$13,6,0)</f>
        <v>2</v>
      </c>
      <c r="K49" s="36">
        <f>HLOOKUP(F49,$AL$3:AU49,AV49,0)</f>
        <v>0.8571428571428571</v>
      </c>
      <c r="L49" s="54">
        <f>IF(VLOOKUP(C49,dynamic!$A$35:$G$44,7,0)&gt;VLOOKUP(D49,dynamic!$A$35:$G$44,7,0),C49,D49)</f>
        <v>1</v>
      </c>
      <c r="M49" s="54">
        <f t="shared" si="2"/>
        <v>1</v>
      </c>
      <c r="N49" s="54">
        <f>IF(VLOOKUP(C49,dynamic!$A$35:$F$44,2,0)&gt;VLOOKUP(D49,dynamic!$A$35:$F$44,2,0),C49,D49)</f>
        <v>9</v>
      </c>
      <c r="O49" s="54">
        <f t="shared" si="3"/>
        <v>0</v>
      </c>
      <c r="P49" s="54">
        <f>IF(VLOOKUP(C49,dynamic!$A$35:$F$44,4,0)&gt;VLOOKUP(D49,dynamic!$A$35:$F$44,4,0),C49,D49)</f>
        <v>9</v>
      </c>
      <c r="Q49" s="54">
        <f t="shared" si="4"/>
        <v>0</v>
      </c>
      <c r="R49" s="27">
        <f>COUNTIF($F$4:$F49,R$3)</f>
        <v>5</v>
      </c>
      <c r="S49" s="27">
        <f>COUNTIF($F$4:$F49,S$3)</f>
        <v>4</v>
      </c>
      <c r="T49" s="27">
        <f>COUNTIF($F$4:$F49,T$3)</f>
        <v>4</v>
      </c>
      <c r="U49" s="27">
        <f>COUNTIF($F$4:$F49,U$3)</f>
        <v>5</v>
      </c>
      <c r="V49" s="27">
        <f>COUNTIF($F$4:$F49,V$3)</f>
        <v>6</v>
      </c>
      <c r="W49" s="27">
        <f>COUNTIF($F$4:$F49,W$3)</f>
        <v>7</v>
      </c>
      <c r="X49" s="27">
        <f>COUNTIF($F$4:$F49,X$3)</f>
        <v>1</v>
      </c>
      <c r="Y49" s="27">
        <f>COUNTIF($F$4:$F49,Y$3)</f>
        <v>3</v>
      </c>
      <c r="Z49" s="27">
        <f>COUNTIF($F$4:$F49,Z$3)</f>
        <v>5</v>
      </c>
      <c r="AA49" s="27">
        <f>COUNTIF($F$4:$F49,AA$3)</f>
        <v>6</v>
      </c>
      <c r="AB49" s="38">
        <f>COUNTIF($E$4:$F49,R$3)</f>
        <v>9</v>
      </c>
      <c r="AC49" s="28">
        <f>COUNTIF($E$4:$F49,S$3)</f>
        <v>13</v>
      </c>
      <c r="AD49" s="28">
        <f>COUNTIF($E$4:$F49,T$3)</f>
        <v>10</v>
      </c>
      <c r="AE49" s="28">
        <f>COUNTIF($E$4:$F49,U$3)</f>
        <v>12</v>
      </c>
      <c r="AF49" s="28">
        <f>COUNTIF($E$4:$F49,V$3)</f>
        <v>9</v>
      </c>
      <c r="AG49" s="28">
        <f>COUNTIF($E$4:$F49,W$3)</f>
        <v>12</v>
      </c>
      <c r="AH49" s="28">
        <f>COUNTIF($E$4:$F49,X$3)</f>
        <v>3</v>
      </c>
      <c r="AI49" s="28">
        <f>COUNTIF($E$4:$F49,Y$3)</f>
        <v>8</v>
      </c>
      <c r="AJ49" s="28">
        <f>COUNTIF($E$4:$F49,Z$3)</f>
        <v>9</v>
      </c>
      <c r="AK49" s="28">
        <f>COUNTIF($E$4:$F49,AA$3)</f>
        <v>7</v>
      </c>
      <c r="AL49" s="36">
        <f t="shared" si="10"/>
        <v>0.55555555555555558</v>
      </c>
      <c r="AM49" s="36">
        <f t="shared" si="10"/>
        <v>0.30769230769230771</v>
      </c>
      <c r="AN49" s="36">
        <f t="shared" si="10"/>
        <v>0.4</v>
      </c>
      <c r="AO49" s="36">
        <f t="shared" si="10"/>
        <v>0.41666666666666669</v>
      </c>
      <c r="AP49" s="36">
        <f t="shared" si="10"/>
        <v>0.66666666666666663</v>
      </c>
      <c r="AQ49" s="36">
        <f t="shared" si="10"/>
        <v>0.58333333333333337</v>
      </c>
      <c r="AR49" s="36">
        <f t="shared" si="10"/>
        <v>0.33333333333333331</v>
      </c>
      <c r="AS49" s="36">
        <f t="shared" si="10"/>
        <v>0.375</v>
      </c>
      <c r="AT49" s="36">
        <f t="shared" si="10"/>
        <v>0.55555555555555558</v>
      </c>
      <c r="AU49" s="36">
        <f t="shared" si="10"/>
        <v>0.8571428571428571</v>
      </c>
      <c r="AV49" s="27">
        <v>47</v>
      </c>
    </row>
    <row r="50" spans="1:48" x14ac:dyDescent="0.35">
      <c r="A50" t="s">
        <v>144</v>
      </c>
      <c r="B50" s="33">
        <v>47</v>
      </c>
      <c r="C50" s="27">
        <v>1</v>
      </c>
      <c r="D50" s="27">
        <v>2</v>
      </c>
      <c r="E50" s="27">
        <v>1</v>
      </c>
      <c r="F50" s="27">
        <f t="shared" si="6"/>
        <v>2</v>
      </c>
      <c r="G50" s="27">
        <f t="shared" si="7"/>
        <v>-1</v>
      </c>
      <c r="H50" s="27">
        <f t="shared" si="8"/>
        <v>0</v>
      </c>
      <c r="I50" s="34">
        <f>VLOOKUP(F50,naive_stat!$A$4:$E$13,5,0)</f>
        <v>0.4838709677419355</v>
      </c>
      <c r="J50" s="35">
        <f>11-VLOOKUP(F50,naive_stat!$A$4:$F$13,6,0)</f>
        <v>6</v>
      </c>
      <c r="K50" s="36">
        <f>HLOOKUP(F50,$AL$3:AU50,AV50,0)</f>
        <v>0.45454545454545453</v>
      </c>
      <c r="L50" s="54">
        <f>IF(VLOOKUP(C50,dynamic!$A$35:$G$44,7,0)&gt;VLOOKUP(D50,dynamic!$A$35:$G$44,7,0),C50,D50)</f>
        <v>2</v>
      </c>
      <c r="M50" s="54">
        <f t="shared" si="2"/>
        <v>0</v>
      </c>
      <c r="N50" s="54">
        <f>IF(VLOOKUP(C50,dynamic!$A$35:$F$44,2,0)&gt;VLOOKUP(D50,dynamic!$A$35:$F$44,2,0),C50,D50)</f>
        <v>2</v>
      </c>
      <c r="O50" s="54">
        <f t="shared" si="3"/>
        <v>0</v>
      </c>
      <c r="P50" s="54">
        <f>IF(VLOOKUP(C50,dynamic!$A$35:$F$44,4,0)&gt;VLOOKUP(D50,dynamic!$A$35:$F$44,4,0),C50,D50)</f>
        <v>1</v>
      </c>
      <c r="Q50" s="54">
        <f t="shared" si="4"/>
        <v>1</v>
      </c>
      <c r="R50" s="27">
        <f>COUNTIF($F$4:$F50,R$3)</f>
        <v>5</v>
      </c>
      <c r="S50" s="27">
        <f>COUNTIF($F$4:$F50,S$3)</f>
        <v>4</v>
      </c>
      <c r="T50" s="27">
        <f>COUNTIF($F$4:$F50,T$3)</f>
        <v>5</v>
      </c>
      <c r="U50" s="27">
        <f>COUNTIF($F$4:$F50,U$3)</f>
        <v>5</v>
      </c>
      <c r="V50" s="27">
        <f>COUNTIF($F$4:$F50,V$3)</f>
        <v>6</v>
      </c>
      <c r="W50" s="27">
        <f>COUNTIF($F$4:$F50,W$3)</f>
        <v>7</v>
      </c>
      <c r="X50" s="27">
        <f>COUNTIF($F$4:$F50,X$3)</f>
        <v>1</v>
      </c>
      <c r="Y50" s="27">
        <f>COUNTIF($F$4:$F50,Y$3)</f>
        <v>3</v>
      </c>
      <c r="Z50" s="27">
        <f>COUNTIF($F$4:$F50,Z$3)</f>
        <v>5</v>
      </c>
      <c r="AA50" s="27">
        <f>COUNTIF($F$4:$F50,AA$3)</f>
        <v>6</v>
      </c>
      <c r="AB50" s="38">
        <f>COUNTIF($E$4:$F50,R$3)</f>
        <v>9</v>
      </c>
      <c r="AC50" s="28">
        <f>COUNTIF($E$4:$F50,S$3)</f>
        <v>14</v>
      </c>
      <c r="AD50" s="28">
        <f>COUNTIF($E$4:$F50,T$3)</f>
        <v>11</v>
      </c>
      <c r="AE50" s="28">
        <f>COUNTIF($E$4:$F50,U$3)</f>
        <v>12</v>
      </c>
      <c r="AF50" s="28">
        <f>COUNTIF($E$4:$F50,V$3)</f>
        <v>9</v>
      </c>
      <c r="AG50" s="28">
        <f>COUNTIF($E$4:$F50,W$3)</f>
        <v>12</v>
      </c>
      <c r="AH50" s="28">
        <f>COUNTIF($E$4:$F50,X$3)</f>
        <v>3</v>
      </c>
      <c r="AI50" s="28">
        <f>COUNTIF($E$4:$F50,Y$3)</f>
        <v>8</v>
      </c>
      <c r="AJ50" s="28">
        <f>COUNTIF($E$4:$F50,Z$3)</f>
        <v>9</v>
      </c>
      <c r="AK50" s="28">
        <f>COUNTIF($E$4:$F50,AA$3)</f>
        <v>7</v>
      </c>
      <c r="AL50" s="36">
        <f t="shared" si="10"/>
        <v>0.55555555555555558</v>
      </c>
      <c r="AM50" s="36">
        <f t="shared" si="10"/>
        <v>0.2857142857142857</v>
      </c>
      <c r="AN50" s="36">
        <f t="shared" si="10"/>
        <v>0.45454545454545453</v>
      </c>
      <c r="AO50" s="36">
        <f t="shared" si="10"/>
        <v>0.41666666666666669</v>
      </c>
      <c r="AP50" s="36">
        <f t="shared" si="10"/>
        <v>0.66666666666666663</v>
      </c>
      <c r="AQ50" s="36">
        <f t="shared" si="10"/>
        <v>0.58333333333333337</v>
      </c>
      <c r="AR50" s="36">
        <f t="shared" si="10"/>
        <v>0.33333333333333331</v>
      </c>
      <c r="AS50" s="36">
        <f t="shared" si="10"/>
        <v>0.375</v>
      </c>
      <c r="AT50" s="36">
        <f t="shared" si="10"/>
        <v>0.55555555555555558</v>
      </c>
      <c r="AU50" s="36">
        <f t="shared" si="10"/>
        <v>0.8571428571428571</v>
      </c>
      <c r="AV50" s="27">
        <v>48</v>
      </c>
    </row>
    <row r="51" spans="1:48" x14ac:dyDescent="0.35">
      <c r="A51" t="s">
        <v>144</v>
      </c>
      <c r="B51" s="33">
        <v>48</v>
      </c>
      <c r="C51" s="27">
        <v>0</v>
      </c>
      <c r="D51" s="27">
        <v>7</v>
      </c>
      <c r="E51" s="27">
        <v>0</v>
      </c>
      <c r="F51" s="27">
        <f t="shared" si="6"/>
        <v>7</v>
      </c>
      <c r="G51" s="27">
        <f t="shared" si="7"/>
        <v>-7</v>
      </c>
      <c r="H51" s="27">
        <f t="shared" si="8"/>
        <v>0</v>
      </c>
      <c r="I51" s="34">
        <f>VLOOKUP(F51,naive_stat!$A$4:$E$13,5,0)</f>
        <v>0.44827586206896552</v>
      </c>
      <c r="J51" s="35">
        <f>11-VLOOKUP(F51,naive_stat!$A$4:$F$13,6,0)</f>
        <v>4</v>
      </c>
      <c r="K51" s="36">
        <f>HLOOKUP(F51,$AL$3:AU51,AV51,0)</f>
        <v>0.44444444444444442</v>
      </c>
      <c r="L51" s="54">
        <f>IF(VLOOKUP(C51,dynamic!$A$35:$G$44,7,0)&gt;VLOOKUP(D51,dynamic!$A$35:$G$44,7,0),C51,D51)</f>
        <v>7</v>
      </c>
      <c r="M51" s="54">
        <f t="shared" si="2"/>
        <v>0</v>
      </c>
      <c r="N51" s="54">
        <f>IF(VLOOKUP(C51,dynamic!$A$35:$F$44,2,0)&gt;VLOOKUP(D51,dynamic!$A$35:$F$44,2,0),C51,D51)</f>
        <v>7</v>
      </c>
      <c r="O51" s="54">
        <f t="shared" si="3"/>
        <v>0</v>
      </c>
      <c r="P51" s="54">
        <f>IF(VLOOKUP(C51,dynamic!$A$35:$F$44,4,0)&gt;VLOOKUP(D51,dynamic!$A$35:$F$44,4,0),C51,D51)</f>
        <v>0</v>
      </c>
      <c r="Q51" s="54">
        <f t="shared" si="4"/>
        <v>1</v>
      </c>
      <c r="R51" s="27">
        <f>COUNTIF($F$4:$F51,R$3)</f>
        <v>5</v>
      </c>
      <c r="S51" s="27">
        <f>COUNTIF($F$4:$F51,S$3)</f>
        <v>4</v>
      </c>
      <c r="T51" s="27">
        <f>COUNTIF($F$4:$F51,T$3)</f>
        <v>5</v>
      </c>
      <c r="U51" s="27">
        <f>COUNTIF($F$4:$F51,U$3)</f>
        <v>5</v>
      </c>
      <c r="V51" s="27">
        <f>COUNTIF($F$4:$F51,V$3)</f>
        <v>6</v>
      </c>
      <c r="W51" s="27">
        <f>COUNTIF($F$4:$F51,W$3)</f>
        <v>7</v>
      </c>
      <c r="X51" s="27">
        <f>COUNTIF($F$4:$F51,X$3)</f>
        <v>1</v>
      </c>
      <c r="Y51" s="27">
        <f>COUNTIF($F$4:$F51,Y$3)</f>
        <v>4</v>
      </c>
      <c r="Z51" s="27">
        <f>COUNTIF($F$4:$F51,Z$3)</f>
        <v>5</v>
      </c>
      <c r="AA51" s="27">
        <f>COUNTIF($F$4:$F51,AA$3)</f>
        <v>6</v>
      </c>
      <c r="AB51" s="38">
        <f>COUNTIF($E$4:$F51,R$3)</f>
        <v>10</v>
      </c>
      <c r="AC51" s="28">
        <f>COUNTIF($E$4:$F51,S$3)</f>
        <v>14</v>
      </c>
      <c r="AD51" s="28">
        <f>COUNTIF($E$4:$F51,T$3)</f>
        <v>11</v>
      </c>
      <c r="AE51" s="28">
        <f>COUNTIF($E$4:$F51,U$3)</f>
        <v>12</v>
      </c>
      <c r="AF51" s="28">
        <f>COUNTIF($E$4:$F51,V$3)</f>
        <v>9</v>
      </c>
      <c r="AG51" s="28">
        <f>COUNTIF($E$4:$F51,W$3)</f>
        <v>12</v>
      </c>
      <c r="AH51" s="28">
        <f>COUNTIF($E$4:$F51,X$3)</f>
        <v>3</v>
      </c>
      <c r="AI51" s="28">
        <f>COUNTIF($E$4:$F51,Y$3)</f>
        <v>9</v>
      </c>
      <c r="AJ51" s="28">
        <f>COUNTIF($E$4:$F51,Z$3)</f>
        <v>9</v>
      </c>
      <c r="AK51" s="28">
        <f>COUNTIF($E$4:$F51,AA$3)</f>
        <v>7</v>
      </c>
      <c r="AL51" s="36">
        <f t="shared" si="10"/>
        <v>0.5</v>
      </c>
      <c r="AM51" s="36">
        <f t="shared" si="10"/>
        <v>0.2857142857142857</v>
      </c>
      <c r="AN51" s="36">
        <f t="shared" si="10"/>
        <v>0.45454545454545453</v>
      </c>
      <c r="AO51" s="36">
        <f t="shared" si="10"/>
        <v>0.41666666666666669</v>
      </c>
      <c r="AP51" s="36">
        <f t="shared" si="10"/>
        <v>0.66666666666666663</v>
      </c>
      <c r="AQ51" s="36">
        <f t="shared" si="10"/>
        <v>0.58333333333333337</v>
      </c>
      <c r="AR51" s="36">
        <f t="shared" si="10"/>
        <v>0.33333333333333331</v>
      </c>
      <c r="AS51" s="36">
        <f t="shared" si="10"/>
        <v>0.44444444444444442</v>
      </c>
      <c r="AT51" s="36">
        <f t="shared" si="10"/>
        <v>0.55555555555555558</v>
      </c>
      <c r="AU51" s="36">
        <f t="shared" si="10"/>
        <v>0.8571428571428571</v>
      </c>
      <c r="AV51" s="27">
        <v>49</v>
      </c>
    </row>
    <row r="52" spans="1:48" x14ac:dyDescent="0.35">
      <c r="A52" t="s">
        <v>144</v>
      </c>
      <c r="B52" s="33">
        <v>49</v>
      </c>
      <c r="C52" s="27">
        <v>0</v>
      </c>
      <c r="D52" s="27">
        <v>9</v>
      </c>
      <c r="E52" s="27">
        <v>0</v>
      </c>
      <c r="F52" s="27">
        <f t="shared" si="6"/>
        <v>9</v>
      </c>
      <c r="G52" s="27">
        <f t="shared" si="7"/>
        <v>-9</v>
      </c>
      <c r="H52" s="27">
        <f t="shared" si="8"/>
        <v>0</v>
      </c>
      <c r="I52" s="34">
        <f>VLOOKUP(F52,naive_stat!$A$4:$E$13,5,0)</f>
        <v>0.4</v>
      </c>
      <c r="J52" s="35">
        <f>11-VLOOKUP(F52,naive_stat!$A$4:$F$13,6,0)</f>
        <v>2</v>
      </c>
      <c r="K52" s="36">
        <f>HLOOKUP(F52,$AL$3:AU52,AV52,0)</f>
        <v>0.875</v>
      </c>
      <c r="L52" s="54">
        <f>IF(VLOOKUP(C52,dynamic!$A$35:$G$44,7,0)&gt;VLOOKUP(D52,dynamic!$A$35:$G$44,7,0),C52,D52)</f>
        <v>0</v>
      </c>
      <c r="M52" s="54">
        <f t="shared" si="2"/>
        <v>1</v>
      </c>
      <c r="N52" s="54">
        <f>IF(VLOOKUP(C52,dynamic!$A$35:$F$44,2,0)&gt;VLOOKUP(D52,dynamic!$A$35:$F$44,2,0),C52,D52)</f>
        <v>9</v>
      </c>
      <c r="O52" s="54">
        <f t="shared" si="3"/>
        <v>0</v>
      </c>
      <c r="P52" s="54">
        <f>IF(VLOOKUP(C52,dynamic!$A$35:$F$44,4,0)&gt;VLOOKUP(D52,dynamic!$A$35:$F$44,4,0),C52,D52)</f>
        <v>9</v>
      </c>
      <c r="Q52" s="54">
        <f t="shared" si="4"/>
        <v>0</v>
      </c>
      <c r="R52" s="27">
        <f>COUNTIF($F$4:$F52,R$3)</f>
        <v>5</v>
      </c>
      <c r="S52" s="27">
        <f>COUNTIF($F$4:$F52,S$3)</f>
        <v>4</v>
      </c>
      <c r="T52" s="27">
        <f>COUNTIF($F$4:$F52,T$3)</f>
        <v>5</v>
      </c>
      <c r="U52" s="27">
        <f>COUNTIF($F$4:$F52,U$3)</f>
        <v>5</v>
      </c>
      <c r="V52" s="27">
        <f>COUNTIF($F$4:$F52,V$3)</f>
        <v>6</v>
      </c>
      <c r="W52" s="27">
        <f>COUNTIF($F$4:$F52,W$3)</f>
        <v>7</v>
      </c>
      <c r="X52" s="27">
        <f>COUNTIF($F$4:$F52,X$3)</f>
        <v>1</v>
      </c>
      <c r="Y52" s="27">
        <f>COUNTIF($F$4:$F52,Y$3)</f>
        <v>4</v>
      </c>
      <c r="Z52" s="27">
        <f>COUNTIF($F$4:$F52,Z$3)</f>
        <v>5</v>
      </c>
      <c r="AA52" s="27">
        <f>COUNTIF($F$4:$F52,AA$3)</f>
        <v>7</v>
      </c>
      <c r="AB52" s="38">
        <f>COUNTIF($E$4:$F52,R$3)</f>
        <v>11</v>
      </c>
      <c r="AC52" s="28">
        <f>COUNTIF($E$4:$F52,S$3)</f>
        <v>14</v>
      </c>
      <c r="AD52" s="28">
        <f>COUNTIF($E$4:$F52,T$3)</f>
        <v>11</v>
      </c>
      <c r="AE52" s="28">
        <f>COUNTIF($E$4:$F52,U$3)</f>
        <v>12</v>
      </c>
      <c r="AF52" s="28">
        <f>COUNTIF($E$4:$F52,V$3)</f>
        <v>9</v>
      </c>
      <c r="AG52" s="28">
        <f>COUNTIF($E$4:$F52,W$3)</f>
        <v>12</v>
      </c>
      <c r="AH52" s="28">
        <f>COUNTIF($E$4:$F52,X$3)</f>
        <v>3</v>
      </c>
      <c r="AI52" s="28">
        <f>COUNTIF($E$4:$F52,Y$3)</f>
        <v>9</v>
      </c>
      <c r="AJ52" s="28">
        <f>COUNTIF($E$4:$F52,Z$3)</f>
        <v>9</v>
      </c>
      <c r="AK52" s="28">
        <f>COUNTIF($E$4:$F52,AA$3)</f>
        <v>8</v>
      </c>
      <c r="AL52" s="36">
        <f t="shared" si="10"/>
        <v>0.45454545454545453</v>
      </c>
      <c r="AM52" s="36">
        <f t="shared" si="10"/>
        <v>0.2857142857142857</v>
      </c>
      <c r="AN52" s="36">
        <f t="shared" si="10"/>
        <v>0.45454545454545453</v>
      </c>
      <c r="AO52" s="36">
        <f t="shared" si="10"/>
        <v>0.41666666666666669</v>
      </c>
      <c r="AP52" s="36">
        <f t="shared" si="10"/>
        <v>0.66666666666666663</v>
      </c>
      <c r="AQ52" s="36">
        <f t="shared" si="10"/>
        <v>0.58333333333333337</v>
      </c>
      <c r="AR52" s="36">
        <f t="shared" si="10"/>
        <v>0.33333333333333331</v>
      </c>
      <c r="AS52" s="36">
        <f t="shared" si="10"/>
        <v>0.44444444444444442</v>
      </c>
      <c r="AT52" s="36">
        <f t="shared" si="10"/>
        <v>0.55555555555555558</v>
      </c>
      <c r="AU52" s="36">
        <f t="shared" si="10"/>
        <v>0.875</v>
      </c>
      <c r="AV52" s="27">
        <v>50</v>
      </c>
    </row>
    <row r="53" spans="1:48" x14ac:dyDescent="0.35">
      <c r="A53" t="s">
        <v>144</v>
      </c>
      <c r="B53" s="33">
        <v>50</v>
      </c>
      <c r="C53" s="27">
        <v>9</v>
      </c>
      <c r="D53" s="27">
        <v>3</v>
      </c>
      <c r="E53" s="27">
        <v>3</v>
      </c>
      <c r="F53" s="27">
        <f t="shared" si="6"/>
        <v>9</v>
      </c>
      <c r="G53" s="27">
        <f t="shared" si="7"/>
        <v>6</v>
      </c>
      <c r="H53" s="27">
        <f t="shared" si="8"/>
        <v>0</v>
      </c>
      <c r="I53" s="34">
        <f>VLOOKUP(F53,naive_stat!$A$4:$E$13,5,0)</f>
        <v>0.4</v>
      </c>
      <c r="J53" s="35">
        <f>11-VLOOKUP(F53,naive_stat!$A$4:$F$13,6,0)</f>
        <v>2</v>
      </c>
      <c r="K53" s="36">
        <f>HLOOKUP(F53,$AL$3:AU53,AV53,0)</f>
        <v>0.88888888888888884</v>
      </c>
      <c r="L53" s="54">
        <f>IF(VLOOKUP(C53,dynamic!$A$35:$G$44,7,0)&gt;VLOOKUP(D53,dynamic!$A$35:$G$44,7,0),C53,D53)</f>
        <v>3</v>
      </c>
      <c r="M53" s="54">
        <f t="shared" si="2"/>
        <v>1</v>
      </c>
      <c r="N53" s="54">
        <f>IF(VLOOKUP(C53,dynamic!$A$35:$F$44,2,0)&gt;VLOOKUP(D53,dynamic!$A$35:$F$44,2,0),C53,D53)</f>
        <v>9</v>
      </c>
      <c r="O53" s="54">
        <f t="shared" si="3"/>
        <v>0</v>
      </c>
      <c r="P53" s="54">
        <f>IF(VLOOKUP(C53,dynamic!$A$35:$F$44,4,0)&gt;VLOOKUP(D53,dynamic!$A$35:$F$44,4,0),C53,D53)</f>
        <v>9</v>
      </c>
      <c r="Q53" s="54">
        <f t="shared" si="4"/>
        <v>0</v>
      </c>
      <c r="R53" s="27">
        <f>COUNTIF($F$4:$F53,R$3)</f>
        <v>5</v>
      </c>
      <c r="S53" s="27">
        <f>COUNTIF($F$4:$F53,S$3)</f>
        <v>4</v>
      </c>
      <c r="T53" s="27">
        <f>COUNTIF($F$4:$F53,T$3)</f>
        <v>5</v>
      </c>
      <c r="U53" s="27">
        <f>COUNTIF($F$4:$F53,U$3)</f>
        <v>5</v>
      </c>
      <c r="V53" s="27">
        <f>COUNTIF($F$4:$F53,V$3)</f>
        <v>6</v>
      </c>
      <c r="W53" s="27">
        <f>COUNTIF($F$4:$F53,W$3)</f>
        <v>7</v>
      </c>
      <c r="X53" s="27">
        <f>COUNTIF($F$4:$F53,X$3)</f>
        <v>1</v>
      </c>
      <c r="Y53" s="27">
        <f>COUNTIF($F$4:$F53,Y$3)</f>
        <v>4</v>
      </c>
      <c r="Z53" s="27">
        <f>COUNTIF($F$4:$F53,Z$3)</f>
        <v>5</v>
      </c>
      <c r="AA53" s="27">
        <f>COUNTIF($F$4:$F53,AA$3)</f>
        <v>8</v>
      </c>
      <c r="AB53" s="38">
        <f>COUNTIF($E$4:$F53,R$3)</f>
        <v>11</v>
      </c>
      <c r="AC53" s="28">
        <f>COUNTIF($E$4:$F53,S$3)</f>
        <v>14</v>
      </c>
      <c r="AD53" s="28">
        <f>COUNTIF($E$4:$F53,T$3)</f>
        <v>11</v>
      </c>
      <c r="AE53" s="28">
        <f>COUNTIF($E$4:$F53,U$3)</f>
        <v>13</v>
      </c>
      <c r="AF53" s="28">
        <f>COUNTIF($E$4:$F53,V$3)</f>
        <v>9</v>
      </c>
      <c r="AG53" s="28">
        <f>COUNTIF($E$4:$F53,W$3)</f>
        <v>12</v>
      </c>
      <c r="AH53" s="28">
        <f>COUNTIF($E$4:$F53,X$3)</f>
        <v>3</v>
      </c>
      <c r="AI53" s="28">
        <f>COUNTIF($E$4:$F53,Y$3)</f>
        <v>9</v>
      </c>
      <c r="AJ53" s="28">
        <f>COUNTIF($E$4:$F53,Z$3)</f>
        <v>9</v>
      </c>
      <c r="AK53" s="28">
        <f>COUNTIF($E$4:$F53,AA$3)</f>
        <v>9</v>
      </c>
      <c r="AL53" s="36">
        <f t="shared" si="10"/>
        <v>0.45454545454545453</v>
      </c>
      <c r="AM53" s="36">
        <f t="shared" si="10"/>
        <v>0.2857142857142857</v>
      </c>
      <c r="AN53" s="36">
        <f t="shared" si="10"/>
        <v>0.45454545454545453</v>
      </c>
      <c r="AO53" s="36">
        <f t="shared" si="10"/>
        <v>0.38461538461538464</v>
      </c>
      <c r="AP53" s="36">
        <f t="shared" si="10"/>
        <v>0.66666666666666663</v>
      </c>
      <c r="AQ53" s="36">
        <f t="shared" si="10"/>
        <v>0.58333333333333337</v>
      </c>
      <c r="AR53" s="36">
        <f t="shared" si="10"/>
        <v>0.33333333333333331</v>
      </c>
      <c r="AS53" s="36">
        <f t="shared" si="10"/>
        <v>0.44444444444444442</v>
      </c>
      <c r="AT53" s="36">
        <f t="shared" si="10"/>
        <v>0.55555555555555558</v>
      </c>
      <c r="AU53" s="36">
        <f t="shared" si="10"/>
        <v>0.88888888888888884</v>
      </c>
      <c r="AV53" s="27">
        <v>51</v>
      </c>
    </row>
    <row r="54" spans="1:48" x14ac:dyDescent="0.35">
      <c r="A54" t="s">
        <v>144</v>
      </c>
      <c r="B54" s="33">
        <v>51</v>
      </c>
      <c r="C54" s="27">
        <v>0</v>
      </c>
      <c r="D54" s="27">
        <v>1</v>
      </c>
      <c r="E54" s="27">
        <v>1</v>
      </c>
      <c r="F54" s="27">
        <f t="shared" si="6"/>
        <v>0</v>
      </c>
      <c r="G54" s="27">
        <f t="shared" si="7"/>
        <v>-1</v>
      </c>
      <c r="H54" s="27">
        <f t="shared" si="8"/>
        <v>0</v>
      </c>
      <c r="I54" s="34">
        <f>VLOOKUP(F54,naive_stat!$A$4:$E$13,5,0)</f>
        <v>0.5161290322580645</v>
      </c>
      <c r="J54" s="35">
        <f>11-VLOOKUP(F54,naive_stat!$A$4:$F$13,6,0)</f>
        <v>8</v>
      </c>
      <c r="K54" s="36">
        <f>HLOOKUP(F54,$AL$3:AU54,AV54,0)</f>
        <v>0.5</v>
      </c>
      <c r="L54" s="54">
        <f>IF(VLOOKUP(C54,dynamic!$A$35:$G$44,7,0)&gt;VLOOKUP(D54,dynamic!$A$35:$G$44,7,0),C54,D54)</f>
        <v>1</v>
      </c>
      <c r="M54" s="54">
        <f t="shared" si="2"/>
        <v>1</v>
      </c>
      <c r="N54" s="54">
        <f>IF(VLOOKUP(C54,dynamic!$A$35:$F$44,2,0)&gt;VLOOKUP(D54,dynamic!$A$35:$F$44,2,0),C54,D54)</f>
        <v>0</v>
      </c>
      <c r="O54" s="54">
        <f t="shared" si="3"/>
        <v>0</v>
      </c>
      <c r="P54" s="54">
        <f>IF(VLOOKUP(C54,dynamic!$A$35:$F$44,4,0)&gt;VLOOKUP(D54,dynamic!$A$35:$F$44,4,0),C54,D54)</f>
        <v>0</v>
      </c>
      <c r="Q54" s="54">
        <f t="shared" si="4"/>
        <v>0</v>
      </c>
      <c r="R54" s="27">
        <f>COUNTIF($F$4:$F54,R$3)</f>
        <v>6</v>
      </c>
      <c r="S54" s="27">
        <f>COUNTIF($F$4:$F54,S$3)</f>
        <v>4</v>
      </c>
      <c r="T54" s="27">
        <f>COUNTIF($F$4:$F54,T$3)</f>
        <v>5</v>
      </c>
      <c r="U54" s="27">
        <f>COUNTIF($F$4:$F54,U$3)</f>
        <v>5</v>
      </c>
      <c r="V54" s="27">
        <f>COUNTIF($F$4:$F54,V$3)</f>
        <v>6</v>
      </c>
      <c r="W54" s="27">
        <f>COUNTIF($F$4:$F54,W$3)</f>
        <v>7</v>
      </c>
      <c r="X54" s="27">
        <f>COUNTIF($F$4:$F54,X$3)</f>
        <v>1</v>
      </c>
      <c r="Y54" s="27">
        <f>COUNTIF($F$4:$F54,Y$3)</f>
        <v>4</v>
      </c>
      <c r="Z54" s="27">
        <f>COUNTIF($F$4:$F54,Z$3)</f>
        <v>5</v>
      </c>
      <c r="AA54" s="27">
        <f>COUNTIF($F$4:$F54,AA$3)</f>
        <v>8</v>
      </c>
      <c r="AB54" s="38">
        <f>COUNTIF($E$4:$F54,R$3)</f>
        <v>12</v>
      </c>
      <c r="AC54" s="28">
        <f>COUNTIF($E$4:$F54,S$3)</f>
        <v>15</v>
      </c>
      <c r="AD54" s="28">
        <f>COUNTIF($E$4:$F54,T$3)</f>
        <v>11</v>
      </c>
      <c r="AE54" s="28">
        <f>COUNTIF($E$4:$F54,U$3)</f>
        <v>13</v>
      </c>
      <c r="AF54" s="28">
        <f>COUNTIF($E$4:$F54,V$3)</f>
        <v>9</v>
      </c>
      <c r="AG54" s="28">
        <f>COUNTIF($E$4:$F54,W$3)</f>
        <v>12</v>
      </c>
      <c r="AH54" s="28">
        <f>COUNTIF($E$4:$F54,X$3)</f>
        <v>3</v>
      </c>
      <c r="AI54" s="28">
        <f>COUNTIF($E$4:$F54,Y$3)</f>
        <v>9</v>
      </c>
      <c r="AJ54" s="28">
        <f>COUNTIF($E$4:$F54,Z$3)</f>
        <v>9</v>
      </c>
      <c r="AK54" s="28">
        <f>COUNTIF($E$4:$F54,AA$3)</f>
        <v>9</v>
      </c>
      <c r="AL54" s="36">
        <f t="shared" si="10"/>
        <v>0.5</v>
      </c>
      <c r="AM54" s="36">
        <f t="shared" si="10"/>
        <v>0.26666666666666666</v>
      </c>
      <c r="AN54" s="36">
        <f t="shared" si="10"/>
        <v>0.45454545454545453</v>
      </c>
      <c r="AO54" s="36">
        <f t="shared" si="10"/>
        <v>0.38461538461538464</v>
      </c>
      <c r="AP54" s="36">
        <f t="shared" si="10"/>
        <v>0.66666666666666663</v>
      </c>
      <c r="AQ54" s="36">
        <f t="shared" si="10"/>
        <v>0.58333333333333337</v>
      </c>
      <c r="AR54" s="36">
        <f t="shared" si="10"/>
        <v>0.33333333333333331</v>
      </c>
      <c r="AS54" s="36">
        <f t="shared" si="10"/>
        <v>0.44444444444444442</v>
      </c>
      <c r="AT54" s="36">
        <f t="shared" si="10"/>
        <v>0.55555555555555558</v>
      </c>
      <c r="AU54" s="36">
        <f t="shared" si="10"/>
        <v>0.88888888888888884</v>
      </c>
      <c r="AV54" s="27">
        <v>52</v>
      </c>
    </row>
    <row r="55" spans="1:48" x14ac:dyDescent="0.35">
      <c r="A55" t="s">
        <v>144</v>
      </c>
      <c r="B55" s="33">
        <v>52</v>
      </c>
      <c r="C55" s="27">
        <v>1</v>
      </c>
      <c r="D55" s="27">
        <v>7</v>
      </c>
      <c r="E55" s="27">
        <v>7</v>
      </c>
      <c r="F55" s="27">
        <f t="shared" si="6"/>
        <v>1</v>
      </c>
      <c r="G55" s="27">
        <f t="shared" si="7"/>
        <v>-6</v>
      </c>
      <c r="H55" s="27">
        <f t="shared" si="8"/>
        <v>0</v>
      </c>
      <c r="I55" s="34">
        <f>VLOOKUP(F55,naive_stat!$A$4:$E$13,5,0)</f>
        <v>0.7567567567567568</v>
      </c>
      <c r="J55" s="35">
        <f>11-VLOOKUP(F55,naive_stat!$A$4:$F$13,6,0)</f>
        <v>10</v>
      </c>
      <c r="K55" s="36">
        <f>HLOOKUP(F55,$AL$3:AU55,AV55,0)</f>
        <v>0.3125</v>
      </c>
      <c r="L55" s="54">
        <f>IF(VLOOKUP(C55,dynamic!$A$35:$G$44,7,0)&gt;VLOOKUP(D55,dynamic!$A$35:$G$44,7,0),C55,D55)</f>
        <v>1</v>
      </c>
      <c r="M55" s="54">
        <f t="shared" si="2"/>
        <v>0</v>
      </c>
      <c r="N55" s="54">
        <f>IF(VLOOKUP(C55,dynamic!$A$35:$F$44,2,0)&gt;VLOOKUP(D55,dynamic!$A$35:$F$44,2,0),C55,D55)</f>
        <v>7</v>
      </c>
      <c r="O55" s="54">
        <f t="shared" si="3"/>
        <v>1</v>
      </c>
      <c r="P55" s="54">
        <f>IF(VLOOKUP(C55,dynamic!$A$35:$F$44,4,0)&gt;VLOOKUP(D55,dynamic!$A$35:$F$44,4,0),C55,D55)</f>
        <v>7</v>
      </c>
      <c r="Q55" s="54">
        <f t="shared" si="4"/>
        <v>1</v>
      </c>
      <c r="R55" s="27">
        <f>COUNTIF($F$4:$F55,R$3)</f>
        <v>6</v>
      </c>
      <c r="S55" s="27">
        <f>COUNTIF($F$4:$F55,S$3)</f>
        <v>5</v>
      </c>
      <c r="T55" s="27">
        <f>COUNTIF($F$4:$F55,T$3)</f>
        <v>5</v>
      </c>
      <c r="U55" s="27">
        <f>COUNTIF($F$4:$F55,U$3)</f>
        <v>5</v>
      </c>
      <c r="V55" s="27">
        <f>COUNTIF($F$4:$F55,V$3)</f>
        <v>6</v>
      </c>
      <c r="W55" s="27">
        <f>COUNTIF($F$4:$F55,W$3)</f>
        <v>7</v>
      </c>
      <c r="X55" s="27">
        <f>COUNTIF($F$4:$F55,X$3)</f>
        <v>1</v>
      </c>
      <c r="Y55" s="27">
        <f>COUNTIF($F$4:$F55,Y$3)</f>
        <v>4</v>
      </c>
      <c r="Z55" s="27">
        <f>COUNTIF($F$4:$F55,Z$3)</f>
        <v>5</v>
      </c>
      <c r="AA55" s="27">
        <f>COUNTIF($F$4:$F55,AA$3)</f>
        <v>8</v>
      </c>
      <c r="AB55" s="38">
        <f>COUNTIF($E$4:$F55,R$3)</f>
        <v>12</v>
      </c>
      <c r="AC55" s="28">
        <f>COUNTIF($E$4:$F55,S$3)</f>
        <v>16</v>
      </c>
      <c r="AD55" s="28">
        <f>COUNTIF($E$4:$F55,T$3)</f>
        <v>11</v>
      </c>
      <c r="AE55" s="28">
        <f>COUNTIF($E$4:$F55,U$3)</f>
        <v>13</v>
      </c>
      <c r="AF55" s="28">
        <f>COUNTIF($E$4:$F55,V$3)</f>
        <v>9</v>
      </c>
      <c r="AG55" s="28">
        <f>COUNTIF($E$4:$F55,W$3)</f>
        <v>12</v>
      </c>
      <c r="AH55" s="28">
        <f>COUNTIF($E$4:$F55,X$3)</f>
        <v>3</v>
      </c>
      <c r="AI55" s="28">
        <f>COUNTIF($E$4:$F55,Y$3)</f>
        <v>10</v>
      </c>
      <c r="AJ55" s="28">
        <f>COUNTIF($E$4:$F55,Z$3)</f>
        <v>9</v>
      </c>
      <c r="AK55" s="28">
        <f>COUNTIF($E$4:$F55,AA$3)</f>
        <v>9</v>
      </c>
      <c r="AL55" s="36">
        <f t="shared" si="10"/>
        <v>0.5</v>
      </c>
      <c r="AM55" s="36">
        <f t="shared" si="10"/>
        <v>0.3125</v>
      </c>
      <c r="AN55" s="36">
        <f t="shared" si="10"/>
        <v>0.45454545454545453</v>
      </c>
      <c r="AO55" s="36">
        <f t="shared" si="10"/>
        <v>0.38461538461538464</v>
      </c>
      <c r="AP55" s="36">
        <f t="shared" si="10"/>
        <v>0.66666666666666663</v>
      </c>
      <c r="AQ55" s="36">
        <f t="shared" si="10"/>
        <v>0.58333333333333337</v>
      </c>
      <c r="AR55" s="36">
        <f t="shared" si="10"/>
        <v>0.33333333333333331</v>
      </c>
      <c r="AS55" s="36">
        <f t="shared" si="10"/>
        <v>0.4</v>
      </c>
      <c r="AT55" s="36">
        <f t="shared" si="10"/>
        <v>0.55555555555555558</v>
      </c>
      <c r="AU55" s="36">
        <f t="shared" si="10"/>
        <v>0.88888888888888884</v>
      </c>
      <c r="AV55" s="27">
        <v>53</v>
      </c>
    </row>
    <row r="56" spans="1:48" x14ac:dyDescent="0.35">
      <c r="A56" t="s">
        <v>144</v>
      </c>
      <c r="B56" s="33">
        <v>53</v>
      </c>
      <c r="C56" s="27">
        <v>1</v>
      </c>
      <c r="D56" s="27">
        <v>3</v>
      </c>
      <c r="E56" s="27">
        <v>1</v>
      </c>
      <c r="F56" s="27">
        <f t="shared" si="6"/>
        <v>3</v>
      </c>
      <c r="G56" s="27">
        <f t="shared" si="7"/>
        <v>-2</v>
      </c>
      <c r="H56" s="27">
        <f t="shared" si="8"/>
        <v>0</v>
      </c>
      <c r="I56" s="34">
        <f>VLOOKUP(F56,naive_stat!$A$4:$E$13,5,0)</f>
        <v>0.48148148148148145</v>
      </c>
      <c r="J56" s="35">
        <f>11-VLOOKUP(F56,naive_stat!$A$4:$F$13,6,0)</f>
        <v>5</v>
      </c>
      <c r="K56" s="36">
        <f>HLOOKUP(F56,$AL$3:AU56,AV56,0)</f>
        <v>0.42857142857142855</v>
      </c>
      <c r="L56" s="54">
        <f>IF(VLOOKUP(C56,dynamic!$A$35:$G$44,7,0)&gt;VLOOKUP(D56,dynamic!$A$35:$G$44,7,0),C56,D56)</f>
        <v>1</v>
      </c>
      <c r="M56" s="54">
        <f t="shared" si="2"/>
        <v>1</v>
      </c>
      <c r="N56" s="54">
        <f>IF(VLOOKUP(C56,dynamic!$A$35:$F$44,2,0)&gt;VLOOKUP(D56,dynamic!$A$35:$F$44,2,0),C56,D56)</f>
        <v>3</v>
      </c>
      <c r="O56" s="54">
        <f t="shared" si="3"/>
        <v>0</v>
      </c>
      <c r="P56" s="54">
        <f>IF(VLOOKUP(C56,dynamic!$A$35:$F$44,4,0)&gt;VLOOKUP(D56,dynamic!$A$35:$F$44,4,0),C56,D56)</f>
        <v>1</v>
      </c>
      <c r="Q56" s="54">
        <f t="shared" si="4"/>
        <v>1</v>
      </c>
      <c r="R56" s="27">
        <f>COUNTIF($F$4:$F56,R$3)</f>
        <v>6</v>
      </c>
      <c r="S56" s="27">
        <f>COUNTIF($F$4:$F56,S$3)</f>
        <v>5</v>
      </c>
      <c r="T56" s="27">
        <f>COUNTIF($F$4:$F56,T$3)</f>
        <v>5</v>
      </c>
      <c r="U56" s="27">
        <f>COUNTIF($F$4:$F56,U$3)</f>
        <v>6</v>
      </c>
      <c r="V56" s="27">
        <f>COUNTIF($F$4:$F56,V$3)</f>
        <v>6</v>
      </c>
      <c r="W56" s="27">
        <f>COUNTIF($F$4:$F56,W$3)</f>
        <v>7</v>
      </c>
      <c r="X56" s="27">
        <f>COUNTIF($F$4:$F56,X$3)</f>
        <v>1</v>
      </c>
      <c r="Y56" s="27">
        <f>COUNTIF($F$4:$F56,Y$3)</f>
        <v>4</v>
      </c>
      <c r="Z56" s="27">
        <f>COUNTIF($F$4:$F56,Z$3)</f>
        <v>5</v>
      </c>
      <c r="AA56" s="27">
        <f>COUNTIF($F$4:$F56,AA$3)</f>
        <v>8</v>
      </c>
      <c r="AB56" s="38">
        <f>COUNTIF($E$4:$F56,R$3)</f>
        <v>12</v>
      </c>
      <c r="AC56" s="28">
        <f>COUNTIF($E$4:$F56,S$3)</f>
        <v>17</v>
      </c>
      <c r="AD56" s="28">
        <f>COUNTIF($E$4:$F56,T$3)</f>
        <v>11</v>
      </c>
      <c r="AE56" s="28">
        <f>COUNTIF($E$4:$F56,U$3)</f>
        <v>14</v>
      </c>
      <c r="AF56" s="28">
        <f>COUNTIF($E$4:$F56,V$3)</f>
        <v>9</v>
      </c>
      <c r="AG56" s="28">
        <f>COUNTIF($E$4:$F56,W$3)</f>
        <v>12</v>
      </c>
      <c r="AH56" s="28">
        <f>COUNTIF($E$4:$F56,X$3)</f>
        <v>3</v>
      </c>
      <c r="AI56" s="28">
        <f>COUNTIF($E$4:$F56,Y$3)</f>
        <v>10</v>
      </c>
      <c r="AJ56" s="28">
        <f>COUNTIF($E$4:$F56,Z$3)</f>
        <v>9</v>
      </c>
      <c r="AK56" s="28">
        <f>COUNTIF($E$4:$F56,AA$3)</f>
        <v>9</v>
      </c>
      <c r="AL56" s="36">
        <f t="shared" si="10"/>
        <v>0.5</v>
      </c>
      <c r="AM56" s="36">
        <f t="shared" si="10"/>
        <v>0.29411764705882354</v>
      </c>
      <c r="AN56" s="36">
        <f t="shared" si="10"/>
        <v>0.45454545454545453</v>
      </c>
      <c r="AO56" s="36">
        <f t="shared" si="10"/>
        <v>0.42857142857142855</v>
      </c>
      <c r="AP56" s="36">
        <f t="shared" si="10"/>
        <v>0.66666666666666663</v>
      </c>
      <c r="AQ56" s="36">
        <f t="shared" si="10"/>
        <v>0.58333333333333337</v>
      </c>
      <c r="AR56" s="36">
        <f t="shared" si="10"/>
        <v>0.33333333333333331</v>
      </c>
      <c r="AS56" s="36">
        <f t="shared" si="10"/>
        <v>0.4</v>
      </c>
      <c r="AT56" s="36">
        <f t="shared" si="10"/>
        <v>0.55555555555555558</v>
      </c>
      <c r="AU56" s="36">
        <f t="shared" si="10"/>
        <v>0.88888888888888884</v>
      </c>
      <c r="AV56" s="27">
        <v>54</v>
      </c>
    </row>
    <row r="57" spans="1:48" x14ac:dyDescent="0.35">
      <c r="A57" t="s">
        <v>144</v>
      </c>
      <c r="B57" s="33">
        <v>54</v>
      </c>
      <c r="C57" s="27">
        <v>7</v>
      </c>
      <c r="D57" s="27">
        <v>4</v>
      </c>
      <c r="E57" s="27">
        <v>4</v>
      </c>
      <c r="F57" s="27">
        <f t="shared" si="6"/>
        <v>7</v>
      </c>
      <c r="G57" s="27">
        <f t="shared" si="7"/>
        <v>3</v>
      </c>
      <c r="H57" s="27">
        <f t="shared" si="8"/>
        <v>0</v>
      </c>
      <c r="I57" s="34">
        <f>VLOOKUP(F57,naive_stat!$A$4:$E$13,5,0)</f>
        <v>0.44827586206896552</v>
      </c>
      <c r="J57" s="35">
        <f>11-VLOOKUP(F57,naive_stat!$A$4:$F$13,6,0)</f>
        <v>4</v>
      </c>
      <c r="K57" s="36">
        <f>HLOOKUP(F57,$AL$3:AU57,AV57,0)</f>
        <v>0.45454545454545453</v>
      </c>
      <c r="L57" s="54">
        <f>IF(VLOOKUP(C57,dynamic!$A$35:$G$44,7,0)&gt;VLOOKUP(D57,dynamic!$A$35:$G$44,7,0),C57,D57)</f>
        <v>7</v>
      </c>
      <c r="M57" s="54">
        <f t="shared" si="2"/>
        <v>0</v>
      </c>
      <c r="N57" s="54">
        <f>IF(VLOOKUP(C57,dynamic!$A$35:$F$44,2,0)&gt;VLOOKUP(D57,dynamic!$A$35:$F$44,2,0),C57,D57)</f>
        <v>4</v>
      </c>
      <c r="O57" s="54">
        <f t="shared" si="3"/>
        <v>1</v>
      </c>
      <c r="P57" s="54">
        <f>IF(VLOOKUP(C57,dynamic!$A$35:$F$44,4,0)&gt;VLOOKUP(D57,dynamic!$A$35:$F$44,4,0),C57,D57)</f>
        <v>4</v>
      </c>
      <c r="Q57" s="54">
        <f t="shared" si="4"/>
        <v>1</v>
      </c>
      <c r="R57" s="27">
        <f>COUNTIF($F$4:$F57,R$3)</f>
        <v>6</v>
      </c>
      <c r="S57" s="27">
        <f>COUNTIF($F$4:$F57,S$3)</f>
        <v>5</v>
      </c>
      <c r="T57" s="27">
        <f>COUNTIF($F$4:$F57,T$3)</f>
        <v>5</v>
      </c>
      <c r="U57" s="27">
        <f>COUNTIF($F$4:$F57,U$3)</f>
        <v>6</v>
      </c>
      <c r="V57" s="27">
        <f>COUNTIF($F$4:$F57,V$3)</f>
        <v>6</v>
      </c>
      <c r="W57" s="27">
        <f>COUNTIF($F$4:$F57,W$3)</f>
        <v>7</v>
      </c>
      <c r="X57" s="27">
        <f>COUNTIF($F$4:$F57,X$3)</f>
        <v>1</v>
      </c>
      <c r="Y57" s="27">
        <f>COUNTIF($F$4:$F57,Y$3)</f>
        <v>5</v>
      </c>
      <c r="Z57" s="27">
        <f>COUNTIF($F$4:$F57,Z$3)</f>
        <v>5</v>
      </c>
      <c r="AA57" s="27">
        <f>COUNTIF($F$4:$F57,AA$3)</f>
        <v>8</v>
      </c>
      <c r="AB57" s="38">
        <f>COUNTIF($E$4:$F57,R$3)</f>
        <v>12</v>
      </c>
      <c r="AC57" s="28">
        <f>COUNTIF($E$4:$F57,S$3)</f>
        <v>17</v>
      </c>
      <c r="AD57" s="28">
        <f>COUNTIF($E$4:$F57,T$3)</f>
        <v>11</v>
      </c>
      <c r="AE57" s="28">
        <f>COUNTIF($E$4:$F57,U$3)</f>
        <v>14</v>
      </c>
      <c r="AF57" s="28">
        <f>COUNTIF($E$4:$F57,V$3)</f>
        <v>10</v>
      </c>
      <c r="AG57" s="28">
        <f>COUNTIF($E$4:$F57,W$3)</f>
        <v>12</v>
      </c>
      <c r="AH57" s="28">
        <f>COUNTIF($E$4:$F57,X$3)</f>
        <v>3</v>
      </c>
      <c r="AI57" s="28">
        <f>COUNTIF($E$4:$F57,Y$3)</f>
        <v>11</v>
      </c>
      <c r="AJ57" s="28">
        <f>COUNTIF($E$4:$F57,Z$3)</f>
        <v>9</v>
      </c>
      <c r="AK57" s="28">
        <f>COUNTIF($E$4:$F57,AA$3)</f>
        <v>9</v>
      </c>
      <c r="AL57" s="36">
        <f t="shared" si="10"/>
        <v>0.5</v>
      </c>
      <c r="AM57" s="36">
        <f t="shared" si="10"/>
        <v>0.29411764705882354</v>
      </c>
      <c r="AN57" s="36">
        <f t="shared" si="10"/>
        <v>0.45454545454545453</v>
      </c>
      <c r="AO57" s="36">
        <f t="shared" si="10"/>
        <v>0.42857142857142855</v>
      </c>
      <c r="AP57" s="36">
        <f t="shared" si="10"/>
        <v>0.6</v>
      </c>
      <c r="AQ57" s="36">
        <f t="shared" si="10"/>
        <v>0.58333333333333337</v>
      </c>
      <c r="AR57" s="36">
        <f t="shared" si="10"/>
        <v>0.33333333333333331</v>
      </c>
      <c r="AS57" s="36">
        <f t="shared" si="10"/>
        <v>0.45454545454545453</v>
      </c>
      <c r="AT57" s="36">
        <f t="shared" si="10"/>
        <v>0.55555555555555558</v>
      </c>
      <c r="AU57" s="36">
        <f t="shared" si="10"/>
        <v>0.88888888888888884</v>
      </c>
      <c r="AV57" s="27">
        <v>55</v>
      </c>
    </row>
    <row r="58" spans="1:48" x14ac:dyDescent="0.35">
      <c r="A58" t="s">
        <v>144</v>
      </c>
      <c r="B58" s="33">
        <v>55</v>
      </c>
      <c r="C58" s="27">
        <v>5</v>
      </c>
      <c r="D58" s="27">
        <v>2</v>
      </c>
      <c r="E58" s="27">
        <v>5</v>
      </c>
      <c r="F58" s="27">
        <f t="shared" si="6"/>
        <v>2</v>
      </c>
      <c r="G58" s="27">
        <f t="shared" si="7"/>
        <v>3</v>
      </c>
      <c r="H58" s="27">
        <f t="shared" si="8"/>
        <v>0</v>
      </c>
      <c r="I58" s="34">
        <f>VLOOKUP(F58,naive_stat!$A$4:$E$13,5,0)</f>
        <v>0.4838709677419355</v>
      </c>
      <c r="J58" s="35">
        <f>11-VLOOKUP(F58,naive_stat!$A$4:$F$13,6,0)</f>
        <v>6</v>
      </c>
      <c r="K58" s="36">
        <f>HLOOKUP(F58,$AL$3:AU58,AV58,0)</f>
        <v>0.5</v>
      </c>
      <c r="L58" s="54">
        <f>IF(VLOOKUP(C58,dynamic!$A$35:$G$44,7,0)&gt;VLOOKUP(D58,dynamic!$A$35:$G$44,7,0),C58,D58)</f>
        <v>2</v>
      </c>
      <c r="M58" s="54">
        <f t="shared" si="2"/>
        <v>0</v>
      </c>
      <c r="N58" s="54">
        <f>IF(VLOOKUP(C58,dynamic!$A$35:$F$44,2,0)&gt;VLOOKUP(D58,dynamic!$A$35:$F$44,2,0),C58,D58)</f>
        <v>5</v>
      </c>
      <c r="O58" s="54">
        <f t="shared" si="3"/>
        <v>1</v>
      </c>
      <c r="P58" s="54">
        <f>IF(VLOOKUP(C58,dynamic!$A$35:$F$44,4,0)&gt;VLOOKUP(D58,dynamic!$A$35:$F$44,4,0),C58,D58)</f>
        <v>5</v>
      </c>
      <c r="Q58" s="54">
        <f t="shared" si="4"/>
        <v>1</v>
      </c>
      <c r="R58" s="27">
        <f>COUNTIF($F$4:$F58,R$3)</f>
        <v>6</v>
      </c>
      <c r="S58" s="27">
        <f>COUNTIF($F$4:$F58,S$3)</f>
        <v>5</v>
      </c>
      <c r="T58" s="27">
        <f>COUNTIF($F$4:$F58,T$3)</f>
        <v>6</v>
      </c>
      <c r="U58" s="27">
        <f>COUNTIF($F$4:$F58,U$3)</f>
        <v>6</v>
      </c>
      <c r="V58" s="27">
        <f>COUNTIF($F$4:$F58,V$3)</f>
        <v>6</v>
      </c>
      <c r="W58" s="27">
        <f>COUNTIF($F$4:$F58,W$3)</f>
        <v>7</v>
      </c>
      <c r="X58" s="27">
        <f>COUNTIF($F$4:$F58,X$3)</f>
        <v>1</v>
      </c>
      <c r="Y58" s="27">
        <f>COUNTIF($F$4:$F58,Y$3)</f>
        <v>5</v>
      </c>
      <c r="Z58" s="27">
        <f>COUNTIF($F$4:$F58,Z$3)</f>
        <v>5</v>
      </c>
      <c r="AA58" s="27">
        <f>COUNTIF($F$4:$F58,AA$3)</f>
        <v>8</v>
      </c>
      <c r="AB58" s="38">
        <f>COUNTIF($E$4:$F58,R$3)</f>
        <v>12</v>
      </c>
      <c r="AC58" s="28">
        <f>COUNTIF($E$4:$F58,S$3)</f>
        <v>17</v>
      </c>
      <c r="AD58" s="28">
        <f>COUNTIF($E$4:$F58,T$3)</f>
        <v>12</v>
      </c>
      <c r="AE58" s="28">
        <f>COUNTIF($E$4:$F58,U$3)</f>
        <v>14</v>
      </c>
      <c r="AF58" s="28">
        <f>COUNTIF($E$4:$F58,V$3)</f>
        <v>10</v>
      </c>
      <c r="AG58" s="28">
        <f>COUNTIF($E$4:$F58,W$3)</f>
        <v>13</v>
      </c>
      <c r="AH58" s="28">
        <f>COUNTIF($E$4:$F58,X$3)</f>
        <v>3</v>
      </c>
      <c r="AI58" s="28">
        <f>COUNTIF($E$4:$F58,Y$3)</f>
        <v>11</v>
      </c>
      <c r="AJ58" s="28">
        <f>COUNTIF($E$4:$F58,Z$3)</f>
        <v>9</v>
      </c>
      <c r="AK58" s="28">
        <f>COUNTIF($E$4:$F58,AA$3)</f>
        <v>9</v>
      </c>
      <c r="AL58" s="36">
        <f t="shared" si="10"/>
        <v>0.5</v>
      </c>
      <c r="AM58" s="36">
        <f t="shared" si="10"/>
        <v>0.29411764705882354</v>
      </c>
      <c r="AN58" s="36">
        <f t="shared" si="10"/>
        <v>0.5</v>
      </c>
      <c r="AO58" s="36">
        <f t="shared" si="10"/>
        <v>0.42857142857142855</v>
      </c>
      <c r="AP58" s="36">
        <f t="shared" si="10"/>
        <v>0.6</v>
      </c>
      <c r="AQ58" s="36">
        <f t="shared" si="10"/>
        <v>0.53846153846153844</v>
      </c>
      <c r="AR58" s="36">
        <f t="shared" si="10"/>
        <v>0.33333333333333331</v>
      </c>
      <c r="AS58" s="36">
        <f t="shared" si="10"/>
        <v>0.45454545454545453</v>
      </c>
      <c r="AT58" s="36">
        <f t="shared" si="10"/>
        <v>0.55555555555555558</v>
      </c>
      <c r="AU58" s="36">
        <f t="shared" si="10"/>
        <v>0.88888888888888884</v>
      </c>
      <c r="AV58" s="27">
        <v>56</v>
      </c>
    </row>
    <row r="59" spans="1:48" x14ac:dyDescent="0.35">
      <c r="A59" t="s">
        <v>144</v>
      </c>
      <c r="B59" s="33">
        <v>56</v>
      </c>
      <c r="C59" s="27">
        <v>8</v>
      </c>
      <c r="D59" s="27">
        <v>1</v>
      </c>
      <c r="E59" s="27">
        <v>1</v>
      </c>
      <c r="F59" s="27">
        <f t="shared" si="6"/>
        <v>8</v>
      </c>
      <c r="G59" s="27">
        <f t="shared" si="7"/>
        <v>7</v>
      </c>
      <c r="H59" s="27">
        <f t="shared" si="8"/>
        <v>0</v>
      </c>
      <c r="I59" s="34">
        <f>VLOOKUP(F59,naive_stat!$A$4:$E$13,5,0)</f>
        <v>0.32</v>
      </c>
      <c r="J59" s="35">
        <f>11-VLOOKUP(F59,naive_stat!$A$4:$F$13,6,0)</f>
        <v>1</v>
      </c>
      <c r="K59" s="36">
        <f>HLOOKUP(F59,$AL$3:AU59,AV59,0)</f>
        <v>0.6</v>
      </c>
      <c r="L59" s="54">
        <f>IF(VLOOKUP(C59,dynamic!$A$35:$G$44,7,0)&gt;VLOOKUP(D59,dynamic!$A$35:$G$44,7,0),C59,D59)</f>
        <v>1</v>
      </c>
      <c r="M59" s="54">
        <f t="shared" si="2"/>
        <v>1</v>
      </c>
      <c r="N59" s="54">
        <f>IF(VLOOKUP(C59,dynamic!$A$35:$F$44,2,0)&gt;VLOOKUP(D59,dynamic!$A$35:$F$44,2,0),C59,D59)</f>
        <v>8</v>
      </c>
      <c r="O59" s="54">
        <f t="shared" si="3"/>
        <v>0</v>
      </c>
      <c r="P59" s="54">
        <f>IF(VLOOKUP(C59,dynamic!$A$35:$F$44,4,0)&gt;VLOOKUP(D59,dynamic!$A$35:$F$44,4,0),C59,D59)</f>
        <v>8</v>
      </c>
      <c r="Q59" s="54">
        <f t="shared" si="4"/>
        <v>0</v>
      </c>
      <c r="R59" s="27">
        <f>COUNTIF($F$4:$F59,R$3)</f>
        <v>6</v>
      </c>
      <c r="S59" s="27">
        <f>COUNTIF($F$4:$F59,S$3)</f>
        <v>5</v>
      </c>
      <c r="T59" s="27">
        <f>COUNTIF($F$4:$F59,T$3)</f>
        <v>6</v>
      </c>
      <c r="U59" s="27">
        <f>COUNTIF($F$4:$F59,U$3)</f>
        <v>6</v>
      </c>
      <c r="V59" s="27">
        <f>COUNTIF($F$4:$F59,V$3)</f>
        <v>6</v>
      </c>
      <c r="W59" s="27">
        <f>COUNTIF($F$4:$F59,W$3)</f>
        <v>7</v>
      </c>
      <c r="X59" s="27">
        <f>COUNTIF($F$4:$F59,X$3)</f>
        <v>1</v>
      </c>
      <c r="Y59" s="27">
        <f>COUNTIF($F$4:$F59,Y$3)</f>
        <v>5</v>
      </c>
      <c r="Z59" s="27">
        <f>COUNTIF($F$4:$F59,Z$3)</f>
        <v>6</v>
      </c>
      <c r="AA59" s="27">
        <f>COUNTIF($F$4:$F59,AA$3)</f>
        <v>8</v>
      </c>
      <c r="AB59" s="38">
        <f>COUNTIF($E$4:$F59,R$3)</f>
        <v>12</v>
      </c>
      <c r="AC59" s="28">
        <f>COUNTIF($E$4:$F59,S$3)</f>
        <v>18</v>
      </c>
      <c r="AD59" s="28">
        <f>COUNTIF($E$4:$F59,T$3)</f>
        <v>12</v>
      </c>
      <c r="AE59" s="28">
        <f>COUNTIF($E$4:$F59,U$3)</f>
        <v>14</v>
      </c>
      <c r="AF59" s="28">
        <f>COUNTIF($E$4:$F59,V$3)</f>
        <v>10</v>
      </c>
      <c r="AG59" s="28">
        <f>COUNTIF($E$4:$F59,W$3)</f>
        <v>13</v>
      </c>
      <c r="AH59" s="28">
        <f>COUNTIF($E$4:$F59,X$3)</f>
        <v>3</v>
      </c>
      <c r="AI59" s="28">
        <f>COUNTIF($E$4:$F59,Y$3)</f>
        <v>11</v>
      </c>
      <c r="AJ59" s="28">
        <f>COUNTIF($E$4:$F59,Z$3)</f>
        <v>10</v>
      </c>
      <c r="AK59" s="28">
        <f>COUNTIF($E$4:$F59,AA$3)</f>
        <v>9</v>
      </c>
      <c r="AL59" s="36">
        <f t="shared" si="10"/>
        <v>0.5</v>
      </c>
      <c r="AM59" s="36">
        <f t="shared" si="10"/>
        <v>0.27777777777777779</v>
      </c>
      <c r="AN59" s="36">
        <f t="shared" si="10"/>
        <v>0.5</v>
      </c>
      <c r="AO59" s="36">
        <f t="shared" si="10"/>
        <v>0.42857142857142855</v>
      </c>
      <c r="AP59" s="36">
        <f t="shared" si="10"/>
        <v>0.6</v>
      </c>
      <c r="AQ59" s="36">
        <f t="shared" si="10"/>
        <v>0.53846153846153844</v>
      </c>
      <c r="AR59" s="36">
        <f t="shared" si="10"/>
        <v>0.33333333333333331</v>
      </c>
      <c r="AS59" s="36">
        <f t="shared" si="10"/>
        <v>0.45454545454545453</v>
      </c>
      <c r="AT59" s="36">
        <f t="shared" si="10"/>
        <v>0.6</v>
      </c>
      <c r="AU59" s="36">
        <f t="shared" si="10"/>
        <v>0.88888888888888884</v>
      </c>
      <c r="AV59" s="27">
        <v>57</v>
      </c>
    </row>
    <row r="60" spans="1:48" x14ac:dyDescent="0.35">
      <c r="A60" t="s">
        <v>144</v>
      </c>
      <c r="B60" s="33">
        <v>57</v>
      </c>
      <c r="C60" s="27">
        <v>6</v>
      </c>
      <c r="D60" s="27">
        <v>7</v>
      </c>
      <c r="E60" s="27">
        <v>6</v>
      </c>
      <c r="F60" s="27">
        <f t="shared" si="6"/>
        <v>7</v>
      </c>
      <c r="G60" s="27">
        <f t="shared" si="7"/>
        <v>-1</v>
      </c>
      <c r="H60" s="27">
        <f t="shared" si="8"/>
        <v>0</v>
      </c>
      <c r="I60" s="34">
        <f>VLOOKUP(F60,naive_stat!$A$4:$E$13,5,0)</f>
        <v>0.44827586206896552</v>
      </c>
      <c r="J60" s="35">
        <f>11-VLOOKUP(F60,naive_stat!$A$4:$F$13,6,0)</f>
        <v>4</v>
      </c>
      <c r="K60" s="36">
        <f>HLOOKUP(F60,$AL$3:AU60,AV60,0)</f>
        <v>0.5</v>
      </c>
      <c r="L60" s="54">
        <f>IF(VLOOKUP(C60,dynamic!$A$35:$G$44,7,0)&gt;VLOOKUP(D60,dynamic!$A$35:$G$44,7,0),C60,D60)</f>
        <v>7</v>
      </c>
      <c r="M60" s="54">
        <f t="shared" si="2"/>
        <v>0</v>
      </c>
      <c r="N60" s="54">
        <f>IF(VLOOKUP(C60,dynamic!$A$35:$F$44,2,0)&gt;VLOOKUP(D60,dynamic!$A$35:$F$44,2,0),C60,D60)</f>
        <v>7</v>
      </c>
      <c r="O60" s="54">
        <f t="shared" si="3"/>
        <v>0</v>
      </c>
      <c r="P60" s="54">
        <f>IF(VLOOKUP(C60,dynamic!$A$35:$F$44,4,0)&gt;VLOOKUP(D60,dynamic!$A$35:$F$44,4,0),C60,D60)</f>
        <v>6</v>
      </c>
      <c r="Q60" s="54">
        <f t="shared" si="4"/>
        <v>1</v>
      </c>
      <c r="R60" s="27">
        <f>COUNTIF($F$4:$F60,R$3)</f>
        <v>6</v>
      </c>
      <c r="S60" s="27">
        <f>COUNTIF($F$4:$F60,S$3)</f>
        <v>5</v>
      </c>
      <c r="T60" s="27">
        <f>COUNTIF($F$4:$F60,T$3)</f>
        <v>6</v>
      </c>
      <c r="U60" s="27">
        <f>COUNTIF($F$4:$F60,U$3)</f>
        <v>6</v>
      </c>
      <c r="V60" s="27">
        <f>COUNTIF($F$4:$F60,V$3)</f>
        <v>6</v>
      </c>
      <c r="W60" s="27">
        <f>COUNTIF($F$4:$F60,W$3)</f>
        <v>7</v>
      </c>
      <c r="X60" s="27">
        <f>COUNTIF($F$4:$F60,X$3)</f>
        <v>1</v>
      </c>
      <c r="Y60" s="27">
        <f>COUNTIF($F$4:$F60,Y$3)</f>
        <v>6</v>
      </c>
      <c r="Z60" s="27">
        <f>COUNTIF($F$4:$F60,Z$3)</f>
        <v>6</v>
      </c>
      <c r="AA60" s="27">
        <f>COUNTIF($F$4:$F60,AA$3)</f>
        <v>8</v>
      </c>
      <c r="AB60" s="38">
        <f>COUNTIF($E$4:$F60,R$3)</f>
        <v>12</v>
      </c>
      <c r="AC60" s="28">
        <f>COUNTIF($E$4:$F60,S$3)</f>
        <v>18</v>
      </c>
      <c r="AD60" s="28">
        <f>COUNTIF($E$4:$F60,T$3)</f>
        <v>12</v>
      </c>
      <c r="AE60" s="28">
        <f>COUNTIF($E$4:$F60,U$3)</f>
        <v>14</v>
      </c>
      <c r="AF60" s="28">
        <f>COUNTIF($E$4:$F60,V$3)</f>
        <v>10</v>
      </c>
      <c r="AG60" s="28">
        <f>COUNTIF($E$4:$F60,W$3)</f>
        <v>13</v>
      </c>
      <c r="AH60" s="28">
        <f>COUNTIF($E$4:$F60,X$3)</f>
        <v>4</v>
      </c>
      <c r="AI60" s="28">
        <f>COUNTIF($E$4:$F60,Y$3)</f>
        <v>12</v>
      </c>
      <c r="AJ60" s="28">
        <f>COUNTIF($E$4:$F60,Z$3)</f>
        <v>10</v>
      </c>
      <c r="AK60" s="28">
        <f>COUNTIF($E$4:$F60,AA$3)</f>
        <v>9</v>
      </c>
      <c r="AL60" s="36">
        <f t="shared" si="10"/>
        <v>0.5</v>
      </c>
      <c r="AM60" s="36">
        <f t="shared" si="10"/>
        <v>0.27777777777777779</v>
      </c>
      <c r="AN60" s="36">
        <f t="shared" si="10"/>
        <v>0.5</v>
      </c>
      <c r="AO60" s="36">
        <f t="shared" si="10"/>
        <v>0.42857142857142855</v>
      </c>
      <c r="AP60" s="36">
        <f t="shared" si="10"/>
        <v>0.6</v>
      </c>
      <c r="AQ60" s="36">
        <f t="shared" si="10"/>
        <v>0.53846153846153844</v>
      </c>
      <c r="AR60" s="36">
        <f t="shared" si="10"/>
        <v>0.25</v>
      </c>
      <c r="AS60" s="36">
        <f t="shared" si="10"/>
        <v>0.5</v>
      </c>
      <c r="AT60" s="36">
        <f t="shared" si="10"/>
        <v>0.6</v>
      </c>
      <c r="AU60" s="36">
        <f t="shared" si="10"/>
        <v>0.88888888888888884</v>
      </c>
      <c r="AV60" s="27">
        <v>58</v>
      </c>
    </row>
    <row r="61" spans="1:48" x14ac:dyDescent="0.35">
      <c r="A61" t="s">
        <v>144</v>
      </c>
      <c r="B61" s="33">
        <v>58</v>
      </c>
      <c r="C61" s="27">
        <v>4</v>
      </c>
      <c r="D61" s="27">
        <v>2</v>
      </c>
      <c r="E61" s="27">
        <v>2</v>
      </c>
      <c r="F61" s="27">
        <f t="shared" si="6"/>
        <v>4</v>
      </c>
      <c r="G61" s="27">
        <f t="shared" si="7"/>
        <v>2</v>
      </c>
      <c r="H61" s="27">
        <f t="shared" si="8"/>
        <v>0</v>
      </c>
      <c r="I61" s="34">
        <f>VLOOKUP(F61,naive_stat!$A$4:$E$13,5,0)</f>
        <v>0.5161290322580645</v>
      </c>
      <c r="J61" s="35">
        <f>11-VLOOKUP(F61,naive_stat!$A$4:$F$13,6,0)</f>
        <v>8</v>
      </c>
      <c r="K61" s="36">
        <f>HLOOKUP(F61,$AL$3:AU61,AV61,0)</f>
        <v>0.63636363636363635</v>
      </c>
      <c r="L61" s="54">
        <f>IF(VLOOKUP(C61,dynamic!$A$35:$G$44,7,0)&gt;VLOOKUP(D61,dynamic!$A$35:$G$44,7,0),C61,D61)</f>
        <v>2</v>
      </c>
      <c r="M61" s="54">
        <f t="shared" si="2"/>
        <v>1</v>
      </c>
      <c r="N61" s="54">
        <f>IF(VLOOKUP(C61,dynamic!$A$35:$F$44,2,0)&gt;VLOOKUP(D61,dynamic!$A$35:$F$44,2,0),C61,D61)</f>
        <v>4</v>
      </c>
      <c r="O61" s="54">
        <f t="shared" si="3"/>
        <v>0</v>
      </c>
      <c r="P61" s="54">
        <f>IF(VLOOKUP(C61,dynamic!$A$35:$F$44,4,0)&gt;VLOOKUP(D61,dynamic!$A$35:$F$44,4,0),C61,D61)</f>
        <v>4</v>
      </c>
      <c r="Q61" s="54">
        <f t="shared" si="4"/>
        <v>0</v>
      </c>
      <c r="R61" s="27">
        <f>COUNTIF($F$4:$F61,R$3)</f>
        <v>6</v>
      </c>
      <c r="S61" s="27">
        <f>COUNTIF($F$4:$F61,S$3)</f>
        <v>5</v>
      </c>
      <c r="T61" s="27">
        <f>COUNTIF($F$4:$F61,T$3)</f>
        <v>6</v>
      </c>
      <c r="U61" s="27">
        <f>COUNTIF($F$4:$F61,U$3)</f>
        <v>6</v>
      </c>
      <c r="V61" s="27">
        <f>COUNTIF($F$4:$F61,V$3)</f>
        <v>7</v>
      </c>
      <c r="W61" s="27">
        <f>COUNTIF($F$4:$F61,W$3)</f>
        <v>7</v>
      </c>
      <c r="X61" s="27">
        <f>COUNTIF($F$4:$F61,X$3)</f>
        <v>1</v>
      </c>
      <c r="Y61" s="27">
        <f>COUNTIF($F$4:$F61,Y$3)</f>
        <v>6</v>
      </c>
      <c r="Z61" s="27">
        <f>COUNTIF($F$4:$F61,Z$3)</f>
        <v>6</v>
      </c>
      <c r="AA61" s="27">
        <f>COUNTIF($F$4:$F61,AA$3)</f>
        <v>8</v>
      </c>
      <c r="AB61" s="38">
        <f>COUNTIF($E$4:$F61,R$3)</f>
        <v>12</v>
      </c>
      <c r="AC61" s="28">
        <f>COUNTIF($E$4:$F61,S$3)</f>
        <v>18</v>
      </c>
      <c r="AD61" s="28">
        <f>COUNTIF($E$4:$F61,T$3)</f>
        <v>13</v>
      </c>
      <c r="AE61" s="28">
        <f>COUNTIF($E$4:$F61,U$3)</f>
        <v>14</v>
      </c>
      <c r="AF61" s="28">
        <f>COUNTIF($E$4:$F61,V$3)</f>
        <v>11</v>
      </c>
      <c r="AG61" s="28">
        <f>COUNTIF($E$4:$F61,W$3)</f>
        <v>13</v>
      </c>
      <c r="AH61" s="28">
        <f>COUNTIF($E$4:$F61,X$3)</f>
        <v>4</v>
      </c>
      <c r="AI61" s="28">
        <f>COUNTIF($E$4:$F61,Y$3)</f>
        <v>12</v>
      </c>
      <c r="AJ61" s="28">
        <f>COUNTIF($E$4:$F61,Z$3)</f>
        <v>10</v>
      </c>
      <c r="AK61" s="28">
        <f>COUNTIF($E$4:$F61,AA$3)</f>
        <v>9</v>
      </c>
      <c r="AL61" s="36">
        <f t="shared" si="10"/>
        <v>0.5</v>
      </c>
      <c r="AM61" s="36">
        <f t="shared" si="10"/>
        <v>0.27777777777777779</v>
      </c>
      <c r="AN61" s="36">
        <f t="shared" si="10"/>
        <v>0.46153846153846156</v>
      </c>
      <c r="AO61" s="36">
        <f t="shared" si="10"/>
        <v>0.42857142857142855</v>
      </c>
      <c r="AP61" s="36">
        <f t="shared" si="10"/>
        <v>0.63636363636363635</v>
      </c>
      <c r="AQ61" s="36">
        <f t="shared" si="10"/>
        <v>0.53846153846153844</v>
      </c>
      <c r="AR61" s="36">
        <f t="shared" si="10"/>
        <v>0.25</v>
      </c>
      <c r="AS61" s="36">
        <f t="shared" si="10"/>
        <v>0.5</v>
      </c>
      <c r="AT61" s="36">
        <f t="shared" si="10"/>
        <v>0.6</v>
      </c>
      <c r="AU61" s="36">
        <f t="shared" si="10"/>
        <v>0.88888888888888884</v>
      </c>
      <c r="AV61" s="27">
        <v>59</v>
      </c>
    </row>
    <row r="62" spans="1:48" x14ac:dyDescent="0.35">
      <c r="A62" t="s">
        <v>144</v>
      </c>
      <c r="B62" s="33">
        <v>59</v>
      </c>
      <c r="C62" s="27">
        <v>1</v>
      </c>
      <c r="D62" s="27">
        <v>4</v>
      </c>
      <c r="E62" s="27">
        <v>1</v>
      </c>
      <c r="F62" s="27">
        <f t="shared" si="6"/>
        <v>4</v>
      </c>
      <c r="G62" s="27">
        <f t="shared" si="7"/>
        <v>-3</v>
      </c>
      <c r="H62" s="27">
        <f t="shared" si="8"/>
        <v>0</v>
      </c>
      <c r="I62" s="34">
        <f>VLOOKUP(F62,naive_stat!$A$4:$E$13,5,0)</f>
        <v>0.5161290322580645</v>
      </c>
      <c r="J62" s="35">
        <f>11-VLOOKUP(F62,naive_stat!$A$4:$F$13,6,0)</f>
        <v>8</v>
      </c>
      <c r="K62" s="36">
        <f>HLOOKUP(F62,$AL$3:AU62,AV62,0)</f>
        <v>0.66666666666666663</v>
      </c>
      <c r="L62" s="54">
        <f>IF(VLOOKUP(C62,dynamic!$A$35:$G$44,7,0)&gt;VLOOKUP(D62,dynamic!$A$35:$G$44,7,0),C62,D62)</f>
        <v>1</v>
      </c>
      <c r="M62" s="54">
        <f t="shared" si="2"/>
        <v>1</v>
      </c>
      <c r="N62" s="54">
        <f>IF(VLOOKUP(C62,dynamic!$A$35:$F$44,2,0)&gt;VLOOKUP(D62,dynamic!$A$35:$F$44,2,0),C62,D62)</f>
        <v>4</v>
      </c>
      <c r="O62" s="54">
        <f t="shared" si="3"/>
        <v>0</v>
      </c>
      <c r="P62" s="54">
        <f>IF(VLOOKUP(C62,dynamic!$A$35:$F$44,4,0)&gt;VLOOKUP(D62,dynamic!$A$35:$F$44,4,0),C62,D62)</f>
        <v>4</v>
      </c>
      <c r="Q62" s="54">
        <f t="shared" si="4"/>
        <v>0</v>
      </c>
      <c r="R62" s="27">
        <f>COUNTIF($F$4:$F62,R$3)</f>
        <v>6</v>
      </c>
      <c r="S62" s="27">
        <f>COUNTIF($F$4:$F62,S$3)</f>
        <v>5</v>
      </c>
      <c r="T62" s="27">
        <f>COUNTIF($F$4:$F62,T$3)</f>
        <v>6</v>
      </c>
      <c r="U62" s="27">
        <f>COUNTIF($F$4:$F62,U$3)</f>
        <v>6</v>
      </c>
      <c r="V62" s="27">
        <f>COUNTIF($F$4:$F62,V$3)</f>
        <v>8</v>
      </c>
      <c r="W62" s="27">
        <f>COUNTIF($F$4:$F62,W$3)</f>
        <v>7</v>
      </c>
      <c r="X62" s="27">
        <f>COUNTIF($F$4:$F62,X$3)</f>
        <v>1</v>
      </c>
      <c r="Y62" s="27">
        <f>COUNTIF($F$4:$F62,Y$3)</f>
        <v>6</v>
      </c>
      <c r="Z62" s="27">
        <f>COUNTIF($F$4:$F62,Z$3)</f>
        <v>6</v>
      </c>
      <c r="AA62" s="27">
        <f>COUNTIF($F$4:$F62,AA$3)</f>
        <v>8</v>
      </c>
      <c r="AB62" s="38">
        <f>COUNTIF($E$4:$F62,R$3)</f>
        <v>12</v>
      </c>
      <c r="AC62" s="28">
        <f>COUNTIF($E$4:$F62,S$3)</f>
        <v>19</v>
      </c>
      <c r="AD62" s="28">
        <f>COUNTIF($E$4:$F62,T$3)</f>
        <v>13</v>
      </c>
      <c r="AE62" s="28">
        <f>COUNTIF($E$4:$F62,U$3)</f>
        <v>14</v>
      </c>
      <c r="AF62" s="28">
        <f>COUNTIF($E$4:$F62,V$3)</f>
        <v>12</v>
      </c>
      <c r="AG62" s="28">
        <f>COUNTIF($E$4:$F62,W$3)</f>
        <v>13</v>
      </c>
      <c r="AH62" s="28">
        <f>COUNTIF($E$4:$F62,X$3)</f>
        <v>4</v>
      </c>
      <c r="AI62" s="28">
        <f>COUNTIF($E$4:$F62,Y$3)</f>
        <v>12</v>
      </c>
      <c r="AJ62" s="28">
        <f>COUNTIF($E$4:$F62,Z$3)</f>
        <v>10</v>
      </c>
      <c r="AK62" s="28">
        <f>COUNTIF($E$4:$F62,AA$3)</f>
        <v>9</v>
      </c>
      <c r="AL62" s="36">
        <f t="shared" si="10"/>
        <v>0.5</v>
      </c>
      <c r="AM62" s="36">
        <f t="shared" si="10"/>
        <v>0.26315789473684209</v>
      </c>
      <c r="AN62" s="36">
        <f t="shared" si="10"/>
        <v>0.46153846153846156</v>
      </c>
      <c r="AO62" s="36">
        <f t="shared" si="10"/>
        <v>0.42857142857142855</v>
      </c>
      <c r="AP62" s="36">
        <f t="shared" si="10"/>
        <v>0.66666666666666663</v>
      </c>
      <c r="AQ62" s="36">
        <f t="shared" si="10"/>
        <v>0.53846153846153844</v>
      </c>
      <c r="AR62" s="36">
        <f t="shared" si="10"/>
        <v>0.25</v>
      </c>
      <c r="AS62" s="36">
        <f t="shared" si="10"/>
        <v>0.5</v>
      </c>
      <c r="AT62" s="36">
        <f t="shared" si="10"/>
        <v>0.6</v>
      </c>
      <c r="AU62" s="36">
        <f t="shared" si="10"/>
        <v>0.88888888888888884</v>
      </c>
      <c r="AV62" s="27">
        <v>60</v>
      </c>
    </row>
    <row r="63" spans="1:48" x14ac:dyDescent="0.35">
      <c r="A63" t="s">
        <v>144</v>
      </c>
      <c r="B63" s="33">
        <v>60</v>
      </c>
      <c r="C63" s="27">
        <v>9</v>
      </c>
      <c r="D63" s="27">
        <v>7</v>
      </c>
      <c r="E63" s="27">
        <v>7</v>
      </c>
      <c r="F63" s="27">
        <f t="shared" si="6"/>
        <v>9</v>
      </c>
      <c r="G63" s="27">
        <f t="shared" si="7"/>
        <v>2</v>
      </c>
      <c r="H63" s="27">
        <f t="shared" si="8"/>
        <v>0</v>
      </c>
      <c r="I63" s="34">
        <f>VLOOKUP(F63,naive_stat!$A$4:$E$13,5,0)</f>
        <v>0.4</v>
      </c>
      <c r="J63" s="35">
        <f>11-VLOOKUP(F63,naive_stat!$A$4:$F$13,6,0)</f>
        <v>2</v>
      </c>
      <c r="K63" s="36">
        <f>HLOOKUP(F63,$AL$3:AU63,AV63,0)</f>
        <v>0.9</v>
      </c>
      <c r="L63" s="54">
        <f>IF(VLOOKUP(C63,dynamic!$A$35:$G$44,7,0)&gt;VLOOKUP(D63,dynamic!$A$35:$G$44,7,0),C63,D63)</f>
        <v>7</v>
      </c>
      <c r="M63" s="54">
        <f t="shared" si="2"/>
        <v>1</v>
      </c>
      <c r="N63" s="54">
        <f>IF(VLOOKUP(C63,dynamic!$A$35:$F$44,2,0)&gt;VLOOKUP(D63,dynamic!$A$35:$F$44,2,0),C63,D63)</f>
        <v>9</v>
      </c>
      <c r="O63" s="54">
        <f t="shared" si="3"/>
        <v>0</v>
      </c>
      <c r="P63" s="54">
        <f>IF(VLOOKUP(C63,dynamic!$A$35:$F$44,4,0)&gt;VLOOKUP(D63,dynamic!$A$35:$F$44,4,0),C63,D63)</f>
        <v>9</v>
      </c>
      <c r="Q63" s="54">
        <f t="shared" si="4"/>
        <v>0</v>
      </c>
      <c r="R63" s="27">
        <f>COUNTIF($F$4:$F63,R$3)</f>
        <v>6</v>
      </c>
      <c r="S63" s="27">
        <f>COUNTIF($F$4:$F63,S$3)</f>
        <v>5</v>
      </c>
      <c r="T63" s="27">
        <f>COUNTIF($F$4:$F63,T$3)</f>
        <v>6</v>
      </c>
      <c r="U63" s="27">
        <f>COUNTIF($F$4:$F63,U$3)</f>
        <v>6</v>
      </c>
      <c r="V63" s="27">
        <f>COUNTIF($F$4:$F63,V$3)</f>
        <v>8</v>
      </c>
      <c r="W63" s="27">
        <f>COUNTIF($F$4:$F63,W$3)</f>
        <v>7</v>
      </c>
      <c r="X63" s="27">
        <f>COUNTIF($F$4:$F63,X$3)</f>
        <v>1</v>
      </c>
      <c r="Y63" s="27">
        <f>COUNTIF($F$4:$F63,Y$3)</f>
        <v>6</v>
      </c>
      <c r="Z63" s="27">
        <f>COUNTIF($F$4:$F63,Z$3)</f>
        <v>6</v>
      </c>
      <c r="AA63" s="27">
        <f>COUNTIF($F$4:$F63,AA$3)</f>
        <v>9</v>
      </c>
      <c r="AB63" s="38">
        <f>COUNTIF($E$4:$F63,R$3)</f>
        <v>12</v>
      </c>
      <c r="AC63" s="28">
        <f>COUNTIF($E$4:$F63,S$3)</f>
        <v>19</v>
      </c>
      <c r="AD63" s="28">
        <f>COUNTIF($E$4:$F63,T$3)</f>
        <v>13</v>
      </c>
      <c r="AE63" s="28">
        <f>COUNTIF($E$4:$F63,U$3)</f>
        <v>14</v>
      </c>
      <c r="AF63" s="28">
        <f>COUNTIF($E$4:$F63,V$3)</f>
        <v>12</v>
      </c>
      <c r="AG63" s="28">
        <f>COUNTIF($E$4:$F63,W$3)</f>
        <v>13</v>
      </c>
      <c r="AH63" s="28">
        <f>COUNTIF($E$4:$F63,X$3)</f>
        <v>4</v>
      </c>
      <c r="AI63" s="28">
        <f>COUNTIF($E$4:$F63,Y$3)</f>
        <v>13</v>
      </c>
      <c r="AJ63" s="28">
        <f>COUNTIF($E$4:$F63,Z$3)</f>
        <v>10</v>
      </c>
      <c r="AK63" s="28">
        <f>COUNTIF($E$4:$F63,AA$3)</f>
        <v>10</v>
      </c>
      <c r="AL63" s="36">
        <f t="shared" si="10"/>
        <v>0.5</v>
      </c>
      <c r="AM63" s="36">
        <f t="shared" si="10"/>
        <v>0.26315789473684209</v>
      </c>
      <c r="AN63" s="36">
        <f t="shared" si="10"/>
        <v>0.46153846153846156</v>
      </c>
      <c r="AO63" s="36">
        <f t="shared" si="10"/>
        <v>0.42857142857142855</v>
      </c>
      <c r="AP63" s="36">
        <f t="shared" si="10"/>
        <v>0.66666666666666663</v>
      </c>
      <c r="AQ63" s="36">
        <f t="shared" si="10"/>
        <v>0.53846153846153844</v>
      </c>
      <c r="AR63" s="36">
        <f t="shared" si="10"/>
        <v>0.25</v>
      </c>
      <c r="AS63" s="36">
        <f t="shared" si="10"/>
        <v>0.46153846153846156</v>
      </c>
      <c r="AT63" s="36">
        <f t="shared" si="10"/>
        <v>0.6</v>
      </c>
      <c r="AU63" s="36">
        <f t="shared" si="10"/>
        <v>0.9</v>
      </c>
      <c r="AV63" s="27">
        <v>61</v>
      </c>
    </row>
    <row r="64" spans="1:48" x14ac:dyDescent="0.35">
      <c r="A64" t="s">
        <v>144</v>
      </c>
      <c r="B64" s="33">
        <v>61</v>
      </c>
      <c r="C64" s="27">
        <v>1</v>
      </c>
      <c r="D64" s="27">
        <v>3</v>
      </c>
      <c r="E64" s="27">
        <v>1</v>
      </c>
      <c r="F64" s="27">
        <f t="shared" si="6"/>
        <v>3</v>
      </c>
      <c r="G64" s="27">
        <f t="shared" si="7"/>
        <v>-2</v>
      </c>
      <c r="H64" s="27">
        <f t="shared" si="8"/>
        <v>0</v>
      </c>
      <c r="I64" s="34">
        <f>VLOOKUP(F64,naive_stat!$A$4:$E$13,5,0)</f>
        <v>0.48148148148148145</v>
      </c>
      <c r="J64" s="35">
        <f>11-VLOOKUP(F64,naive_stat!$A$4:$F$13,6,0)</f>
        <v>5</v>
      </c>
      <c r="K64" s="36">
        <f>HLOOKUP(F64,$AL$3:AU64,AV64,0)</f>
        <v>0.46666666666666667</v>
      </c>
      <c r="L64" s="54">
        <f>IF(VLOOKUP(C64,dynamic!$A$35:$G$44,7,0)&gt;VLOOKUP(D64,dynamic!$A$35:$G$44,7,0),C64,D64)</f>
        <v>1</v>
      </c>
      <c r="M64" s="54">
        <f t="shared" si="2"/>
        <v>1</v>
      </c>
      <c r="N64" s="54">
        <f>IF(VLOOKUP(C64,dynamic!$A$35:$F$44,2,0)&gt;VLOOKUP(D64,dynamic!$A$35:$F$44,2,0),C64,D64)</f>
        <v>3</v>
      </c>
      <c r="O64" s="54">
        <f t="shared" si="3"/>
        <v>0</v>
      </c>
      <c r="P64" s="54">
        <f>IF(VLOOKUP(C64,dynamic!$A$35:$F$44,4,0)&gt;VLOOKUP(D64,dynamic!$A$35:$F$44,4,0),C64,D64)</f>
        <v>1</v>
      </c>
      <c r="Q64" s="54">
        <f t="shared" si="4"/>
        <v>1</v>
      </c>
      <c r="R64" s="27">
        <f>COUNTIF($F$4:$F64,R$3)</f>
        <v>6</v>
      </c>
      <c r="S64" s="27">
        <f>COUNTIF($F$4:$F64,S$3)</f>
        <v>5</v>
      </c>
      <c r="T64" s="27">
        <f>COUNTIF($F$4:$F64,T$3)</f>
        <v>6</v>
      </c>
      <c r="U64" s="27">
        <f>COUNTIF($F$4:$F64,U$3)</f>
        <v>7</v>
      </c>
      <c r="V64" s="27">
        <f>COUNTIF($F$4:$F64,V$3)</f>
        <v>8</v>
      </c>
      <c r="W64" s="27">
        <f>COUNTIF($F$4:$F64,W$3)</f>
        <v>7</v>
      </c>
      <c r="X64" s="27">
        <f>COUNTIF($F$4:$F64,X$3)</f>
        <v>1</v>
      </c>
      <c r="Y64" s="27">
        <f>COUNTIF($F$4:$F64,Y$3)</f>
        <v>6</v>
      </c>
      <c r="Z64" s="27">
        <f>COUNTIF($F$4:$F64,Z$3)</f>
        <v>6</v>
      </c>
      <c r="AA64" s="27">
        <f>COUNTIF($F$4:$F64,AA$3)</f>
        <v>9</v>
      </c>
      <c r="AB64" s="38">
        <f>COUNTIF($E$4:$F64,R$3)</f>
        <v>12</v>
      </c>
      <c r="AC64" s="28">
        <f>COUNTIF($E$4:$F64,S$3)</f>
        <v>20</v>
      </c>
      <c r="AD64" s="28">
        <f>COUNTIF($E$4:$F64,T$3)</f>
        <v>13</v>
      </c>
      <c r="AE64" s="28">
        <f>COUNTIF($E$4:$F64,U$3)</f>
        <v>15</v>
      </c>
      <c r="AF64" s="28">
        <f>COUNTIF($E$4:$F64,V$3)</f>
        <v>12</v>
      </c>
      <c r="AG64" s="28">
        <f>COUNTIF($E$4:$F64,W$3)</f>
        <v>13</v>
      </c>
      <c r="AH64" s="28">
        <f>COUNTIF($E$4:$F64,X$3)</f>
        <v>4</v>
      </c>
      <c r="AI64" s="28">
        <f>COUNTIF($E$4:$F64,Y$3)</f>
        <v>13</v>
      </c>
      <c r="AJ64" s="28">
        <f>COUNTIF($E$4:$F64,Z$3)</f>
        <v>10</v>
      </c>
      <c r="AK64" s="28">
        <f>COUNTIF($E$4:$F64,AA$3)</f>
        <v>10</v>
      </c>
      <c r="AL64" s="36">
        <f t="shared" si="10"/>
        <v>0.5</v>
      </c>
      <c r="AM64" s="36">
        <f t="shared" si="10"/>
        <v>0.25</v>
      </c>
      <c r="AN64" s="36">
        <f t="shared" si="10"/>
        <v>0.46153846153846156</v>
      </c>
      <c r="AO64" s="36">
        <f t="shared" si="10"/>
        <v>0.46666666666666667</v>
      </c>
      <c r="AP64" s="36">
        <f t="shared" si="10"/>
        <v>0.66666666666666663</v>
      </c>
      <c r="AQ64" s="36">
        <f t="shared" si="10"/>
        <v>0.53846153846153844</v>
      </c>
      <c r="AR64" s="36">
        <f t="shared" si="10"/>
        <v>0.25</v>
      </c>
      <c r="AS64" s="36">
        <f t="shared" si="10"/>
        <v>0.46153846153846156</v>
      </c>
      <c r="AT64" s="36">
        <f t="shared" si="10"/>
        <v>0.6</v>
      </c>
      <c r="AU64" s="36">
        <f t="shared" si="10"/>
        <v>0.9</v>
      </c>
      <c r="AV64" s="27">
        <v>62</v>
      </c>
    </row>
    <row r="65" spans="1:48" x14ac:dyDescent="0.35">
      <c r="A65" t="s">
        <v>144</v>
      </c>
      <c r="B65" s="33">
        <v>62</v>
      </c>
      <c r="C65" s="27">
        <v>9</v>
      </c>
      <c r="D65" s="27">
        <v>3</v>
      </c>
      <c r="E65" s="27">
        <v>3</v>
      </c>
      <c r="F65" s="27">
        <f t="shared" si="6"/>
        <v>9</v>
      </c>
      <c r="G65" s="27">
        <f t="shared" si="7"/>
        <v>6</v>
      </c>
      <c r="H65" s="27">
        <f t="shared" si="8"/>
        <v>0</v>
      </c>
      <c r="I65" s="34">
        <f>VLOOKUP(F65,naive_stat!$A$4:$E$13,5,0)</f>
        <v>0.4</v>
      </c>
      <c r="J65" s="35">
        <f>11-VLOOKUP(F65,naive_stat!$A$4:$F$13,6,0)</f>
        <v>2</v>
      </c>
      <c r="K65" s="36">
        <f>HLOOKUP(F65,$AL$3:AU65,AV65,0)</f>
        <v>0.90909090909090906</v>
      </c>
      <c r="L65" s="54">
        <f>IF(VLOOKUP(C65,dynamic!$A$35:$G$44,7,0)&gt;VLOOKUP(D65,dynamic!$A$35:$G$44,7,0),C65,D65)</f>
        <v>3</v>
      </c>
      <c r="M65" s="54">
        <f t="shared" si="2"/>
        <v>1</v>
      </c>
      <c r="N65" s="54">
        <f>IF(VLOOKUP(C65,dynamic!$A$35:$F$44,2,0)&gt;VLOOKUP(D65,dynamic!$A$35:$F$44,2,0),C65,D65)</f>
        <v>9</v>
      </c>
      <c r="O65" s="54">
        <f t="shared" si="3"/>
        <v>0</v>
      </c>
      <c r="P65" s="54">
        <f>IF(VLOOKUP(C65,dynamic!$A$35:$F$44,4,0)&gt;VLOOKUP(D65,dynamic!$A$35:$F$44,4,0),C65,D65)</f>
        <v>9</v>
      </c>
      <c r="Q65" s="54">
        <f t="shared" si="4"/>
        <v>0</v>
      </c>
      <c r="R65" s="27">
        <f>COUNTIF($F$4:$F65,R$3)</f>
        <v>6</v>
      </c>
      <c r="S65" s="27">
        <f>COUNTIF($F$4:$F65,S$3)</f>
        <v>5</v>
      </c>
      <c r="T65" s="27">
        <f>COUNTIF($F$4:$F65,T$3)</f>
        <v>6</v>
      </c>
      <c r="U65" s="27">
        <f>COUNTIF($F$4:$F65,U$3)</f>
        <v>7</v>
      </c>
      <c r="V65" s="27">
        <f>COUNTIF($F$4:$F65,V$3)</f>
        <v>8</v>
      </c>
      <c r="W65" s="27">
        <f>COUNTIF($F$4:$F65,W$3)</f>
        <v>7</v>
      </c>
      <c r="X65" s="27">
        <f>COUNTIF($F$4:$F65,X$3)</f>
        <v>1</v>
      </c>
      <c r="Y65" s="27">
        <f>COUNTIF($F$4:$F65,Y$3)</f>
        <v>6</v>
      </c>
      <c r="Z65" s="27">
        <f>COUNTIF($F$4:$F65,Z$3)</f>
        <v>6</v>
      </c>
      <c r="AA65" s="27">
        <f>COUNTIF($F$4:$F65,AA$3)</f>
        <v>10</v>
      </c>
      <c r="AB65" s="38">
        <f>COUNTIF($E$4:$F65,R$3)</f>
        <v>12</v>
      </c>
      <c r="AC65" s="28">
        <f>COUNTIF($E$4:$F65,S$3)</f>
        <v>20</v>
      </c>
      <c r="AD65" s="28">
        <f>COUNTIF($E$4:$F65,T$3)</f>
        <v>13</v>
      </c>
      <c r="AE65" s="28">
        <f>COUNTIF($E$4:$F65,U$3)</f>
        <v>16</v>
      </c>
      <c r="AF65" s="28">
        <f>COUNTIF($E$4:$F65,V$3)</f>
        <v>12</v>
      </c>
      <c r="AG65" s="28">
        <f>COUNTIF($E$4:$F65,W$3)</f>
        <v>13</v>
      </c>
      <c r="AH65" s="28">
        <f>COUNTIF($E$4:$F65,X$3)</f>
        <v>4</v>
      </c>
      <c r="AI65" s="28">
        <f>COUNTIF($E$4:$F65,Y$3)</f>
        <v>13</v>
      </c>
      <c r="AJ65" s="28">
        <f>COUNTIF($E$4:$F65,Z$3)</f>
        <v>10</v>
      </c>
      <c r="AK65" s="28">
        <f>COUNTIF($E$4:$F65,AA$3)</f>
        <v>11</v>
      </c>
      <c r="AL65" s="36">
        <f t="shared" si="10"/>
        <v>0.5</v>
      </c>
      <c r="AM65" s="36">
        <f t="shared" si="10"/>
        <v>0.25</v>
      </c>
      <c r="AN65" s="36">
        <f t="shared" si="10"/>
        <v>0.46153846153846156</v>
      </c>
      <c r="AO65" s="36">
        <f t="shared" si="10"/>
        <v>0.4375</v>
      </c>
      <c r="AP65" s="36">
        <f t="shared" si="10"/>
        <v>0.66666666666666663</v>
      </c>
      <c r="AQ65" s="36">
        <f t="shared" si="10"/>
        <v>0.53846153846153844</v>
      </c>
      <c r="AR65" s="36">
        <f t="shared" si="10"/>
        <v>0.25</v>
      </c>
      <c r="AS65" s="36">
        <f t="shared" si="10"/>
        <v>0.46153846153846156</v>
      </c>
      <c r="AT65" s="36">
        <f t="shared" si="10"/>
        <v>0.6</v>
      </c>
      <c r="AU65" s="36">
        <f t="shared" si="10"/>
        <v>0.90909090909090906</v>
      </c>
      <c r="AV65" s="27">
        <v>63</v>
      </c>
    </row>
    <row r="66" spans="1:48" x14ac:dyDescent="0.35">
      <c r="A66" t="s">
        <v>144</v>
      </c>
      <c r="B66" s="33">
        <v>63</v>
      </c>
      <c r="C66" s="27">
        <v>4</v>
      </c>
      <c r="D66" s="27">
        <v>6</v>
      </c>
      <c r="E66" s="27">
        <v>4</v>
      </c>
      <c r="F66" s="27">
        <f t="shared" si="6"/>
        <v>6</v>
      </c>
      <c r="G66" s="27">
        <f t="shared" si="7"/>
        <v>-2</v>
      </c>
      <c r="H66" s="27">
        <f t="shared" si="8"/>
        <v>0</v>
      </c>
      <c r="I66" s="34">
        <f>VLOOKUP(F66,naive_stat!$A$4:$E$13,5,0)</f>
        <v>0.55555555555555558</v>
      </c>
      <c r="J66" s="35">
        <f>11-VLOOKUP(F66,naive_stat!$A$4:$F$13,6,0)</f>
        <v>9</v>
      </c>
      <c r="K66" s="36">
        <f>HLOOKUP(F66,$AL$3:AU66,AV66,0)</f>
        <v>0.4</v>
      </c>
      <c r="L66" s="54">
        <f>IF(VLOOKUP(C66,dynamic!$A$35:$G$44,7,0)&gt;VLOOKUP(D66,dynamic!$A$35:$G$44,7,0),C66,D66)</f>
        <v>6</v>
      </c>
      <c r="M66" s="54">
        <f t="shared" si="2"/>
        <v>0</v>
      </c>
      <c r="N66" s="54">
        <f>IF(VLOOKUP(C66,dynamic!$A$35:$F$44,2,0)&gt;VLOOKUP(D66,dynamic!$A$35:$F$44,2,0),C66,D66)</f>
        <v>4</v>
      </c>
      <c r="O66" s="54">
        <f t="shared" si="3"/>
        <v>1</v>
      </c>
      <c r="P66" s="54">
        <f>IF(VLOOKUP(C66,dynamic!$A$35:$F$44,4,0)&gt;VLOOKUP(D66,dynamic!$A$35:$F$44,4,0),C66,D66)</f>
        <v>4</v>
      </c>
      <c r="Q66" s="54">
        <f t="shared" si="4"/>
        <v>1</v>
      </c>
      <c r="R66" s="27">
        <f>COUNTIF($F$4:$F66,R$3)</f>
        <v>6</v>
      </c>
      <c r="S66" s="27">
        <f>COUNTIF($F$4:$F66,S$3)</f>
        <v>5</v>
      </c>
      <c r="T66" s="27">
        <f>COUNTIF($F$4:$F66,T$3)</f>
        <v>6</v>
      </c>
      <c r="U66" s="27">
        <f>COUNTIF($F$4:$F66,U$3)</f>
        <v>7</v>
      </c>
      <c r="V66" s="27">
        <f>COUNTIF($F$4:$F66,V$3)</f>
        <v>8</v>
      </c>
      <c r="W66" s="27">
        <f>COUNTIF($F$4:$F66,W$3)</f>
        <v>7</v>
      </c>
      <c r="X66" s="27">
        <f>COUNTIF($F$4:$F66,X$3)</f>
        <v>2</v>
      </c>
      <c r="Y66" s="27">
        <f>COUNTIF($F$4:$F66,Y$3)</f>
        <v>6</v>
      </c>
      <c r="Z66" s="27">
        <f>COUNTIF($F$4:$F66,Z$3)</f>
        <v>6</v>
      </c>
      <c r="AA66" s="27">
        <f>COUNTIF($F$4:$F66,AA$3)</f>
        <v>10</v>
      </c>
      <c r="AB66" s="38">
        <f>COUNTIF($E$4:$F66,R$3)</f>
        <v>12</v>
      </c>
      <c r="AC66" s="28">
        <f>COUNTIF($E$4:$F66,S$3)</f>
        <v>20</v>
      </c>
      <c r="AD66" s="28">
        <f>COUNTIF($E$4:$F66,T$3)</f>
        <v>13</v>
      </c>
      <c r="AE66" s="28">
        <f>COUNTIF($E$4:$F66,U$3)</f>
        <v>16</v>
      </c>
      <c r="AF66" s="28">
        <f>COUNTIF($E$4:$F66,V$3)</f>
        <v>13</v>
      </c>
      <c r="AG66" s="28">
        <f>COUNTIF($E$4:$F66,W$3)</f>
        <v>13</v>
      </c>
      <c r="AH66" s="28">
        <f>COUNTIF($E$4:$F66,X$3)</f>
        <v>5</v>
      </c>
      <c r="AI66" s="28">
        <f>COUNTIF($E$4:$F66,Y$3)</f>
        <v>13</v>
      </c>
      <c r="AJ66" s="28">
        <f>COUNTIF($E$4:$F66,Z$3)</f>
        <v>10</v>
      </c>
      <c r="AK66" s="28">
        <f>COUNTIF($E$4:$F66,AA$3)</f>
        <v>11</v>
      </c>
      <c r="AL66" s="36">
        <f t="shared" si="10"/>
        <v>0.5</v>
      </c>
      <c r="AM66" s="36">
        <f t="shared" si="10"/>
        <v>0.25</v>
      </c>
      <c r="AN66" s="36">
        <f t="shared" si="10"/>
        <v>0.46153846153846156</v>
      </c>
      <c r="AO66" s="36">
        <f t="shared" si="10"/>
        <v>0.4375</v>
      </c>
      <c r="AP66" s="36">
        <f t="shared" si="10"/>
        <v>0.61538461538461542</v>
      </c>
      <c r="AQ66" s="36">
        <f t="shared" si="10"/>
        <v>0.53846153846153844</v>
      </c>
      <c r="AR66" s="36">
        <f t="shared" si="10"/>
        <v>0.4</v>
      </c>
      <c r="AS66" s="36">
        <f t="shared" si="10"/>
        <v>0.46153846153846156</v>
      </c>
      <c r="AT66" s="36">
        <f t="shared" si="10"/>
        <v>0.6</v>
      </c>
      <c r="AU66" s="36">
        <f t="shared" si="10"/>
        <v>0.90909090909090906</v>
      </c>
      <c r="AV66" s="27">
        <v>64</v>
      </c>
    </row>
    <row r="67" spans="1:48" x14ac:dyDescent="0.35">
      <c r="A67" t="s">
        <v>144</v>
      </c>
      <c r="B67" s="33">
        <v>64</v>
      </c>
      <c r="C67" s="27">
        <v>9</v>
      </c>
      <c r="D67" s="27">
        <v>8</v>
      </c>
      <c r="E67" s="27">
        <v>9</v>
      </c>
      <c r="F67" s="27">
        <f t="shared" si="6"/>
        <v>8</v>
      </c>
      <c r="G67" s="27">
        <f t="shared" si="7"/>
        <v>1</v>
      </c>
      <c r="H67" s="27">
        <f t="shared" si="8"/>
        <v>0</v>
      </c>
      <c r="I67" s="34">
        <f>VLOOKUP(F67,naive_stat!$A$4:$E$13,5,0)</f>
        <v>0.32</v>
      </c>
      <c r="J67" s="35">
        <f>11-VLOOKUP(F67,naive_stat!$A$4:$F$13,6,0)</f>
        <v>1</v>
      </c>
      <c r="K67" s="36">
        <f>HLOOKUP(F67,$AL$3:AU67,AV67,0)</f>
        <v>0.63636363636363635</v>
      </c>
      <c r="L67" s="54">
        <f>IF(VLOOKUP(C67,dynamic!$A$35:$G$44,7,0)&gt;VLOOKUP(D67,dynamic!$A$35:$G$44,7,0),C67,D67)</f>
        <v>8</v>
      </c>
      <c r="M67" s="54">
        <f t="shared" si="2"/>
        <v>0</v>
      </c>
      <c r="N67" s="54">
        <f>IF(VLOOKUP(C67,dynamic!$A$35:$F$44,2,0)&gt;VLOOKUP(D67,dynamic!$A$35:$F$44,2,0),C67,D67)</f>
        <v>9</v>
      </c>
      <c r="O67" s="54">
        <f t="shared" si="3"/>
        <v>1</v>
      </c>
      <c r="P67" s="54">
        <f>IF(VLOOKUP(C67,dynamic!$A$35:$F$44,4,0)&gt;VLOOKUP(D67,dynamic!$A$35:$F$44,4,0),C67,D67)</f>
        <v>9</v>
      </c>
      <c r="Q67" s="54">
        <f t="shared" si="4"/>
        <v>1</v>
      </c>
      <c r="R67" s="27">
        <f>COUNTIF($F$4:$F67,R$3)</f>
        <v>6</v>
      </c>
      <c r="S67" s="27">
        <f>COUNTIF($F$4:$F67,S$3)</f>
        <v>5</v>
      </c>
      <c r="T67" s="27">
        <f>COUNTIF($F$4:$F67,T$3)</f>
        <v>6</v>
      </c>
      <c r="U67" s="27">
        <f>COUNTIF($F$4:$F67,U$3)</f>
        <v>7</v>
      </c>
      <c r="V67" s="27">
        <f>COUNTIF($F$4:$F67,V$3)</f>
        <v>8</v>
      </c>
      <c r="W67" s="27">
        <f>COUNTIF($F$4:$F67,W$3)</f>
        <v>7</v>
      </c>
      <c r="X67" s="27">
        <f>COUNTIF($F$4:$F67,X$3)</f>
        <v>2</v>
      </c>
      <c r="Y67" s="27">
        <f>COUNTIF($F$4:$F67,Y$3)</f>
        <v>6</v>
      </c>
      <c r="Z67" s="27">
        <f>COUNTIF($F$4:$F67,Z$3)</f>
        <v>7</v>
      </c>
      <c r="AA67" s="27">
        <f>COUNTIF($F$4:$F67,AA$3)</f>
        <v>10</v>
      </c>
      <c r="AB67" s="38">
        <f>COUNTIF($E$4:$F67,R$3)</f>
        <v>12</v>
      </c>
      <c r="AC67" s="28">
        <f>COUNTIF($E$4:$F67,S$3)</f>
        <v>20</v>
      </c>
      <c r="AD67" s="28">
        <f>COUNTIF($E$4:$F67,T$3)</f>
        <v>13</v>
      </c>
      <c r="AE67" s="28">
        <f>COUNTIF($E$4:$F67,U$3)</f>
        <v>16</v>
      </c>
      <c r="AF67" s="28">
        <f>COUNTIF($E$4:$F67,V$3)</f>
        <v>13</v>
      </c>
      <c r="AG67" s="28">
        <f>COUNTIF($E$4:$F67,W$3)</f>
        <v>13</v>
      </c>
      <c r="AH67" s="28">
        <f>COUNTIF($E$4:$F67,X$3)</f>
        <v>5</v>
      </c>
      <c r="AI67" s="28">
        <f>COUNTIF($E$4:$F67,Y$3)</f>
        <v>13</v>
      </c>
      <c r="AJ67" s="28">
        <f>COUNTIF($E$4:$F67,Z$3)</f>
        <v>11</v>
      </c>
      <c r="AK67" s="28">
        <f>COUNTIF($E$4:$F67,AA$3)</f>
        <v>12</v>
      </c>
      <c r="AL67" s="36">
        <f t="shared" si="10"/>
        <v>0.5</v>
      </c>
      <c r="AM67" s="36">
        <f t="shared" si="10"/>
        <v>0.25</v>
      </c>
      <c r="AN67" s="36">
        <f t="shared" si="10"/>
        <v>0.46153846153846156</v>
      </c>
      <c r="AO67" s="36">
        <f t="shared" si="10"/>
        <v>0.4375</v>
      </c>
      <c r="AP67" s="36">
        <f t="shared" si="10"/>
        <v>0.61538461538461542</v>
      </c>
      <c r="AQ67" s="36">
        <f t="shared" si="10"/>
        <v>0.53846153846153844</v>
      </c>
      <c r="AR67" s="36">
        <f t="shared" si="10"/>
        <v>0.4</v>
      </c>
      <c r="AS67" s="36">
        <f t="shared" si="10"/>
        <v>0.46153846153846156</v>
      </c>
      <c r="AT67" s="36">
        <f t="shared" si="10"/>
        <v>0.63636363636363635</v>
      </c>
      <c r="AU67" s="36">
        <f t="shared" si="10"/>
        <v>0.83333333333333337</v>
      </c>
      <c r="AV67" s="27">
        <v>65</v>
      </c>
    </row>
    <row r="68" spans="1:48" x14ac:dyDescent="0.35">
      <c r="A68" t="s">
        <v>144</v>
      </c>
      <c r="B68" s="33">
        <v>65</v>
      </c>
      <c r="C68" s="27">
        <v>3</v>
      </c>
      <c r="D68" s="27">
        <v>9</v>
      </c>
      <c r="E68" s="27">
        <v>9</v>
      </c>
      <c r="F68" s="27">
        <f t="shared" si="6"/>
        <v>3</v>
      </c>
      <c r="G68" s="27">
        <f t="shared" si="7"/>
        <v>-6</v>
      </c>
      <c r="H68" s="27">
        <f t="shared" si="8"/>
        <v>0</v>
      </c>
      <c r="I68" s="34">
        <f>VLOOKUP(F68,naive_stat!$A$4:$E$13,5,0)</f>
        <v>0.48148148148148145</v>
      </c>
      <c r="J68" s="35">
        <f>11-VLOOKUP(F68,naive_stat!$A$4:$F$13,6,0)</f>
        <v>5</v>
      </c>
      <c r="K68" s="36">
        <f>HLOOKUP(F68,$AL$3:AU68,AV68,0)</f>
        <v>0.47058823529411764</v>
      </c>
      <c r="L68" s="54">
        <f>IF(VLOOKUP(C68,dynamic!$A$35:$G$44,7,0)&gt;VLOOKUP(D68,dynamic!$A$35:$G$44,7,0),C68,D68)</f>
        <v>3</v>
      </c>
      <c r="M68" s="54">
        <f t="shared" ref="M68:M102" si="11">IF(L68=E68,1,0)</f>
        <v>0</v>
      </c>
      <c r="N68" s="54">
        <f>IF(VLOOKUP(C68,dynamic!$A$35:$F$44,2,0)&gt;VLOOKUP(D68,dynamic!$A$35:$F$44,2,0),C68,D68)</f>
        <v>9</v>
      </c>
      <c r="O68" s="54">
        <f t="shared" ref="O68:O102" si="12">IF(N68=$E68,1,0)</f>
        <v>1</v>
      </c>
      <c r="P68" s="54">
        <f>IF(VLOOKUP(C68,dynamic!$A$35:$F$44,4,0)&gt;VLOOKUP(D68,dynamic!$A$35:$F$44,4,0),C68,D68)</f>
        <v>9</v>
      </c>
      <c r="Q68" s="54">
        <f t="shared" ref="Q68:Q102" si="13">IF(P68=$E68,1,0)</f>
        <v>1</v>
      </c>
      <c r="R68" s="27">
        <f>COUNTIF($F$4:$F68,R$3)</f>
        <v>6</v>
      </c>
      <c r="S68" s="27">
        <f>COUNTIF($F$4:$F68,S$3)</f>
        <v>5</v>
      </c>
      <c r="T68" s="27">
        <f>COUNTIF($F$4:$F68,T$3)</f>
        <v>6</v>
      </c>
      <c r="U68" s="27">
        <f>COUNTIF($F$4:$F68,U$3)</f>
        <v>8</v>
      </c>
      <c r="V68" s="27">
        <f>COUNTIF($F$4:$F68,V$3)</f>
        <v>8</v>
      </c>
      <c r="W68" s="27">
        <f>COUNTIF($F$4:$F68,W$3)</f>
        <v>7</v>
      </c>
      <c r="X68" s="27">
        <f>COUNTIF($F$4:$F68,X$3)</f>
        <v>2</v>
      </c>
      <c r="Y68" s="27">
        <f>COUNTIF($F$4:$F68,Y$3)</f>
        <v>6</v>
      </c>
      <c r="Z68" s="27">
        <f>COUNTIF($F$4:$F68,Z$3)</f>
        <v>7</v>
      </c>
      <c r="AA68" s="27">
        <f>COUNTIF($F$4:$F68,AA$3)</f>
        <v>10</v>
      </c>
      <c r="AB68" s="38">
        <f>COUNTIF($E$4:$F68,R$3)</f>
        <v>12</v>
      </c>
      <c r="AC68" s="28">
        <f>COUNTIF($E$4:$F68,S$3)</f>
        <v>20</v>
      </c>
      <c r="AD68" s="28">
        <f>COUNTIF($E$4:$F68,T$3)</f>
        <v>13</v>
      </c>
      <c r="AE68" s="28">
        <f>COUNTIF($E$4:$F68,U$3)</f>
        <v>17</v>
      </c>
      <c r="AF68" s="28">
        <f>COUNTIF($E$4:$F68,V$3)</f>
        <v>13</v>
      </c>
      <c r="AG68" s="28">
        <f>COUNTIF($E$4:$F68,W$3)</f>
        <v>13</v>
      </c>
      <c r="AH68" s="28">
        <f>COUNTIF($E$4:$F68,X$3)</f>
        <v>5</v>
      </c>
      <c r="AI68" s="28">
        <f>COUNTIF($E$4:$F68,Y$3)</f>
        <v>13</v>
      </c>
      <c r="AJ68" s="28">
        <f>COUNTIF($E$4:$F68,Z$3)</f>
        <v>11</v>
      </c>
      <c r="AK68" s="28">
        <f>COUNTIF($E$4:$F68,AA$3)</f>
        <v>13</v>
      </c>
      <c r="AL68" s="36">
        <f t="shared" si="10"/>
        <v>0.5</v>
      </c>
      <c r="AM68" s="36">
        <f t="shared" si="10"/>
        <v>0.25</v>
      </c>
      <c r="AN68" s="36">
        <f t="shared" si="10"/>
        <v>0.46153846153846156</v>
      </c>
      <c r="AO68" s="36">
        <f t="shared" si="10"/>
        <v>0.47058823529411764</v>
      </c>
      <c r="AP68" s="36">
        <f t="shared" si="10"/>
        <v>0.61538461538461542</v>
      </c>
      <c r="AQ68" s="36">
        <f t="shared" si="10"/>
        <v>0.53846153846153844</v>
      </c>
      <c r="AR68" s="36">
        <f t="shared" si="10"/>
        <v>0.4</v>
      </c>
      <c r="AS68" s="36">
        <f t="shared" si="10"/>
        <v>0.46153846153846156</v>
      </c>
      <c r="AT68" s="36">
        <f t="shared" si="10"/>
        <v>0.63636363636363635</v>
      </c>
      <c r="AU68" s="36">
        <f t="shared" si="10"/>
        <v>0.76923076923076927</v>
      </c>
      <c r="AV68" s="27">
        <v>66</v>
      </c>
    </row>
    <row r="69" spans="1:48" x14ac:dyDescent="0.35">
      <c r="A69" t="s">
        <v>144</v>
      </c>
      <c r="B69" s="33">
        <v>66</v>
      </c>
      <c r="C69" s="27">
        <v>9</v>
      </c>
      <c r="D69" s="27">
        <v>8</v>
      </c>
      <c r="E69" s="27">
        <v>8</v>
      </c>
      <c r="F69" s="27">
        <f t="shared" ref="F69:F132" si="14">IF(E69=D69,C69,D69)</f>
        <v>9</v>
      </c>
      <c r="G69" s="27">
        <f t="shared" ref="G69:G132" si="15">C69-D69</f>
        <v>1</v>
      </c>
      <c r="H69" s="27">
        <f t="shared" ref="H69:H132" si="16">F69+E69-D69-C69</f>
        <v>0</v>
      </c>
      <c r="I69" s="34">
        <f>VLOOKUP(F69,naive_stat!$A$4:$E$13,5,0)</f>
        <v>0.4</v>
      </c>
      <c r="J69" s="35">
        <f>11-VLOOKUP(F69,naive_stat!$A$4:$F$13,6,0)</f>
        <v>2</v>
      </c>
      <c r="K69" s="36">
        <f>HLOOKUP(F69,$AL$3:AU69,AV69,0)</f>
        <v>0.7857142857142857</v>
      </c>
      <c r="L69" s="54">
        <f>IF(VLOOKUP(C69,dynamic!$A$35:$G$44,7,0)&gt;VLOOKUP(D69,dynamic!$A$35:$G$44,7,0),C69,D69)</f>
        <v>8</v>
      </c>
      <c r="M69" s="54">
        <f t="shared" si="11"/>
        <v>1</v>
      </c>
      <c r="N69" s="54">
        <f>IF(VLOOKUP(C69,dynamic!$A$35:$F$44,2,0)&gt;VLOOKUP(D69,dynamic!$A$35:$F$44,2,0),C69,D69)</f>
        <v>9</v>
      </c>
      <c r="O69" s="54">
        <f t="shared" si="12"/>
        <v>0</v>
      </c>
      <c r="P69" s="54">
        <f>IF(VLOOKUP(C69,dynamic!$A$35:$F$44,4,0)&gt;VLOOKUP(D69,dynamic!$A$35:$F$44,4,0),C69,D69)</f>
        <v>9</v>
      </c>
      <c r="Q69" s="54">
        <f t="shared" si="13"/>
        <v>0</v>
      </c>
      <c r="R69" s="27">
        <f>COUNTIF($F$4:$F69,R$3)</f>
        <v>6</v>
      </c>
      <c r="S69" s="27">
        <f>COUNTIF($F$4:$F69,S$3)</f>
        <v>5</v>
      </c>
      <c r="T69" s="27">
        <f>COUNTIF($F$4:$F69,T$3)</f>
        <v>6</v>
      </c>
      <c r="U69" s="27">
        <f>COUNTIF($F$4:$F69,U$3)</f>
        <v>8</v>
      </c>
      <c r="V69" s="27">
        <f>COUNTIF($F$4:$F69,V$3)</f>
        <v>8</v>
      </c>
      <c r="W69" s="27">
        <f>COUNTIF($F$4:$F69,W$3)</f>
        <v>7</v>
      </c>
      <c r="X69" s="27">
        <f>COUNTIF($F$4:$F69,X$3)</f>
        <v>2</v>
      </c>
      <c r="Y69" s="27">
        <f>COUNTIF($F$4:$F69,Y$3)</f>
        <v>6</v>
      </c>
      <c r="Z69" s="27">
        <f>COUNTIF($F$4:$F69,Z$3)</f>
        <v>7</v>
      </c>
      <c r="AA69" s="27">
        <f>COUNTIF($F$4:$F69,AA$3)</f>
        <v>11</v>
      </c>
      <c r="AB69" s="38">
        <f>COUNTIF($E$4:$F69,R$3)</f>
        <v>12</v>
      </c>
      <c r="AC69" s="28">
        <f>COUNTIF($E$4:$F69,S$3)</f>
        <v>20</v>
      </c>
      <c r="AD69" s="28">
        <f>COUNTIF($E$4:$F69,T$3)</f>
        <v>13</v>
      </c>
      <c r="AE69" s="28">
        <f>COUNTIF($E$4:$F69,U$3)</f>
        <v>17</v>
      </c>
      <c r="AF69" s="28">
        <f>COUNTIF($E$4:$F69,V$3)</f>
        <v>13</v>
      </c>
      <c r="AG69" s="28">
        <f>COUNTIF($E$4:$F69,W$3)</f>
        <v>13</v>
      </c>
      <c r="AH69" s="28">
        <f>COUNTIF($E$4:$F69,X$3)</f>
        <v>5</v>
      </c>
      <c r="AI69" s="28">
        <f>COUNTIF($E$4:$F69,Y$3)</f>
        <v>13</v>
      </c>
      <c r="AJ69" s="28">
        <f>COUNTIF($E$4:$F69,Z$3)</f>
        <v>12</v>
      </c>
      <c r="AK69" s="28">
        <f>COUNTIF($E$4:$F69,AA$3)</f>
        <v>14</v>
      </c>
      <c r="AL69" s="36">
        <f t="shared" si="10"/>
        <v>0.5</v>
      </c>
      <c r="AM69" s="36">
        <f t="shared" si="10"/>
        <v>0.25</v>
      </c>
      <c r="AN69" s="36">
        <f t="shared" si="10"/>
        <v>0.46153846153846156</v>
      </c>
      <c r="AO69" s="36">
        <f t="shared" si="10"/>
        <v>0.47058823529411764</v>
      </c>
      <c r="AP69" s="36">
        <f t="shared" si="10"/>
        <v>0.61538461538461542</v>
      </c>
      <c r="AQ69" s="36">
        <f t="shared" ref="AQ69:AU119" si="17">IFERROR(W69/AG69,0)</f>
        <v>0.53846153846153844</v>
      </c>
      <c r="AR69" s="36">
        <f t="shared" si="17"/>
        <v>0.4</v>
      </c>
      <c r="AS69" s="36">
        <f t="shared" si="17"/>
        <v>0.46153846153846156</v>
      </c>
      <c r="AT69" s="36">
        <f t="shared" si="17"/>
        <v>0.58333333333333337</v>
      </c>
      <c r="AU69" s="36">
        <f t="shared" si="17"/>
        <v>0.7857142857142857</v>
      </c>
      <c r="AV69" s="27">
        <v>67</v>
      </c>
    </row>
    <row r="70" spans="1:48" x14ac:dyDescent="0.35">
      <c r="A70" t="s">
        <v>144</v>
      </c>
      <c r="B70" s="33">
        <v>67</v>
      </c>
      <c r="C70" s="27">
        <v>6</v>
      </c>
      <c r="D70" s="27">
        <v>0</v>
      </c>
      <c r="E70" s="27">
        <v>0</v>
      </c>
      <c r="F70" s="27">
        <f t="shared" si="14"/>
        <v>6</v>
      </c>
      <c r="G70" s="27">
        <f t="shared" si="15"/>
        <v>6</v>
      </c>
      <c r="H70" s="27">
        <f t="shared" si="16"/>
        <v>0</v>
      </c>
      <c r="I70" s="34">
        <f>VLOOKUP(F70,naive_stat!$A$4:$E$13,5,0)</f>
        <v>0.55555555555555558</v>
      </c>
      <c r="J70" s="35">
        <f>11-VLOOKUP(F70,naive_stat!$A$4:$F$13,6,0)</f>
        <v>9</v>
      </c>
      <c r="K70" s="36">
        <f>HLOOKUP(F70,$AL$3:AU70,AV70,0)</f>
        <v>0.5</v>
      </c>
      <c r="L70" s="54">
        <f>IF(VLOOKUP(C70,dynamic!$A$35:$G$44,7,0)&gt;VLOOKUP(D70,dynamic!$A$35:$G$44,7,0),C70,D70)</f>
        <v>6</v>
      </c>
      <c r="M70" s="54">
        <f t="shared" si="11"/>
        <v>0</v>
      </c>
      <c r="N70" s="54">
        <f>IF(VLOOKUP(C70,dynamic!$A$35:$F$44,2,0)&gt;VLOOKUP(D70,dynamic!$A$35:$F$44,2,0),C70,D70)</f>
        <v>0</v>
      </c>
      <c r="O70" s="54">
        <f t="shared" si="12"/>
        <v>1</v>
      </c>
      <c r="P70" s="54">
        <f>IF(VLOOKUP(C70,dynamic!$A$35:$F$44,4,0)&gt;VLOOKUP(D70,dynamic!$A$35:$F$44,4,0),C70,D70)</f>
        <v>0</v>
      </c>
      <c r="Q70" s="54">
        <f t="shared" si="13"/>
        <v>1</v>
      </c>
      <c r="R70" s="27">
        <f>COUNTIF($F$4:$F70,R$3)</f>
        <v>6</v>
      </c>
      <c r="S70" s="27">
        <f>COUNTIF($F$4:$F70,S$3)</f>
        <v>5</v>
      </c>
      <c r="T70" s="27">
        <f>COUNTIF($F$4:$F70,T$3)</f>
        <v>6</v>
      </c>
      <c r="U70" s="27">
        <f>COUNTIF($F$4:$F70,U$3)</f>
        <v>8</v>
      </c>
      <c r="V70" s="27">
        <f>COUNTIF($F$4:$F70,V$3)</f>
        <v>8</v>
      </c>
      <c r="W70" s="27">
        <f>COUNTIF($F$4:$F70,W$3)</f>
        <v>7</v>
      </c>
      <c r="X70" s="27">
        <f>COUNTIF($F$4:$F70,X$3)</f>
        <v>3</v>
      </c>
      <c r="Y70" s="27">
        <f>COUNTIF($F$4:$F70,Y$3)</f>
        <v>6</v>
      </c>
      <c r="Z70" s="27">
        <f>COUNTIF($F$4:$F70,Z$3)</f>
        <v>7</v>
      </c>
      <c r="AA70" s="27">
        <f>COUNTIF($F$4:$F70,AA$3)</f>
        <v>11</v>
      </c>
      <c r="AB70" s="38">
        <f>COUNTIF($E$4:$F70,R$3)</f>
        <v>13</v>
      </c>
      <c r="AC70" s="28">
        <f>COUNTIF($E$4:$F70,S$3)</f>
        <v>20</v>
      </c>
      <c r="AD70" s="28">
        <f>COUNTIF($E$4:$F70,T$3)</f>
        <v>13</v>
      </c>
      <c r="AE70" s="28">
        <f>COUNTIF($E$4:$F70,U$3)</f>
        <v>17</v>
      </c>
      <c r="AF70" s="28">
        <f>COUNTIF($E$4:$F70,V$3)</f>
        <v>13</v>
      </c>
      <c r="AG70" s="28">
        <f>COUNTIF($E$4:$F70,W$3)</f>
        <v>13</v>
      </c>
      <c r="AH70" s="28">
        <f>COUNTIF($E$4:$F70,X$3)</f>
        <v>6</v>
      </c>
      <c r="AI70" s="28">
        <f>COUNTIF($E$4:$F70,Y$3)</f>
        <v>13</v>
      </c>
      <c r="AJ70" s="28">
        <f>COUNTIF($E$4:$F70,Z$3)</f>
        <v>12</v>
      </c>
      <c r="AK70" s="28">
        <f>COUNTIF($E$4:$F70,AA$3)</f>
        <v>14</v>
      </c>
      <c r="AL70" s="36">
        <f t="shared" ref="AL70:AP120" si="18">IFERROR(R70/AB70,0)</f>
        <v>0.46153846153846156</v>
      </c>
      <c r="AM70" s="36">
        <f t="shared" si="18"/>
        <v>0.25</v>
      </c>
      <c r="AN70" s="36">
        <f t="shared" si="18"/>
        <v>0.46153846153846156</v>
      </c>
      <c r="AO70" s="36">
        <f t="shared" si="18"/>
        <v>0.47058823529411764</v>
      </c>
      <c r="AP70" s="36">
        <f t="shared" si="18"/>
        <v>0.61538461538461542</v>
      </c>
      <c r="AQ70" s="36">
        <f t="shared" si="17"/>
        <v>0.53846153846153844</v>
      </c>
      <c r="AR70" s="36">
        <f t="shared" si="17"/>
        <v>0.5</v>
      </c>
      <c r="AS70" s="36">
        <f t="shared" si="17"/>
        <v>0.46153846153846156</v>
      </c>
      <c r="AT70" s="36">
        <f t="shared" si="17"/>
        <v>0.58333333333333337</v>
      </c>
      <c r="AU70" s="36">
        <f t="shared" si="17"/>
        <v>0.7857142857142857</v>
      </c>
      <c r="AV70" s="27">
        <v>68</v>
      </c>
    </row>
    <row r="71" spans="1:48" x14ac:dyDescent="0.35">
      <c r="A71" t="s">
        <v>144</v>
      </c>
      <c r="B71" s="33">
        <v>68</v>
      </c>
      <c r="C71" s="27">
        <v>6</v>
      </c>
      <c r="D71" s="27">
        <v>4</v>
      </c>
      <c r="E71" s="27">
        <v>6</v>
      </c>
      <c r="F71" s="27">
        <f t="shared" si="14"/>
        <v>4</v>
      </c>
      <c r="G71" s="27">
        <f t="shared" si="15"/>
        <v>2</v>
      </c>
      <c r="H71" s="27">
        <f t="shared" si="16"/>
        <v>0</v>
      </c>
      <c r="I71" s="34">
        <f>VLOOKUP(F71,naive_stat!$A$4:$E$13,5,0)</f>
        <v>0.5161290322580645</v>
      </c>
      <c r="J71" s="35">
        <f>11-VLOOKUP(F71,naive_stat!$A$4:$F$13,6,0)</f>
        <v>8</v>
      </c>
      <c r="K71" s="36">
        <f>HLOOKUP(F71,$AL$3:AU71,AV71,0)</f>
        <v>0.6428571428571429</v>
      </c>
      <c r="L71" s="54">
        <f>IF(VLOOKUP(C71,dynamic!$A$35:$G$44,7,0)&gt;VLOOKUP(D71,dynamic!$A$35:$G$44,7,0),C71,D71)</f>
        <v>6</v>
      </c>
      <c r="M71" s="54">
        <f t="shared" si="11"/>
        <v>1</v>
      </c>
      <c r="N71" s="54">
        <f>IF(VLOOKUP(C71,dynamic!$A$35:$F$44,2,0)&gt;VLOOKUP(D71,dynamic!$A$35:$F$44,2,0),C71,D71)</f>
        <v>4</v>
      </c>
      <c r="O71" s="54">
        <f t="shared" si="12"/>
        <v>0</v>
      </c>
      <c r="P71" s="54">
        <f>IF(VLOOKUP(C71,dynamic!$A$35:$F$44,4,0)&gt;VLOOKUP(D71,dynamic!$A$35:$F$44,4,0),C71,D71)</f>
        <v>4</v>
      </c>
      <c r="Q71" s="54">
        <f t="shared" si="13"/>
        <v>0</v>
      </c>
      <c r="R71" s="27">
        <f>COUNTIF($F$4:$F71,R$3)</f>
        <v>6</v>
      </c>
      <c r="S71" s="27">
        <f>COUNTIF($F$4:$F71,S$3)</f>
        <v>5</v>
      </c>
      <c r="T71" s="27">
        <f>COUNTIF($F$4:$F71,T$3)</f>
        <v>6</v>
      </c>
      <c r="U71" s="27">
        <f>COUNTIF($F$4:$F71,U$3)</f>
        <v>8</v>
      </c>
      <c r="V71" s="27">
        <f>COUNTIF($F$4:$F71,V$3)</f>
        <v>9</v>
      </c>
      <c r="W71" s="27">
        <f>COUNTIF($F$4:$F71,W$3)</f>
        <v>7</v>
      </c>
      <c r="X71" s="27">
        <f>COUNTIF($F$4:$F71,X$3)</f>
        <v>3</v>
      </c>
      <c r="Y71" s="27">
        <f>COUNTIF($F$4:$F71,Y$3)</f>
        <v>6</v>
      </c>
      <c r="Z71" s="27">
        <f>COUNTIF($F$4:$F71,Z$3)</f>
        <v>7</v>
      </c>
      <c r="AA71" s="27">
        <f>COUNTIF($F$4:$F71,AA$3)</f>
        <v>11</v>
      </c>
      <c r="AB71" s="38">
        <f>COUNTIF($E$4:$F71,R$3)</f>
        <v>13</v>
      </c>
      <c r="AC71" s="28">
        <f>COUNTIF($E$4:$F71,S$3)</f>
        <v>20</v>
      </c>
      <c r="AD71" s="28">
        <f>COUNTIF($E$4:$F71,T$3)</f>
        <v>13</v>
      </c>
      <c r="AE71" s="28">
        <f>COUNTIF($E$4:$F71,U$3)</f>
        <v>17</v>
      </c>
      <c r="AF71" s="28">
        <f>COUNTIF($E$4:$F71,V$3)</f>
        <v>14</v>
      </c>
      <c r="AG71" s="28">
        <f>COUNTIF($E$4:$F71,W$3)</f>
        <v>13</v>
      </c>
      <c r="AH71" s="28">
        <f>COUNTIF($E$4:$F71,X$3)</f>
        <v>7</v>
      </c>
      <c r="AI71" s="28">
        <f>COUNTIF($E$4:$F71,Y$3)</f>
        <v>13</v>
      </c>
      <c r="AJ71" s="28">
        <f>COUNTIF($E$4:$F71,Z$3)</f>
        <v>12</v>
      </c>
      <c r="AK71" s="28">
        <f>COUNTIF($E$4:$F71,AA$3)</f>
        <v>14</v>
      </c>
      <c r="AL71" s="36">
        <f t="shared" si="18"/>
        <v>0.46153846153846156</v>
      </c>
      <c r="AM71" s="36">
        <f t="shared" si="18"/>
        <v>0.25</v>
      </c>
      <c r="AN71" s="36">
        <f t="shared" si="18"/>
        <v>0.46153846153846156</v>
      </c>
      <c r="AO71" s="36">
        <f t="shared" si="18"/>
        <v>0.47058823529411764</v>
      </c>
      <c r="AP71" s="36">
        <f t="shared" si="18"/>
        <v>0.6428571428571429</v>
      </c>
      <c r="AQ71" s="36">
        <f t="shared" si="17"/>
        <v>0.53846153846153844</v>
      </c>
      <c r="AR71" s="36">
        <f t="shared" si="17"/>
        <v>0.42857142857142855</v>
      </c>
      <c r="AS71" s="36">
        <f t="shared" si="17"/>
        <v>0.46153846153846156</v>
      </c>
      <c r="AT71" s="36">
        <f t="shared" si="17"/>
        <v>0.58333333333333337</v>
      </c>
      <c r="AU71" s="36">
        <f t="shared" si="17"/>
        <v>0.7857142857142857</v>
      </c>
      <c r="AV71" s="27">
        <v>69</v>
      </c>
    </row>
    <row r="72" spans="1:48" x14ac:dyDescent="0.35">
      <c r="A72" t="s">
        <v>144</v>
      </c>
      <c r="B72" s="33">
        <v>69</v>
      </c>
      <c r="C72" s="27">
        <v>6</v>
      </c>
      <c r="D72" s="27">
        <v>2</v>
      </c>
      <c r="E72" s="27">
        <v>2</v>
      </c>
      <c r="F72" s="27">
        <f t="shared" si="14"/>
        <v>6</v>
      </c>
      <c r="G72" s="27">
        <f t="shared" si="15"/>
        <v>4</v>
      </c>
      <c r="H72" s="27">
        <f t="shared" si="16"/>
        <v>0</v>
      </c>
      <c r="I72" s="34">
        <f>VLOOKUP(F72,naive_stat!$A$4:$E$13,5,0)</f>
        <v>0.55555555555555558</v>
      </c>
      <c r="J72" s="35">
        <f>11-VLOOKUP(F72,naive_stat!$A$4:$F$13,6,0)</f>
        <v>9</v>
      </c>
      <c r="K72" s="36">
        <f>HLOOKUP(F72,$AL$3:AU72,AV72,0)</f>
        <v>0.5</v>
      </c>
      <c r="L72" s="54">
        <f>IF(VLOOKUP(C72,dynamic!$A$35:$G$44,7,0)&gt;VLOOKUP(D72,dynamic!$A$35:$G$44,7,0),C72,D72)</f>
        <v>2</v>
      </c>
      <c r="M72" s="54">
        <f t="shared" si="11"/>
        <v>1</v>
      </c>
      <c r="N72" s="54">
        <f>IF(VLOOKUP(C72,dynamic!$A$35:$F$44,2,0)&gt;VLOOKUP(D72,dynamic!$A$35:$F$44,2,0),C72,D72)</f>
        <v>2</v>
      </c>
      <c r="O72" s="54">
        <f t="shared" si="12"/>
        <v>1</v>
      </c>
      <c r="P72" s="54">
        <f>IF(VLOOKUP(C72,dynamic!$A$35:$F$44,4,0)&gt;VLOOKUP(D72,dynamic!$A$35:$F$44,4,0),C72,D72)</f>
        <v>6</v>
      </c>
      <c r="Q72" s="54">
        <f t="shared" si="13"/>
        <v>0</v>
      </c>
      <c r="R72" s="27">
        <f>COUNTIF($F$4:$F72,R$3)</f>
        <v>6</v>
      </c>
      <c r="S72" s="27">
        <f>COUNTIF($F$4:$F72,S$3)</f>
        <v>5</v>
      </c>
      <c r="T72" s="27">
        <f>COUNTIF($F$4:$F72,T$3)</f>
        <v>6</v>
      </c>
      <c r="U72" s="27">
        <f>COUNTIF($F$4:$F72,U$3)</f>
        <v>8</v>
      </c>
      <c r="V72" s="27">
        <f>COUNTIF($F$4:$F72,V$3)</f>
        <v>9</v>
      </c>
      <c r="W72" s="27">
        <f>COUNTIF($F$4:$F72,W$3)</f>
        <v>7</v>
      </c>
      <c r="X72" s="27">
        <f>COUNTIF($F$4:$F72,X$3)</f>
        <v>4</v>
      </c>
      <c r="Y72" s="27">
        <f>COUNTIF($F$4:$F72,Y$3)</f>
        <v>6</v>
      </c>
      <c r="Z72" s="27">
        <f>COUNTIF($F$4:$F72,Z$3)</f>
        <v>7</v>
      </c>
      <c r="AA72" s="27">
        <f>COUNTIF($F$4:$F72,AA$3)</f>
        <v>11</v>
      </c>
      <c r="AB72" s="38">
        <f>COUNTIF($E$4:$F72,R$3)</f>
        <v>13</v>
      </c>
      <c r="AC72" s="28">
        <f>COUNTIF($E$4:$F72,S$3)</f>
        <v>20</v>
      </c>
      <c r="AD72" s="28">
        <f>COUNTIF($E$4:$F72,T$3)</f>
        <v>14</v>
      </c>
      <c r="AE72" s="28">
        <f>COUNTIF($E$4:$F72,U$3)</f>
        <v>17</v>
      </c>
      <c r="AF72" s="28">
        <f>COUNTIF($E$4:$F72,V$3)</f>
        <v>14</v>
      </c>
      <c r="AG72" s="28">
        <f>COUNTIF($E$4:$F72,W$3)</f>
        <v>13</v>
      </c>
      <c r="AH72" s="28">
        <f>COUNTIF($E$4:$F72,X$3)</f>
        <v>8</v>
      </c>
      <c r="AI72" s="28">
        <f>COUNTIF($E$4:$F72,Y$3)</f>
        <v>13</v>
      </c>
      <c r="AJ72" s="28">
        <f>COUNTIF($E$4:$F72,Z$3)</f>
        <v>12</v>
      </c>
      <c r="AK72" s="28">
        <f>COUNTIF($E$4:$F72,AA$3)</f>
        <v>14</v>
      </c>
      <c r="AL72" s="36">
        <f t="shared" si="18"/>
        <v>0.46153846153846156</v>
      </c>
      <c r="AM72" s="36">
        <f t="shared" si="18"/>
        <v>0.25</v>
      </c>
      <c r="AN72" s="36">
        <f t="shared" si="18"/>
        <v>0.42857142857142855</v>
      </c>
      <c r="AO72" s="36">
        <f t="shared" si="18"/>
        <v>0.47058823529411764</v>
      </c>
      <c r="AP72" s="36">
        <f t="shared" si="18"/>
        <v>0.6428571428571429</v>
      </c>
      <c r="AQ72" s="36">
        <f t="shared" si="17"/>
        <v>0.53846153846153844</v>
      </c>
      <c r="AR72" s="36">
        <f t="shared" si="17"/>
        <v>0.5</v>
      </c>
      <c r="AS72" s="36">
        <f t="shared" si="17"/>
        <v>0.46153846153846156</v>
      </c>
      <c r="AT72" s="36">
        <f t="shared" si="17"/>
        <v>0.58333333333333337</v>
      </c>
      <c r="AU72" s="36">
        <f t="shared" si="17"/>
        <v>0.7857142857142857</v>
      </c>
      <c r="AV72" s="27">
        <v>70</v>
      </c>
    </row>
    <row r="73" spans="1:48" x14ac:dyDescent="0.35">
      <c r="A73" t="s">
        <v>144</v>
      </c>
      <c r="B73" s="33">
        <v>70</v>
      </c>
      <c r="C73" s="27">
        <v>7</v>
      </c>
      <c r="D73" s="27">
        <v>8</v>
      </c>
      <c r="E73" s="27">
        <v>7</v>
      </c>
      <c r="F73" s="27">
        <f t="shared" si="14"/>
        <v>8</v>
      </c>
      <c r="G73" s="27">
        <f t="shared" si="15"/>
        <v>-1</v>
      </c>
      <c r="H73" s="27">
        <f t="shared" si="16"/>
        <v>0</v>
      </c>
      <c r="I73" s="34">
        <f>VLOOKUP(F73,naive_stat!$A$4:$E$13,5,0)</f>
        <v>0.32</v>
      </c>
      <c r="J73" s="35">
        <f>11-VLOOKUP(F73,naive_stat!$A$4:$F$13,6,0)</f>
        <v>1</v>
      </c>
      <c r="K73" s="36">
        <f>HLOOKUP(F73,$AL$3:AU73,AV73,0)</f>
        <v>0.61538461538461542</v>
      </c>
      <c r="L73" s="54">
        <f>IF(VLOOKUP(C73,dynamic!$A$35:$G$44,7,0)&gt;VLOOKUP(D73,dynamic!$A$35:$G$44,7,0),C73,D73)</f>
        <v>7</v>
      </c>
      <c r="M73" s="54">
        <f t="shared" si="11"/>
        <v>1</v>
      </c>
      <c r="N73" s="54">
        <f>IF(VLOOKUP(C73,dynamic!$A$35:$F$44,2,0)&gt;VLOOKUP(D73,dynamic!$A$35:$F$44,2,0),C73,D73)</f>
        <v>8</v>
      </c>
      <c r="O73" s="54">
        <f t="shared" si="12"/>
        <v>0</v>
      </c>
      <c r="P73" s="54">
        <f>IF(VLOOKUP(C73,dynamic!$A$35:$F$44,4,0)&gt;VLOOKUP(D73,dynamic!$A$35:$F$44,4,0),C73,D73)</f>
        <v>8</v>
      </c>
      <c r="Q73" s="54">
        <f t="shared" si="13"/>
        <v>0</v>
      </c>
      <c r="R73" s="27">
        <f>COUNTIF($F$4:$F73,R$3)</f>
        <v>6</v>
      </c>
      <c r="S73" s="27">
        <f>COUNTIF($F$4:$F73,S$3)</f>
        <v>5</v>
      </c>
      <c r="T73" s="27">
        <f>COUNTIF($F$4:$F73,T$3)</f>
        <v>6</v>
      </c>
      <c r="U73" s="27">
        <f>COUNTIF($F$4:$F73,U$3)</f>
        <v>8</v>
      </c>
      <c r="V73" s="27">
        <f>COUNTIF($F$4:$F73,V$3)</f>
        <v>9</v>
      </c>
      <c r="W73" s="27">
        <f>COUNTIF($F$4:$F73,W$3)</f>
        <v>7</v>
      </c>
      <c r="X73" s="27">
        <f>COUNTIF($F$4:$F73,X$3)</f>
        <v>4</v>
      </c>
      <c r="Y73" s="27">
        <f>COUNTIF($F$4:$F73,Y$3)</f>
        <v>6</v>
      </c>
      <c r="Z73" s="27">
        <f>COUNTIF($F$4:$F73,Z$3)</f>
        <v>8</v>
      </c>
      <c r="AA73" s="27">
        <f>COUNTIF($F$4:$F73,AA$3)</f>
        <v>11</v>
      </c>
      <c r="AB73" s="38">
        <f>COUNTIF($E$4:$F73,R$3)</f>
        <v>13</v>
      </c>
      <c r="AC73" s="28">
        <f>COUNTIF($E$4:$F73,S$3)</f>
        <v>20</v>
      </c>
      <c r="AD73" s="28">
        <f>COUNTIF($E$4:$F73,T$3)</f>
        <v>14</v>
      </c>
      <c r="AE73" s="28">
        <f>COUNTIF($E$4:$F73,U$3)</f>
        <v>17</v>
      </c>
      <c r="AF73" s="28">
        <f>COUNTIF($E$4:$F73,V$3)</f>
        <v>14</v>
      </c>
      <c r="AG73" s="28">
        <f>COUNTIF($E$4:$F73,W$3)</f>
        <v>13</v>
      </c>
      <c r="AH73" s="28">
        <f>COUNTIF($E$4:$F73,X$3)</f>
        <v>8</v>
      </c>
      <c r="AI73" s="28">
        <f>COUNTIF($E$4:$F73,Y$3)</f>
        <v>14</v>
      </c>
      <c r="AJ73" s="28">
        <f>COUNTIF($E$4:$F73,Z$3)</f>
        <v>13</v>
      </c>
      <c r="AK73" s="28">
        <f>COUNTIF($E$4:$F73,AA$3)</f>
        <v>14</v>
      </c>
      <c r="AL73" s="36">
        <f t="shared" si="18"/>
        <v>0.46153846153846156</v>
      </c>
      <c r="AM73" s="36">
        <f t="shared" si="18"/>
        <v>0.25</v>
      </c>
      <c r="AN73" s="36">
        <f t="shared" si="18"/>
        <v>0.42857142857142855</v>
      </c>
      <c r="AO73" s="36">
        <f t="shared" si="18"/>
        <v>0.47058823529411764</v>
      </c>
      <c r="AP73" s="36">
        <f t="shared" si="18"/>
        <v>0.6428571428571429</v>
      </c>
      <c r="AQ73" s="36">
        <f t="shared" si="17"/>
        <v>0.53846153846153844</v>
      </c>
      <c r="AR73" s="36">
        <f t="shared" si="17"/>
        <v>0.5</v>
      </c>
      <c r="AS73" s="36">
        <f t="shared" si="17"/>
        <v>0.42857142857142855</v>
      </c>
      <c r="AT73" s="36">
        <f t="shared" si="17"/>
        <v>0.61538461538461542</v>
      </c>
      <c r="AU73" s="36">
        <f t="shared" si="17"/>
        <v>0.7857142857142857</v>
      </c>
      <c r="AV73" s="27">
        <v>71</v>
      </c>
    </row>
    <row r="74" spans="1:48" x14ac:dyDescent="0.35">
      <c r="A74" t="s">
        <v>144</v>
      </c>
      <c r="B74" s="33">
        <v>71</v>
      </c>
      <c r="C74" s="27">
        <v>1</v>
      </c>
      <c r="D74" s="27">
        <v>0</v>
      </c>
      <c r="E74" s="27">
        <v>0</v>
      </c>
      <c r="F74" s="27">
        <f t="shared" si="14"/>
        <v>1</v>
      </c>
      <c r="G74" s="27">
        <f t="shared" si="15"/>
        <v>1</v>
      </c>
      <c r="H74" s="27">
        <f t="shared" si="16"/>
        <v>0</v>
      </c>
      <c r="I74" s="34">
        <f>VLOOKUP(F74,naive_stat!$A$4:$E$13,5,0)</f>
        <v>0.7567567567567568</v>
      </c>
      <c r="J74" s="35">
        <f>11-VLOOKUP(F74,naive_stat!$A$4:$F$13,6,0)</f>
        <v>10</v>
      </c>
      <c r="K74" s="36">
        <f>HLOOKUP(F74,$AL$3:AU74,AV74,0)</f>
        <v>0.2857142857142857</v>
      </c>
      <c r="L74" s="54">
        <f>IF(VLOOKUP(C74,dynamic!$A$35:$G$44,7,0)&gt;VLOOKUP(D74,dynamic!$A$35:$G$44,7,0),C74,D74)</f>
        <v>1</v>
      </c>
      <c r="M74" s="54">
        <f t="shared" si="11"/>
        <v>0</v>
      </c>
      <c r="N74" s="54">
        <f>IF(VLOOKUP(C74,dynamic!$A$35:$F$44,2,0)&gt;VLOOKUP(D74,dynamic!$A$35:$F$44,2,0),C74,D74)</f>
        <v>0</v>
      </c>
      <c r="O74" s="54">
        <f t="shared" si="12"/>
        <v>1</v>
      </c>
      <c r="P74" s="54">
        <f>IF(VLOOKUP(C74,dynamic!$A$35:$F$44,4,0)&gt;VLOOKUP(D74,dynamic!$A$35:$F$44,4,0),C74,D74)</f>
        <v>0</v>
      </c>
      <c r="Q74" s="54">
        <f t="shared" si="13"/>
        <v>1</v>
      </c>
      <c r="R74" s="27">
        <f>COUNTIF($F$4:$F74,R$3)</f>
        <v>6</v>
      </c>
      <c r="S74" s="27">
        <f>COUNTIF($F$4:$F74,S$3)</f>
        <v>6</v>
      </c>
      <c r="T74" s="27">
        <f>COUNTIF($F$4:$F74,T$3)</f>
        <v>6</v>
      </c>
      <c r="U74" s="27">
        <f>COUNTIF($F$4:$F74,U$3)</f>
        <v>8</v>
      </c>
      <c r="V74" s="27">
        <f>COUNTIF($F$4:$F74,V$3)</f>
        <v>9</v>
      </c>
      <c r="W74" s="27">
        <f>COUNTIF($F$4:$F74,W$3)</f>
        <v>7</v>
      </c>
      <c r="X74" s="27">
        <f>COUNTIF($F$4:$F74,X$3)</f>
        <v>4</v>
      </c>
      <c r="Y74" s="27">
        <f>COUNTIF($F$4:$F74,Y$3)</f>
        <v>6</v>
      </c>
      <c r="Z74" s="27">
        <f>COUNTIF($F$4:$F74,Z$3)</f>
        <v>8</v>
      </c>
      <c r="AA74" s="27">
        <f>COUNTIF($F$4:$F74,AA$3)</f>
        <v>11</v>
      </c>
      <c r="AB74" s="38">
        <f>COUNTIF($E$4:$F74,R$3)</f>
        <v>14</v>
      </c>
      <c r="AC74" s="28">
        <f>COUNTIF($E$4:$F74,S$3)</f>
        <v>21</v>
      </c>
      <c r="AD74" s="28">
        <f>COUNTIF($E$4:$F74,T$3)</f>
        <v>14</v>
      </c>
      <c r="AE74" s="28">
        <f>COUNTIF($E$4:$F74,U$3)</f>
        <v>17</v>
      </c>
      <c r="AF74" s="28">
        <f>COUNTIF($E$4:$F74,V$3)</f>
        <v>14</v>
      </c>
      <c r="AG74" s="28">
        <f>COUNTIF($E$4:$F74,W$3)</f>
        <v>13</v>
      </c>
      <c r="AH74" s="28">
        <f>COUNTIF($E$4:$F74,X$3)</f>
        <v>8</v>
      </c>
      <c r="AI74" s="28">
        <f>COUNTIF($E$4:$F74,Y$3)</f>
        <v>14</v>
      </c>
      <c r="AJ74" s="28">
        <f>COUNTIF($E$4:$F74,Z$3)</f>
        <v>13</v>
      </c>
      <c r="AK74" s="28">
        <f>COUNTIF($E$4:$F74,AA$3)</f>
        <v>14</v>
      </c>
      <c r="AL74" s="36">
        <f t="shared" si="18"/>
        <v>0.42857142857142855</v>
      </c>
      <c r="AM74" s="36">
        <f t="shared" si="18"/>
        <v>0.2857142857142857</v>
      </c>
      <c r="AN74" s="36">
        <f t="shared" si="18"/>
        <v>0.42857142857142855</v>
      </c>
      <c r="AO74" s="36">
        <f t="shared" si="18"/>
        <v>0.47058823529411764</v>
      </c>
      <c r="AP74" s="36">
        <f t="shared" si="18"/>
        <v>0.6428571428571429</v>
      </c>
      <c r="AQ74" s="36">
        <f t="shared" si="17"/>
        <v>0.53846153846153844</v>
      </c>
      <c r="AR74" s="36">
        <f t="shared" si="17"/>
        <v>0.5</v>
      </c>
      <c r="AS74" s="36">
        <f t="shared" si="17"/>
        <v>0.42857142857142855</v>
      </c>
      <c r="AT74" s="36">
        <f t="shared" si="17"/>
        <v>0.61538461538461542</v>
      </c>
      <c r="AU74" s="36">
        <f t="shared" si="17"/>
        <v>0.7857142857142857</v>
      </c>
      <c r="AV74" s="27">
        <v>72</v>
      </c>
    </row>
    <row r="75" spans="1:48" x14ac:dyDescent="0.35">
      <c r="A75" t="s">
        <v>144</v>
      </c>
      <c r="B75" s="33">
        <v>72</v>
      </c>
      <c r="C75" s="27">
        <v>4</v>
      </c>
      <c r="D75" s="27">
        <v>8</v>
      </c>
      <c r="E75" s="27">
        <v>4</v>
      </c>
      <c r="F75" s="27">
        <f t="shared" si="14"/>
        <v>8</v>
      </c>
      <c r="G75" s="27">
        <f t="shared" si="15"/>
        <v>-4</v>
      </c>
      <c r="H75" s="27">
        <f t="shared" si="16"/>
        <v>0</v>
      </c>
      <c r="I75" s="34">
        <f>VLOOKUP(F75,naive_stat!$A$4:$E$13,5,0)</f>
        <v>0.32</v>
      </c>
      <c r="J75" s="35">
        <f>11-VLOOKUP(F75,naive_stat!$A$4:$F$13,6,0)</f>
        <v>1</v>
      </c>
      <c r="K75" s="36">
        <f>HLOOKUP(F75,$AL$3:AU75,AV75,0)</f>
        <v>0.6428571428571429</v>
      </c>
      <c r="L75" s="54">
        <f>IF(VLOOKUP(C75,dynamic!$A$35:$G$44,7,0)&gt;VLOOKUP(D75,dynamic!$A$35:$G$44,7,0),C75,D75)</f>
        <v>4</v>
      </c>
      <c r="M75" s="54">
        <f t="shared" si="11"/>
        <v>1</v>
      </c>
      <c r="N75" s="54">
        <f>IF(VLOOKUP(C75,dynamic!$A$35:$F$44,2,0)&gt;VLOOKUP(D75,dynamic!$A$35:$F$44,2,0),C75,D75)</f>
        <v>4</v>
      </c>
      <c r="O75" s="54">
        <f t="shared" si="12"/>
        <v>1</v>
      </c>
      <c r="P75" s="54">
        <f>IF(VLOOKUP(C75,dynamic!$A$35:$F$44,4,0)&gt;VLOOKUP(D75,dynamic!$A$35:$F$44,4,0),C75,D75)</f>
        <v>4</v>
      </c>
      <c r="Q75" s="54">
        <f t="shared" si="13"/>
        <v>1</v>
      </c>
      <c r="R75" s="27">
        <f>COUNTIF($F$4:$F75,R$3)</f>
        <v>6</v>
      </c>
      <c r="S75" s="27">
        <f>COUNTIF($F$4:$F75,S$3)</f>
        <v>6</v>
      </c>
      <c r="T75" s="27">
        <f>COUNTIF($F$4:$F75,T$3)</f>
        <v>6</v>
      </c>
      <c r="U75" s="27">
        <f>COUNTIF($F$4:$F75,U$3)</f>
        <v>8</v>
      </c>
      <c r="V75" s="27">
        <f>COUNTIF($F$4:$F75,V$3)</f>
        <v>9</v>
      </c>
      <c r="W75" s="27">
        <f>COUNTIF($F$4:$F75,W$3)</f>
        <v>7</v>
      </c>
      <c r="X75" s="27">
        <f>COUNTIF($F$4:$F75,X$3)</f>
        <v>4</v>
      </c>
      <c r="Y75" s="27">
        <f>COUNTIF($F$4:$F75,Y$3)</f>
        <v>6</v>
      </c>
      <c r="Z75" s="27">
        <f>COUNTIF($F$4:$F75,Z$3)</f>
        <v>9</v>
      </c>
      <c r="AA75" s="27">
        <f>COUNTIF($F$4:$F75,AA$3)</f>
        <v>11</v>
      </c>
      <c r="AB75" s="38">
        <f>COUNTIF($E$4:$F75,R$3)</f>
        <v>14</v>
      </c>
      <c r="AC75" s="28">
        <f>COUNTIF($E$4:$F75,S$3)</f>
        <v>21</v>
      </c>
      <c r="AD75" s="28">
        <f>COUNTIF($E$4:$F75,T$3)</f>
        <v>14</v>
      </c>
      <c r="AE75" s="28">
        <f>COUNTIF($E$4:$F75,U$3)</f>
        <v>17</v>
      </c>
      <c r="AF75" s="28">
        <f>COUNTIF($E$4:$F75,V$3)</f>
        <v>15</v>
      </c>
      <c r="AG75" s="28">
        <f>COUNTIF($E$4:$F75,W$3)</f>
        <v>13</v>
      </c>
      <c r="AH75" s="28">
        <f>COUNTIF($E$4:$F75,X$3)</f>
        <v>8</v>
      </c>
      <c r="AI75" s="28">
        <f>COUNTIF($E$4:$F75,Y$3)</f>
        <v>14</v>
      </c>
      <c r="AJ75" s="28">
        <f>COUNTIF($E$4:$F75,Z$3)</f>
        <v>14</v>
      </c>
      <c r="AK75" s="28">
        <f>COUNTIF($E$4:$F75,AA$3)</f>
        <v>14</v>
      </c>
      <c r="AL75" s="36">
        <f t="shared" si="18"/>
        <v>0.42857142857142855</v>
      </c>
      <c r="AM75" s="36">
        <f t="shared" si="18"/>
        <v>0.2857142857142857</v>
      </c>
      <c r="AN75" s="36">
        <f t="shared" si="18"/>
        <v>0.42857142857142855</v>
      </c>
      <c r="AO75" s="36">
        <f t="shared" si="18"/>
        <v>0.47058823529411764</v>
      </c>
      <c r="AP75" s="36">
        <f t="shared" si="18"/>
        <v>0.6</v>
      </c>
      <c r="AQ75" s="36">
        <f t="shared" si="17"/>
        <v>0.53846153846153844</v>
      </c>
      <c r="AR75" s="36">
        <f t="shared" si="17"/>
        <v>0.5</v>
      </c>
      <c r="AS75" s="36">
        <f t="shared" si="17"/>
        <v>0.42857142857142855</v>
      </c>
      <c r="AT75" s="36">
        <f t="shared" si="17"/>
        <v>0.6428571428571429</v>
      </c>
      <c r="AU75" s="36">
        <f t="shared" si="17"/>
        <v>0.7857142857142857</v>
      </c>
      <c r="AV75" s="27">
        <v>73</v>
      </c>
    </row>
    <row r="76" spans="1:48" x14ac:dyDescent="0.35">
      <c r="A76" t="s">
        <v>144</v>
      </c>
      <c r="B76" s="33">
        <v>73</v>
      </c>
      <c r="C76" s="27">
        <v>9</v>
      </c>
      <c r="D76" s="27">
        <v>8</v>
      </c>
      <c r="E76" s="27">
        <v>9</v>
      </c>
      <c r="F76" s="27">
        <f t="shared" si="14"/>
        <v>8</v>
      </c>
      <c r="G76" s="27">
        <f t="shared" si="15"/>
        <v>1</v>
      </c>
      <c r="H76" s="27">
        <f t="shared" si="16"/>
        <v>0</v>
      </c>
      <c r="I76" s="34">
        <f>VLOOKUP(F76,naive_stat!$A$4:$E$13,5,0)</f>
        <v>0.32</v>
      </c>
      <c r="J76" s="35">
        <f>11-VLOOKUP(F76,naive_stat!$A$4:$F$13,6,0)</f>
        <v>1</v>
      </c>
      <c r="K76" s="36">
        <f>HLOOKUP(F76,$AL$3:AU76,AV76,0)</f>
        <v>0.66666666666666663</v>
      </c>
      <c r="L76" s="54">
        <f>IF(VLOOKUP(C76,dynamic!$A$35:$G$44,7,0)&gt;VLOOKUP(D76,dynamic!$A$35:$G$44,7,0),C76,D76)</f>
        <v>8</v>
      </c>
      <c r="M76" s="54">
        <f t="shared" si="11"/>
        <v>0</v>
      </c>
      <c r="N76" s="54">
        <f>IF(VLOOKUP(C76,dynamic!$A$35:$F$44,2,0)&gt;VLOOKUP(D76,dynamic!$A$35:$F$44,2,0),C76,D76)</f>
        <v>9</v>
      </c>
      <c r="O76" s="54">
        <f t="shared" si="12"/>
        <v>1</v>
      </c>
      <c r="P76" s="54">
        <f>IF(VLOOKUP(C76,dynamic!$A$35:$F$44,4,0)&gt;VLOOKUP(D76,dynamic!$A$35:$F$44,4,0),C76,D76)</f>
        <v>9</v>
      </c>
      <c r="Q76" s="54">
        <f t="shared" si="13"/>
        <v>1</v>
      </c>
      <c r="R76" s="27">
        <f>COUNTIF($F$4:$F76,R$3)</f>
        <v>6</v>
      </c>
      <c r="S76" s="27">
        <f>COUNTIF($F$4:$F76,S$3)</f>
        <v>6</v>
      </c>
      <c r="T76" s="27">
        <f>COUNTIF($F$4:$F76,T$3)</f>
        <v>6</v>
      </c>
      <c r="U76" s="27">
        <f>COUNTIF($F$4:$F76,U$3)</f>
        <v>8</v>
      </c>
      <c r="V76" s="27">
        <f>COUNTIF($F$4:$F76,V$3)</f>
        <v>9</v>
      </c>
      <c r="W76" s="27">
        <f>COUNTIF($F$4:$F76,W$3)</f>
        <v>7</v>
      </c>
      <c r="X76" s="27">
        <f>COUNTIF($F$4:$F76,X$3)</f>
        <v>4</v>
      </c>
      <c r="Y76" s="27">
        <f>COUNTIF($F$4:$F76,Y$3)</f>
        <v>6</v>
      </c>
      <c r="Z76" s="27">
        <f>COUNTIF($F$4:$F76,Z$3)</f>
        <v>10</v>
      </c>
      <c r="AA76" s="27">
        <f>COUNTIF($F$4:$F76,AA$3)</f>
        <v>11</v>
      </c>
      <c r="AB76" s="38">
        <f>COUNTIF($E$4:$F76,R$3)</f>
        <v>14</v>
      </c>
      <c r="AC76" s="28">
        <f>COUNTIF($E$4:$F76,S$3)</f>
        <v>21</v>
      </c>
      <c r="AD76" s="28">
        <f>COUNTIF($E$4:$F76,T$3)</f>
        <v>14</v>
      </c>
      <c r="AE76" s="28">
        <f>COUNTIF($E$4:$F76,U$3)</f>
        <v>17</v>
      </c>
      <c r="AF76" s="28">
        <f>COUNTIF($E$4:$F76,V$3)</f>
        <v>15</v>
      </c>
      <c r="AG76" s="28">
        <f>COUNTIF($E$4:$F76,W$3)</f>
        <v>13</v>
      </c>
      <c r="AH76" s="28">
        <f>COUNTIF($E$4:$F76,X$3)</f>
        <v>8</v>
      </c>
      <c r="AI76" s="28">
        <f>COUNTIF($E$4:$F76,Y$3)</f>
        <v>14</v>
      </c>
      <c r="AJ76" s="28">
        <f>COUNTIF($E$4:$F76,Z$3)</f>
        <v>15</v>
      </c>
      <c r="AK76" s="28">
        <f>COUNTIF($E$4:$F76,AA$3)</f>
        <v>15</v>
      </c>
      <c r="AL76" s="36">
        <f t="shared" si="18"/>
        <v>0.42857142857142855</v>
      </c>
      <c r="AM76" s="36">
        <f t="shared" si="18"/>
        <v>0.2857142857142857</v>
      </c>
      <c r="AN76" s="36">
        <f t="shared" si="18"/>
        <v>0.42857142857142855</v>
      </c>
      <c r="AO76" s="36">
        <f t="shared" si="18"/>
        <v>0.47058823529411764</v>
      </c>
      <c r="AP76" s="36">
        <f t="shared" si="18"/>
        <v>0.6</v>
      </c>
      <c r="AQ76" s="36">
        <f t="shared" si="17"/>
        <v>0.53846153846153844</v>
      </c>
      <c r="AR76" s="36">
        <f t="shared" si="17"/>
        <v>0.5</v>
      </c>
      <c r="AS76" s="36">
        <f t="shared" si="17"/>
        <v>0.42857142857142855</v>
      </c>
      <c r="AT76" s="36">
        <f t="shared" si="17"/>
        <v>0.66666666666666663</v>
      </c>
      <c r="AU76" s="36">
        <f t="shared" si="17"/>
        <v>0.73333333333333328</v>
      </c>
      <c r="AV76" s="27">
        <v>74</v>
      </c>
    </row>
    <row r="77" spans="1:48" x14ac:dyDescent="0.35">
      <c r="A77" t="s">
        <v>144</v>
      </c>
      <c r="B77" s="33">
        <v>74</v>
      </c>
      <c r="C77" s="27">
        <v>8</v>
      </c>
      <c r="D77" s="27">
        <v>4</v>
      </c>
      <c r="E77" s="27">
        <v>4</v>
      </c>
      <c r="F77" s="27">
        <f t="shared" si="14"/>
        <v>8</v>
      </c>
      <c r="G77" s="27">
        <f t="shared" si="15"/>
        <v>4</v>
      </c>
      <c r="H77" s="27">
        <f t="shared" si="16"/>
        <v>0</v>
      </c>
      <c r="I77" s="34">
        <f>VLOOKUP(F77,naive_stat!$A$4:$E$13,5,0)</f>
        <v>0.32</v>
      </c>
      <c r="J77" s="35">
        <f>11-VLOOKUP(F77,naive_stat!$A$4:$F$13,6,0)</f>
        <v>1</v>
      </c>
      <c r="K77" s="36">
        <f>HLOOKUP(F77,$AL$3:AU77,AV77,0)</f>
        <v>0.6875</v>
      </c>
      <c r="L77" s="54">
        <f>IF(VLOOKUP(C77,dynamic!$A$35:$G$44,7,0)&gt;VLOOKUP(D77,dynamic!$A$35:$G$44,7,0),C77,D77)</f>
        <v>4</v>
      </c>
      <c r="M77" s="54">
        <f t="shared" si="11"/>
        <v>1</v>
      </c>
      <c r="N77" s="54">
        <f>IF(VLOOKUP(C77,dynamic!$A$35:$F$44,2,0)&gt;VLOOKUP(D77,dynamic!$A$35:$F$44,2,0),C77,D77)</f>
        <v>4</v>
      </c>
      <c r="O77" s="54">
        <f t="shared" si="12"/>
        <v>1</v>
      </c>
      <c r="P77" s="54">
        <f>IF(VLOOKUP(C77,dynamic!$A$35:$F$44,4,0)&gt;VLOOKUP(D77,dynamic!$A$35:$F$44,4,0),C77,D77)</f>
        <v>4</v>
      </c>
      <c r="Q77" s="54">
        <f t="shared" si="13"/>
        <v>1</v>
      </c>
      <c r="R77" s="27">
        <f>COUNTIF($F$4:$F77,R$3)</f>
        <v>6</v>
      </c>
      <c r="S77" s="27">
        <f>COUNTIF($F$4:$F77,S$3)</f>
        <v>6</v>
      </c>
      <c r="T77" s="27">
        <f>COUNTIF($F$4:$F77,T$3)</f>
        <v>6</v>
      </c>
      <c r="U77" s="27">
        <f>COUNTIF($F$4:$F77,U$3)</f>
        <v>8</v>
      </c>
      <c r="V77" s="27">
        <f>COUNTIF($F$4:$F77,V$3)</f>
        <v>9</v>
      </c>
      <c r="W77" s="27">
        <f>COUNTIF($F$4:$F77,W$3)</f>
        <v>7</v>
      </c>
      <c r="X77" s="27">
        <f>COUNTIF($F$4:$F77,X$3)</f>
        <v>4</v>
      </c>
      <c r="Y77" s="27">
        <f>COUNTIF($F$4:$F77,Y$3)</f>
        <v>6</v>
      </c>
      <c r="Z77" s="27">
        <f>COUNTIF($F$4:$F77,Z$3)</f>
        <v>11</v>
      </c>
      <c r="AA77" s="27">
        <f>COUNTIF($F$4:$F77,AA$3)</f>
        <v>11</v>
      </c>
      <c r="AB77" s="38">
        <f>COUNTIF($E$4:$F77,R$3)</f>
        <v>14</v>
      </c>
      <c r="AC77" s="28">
        <f>COUNTIF($E$4:$F77,S$3)</f>
        <v>21</v>
      </c>
      <c r="AD77" s="28">
        <f>COUNTIF($E$4:$F77,T$3)</f>
        <v>14</v>
      </c>
      <c r="AE77" s="28">
        <f>COUNTIF($E$4:$F77,U$3)</f>
        <v>17</v>
      </c>
      <c r="AF77" s="28">
        <f>COUNTIF($E$4:$F77,V$3)</f>
        <v>16</v>
      </c>
      <c r="AG77" s="28">
        <f>COUNTIF($E$4:$F77,W$3)</f>
        <v>13</v>
      </c>
      <c r="AH77" s="28">
        <f>COUNTIF($E$4:$F77,X$3)</f>
        <v>8</v>
      </c>
      <c r="AI77" s="28">
        <f>COUNTIF($E$4:$F77,Y$3)</f>
        <v>14</v>
      </c>
      <c r="AJ77" s="28">
        <f>COUNTIF($E$4:$F77,Z$3)</f>
        <v>16</v>
      </c>
      <c r="AK77" s="28">
        <f>COUNTIF($E$4:$F77,AA$3)</f>
        <v>15</v>
      </c>
      <c r="AL77" s="36">
        <f t="shared" si="18"/>
        <v>0.42857142857142855</v>
      </c>
      <c r="AM77" s="36">
        <f t="shared" si="18"/>
        <v>0.2857142857142857</v>
      </c>
      <c r="AN77" s="36">
        <f t="shared" si="18"/>
        <v>0.42857142857142855</v>
      </c>
      <c r="AO77" s="36">
        <f t="shared" si="18"/>
        <v>0.47058823529411764</v>
      </c>
      <c r="AP77" s="36">
        <f t="shared" si="18"/>
        <v>0.5625</v>
      </c>
      <c r="AQ77" s="36">
        <f t="shared" si="17"/>
        <v>0.53846153846153844</v>
      </c>
      <c r="AR77" s="36">
        <f t="shared" si="17"/>
        <v>0.5</v>
      </c>
      <c r="AS77" s="36">
        <f t="shared" si="17"/>
        <v>0.42857142857142855</v>
      </c>
      <c r="AT77" s="36">
        <f t="shared" si="17"/>
        <v>0.6875</v>
      </c>
      <c r="AU77" s="36">
        <f t="shared" si="17"/>
        <v>0.73333333333333328</v>
      </c>
      <c r="AV77" s="27">
        <v>75</v>
      </c>
    </row>
    <row r="78" spans="1:48" x14ac:dyDescent="0.35">
      <c r="A78" t="s">
        <v>144</v>
      </c>
      <c r="B78" s="33">
        <v>75</v>
      </c>
      <c r="C78" s="27">
        <v>1</v>
      </c>
      <c r="D78" s="27">
        <v>7</v>
      </c>
      <c r="E78" s="27">
        <v>1</v>
      </c>
      <c r="F78" s="27">
        <f t="shared" si="14"/>
        <v>7</v>
      </c>
      <c r="G78" s="27">
        <f t="shared" si="15"/>
        <v>-6</v>
      </c>
      <c r="H78" s="27">
        <f t="shared" si="16"/>
        <v>0</v>
      </c>
      <c r="I78" s="34">
        <f>VLOOKUP(F78,naive_stat!$A$4:$E$13,5,0)</f>
        <v>0.44827586206896552</v>
      </c>
      <c r="J78" s="35">
        <f>11-VLOOKUP(F78,naive_stat!$A$4:$F$13,6,0)</f>
        <v>4</v>
      </c>
      <c r="K78" s="36">
        <f>HLOOKUP(F78,$AL$3:AU78,AV78,0)</f>
        <v>0.46666666666666667</v>
      </c>
      <c r="L78" s="54">
        <f>IF(VLOOKUP(C78,dynamic!$A$35:$G$44,7,0)&gt;VLOOKUP(D78,dynamic!$A$35:$G$44,7,0),C78,D78)</f>
        <v>1</v>
      </c>
      <c r="M78" s="54">
        <f t="shared" si="11"/>
        <v>1</v>
      </c>
      <c r="N78" s="54">
        <f>IF(VLOOKUP(C78,dynamic!$A$35:$F$44,2,0)&gt;VLOOKUP(D78,dynamic!$A$35:$F$44,2,0),C78,D78)</f>
        <v>7</v>
      </c>
      <c r="O78" s="54">
        <f t="shared" si="12"/>
        <v>0</v>
      </c>
      <c r="P78" s="54">
        <f>IF(VLOOKUP(C78,dynamic!$A$35:$F$44,4,0)&gt;VLOOKUP(D78,dynamic!$A$35:$F$44,4,0),C78,D78)</f>
        <v>7</v>
      </c>
      <c r="Q78" s="54">
        <f t="shared" si="13"/>
        <v>0</v>
      </c>
      <c r="R78" s="27">
        <f>COUNTIF($F$4:$F78,R$3)</f>
        <v>6</v>
      </c>
      <c r="S78" s="27">
        <f>COUNTIF($F$4:$F78,S$3)</f>
        <v>6</v>
      </c>
      <c r="T78" s="27">
        <f>COUNTIF($F$4:$F78,T$3)</f>
        <v>6</v>
      </c>
      <c r="U78" s="27">
        <f>COUNTIF($F$4:$F78,U$3)</f>
        <v>8</v>
      </c>
      <c r="V78" s="27">
        <f>COUNTIF($F$4:$F78,V$3)</f>
        <v>9</v>
      </c>
      <c r="W78" s="27">
        <f>COUNTIF($F$4:$F78,W$3)</f>
        <v>7</v>
      </c>
      <c r="X78" s="27">
        <f>COUNTIF($F$4:$F78,X$3)</f>
        <v>4</v>
      </c>
      <c r="Y78" s="27">
        <f>COUNTIF($F$4:$F78,Y$3)</f>
        <v>7</v>
      </c>
      <c r="Z78" s="27">
        <f>COUNTIF($F$4:$F78,Z$3)</f>
        <v>11</v>
      </c>
      <c r="AA78" s="27">
        <f>COUNTIF($F$4:$F78,AA$3)</f>
        <v>11</v>
      </c>
      <c r="AB78" s="38">
        <f>COUNTIF($E$4:$F78,R$3)</f>
        <v>14</v>
      </c>
      <c r="AC78" s="28">
        <f>COUNTIF($E$4:$F78,S$3)</f>
        <v>22</v>
      </c>
      <c r="AD78" s="28">
        <f>COUNTIF($E$4:$F78,T$3)</f>
        <v>14</v>
      </c>
      <c r="AE78" s="28">
        <f>COUNTIF($E$4:$F78,U$3)</f>
        <v>17</v>
      </c>
      <c r="AF78" s="28">
        <f>COUNTIF($E$4:$F78,V$3)</f>
        <v>16</v>
      </c>
      <c r="AG78" s="28">
        <f>COUNTIF($E$4:$F78,W$3)</f>
        <v>13</v>
      </c>
      <c r="AH78" s="28">
        <f>COUNTIF($E$4:$F78,X$3)</f>
        <v>8</v>
      </c>
      <c r="AI78" s="28">
        <f>COUNTIF($E$4:$F78,Y$3)</f>
        <v>15</v>
      </c>
      <c r="AJ78" s="28">
        <f>COUNTIF($E$4:$F78,Z$3)</f>
        <v>16</v>
      </c>
      <c r="AK78" s="28">
        <f>COUNTIF($E$4:$F78,AA$3)</f>
        <v>15</v>
      </c>
      <c r="AL78" s="36">
        <f t="shared" si="18"/>
        <v>0.42857142857142855</v>
      </c>
      <c r="AM78" s="36">
        <f t="shared" si="18"/>
        <v>0.27272727272727271</v>
      </c>
      <c r="AN78" s="36">
        <f t="shared" si="18"/>
        <v>0.42857142857142855</v>
      </c>
      <c r="AO78" s="36">
        <f t="shared" si="18"/>
        <v>0.47058823529411764</v>
      </c>
      <c r="AP78" s="36">
        <f t="shared" si="18"/>
        <v>0.5625</v>
      </c>
      <c r="AQ78" s="36">
        <f t="shared" si="17"/>
        <v>0.53846153846153844</v>
      </c>
      <c r="AR78" s="36">
        <f t="shared" si="17"/>
        <v>0.5</v>
      </c>
      <c r="AS78" s="36">
        <f t="shared" si="17"/>
        <v>0.46666666666666667</v>
      </c>
      <c r="AT78" s="36">
        <f t="shared" si="17"/>
        <v>0.6875</v>
      </c>
      <c r="AU78" s="36">
        <f t="shared" si="17"/>
        <v>0.73333333333333328</v>
      </c>
      <c r="AV78" s="27">
        <v>76</v>
      </c>
    </row>
    <row r="79" spans="1:48" x14ac:dyDescent="0.35">
      <c r="A79" t="s">
        <v>144</v>
      </c>
      <c r="B79" s="33">
        <v>76</v>
      </c>
      <c r="C79" s="27">
        <v>4</v>
      </c>
      <c r="D79" s="27">
        <v>0</v>
      </c>
      <c r="E79" s="27">
        <v>4</v>
      </c>
      <c r="F79" s="27">
        <f t="shared" si="14"/>
        <v>0</v>
      </c>
      <c r="G79" s="27">
        <f t="shared" si="15"/>
        <v>4</v>
      </c>
      <c r="H79" s="27">
        <f t="shared" si="16"/>
        <v>0</v>
      </c>
      <c r="I79" s="34">
        <f>VLOOKUP(F79,naive_stat!$A$4:$E$13,5,0)</f>
        <v>0.5161290322580645</v>
      </c>
      <c r="J79" s="35">
        <f>11-VLOOKUP(F79,naive_stat!$A$4:$F$13,6,0)</f>
        <v>8</v>
      </c>
      <c r="K79" s="36">
        <f>HLOOKUP(F79,$AL$3:AU79,AV79,0)</f>
        <v>0.46666666666666667</v>
      </c>
      <c r="L79" s="54">
        <f>IF(VLOOKUP(C79,dynamic!$A$35:$G$44,7,0)&gt;VLOOKUP(D79,dynamic!$A$35:$G$44,7,0),C79,D79)</f>
        <v>0</v>
      </c>
      <c r="M79" s="54">
        <f t="shared" si="11"/>
        <v>0</v>
      </c>
      <c r="N79" s="54">
        <f>IF(VLOOKUP(C79,dynamic!$A$35:$F$44,2,0)&gt;VLOOKUP(D79,dynamic!$A$35:$F$44,2,0),C79,D79)</f>
        <v>4</v>
      </c>
      <c r="O79" s="54">
        <f t="shared" si="12"/>
        <v>1</v>
      </c>
      <c r="P79" s="54">
        <f>IF(VLOOKUP(C79,dynamic!$A$35:$F$44,4,0)&gt;VLOOKUP(D79,dynamic!$A$35:$F$44,4,0),C79,D79)</f>
        <v>4</v>
      </c>
      <c r="Q79" s="54">
        <f t="shared" si="13"/>
        <v>1</v>
      </c>
      <c r="R79" s="27">
        <f>COUNTIF($F$4:$F79,R$3)</f>
        <v>7</v>
      </c>
      <c r="S79" s="27">
        <f>COUNTIF($F$4:$F79,S$3)</f>
        <v>6</v>
      </c>
      <c r="T79" s="27">
        <f>COUNTIF($F$4:$F79,T$3)</f>
        <v>6</v>
      </c>
      <c r="U79" s="27">
        <f>COUNTIF($F$4:$F79,U$3)</f>
        <v>8</v>
      </c>
      <c r="V79" s="27">
        <f>COUNTIF($F$4:$F79,V$3)</f>
        <v>9</v>
      </c>
      <c r="W79" s="27">
        <f>COUNTIF($F$4:$F79,W$3)</f>
        <v>7</v>
      </c>
      <c r="X79" s="27">
        <f>COUNTIF($F$4:$F79,X$3)</f>
        <v>4</v>
      </c>
      <c r="Y79" s="27">
        <f>COUNTIF($F$4:$F79,Y$3)</f>
        <v>7</v>
      </c>
      <c r="Z79" s="27">
        <f>COUNTIF($F$4:$F79,Z$3)</f>
        <v>11</v>
      </c>
      <c r="AA79" s="27">
        <f>COUNTIF($F$4:$F79,AA$3)</f>
        <v>11</v>
      </c>
      <c r="AB79" s="38">
        <f>COUNTIF($E$4:$F79,R$3)</f>
        <v>15</v>
      </c>
      <c r="AC79" s="28">
        <f>COUNTIF($E$4:$F79,S$3)</f>
        <v>22</v>
      </c>
      <c r="AD79" s="28">
        <f>COUNTIF($E$4:$F79,T$3)</f>
        <v>14</v>
      </c>
      <c r="AE79" s="28">
        <f>COUNTIF($E$4:$F79,U$3)</f>
        <v>17</v>
      </c>
      <c r="AF79" s="28">
        <f>COUNTIF($E$4:$F79,V$3)</f>
        <v>17</v>
      </c>
      <c r="AG79" s="28">
        <f>COUNTIF($E$4:$F79,W$3)</f>
        <v>13</v>
      </c>
      <c r="AH79" s="28">
        <f>COUNTIF($E$4:$F79,X$3)</f>
        <v>8</v>
      </c>
      <c r="AI79" s="28">
        <f>COUNTIF($E$4:$F79,Y$3)</f>
        <v>15</v>
      </c>
      <c r="AJ79" s="28">
        <f>COUNTIF($E$4:$F79,Z$3)</f>
        <v>16</v>
      </c>
      <c r="AK79" s="28">
        <f>COUNTIF($E$4:$F79,AA$3)</f>
        <v>15</v>
      </c>
      <c r="AL79" s="36">
        <f t="shared" si="18"/>
        <v>0.46666666666666667</v>
      </c>
      <c r="AM79" s="36">
        <f t="shared" si="18"/>
        <v>0.27272727272727271</v>
      </c>
      <c r="AN79" s="36">
        <f t="shared" si="18"/>
        <v>0.42857142857142855</v>
      </c>
      <c r="AO79" s="36">
        <f t="shared" si="18"/>
        <v>0.47058823529411764</v>
      </c>
      <c r="AP79" s="36">
        <f t="shared" si="18"/>
        <v>0.52941176470588236</v>
      </c>
      <c r="AQ79" s="36">
        <f t="shared" si="17"/>
        <v>0.53846153846153844</v>
      </c>
      <c r="AR79" s="36">
        <f t="shared" si="17"/>
        <v>0.5</v>
      </c>
      <c r="AS79" s="36">
        <f t="shared" si="17"/>
        <v>0.46666666666666667</v>
      </c>
      <c r="AT79" s="36">
        <f t="shared" si="17"/>
        <v>0.6875</v>
      </c>
      <c r="AU79" s="36">
        <f t="shared" si="17"/>
        <v>0.73333333333333328</v>
      </c>
      <c r="AV79" s="27">
        <v>77</v>
      </c>
    </row>
    <row r="80" spans="1:48" x14ac:dyDescent="0.35">
      <c r="A80" t="s">
        <v>144</v>
      </c>
      <c r="B80" s="33">
        <v>77</v>
      </c>
      <c r="C80" s="27">
        <v>6</v>
      </c>
      <c r="D80" s="27">
        <v>8</v>
      </c>
      <c r="E80" s="27">
        <v>6</v>
      </c>
      <c r="F80" s="27">
        <f t="shared" si="14"/>
        <v>8</v>
      </c>
      <c r="G80" s="27">
        <f t="shared" si="15"/>
        <v>-2</v>
      </c>
      <c r="H80" s="27">
        <f t="shared" si="16"/>
        <v>0</v>
      </c>
      <c r="I80" s="34">
        <f>VLOOKUP(F80,naive_stat!$A$4:$E$13,5,0)</f>
        <v>0.32</v>
      </c>
      <c r="J80" s="35">
        <f>11-VLOOKUP(F80,naive_stat!$A$4:$F$13,6,0)</f>
        <v>1</v>
      </c>
      <c r="K80" s="36">
        <f>HLOOKUP(F80,$AL$3:AU80,AV80,0)</f>
        <v>0.70588235294117652</v>
      </c>
      <c r="L80" s="54">
        <f>IF(VLOOKUP(C80,dynamic!$A$35:$G$44,7,0)&gt;VLOOKUP(D80,dynamic!$A$35:$G$44,7,0),C80,D80)</f>
        <v>6</v>
      </c>
      <c r="M80" s="54">
        <f t="shared" si="11"/>
        <v>1</v>
      </c>
      <c r="N80" s="54">
        <f>IF(VLOOKUP(C80,dynamic!$A$35:$F$44,2,0)&gt;VLOOKUP(D80,dynamic!$A$35:$F$44,2,0),C80,D80)</f>
        <v>8</v>
      </c>
      <c r="O80" s="54">
        <f t="shared" si="12"/>
        <v>0</v>
      </c>
      <c r="P80" s="54">
        <f>IF(VLOOKUP(C80,dynamic!$A$35:$F$44,4,0)&gt;VLOOKUP(D80,dynamic!$A$35:$F$44,4,0),C80,D80)</f>
        <v>8</v>
      </c>
      <c r="Q80" s="54">
        <f t="shared" si="13"/>
        <v>0</v>
      </c>
      <c r="R80" s="27">
        <f>COUNTIF($F$4:$F80,R$3)</f>
        <v>7</v>
      </c>
      <c r="S80" s="27">
        <f>COUNTIF($F$4:$F80,S$3)</f>
        <v>6</v>
      </c>
      <c r="T80" s="27">
        <f>COUNTIF($F$4:$F80,T$3)</f>
        <v>6</v>
      </c>
      <c r="U80" s="27">
        <f>COUNTIF($F$4:$F80,U$3)</f>
        <v>8</v>
      </c>
      <c r="V80" s="27">
        <f>COUNTIF($F$4:$F80,V$3)</f>
        <v>9</v>
      </c>
      <c r="W80" s="27">
        <f>COUNTIF($F$4:$F80,W$3)</f>
        <v>7</v>
      </c>
      <c r="X80" s="27">
        <f>COUNTIF($F$4:$F80,X$3)</f>
        <v>4</v>
      </c>
      <c r="Y80" s="27">
        <f>COUNTIF($F$4:$F80,Y$3)</f>
        <v>7</v>
      </c>
      <c r="Z80" s="27">
        <f>COUNTIF($F$4:$F80,Z$3)</f>
        <v>12</v>
      </c>
      <c r="AA80" s="27">
        <f>COUNTIF($F$4:$F80,AA$3)</f>
        <v>11</v>
      </c>
      <c r="AB80" s="38">
        <f>COUNTIF($E$4:$F80,R$3)</f>
        <v>15</v>
      </c>
      <c r="AC80" s="28">
        <f>COUNTIF($E$4:$F80,S$3)</f>
        <v>22</v>
      </c>
      <c r="AD80" s="28">
        <f>COUNTIF($E$4:$F80,T$3)</f>
        <v>14</v>
      </c>
      <c r="AE80" s="28">
        <f>COUNTIF($E$4:$F80,U$3)</f>
        <v>17</v>
      </c>
      <c r="AF80" s="28">
        <f>COUNTIF($E$4:$F80,V$3)</f>
        <v>17</v>
      </c>
      <c r="AG80" s="28">
        <f>COUNTIF($E$4:$F80,W$3)</f>
        <v>13</v>
      </c>
      <c r="AH80" s="28">
        <f>COUNTIF($E$4:$F80,X$3)</f>
        <v>9</v>
      </c>
      <c r="AI80" s="28">
        <f>COUNTIF($E$4:$F80,Y$3)</f>
        <v>15</v>
      </c>
      <c r="AJ80" s="28">
        <f>COUNTIF($E$4:$F80,Z$3)</f>
        <v>17</v>
      </c>
      <c r="AK80" s="28">
        <f>COUNTIF($E$4:$F80,AA$3)</f>
        <v>15</v>
      </c>
      <c r="AL80" s="36">
        <f t="shared" si="18"/>
        <v>0.46666666666666667</v>
      </c>
      <c r="AM80" s="36">
        <f t="shared" si="18"/>
        <v>0.27272727272727271</v>
      </c>
      <c r="AN80" s="36">
        <f t="shared" si="18"/>
        <v>0.42857142857142855</v>
      </c>
      <c r="AO80" s="36">
        <f t="shared" si="18"/>
        <v>0.47058823529411764</v>
      </c>
      <c r="AP80" s="36">
        <f t="shared" si="18"/>
        <v>0.52941176470588236</v>
      </c>
      <c r="AQ80" s="36">
        <f t="shared" si="17"/>
        <v>0.53846153846153844</v>
      </c>
      <c r="AR80" s="36">
        <f t="shared" si="17"/>
        <v>0.44444444444444442</v>
      </c>
      <c r="AS80" s="36">
        <f t="shared" si="17"/>
        <v>0.46666666666666667</v>
      </c>
      <c r="AT80" s="36">
        <f t="shared" si="17"/>
        <v>0.70588235294117652</v>
      </c>
      <c r="AU80" s="36">
        <f t="shared" si="17"/>
        <v>0.73333333333333328</v>
      </c>
      <c r="AV80" s="27">
        <v>78</v>
      </c>
    </row>
    <row r="81" spans="1:48" x14ac:dyDescent="0.35">
      <c r="A81" t="s">
        <v>144</v>
      </c>
      <c r="B81" s="33">
        <v>78</v>
      </c>
      <c r="C81" s="27">
        <v>9</v>
      </c>
      <c r="D81" s="27">
        <v>5</v>
      </c>
      <c r="E81" s="27">
        <v>9</v>
      </c>
      <c r="F81" s="27">
        <f t="shared" si="14"/>
        <v>5</v>
      </c>
      <c r="G81" s="27">
        <f t="shared" si="15"/>
        <v>4</v>
      </c>
      <c r="H81" s="27">
        <f t="shared" si="16"/>
        <v>0</v>
      </c>
      <c r="I81" s="34">
        <f>VLOOKUP(F81,naive_stat!$A$4:$E$13,5,0)</f>
        <v>0.42307692307692307</v>
      </c>
      <c r="J81" s="35">
        <f>11-VLOOKUP(F81,naive_stat!$A$4:$F$13,6,0)</f>
        <v>3</v>
      </c>
      <c r="K81" s="36">
        <f>HLOOKUP(F81,$AL$3:AU81,AV81,0)</f>
        <v>0.5714285714285714</v>
      </c>
      <c r="L81" s="54">
        <f>IF(VLOOKUP(C81,dynamic!$A$35:$G$44,7,0)&gt;VLOOKUP(D81,dynamic!$A$35:$G$44,7,0),C81,D81)</f>
        <v>5</v>
      </c>
      <c r="M81" s="54">
        <f t="shared" si="11"/>
        <v>0</v>
      </c>
      <c r="N81" s="54">
        <f>IF(VLOOKUP(C81,dynamic!$A$35:$F$44,2,0)&gt;VLOOKUP(D81,dynamic!$A$35:$F$44,2,0),C81,D81)</f>
        <v>9</v>
      </c>
      <c r="O81" s="54">
        <f t="shared" si="12"/>
        <v>1</v>
      </c>
      <c r="P81" s="54">
        <f>IF(VLOOKUP(C81,dynamic!$A$35:$F$44,4,0)&gt;VLOOKUP(D81,dynamic!$A$35:$F$44,4,0),C81,D81)</f>
        <v>9</v>
      </c>
      <c r="Q81" s="54">
        <f t="shared" si="13"/>
        <v>1</v>
      </c>
      <c r="R81" s="27">
        <f>COUNTIF($F$4:$F81,R$3)</f>
        <v>7</v>
      </c>
      <c r="S81" s="27">
        <f>COUNTIF($F$4:$F81,S$3)</f>
        <v>6</v>
      </c>
      <c r="T81" s="27">
        <f>COUNTIF($F$4:$F81,T$3)</f>
        <v>6</v>
      </c>
      <c r="U81" s="27">
        <f>COUNTIF($F$4:$F81,U$3)</f>
        <v>8</v>
      </c>
      <c r="V81" s="27">
        <f>COUNTIF($F$4:$F81,V$3)</f>
        <v>9</v>
      </c>
      <c r="W81" s="27">
        <f>COUNTIF($F$4:$F81,W$3)</f>
        <v>8</v>
      </c>
      <c r="X81" s="27">
        <f>COUNTIF($F$4:$F81,X$3)</f>
        <v>4</v>
      </c>
      <c r="Y81" s="27">
        <f>COUNTIF($F$4:$F81,Y$3)</f>
        <v>7</v>
      </c>
      <c r="Z81" s="27">
        <f>COUNTIF($F$4:$F81,Z$3)</f>
        <v>12</v>
      </c>
      <c r="AA81" s="27">
        <f>COUNTIF($F$4:$F81,AA$3)</f>
        <v>11</v>
      </c>
      <c r="AB81" s="38">
        <f>COUNTIF($E$4:$F81,R$3)</f>
        <v>15</v>
      </c>
      <c r="AC81" s="28">
        <f>COUNTIF($E$4:$F81,S$3)</f>
        <v>22</v>
      </c>
      <c r="AD81" s="28">
        <f>COUNTIF($E$4:$F81,T$3)</f>
        <v>14</v>
      </c>
      <c r="AE81" s="28">
        <f>COUNTIF($E$4:$F81,U$3)</f>
        <v>17</v>
      </c>
      <c r="AF81" s="28">
        <f>COUNTIF($E$4:$F81,V$3)</f>
        <v>17</v>
      </c>
      <c r="AG81" s="28">
        <f>COUNTIF($E$4:$F81,W$3)</f>
        <v>14</v>
      </c>
      <c r="AH81" s="28">
        <f>COUNTIF($E$4:$F81,X$3)</f>
        <v>9</v>
      </c>
      <c r="AI81" s="28">
        <f>COUNTIF($E$4:$F81,Y$3)</f>
        <v>15</v>
      </c>
      <c r="AJ81" s="28">
        <f>COUNTIF($E$4:$F81,Z$3)</f>
        <v>17</v>
      </c>
      <c r="AK81" s="28">
        <f>COUNTIF($E$4:$F81,AA$3)</f>
        <v>16</v>
      </c>
      <c r="AL81" s="36">
        <f t="shared" si="18"/>
        <v>0.46666666666666667</v>
      </c>
      <c r="AM81" s="36">
        <f t="shared" si="18"/>
        <v>0.27272727272727271</v>
      </c>
      <c r="AN81" s="36">
        <f t="shared" si="18"/>
        <v>0.42857142857142855</v>
      </c>
      <c r="AO81" s="36">
        <f t="shared" si="18"/>
        <v>0.47058823529411764</v>
      </c>
      <c r="AP81" s="36">
        <f t="shared" si="18"/>
        <v>0.52941176470588236</v>
      </c>
      <c r="AQ81" s="36">
        <f t="shared" si="17"/>
        <v>0.5714285714285714</v>
      </c>
      <c r="AR81" s="36">
        <f t="shared" si="17"/>
        <v>0.44444444444444442</v>
      </c>
      <c r="AS81" s="36">
        <f t="shared" si="17"/>
        <v>0.46666666666666667</v>
      </c>
      <c r="AT81" s="36">
        <f t="shared" si="17"/>
        <v>0.70588235294117652</v>
      </c>
      <c r="AU81" s="36">
        <f t="shared" si="17"/>
        <v>0.6875</v>
      </c>
      <c r="AV81" s="27">
        <v>79</v>
      </c>
    </row>
    <row r="82" spans="1:48" x14ac:dyDescent="0.35">
      <c r="A82" t="s">
        <v>144</v>
      </c>
      <c r="B82" s="33">
        <v>79</v>
      </c>
      <c r="C82" s="27">
        <v>7</v>
      </c>
      <c r="D82" s="27">
        <v>2</v>
      </c>
      <c r="E82" s="27">
        <v>2</v>
      </c>
      <c r="F82" s="27">
        <f t="shared" si="14"/>
        <v>7</v>
      </c>
      <c r="G82" s="27">
        <f t="shared" si="15"/>
        <v>5</v>
      </c>
      <c r="H82" s="27">
        <f t="shared" si="16"/>
        <v>0</v>
      </c>
      <c r="I82" s="34">
        <f>VLOOKUP(F82,naive_stat!$A$4:$E$13,5,0)</f>
        <v>0.44827586206896552</v>
      </c>
      <c r="J82" s="35">
        <f>11-VLOOKUP(F82,naive_stat!$A$4:$F$13,6,0)</f>
        <v>4</v>
      </c>
      <c r="K82" s="36">
        <f>HLOOKUP(F82,$AL$3:AU82,AV82,0)</f>
        <v>0.5</v>
      </c>
      <c r="L82" s="54">
        <f>IF(VLOOKUP(C82,dynamic!$A$35:$G$44,7,0)&gt;VLOOKUP(D82,dynamic!$A$35:$G$44,7,0),C82,D82)</f>
        <v>2</v>
      </c>
      <c r="M82" s="54">
        <f t="shared" si="11"/>
        <v>1</v>
      </c>
      <c r="N82" s="54">
        <f>IF(VLOOKUP(C82,dynamic!$A$35:$F$44,2,0)&gt;VLOOKUP(D82,dynamic!$A$35:$F$44,2,0),C82,D82)</f>
        <v>2</v>
      </c>
      <c r="O82" s="54">
        <f t="shared" si="12"/>
        <v>1</v>
      </c>
      <c r="P82" s="54">
        <f>IF(VLOOKUP(C82,dynamic!$A$35:$F$44,4,0)&gt;VLOOKUP(D82,dynamic!$A$35:$F$44,4,0),C82,D82)</f>
        <v>7</v>
      </c>
      <c r="Q82" s="54">
        <f t="shared" si="13"/>
        <v>0</v>
      </c>
      <c r="R82" s="27">
        <f>COUNTIF($F$4:$F82,R$3)</f>
        <v>7</v>
      </c>
      <c r="S82" s="27">
        <f>COUNTIF($F$4:$F82,S$3)</f>
        <v>6</v>
      </c>
      <c r="T82" s="27">
        <f>COUNTIF($F$4:$F82,T$3)</f>
        <v>6</v>
      </c>
      <c r="U82" s="27">
        <f>COUNTIF($F$4:$F82,U$3)</f>
        <v>8</v>
      </c>
      <c r="V82" s="27">
        <f>COUNTIF($F$4:$F82,V$3)</f>
        <v>9</v>
      </c>
      <c r="W82" s="27">
        <f>COUNTIF($F$4:$F82,W$3)</f>
        <v>8</v>
      </c>
      <c r="X82" s="27">
        <f>COUNTIF($F$4:$F82,X$3)</f>
        <v>4</v>
      </c>
      <c r="Y82" s="27">
        <f>COUNTIF($F$4:$F82,Y$3)</f>
        <v>8</v>
      </c>
      <c r="Z82" s="27">
        <f>COUNTIF($F$4:$F82,Z$3)</f>
        <v>12</v>
      </c>
      <c r="AA82" s="27">
        <f>COUNTIF($F$4:$F82,AA$3)</f>
        <v>11</v>
      </c>
      <c r="AB82" s="38">
        <f>COUNTIF($E$4:$F82,R$3)</f>
        <v>15</v>
      </c>
      <c r="AC82" s="28">
        <f>COUNTIF($E$4:$F82,S$3)</f>
        <v>22</v>
      </c>
      <c r="AD82" s="28">
        <f>COUNTIF($E$4:$F82,T$3)</f>
        <v>15</v>
      </c>
      <c r="AE82" s="28">
        <f>COUNTIF($E$4:$F82,U$3)</f>
        <v>17</v>
      </c>
      <c r="AF82" s="28">
        <f>COUNTIF($E$4:$F82,V$3)</f>
        <v>17</v>
      </c>
      <c r="AG82" s="28">
        <f>COUNTIF($E$4:$F82,W$3)</f>
        <v>14</v>
      </c>
      <c r="AH82" s="28">
        <f>COUNTIF($E$4:$F82,X$3)</f>
        <v>9</v>
      </c>
      <c r="AI82" s="28">
        <f>COUNTIF($E$4:$F82,Y$3)</f>
        <v>16</v>
      </c>
      <c r="AJ82" s="28">
        <f>COUNTIF($E$4:$F82,Z$3)</f>
        <v>17</v>
      </c>
      <c r="AK82" s="28">
        <f>COUNTIF($E$4:$F82,AA$3)</f>
        <v>16</v>
      </c>
      <c r="AL82" s="36">
        <f t="shared" si="18"/>
        <v>0.46666666666666667</v>
      </c>
      <c r="AM82" s="36">
        <f t="shared" si="18"/>
        <v>0.27272727272727271</v>
      </c>
      <c r="AN82" s="36">
        <f t="shared" si="18"/>
        <v>0.4</v>
      </c>
      <c r="AO82" s="36">
        <f t="shared" si="18"/>
        <v>0.47058823529411764</v>
      </c>
      <c r="AP82" s="36">
        <f t="shared" si="18"/>
        <v>0.52941176470588236</v>
      </c>
      <c r="AQ82" s="36">
        <f t="shared" si="17"/>
        <v>0.5714285714285714</v>
      </c>
      <c r="AR82" s="36">
        <f t="shared" si="17"/>
        <v>0.44444444444444442</v>
      </c>
      <c r="AS82" s="36">
        <f t="shared" si="17"/>
        <v>0.5</v>
      </c>
      <c r="AT82" s="36">
        <f t="shared" si="17"/>
        <v>0.70588235294117652</v>
      </c>
      <c r="AU82" s="36">
        <f t="shared" si="17"/>
        <v>0.6875</v>
      </c>
      <c r="AV82" s="27">
        <v>80</v>
      </c>
    </row>
    <row r="83" spans="1:48" x14ac:dyDescent="0.35">
      <c r="A83" t="s">
        <v>144</v>
      </c>
      <c r="B83" s="33">
        <v>80</v>
      </c>
      <c r="C83" s="27">
        <v>1</v>
      </c>
      <c r="D83" s="27">
        <v>0</v>
      </c>
      <c r="E83" s="27">
        <v>1</v>
      </c>
      <c r="F83" s="27">
        <f t="shared" si="14"/>
        <v>0</v>
      </c>
      <c r="G83" s="27">
        <f t="shared" si="15"/>
        <v>1</v>
      </c>
      <c r="H83" s="27">
        <f t="shared" si="16"/>
        <v>0</v>
      </c>
      <c r="I83" s="34">
        <f>VLOOKUP(F83,naive_stat!$A$4:$E$13,5,0)</f>
        <v>0.5161290322580645</v>
      </c>
      <c r="J83" s="35">
        <f>11-VLOOKUP(F83,naive_stat!$A$4:$F$13,6,0)</f>
        <v>8</v>
      </c>
      <c r="K83" s="36">
        <f>HLOOKUP(F83,$AL$3:AU83,AV83,0)</f>
        <v>0.5</v>
      </c>
      <c r="L83" s="54">
        <f>IF(VLOOKUP(C83,dynamic!$A$35:$G$44,7,0)&gt;VLOOKUP(D83,dynamic!$A$35:$G$44,7,0),C83,D83)</f>
        <v>1</v>
      </c>
      <c r="M83" s="54">
        <f t="shared" si="11"/>
        <v>1</v>
      </c>
      <c r="N83" s="54">
        <f>IF(VLOOKUP(C83,dynamic!$A$35:$F$44,2,0)&gt;VLOOKUP(D83,dynamic!$A$35:$F$44,2,0),C83,D83)</f>
        <v>0</v>
      </c>
      <c r="O83" s="54">
        <f t="shared" si="12"/>
        <v>0</v>
      </c>
      <c r="P83" s="54">
        <f>IF(VLOOKUP(C83,dynamic!$A$35:$F$44,4,0)&gt;VLOOKUP(D83,dynamic!$A$35:$F$44,4,0),C83,D83)</f>
        <v>0</v>
      </c>
      <c r="Q83" s="54">
        <f t="shared" si="13"/>
        <v>0</v>
      </c>
      <c r="R83" s="27">
        <f>COUNTIF($F$4:$F83,R$3)</f>
        <v>8</v>
      </c>
      <c r="S83" s="27">
        <f>COUNTIF($F$4:$F83,S$3)</f>
        <v>6</v>
      </c>
      <c r="T83" s="27">
        <f>COUNTIF($F$4:$F83,T$3)</f>
        <v>6</v>
      </c>
      <c r="U83" s="27">
        <f>COUNTIF($F$4:$F83,U$3)</f>
        <v>8</v>
      </c>
      <c r="V83" s="27">
        <f>COUNTIF($F$4:$F83,V$3)</f>
        <v>9</v>
      </c>
      <c r="W83" s="27">
        <f>COUNTIF($F$4:$F83,W$3)</f>
        <v>8</v>
      </c>
      <c r="X83" s="27">
        <f>COUNTIF($F$4:$F83,X$3)</f>
        <v>4</v>
      </c>
      <c r="Y83" s="27">
        <f>COUNTIF($F$4:$F83,Y$3)</f>
        <v>8</v>
      </c>
      <c r="Z83" s="27">
        <f>COUNTIF($F$4:$F83,Z$3)</f>
        <v>12</v>
      </c>
      <c r="AA83" s="27">
        <f>COUNTIF($F$4:$F83,AA$3)</f>
        <v>11</v>
      </c>
      <c r="AB83" s="38">
        <f>COUNTIF($E$4:$F83,R$3)</f>
        <v>16</v>
      </c>
      <c r="AC83" s="28">
        <f>COUNTIF($E$4:$F83,S$3)</f>
        <v>23</v>
      </c>
      <c r="AD83" s="28">
        <f>COUNTIF($E$4:$F83,T$3)</f>
        <v>15</v>
      </c>
      <c r="AE83" s="28">
        <f>COUNTIF($E$4:$F83,U$3)</f>
        <v>17</v>
      </c>
      <c r="AF83" s="28">
        <f>COUNTIF($E$4:$F83,V$3)</f>
        <v>17</v>
      </c>
      <c r="AG83" s="28">
        <f>COUNTIF($E$4:$F83,W$3)</f>
        <v>14</v>
      </c>
      <c r="AH83" s="28">
        <f>COUNTIF($E$4:$F83,X$3)</f>
        <v>9</v>
      </c>
      <c r="AI83" s="28">
        <f>COUNTIF($E$4:$F83,Y$3)</f>
        <v>16</v>
      </c>
      <c r="AJ83" s="28">
        <f>COUNTIF($E$4:$F83,Z$3)</f>
        <v>17</v>
      </c>
      <c r="AK83" s="28">
        <f>COUNTIF($E$4:$F83,AA$3)</f>
        <v>16</v>
      </c>
      <c r="AL83" s="36">
        <f t="shared" si="18"/>
        <v>0.5</v>
      </c>
      <c r="AM83" s="36">
        <f t="shared" si="18"/>
        <v>0.2608695652173913</v>
      </c>
      <c r="AN83" s="36">
        <f t="shared" si="18"/>
        <v>0.4</v>
      </c>
      <c r="AO83" s="36">
        <f t="shared" si="18"/>
        <v>0.47058823529411764</v>
      </c>
      <c r="AP83" s="36">
        <f t="shared" si="18"/>
        <v>0.52941176470588236</v>
      </c>
      <c r="AQ83" s="36">
        <f t="shared" si="17"/>
        <v>0.5714285714285714</v>
      </c>
      <c r="AR83" s="36">
        <f t="shared" si="17"/>
        <v>0.44444444444444442</v>
      </c>
      <c r="AS83" s="36">
        <f t="shared" si="17"/>
        <v>0.5</v>
      </c>
      <c r="AT83" s="36">
        <f t="shared" si="17"/>
        <v>0.70588235294117652</v>
      </c>
      <c r="AU83" s="36">
        <f t="shared" si="17"/>
        <v>0.6875</v>
      </c>
      <c r="AV83" s="27">
        <v>81</v>
      </c>
    </row>
    <row r="84" spans="1:48" x14ac:dyDescent="0.35">
      <c r="A84" t="s">
        <v>144</v>
      </c>
      <c r="B84" s="33">
        <v>81</v>
      </c>
      <c r="C84" s="27">
        <v>7</v>
      </c>
      <c r="D84" s="27">
        <v>3</v>
      </c>
      <c r="E84" s="27">
        <v>3</v>
      </c>
      <c r="F84" s="27">
        <f t="shared" si="14"/>
        <v>7</v>
      </c>
      <c r="G84" s="27">
        <f t="shared" si="15"/>
        <v>4</v>
      </c>
      <c r="H84" s="27">
        <f t="shared" si="16"/>
        <v>0</v>
      </c>
      <c r="I84" s="34">
        <f>VLOOKUP(F84,naive_stat!$A$4:$E$13,5,0)</f>
        <v>0.44827586206896552</v>
      </c>
      <c r="J84" s="35">
        <f>11-VLOOKUP(F84,naive_stat!$A$4:$F$13,6,0)</f>
        <v>4</v>
      </c>
      <c r="K84" s="36">
        <f>HLOOKUP(F84,$AL$3:AU84,AV84,0)</f>
        <v>0.52941176470588236</v>
      </c>
      <c r="L84" s="54">
        <f>IF(VLOOKUP(C84,dynamic!$A$35:$G$44,7,0)&gt;VLOOKUP(D84,dynamic!$A$35:$G$44,7,0),C84,D84)</f>
        <v>3</v>
      </c>
      <c r="M84" s="54">
        <f t="shared" si="11"/>
        <v>1</v>
      </c>
      <c r="N84" s="54">
        <f>IF(VLOOKUP(C84,dynamic!$A$35:$F$44,2,0)&gt;VLOOKUP(D84,dynamic!$A$35:$F$44,2,0),C84,D84)</f>
        <v>7</v>
      </c>
      <c r="O84" s="54">
        <f t="shared" si="12"/>
        <v>0</v>
      </c>
      <c r="P84" s="54">
        <f>IF(VLOOKUP(C84,dynamic!$A$35:$F$44,4,0)&gt;VLOOKUP(D84,dynamic!$A$35:$F$44,4,0),C84,D84)</f>
        <v>7</v>
      </c>
      <c r="Q84" s="54">
        <f t="shared" si="13"/>
        <v>0</v>
      </c>
      <c r="R84" s="27">
        <f>COUNTIF($F$4:$F84,R$3)</f>
        <v>8</v>
      </c>
      <c r="S84" s="27">
        <f>COUNTIF($F$4:$F84,S$3)</f>
        <v>6</v>
      </c>
      <c r="T84" s="27">
        <f>COUNTIF($F$4:$F84,T$3)</f>
        <v>6</v>
      </c>
      <c r="U84" s="27">
        <f>COUNTIF($F$4:$F84,U$3)</f>
        <v>8</v>
      </c>
      <c r="V84" s="27">
        <f>COUNTIF($F$4:$F84,V$3)</f>
        <v>9</v>
      </c>
      <c r="W84" s="27">
        <f>COUNTIF($F$4:$F84,W$3)</f>
        <v>8</v>
      </c>
      <c r="X84" s="27">
        <f>COUNTIF($F$4:$F84,X$3)</f>
        <v>4</v>
      </c>
      <c r="Y84" s="27">
        <f>COUNTIF($F$4:$F84,Y$3)</f>
        <v>9</v>
      </c>
      <c r="Z84" s="27">
        <f>COUNTIF($F$4:$F84,Z$3)</f>
        <v>12</v>
      </c>
      <c r="AA84" s="27">
        <f>COUNTIF($F$4:$F84,AA$3)</f>
        <v>11</v>
      </c>
      <c r="AB84" s="38">
        <f>COUNTIF($E$4:$F84,R$3)</f>
        <v>16</v>
      </c>
      <c r="AC84" s="28">
        <f>COUNTIF($E$4:$F84,S$3)</f>
        <v>23</v>
      </c>
      <c r="AD84" s="28">
        <f>COUNTIF($E$4:$F84,T$3)</f>
        <v>15</v>
      </c>
      <c r="AE84" s="28">
        <f>COUNTIF($E$4:$F84,U$3)</f>
        <v>18</v>
      </c>
      <c r="AF84" s="28">
        <f>COUNTIF($E$4:$F84,V$3)</f>
        <v>17</v>
      </c>
      <c r="AG84" s="28">
        <f>COUNTIF($E$4:$F84,W$3)</f>
        <v>14</v>
      </c>
      <c r="AH84" s="28">
        <f>COUNTIF($E$4:$F84,X$3)</f>
        <v>9</v>
      </c>
      <c r="AI84" s="28">
        <f>COUNTIF($E$4:$F84,Y$3)</f>
        <v>17</v>
      </c>
      <c r="AJ84" s="28">
        <f>COUNTIF($E$4:$F84,Z$3)</f>
        <v>17</v>
      </c>
      <c r="AK84" s="28">
        <f>COUNTIF($E$4:$F84,AA$3)</f>
        <v>16</v>
      </c>
      <c r="AL84" s="36">
        <f t="shared" si="18"/>
        <v>0.5</v>
      </c>
      <c r="AM84" s="36">
        <f t="shared" si="18"/>
        <v>0.2608695652173913</v>
      </c>
      <c r="AN84" s="36">
        <f t="shared" si="18"/>
        <v>0.4</v>
      </c>
      <c r="AO84" s="36">
        <f t="shared" si="18"/>
        <v>0.44444444444444442</v>
      </c>
      <c r="AP84" s="36">
        <f t="shared" si="18"/>
        <v>0.52941176470588236</v>
      </c>
      <c r="AQ84" s="36">
        <f t="shared" si="17"/>
        <v>0.5714285714285714</v>
      </c>
      <c r="AR84" s="36">
        <f t="shared" si="17"/>
        <v>0.44444444444444442</v>
      </c>
      <c r="AS84" s="36">
        <f t="shared" si="17"/>
        <v>0.52941176470588236</v>
      </c>
      <c r="AT84" s="36">
        <f t="shared" si="17"/>
        <v>0.70588235294117652</v>
      </c>
      <c r="AU84" s="36">
        <f t="shared" si="17"/>
        <v>0.6875</v>
      </c>
      <c r="AV84" s="27">
        <v>82</v>
      </c>
    </row>
    <row r="85" spans="1:48" x14ac:dyDescent="0.35">
      <c r="A85" t="s">
        <v>144</v>
      </c>
      <c r="B85" s="33">
        <v>82</v>
      </c>
      <c r="C85" s="27">
        <v>6</v>
      </c>
      <c r="D85" s="27">
        <v>4</v>
      </c>
      <c r="E85" s="27">
        <v>6</v>
      </c>
      <c r="F85" s="27">
        <f t="shared" si="14"/>
        <v>4</v>
      </c>
      <c r="G85" s="27">
        <f t="shared" si="15"/>
        <v>2</v>
      </c>
      <c r="H85" s="27">
        <f t="shared" si="16"/>
        <v>0</v>
      </c>
      <c r="I85" s="34">
        <f>VLOOKUP(F85,naive_stat!$A$4:$E$13,5,0)</f>
        <v>0.5161290322580645</v>
      </c>
      <c r="J85" s="35">
        <f>11-VLOOKUP(F85,naive_stat!$A$4:$F$13,6,0)</f>
        <v>8</v>
      </c>
      <c r="K85" s="36">
        <f>HLOOKUP(F85,$AL$3:AU85,AV85,0)</f>
        <v>0.55555555555555558</v>
      </c>
      <c r="L85" s="54">
        <f>IF(VLOOKUP(C85,dynamic!$A$35:$G$44,7,0)&gt;VLOOKUP(D85,dynamic!$A$35:$G$44,7,0),C85,D85)</f>
        <v>6</v>
      </c>
      <c r="M85" s="54">
        <f t="shared" si="11"/>
        <v>1</v>
      </c>
      <c r="N85" s="54">
        <f>IF(VLOOKUP(C85,dynamic!$A$35:$F$44,2,0)&gt;VLOOKUP(D85,dynamic!$A$35:$F$44,2,0),C85,D85)</f>
        <v>4</v>
      </c>
      <c r="O85" s="54">
        <f t="shared" si="12"/>
        <v>0</v>
      </c>
      <c r="P85" s="54">
        <f>IF(VLOOKUP(C85,dynamic!$A$35:$F$44,4,0)&gt;VLOOKUP(D85,dynamic!$A$35:$F$44,4,0),C85,D85)</f>
        <v>4</v>
      </c>
      <c r="Q85" s="54">
        <f t="shared" si="13"/>
        <v>0</v>
      </c>
      <c r="R85" s="27">
        <f>COUNTIF($F$4:$F85,R$3)</f>
        <v>8</v>
      </c>
      <c r="S85" s="27">
        <f>COUNTIF($F$4:$F85,S$3)</f>
        <v>6</v>
      </c>
      <c r="T85" s="27">
        <f>COUNTIF($F$4:$F85,T$3)</f>
        <v>6</v>
      </c>
      <c r="U85" s="27">
        <f>COUNTIF($F$4:$F85,U$3)</f>
        <v>8</v>
      </c>
      <c r="V85" s="27">
        <f>COUNTIF($F$4:$F85,V$3)</f>
        <v>10</v>
      </c>
      <c r="W85" s="27">
        <f>COUNTIF($F$4:$F85,W$3)</f>
        <v>8</v>
      </c>
      <c r="X85" s="27">
        <f>COUNTIF($F$4:$F85,X$3)</f>
        <v>4</v>
      </c>
      <c r="Y85" s="27">
        <f>COUNTIF($F$4:$F85,Y$3)</f>
        <v>9</v>
      </c>
      <c r="Z85" s="27">
        <f>COUNTIF($F$4:$F85,Z$3)</f>
        <v>12</v>
      </c>
      <c r="AA85" s="27">
        <f>COUNTIF($F$4:$F85,AA$3)</f>
        <v>11</v>
      </c>
      <c r="AB85" s="38">
        <f>COUNTIF($E$4:$F85,R$3)</f>
        <v>16</v>
      </c>
      <c r="AC85" s="28">
        <f>COUNTIF($E$4:$F85,S$3)</f>
        <v>23</v>
      </c>
      <c r="AD85" s="28">
        <f>COUNTIF($E$4:$F85,T$3)</f>
        <v>15</v>
      </c>
      <c r="AE85" s="28">
        <f>COUNTIF($E$4:$F85,U$3)</f>
        <v>18</v>
      </c>
      <c r="AF85" s="28">
        <f>COUNTIF($E$4:$F85,V$3)</f>
        <v>18</v>
      </c>
      <c r="AG85" s="28">
        <f>COUNTIF($E$4:$F85,W$3)</f>
        <v>14</v>
      </c>
      <c r="AH85" s="28">
        <f>COUNTIF($E$4:$F85,X$3)</f>
        <v>10</v>
      </c>
      <c r="AI85" s="28">
        <f>COUNTIF($E$4:$F85,Y$3)</f>
        <v>17</v>
      </c>
      <c r="AJ85" s="28">
        <f>COUNTIF($E$4:$F85,Z$3)</f>
        <v>17</v>
      </c>
      <c r="AK85" s="28">
        <f>COUNTIF($E$4:$F85,AA$3)</f>
        <v>16</v>
      </c>
      <c r="AL85" s="36">
        <f t="shared" si="18"/>
        <v>0.5</v>
      </c>
      <c r="AM85" s="36">
        <f t="shared" si="18"/>
        <v>0.2608695652173913</v>
      </c>
      <c r="AN85" s="36">
        <f t="shared" si="18"/>
        <v>0.4</v>
      </c>
      <c r="AO85" s="36">
        <f t="shared" si="18"/>
        <v>0.44444444444444442</v>
      </c>
      <c r="AP85" s="36">
        <f t="shared" si="18"/>
        <v>0.55555555555555558</v>
      </c>
      <c r="AQ85" s="36">
        <f t="shared" si="17"/>
        <v>0.5714285714285714</v>
      </c>
      <c r="AR85" s="36">
        <f t="shared" si="17"/>
        <v>0.4</v>
      </c>
      <c r="AS85" s="36">
        <f t="shared" si="17"/>
        <v>0.52941176470588236</v>
      </c>
      <c r="AT85" s="36">
        <f t="shared" si="17"/>
        <v>0.70588235294117652</v>
      </c>
      <c r="AU85" s="36">
        <f t="shared" si="17"/>
        <v>0.6875</v>
      </c>
      <c r="AV85" s="27">
        <v>83</v>
      </c>
    </row>
    <row r="86" spans="1:48" x14ac:dyDescent="0.35">
      <c r="A86" t="s">
        <v>144</v>
      </c>
      <c r="B86" s="33">
        <v>83</v>
      </c>
      <c r="C86" s="27">
        <v>2</v>
      </c>
      <c r="D86" s="27">
        <v>1</v>
      </c>
      <c r="E86" s="27">
        <v>1</v>
      </c>
      <c r="F86" s="27">
        <f t="shared" si="14"/>
        <v>2</v>
      </c>
      <c r="G86" s="27">
        <f t="shared" si="15"/>
        <v>1</v>
      </c>
      <c r="H86" s="27">
        <f t="shared" si="16"/>
        <v>0</v>
      </c>
      <c r="I86" s="34">
        <f>VLOOKUP(F86,naive_stat!$A$4:$E$13,5,0)</f>
        <v>0.4838709677419355</v>
      </c>
      <c r="J86" s="35">
        <f>11-VLOOKUP(F86,naive_stat!$A$4:$F$13,6,0)</f>
        <v>6</v>
      </c>
      <c r="K86" s="36">
        <f>HLOOKUP(F86,$AL$3:AU86,AV86,0)</f>
        <v>0.4375</v>
      </c>
      <c r="L86" s="54">
        <f>IF(VLOOKUP(C86,dynamic!$A$35:$G$44,7,0)&gt;VLOOKUP(D86,dynamic!$A$35:$G$44,7,0),C86,D86)</f>
        <v>2</v>
      </c>
      <c r="M86" s="54">
        <f t="shared" si="11"/>
        <v>0</v>
      </c>
      <c r="N86" s="54">
        <f>IF(VLOOKUP(C86,dynamic!$A$35:$F$44,2,0)&gt;VLOOKUP(D86,dynamic!$A$35:$F$44,2,0),C86,D86)</f>
        <v>2</v>
      </c>
      <c r="O86" s="54">
        <f t="shared" si="12"/>
        <v>0</v>
      </c>
      <c r="P86" s="54">
        <f>IF(VLOOKUP(C86,dynamic!$A$35:$F$44,4,0)&gt;VLOOKUP(D86,dynamic!$A$35:$F$44,4,0),C86,D86)</f>
        <v>1</v>
      </c>
      <c r="Q86" s="54">
        <f t="shared" si="13"/>
        <v>1</v>
      </c>
      <c r="R86" s="27">
        <f>COUNTIF($F$4:$F86,R$3)</f>
        <v>8</v>
      </c>
      <c r="S86" s="27">
        <f>COUNTIF($F$4:$F86,S$3)</f>
        <v>6</v>
      </c>
      <c r="T86" s="27">
        <f>COUNTIF($F$4:$F86,T$3)</f>
        <v>7</v>
      </c>
      <c r="U86" s="27">
        <f>COUNTIF($F$4:$F86,U$3)</f>
        <v>8</v>
      </c>
      <c r="V86" s="27">
        <f>COUNTIF($F$4:$F86,V$3)</f>
        <v>10</v>
      </c>
      <c r="W86" s="27">
        <f>COUNTIF($F$4:$F86,W$3)</f>
        <v>8</v>
      </c>
      <c r="X86" s="27">
        <f>COUNTIF($F$4:$F86,X$3)</f>
        <v>4</v>
      </c>
      <c r="Y86" s="27">
        <f>COUNTIF($F$4:$F86,Y$3)</f>
        <v>9</v>
      </c>
      <c r="Z86" s="27">
        <f>COUNTIF($F$4:$F86,Z$3)</f>
        <v>12</v>
      </c>
      <c r="AA86" s="27">
        <f>COUNTIF($F$4:$F86,AA$3)</f>
        <v>11</v>
      </c>
      <c r="AB86" s="38">
        <f>COUNTIF($E$4:$F86,R$3)</f>
        <v>16</v>
      </c>
      <c r="AC86" s="28">
        <f>COUNTIF($E$4:$F86,S$3)</f>
        <v>24</v>
      </c>
      <c r="AD86" s="28">
        <f>COUNTIF($E$4:$F86,T$3)</f>
        <v>16</v>
      </c>
      <c r="AE86" s="28">
        <f>COUNTIF($E$4:$F86,U$3)</f>
        <v>18</v>
      </c>
      <c r="AF86" s="28">
        <f>COUNTIF($E$4:$F86,V$3)</f>
        <v>18</v>
      </c>
      <c r="AG86" s="28">
        <f>COUNTIF($E$4:$F86,W$3)</f>
        <v>14</v>
      </c>
      <c r="AH86" s="28">
        <f>COUNTIF($E$4:$F86,X$3)</f>
        <v>10</v>
      </c>
      <c r="AI86" s="28">
        <f>COUNTIF($E$4:$F86,Y$3)</f>
        <v>17</v>
      </c>
      <c r="AJ86" s="28">
        <f>COUNTIF($E$4:$F86,Z$3)</f>
        <v>17</v>
      </c>
      <c r="AK86" s="28">
        <f>COUNTIF($E$4:$F86,AA$3)</f>
        <v>16</v>
      </c>
      <c r="AL86" s="36">
        <f t="shared" si="18"/>
        <v>0.5</v>
      </c>
      <c r="AM86" s="36">
        <f t="shared" si="18"/>
        <v>0.25</v>
      </c>
      <c r="AN86" s="36">
        <f t="shared" si="18"/>
        <v>0.4375</v>
      </c>
      <c r="AO86" s="36">
        <f t="shared" si="18"/>
        <v>0.44444444444444442</v>
      </c>
      <c r="AP86" s="36">
        <f t="shared" si="18"/>
        <v>0.55555555555555558</v>
      </c>
      <c r="AQ86" s="36">
        <f t="shared" si="17"/>
        <v>0.5714285714285714</v>
      </c>
      <c r="AR86" s="36">
        <f t="shared" si="17"/>
        <v>0.4</v>
      </c>
      <c r="AS86" s="36">
        <f t="shared" si="17"/>
        <v>0.52941176470588236</v>
      </c>
      <c r="AT86" s="36">
        <f t="shared" si="17"/>
        <v>0.70588235294117652</v>
      </c>
      <c r="AU86" s="36">
        <f t="shared" si="17"/>
        <v>0.6875</v>
      </c>
      <c r="AV86" s="27">
        <v>84</v>
      </c>
    </row>
    <row r="87" spans="1:48" x14ac:dyDescent="0.35">
      <c r="A87" t="s">
        <v>144</v>
      </c>
      <c r="B87" s="33">
        <v>84</v>
      </c>
      <c r="C87" s="27">
        <v>2</v>
      </c>
      <c r="D87" s="27">
        <v>7</v>
      </c>
      <c r="E87" s="27">
        <v>7</v>
      </c>
      <c r="F87" s="27">
        <f t="shared" si="14"/>
        <v>2</v>
      </c>
      <c r="G87" s="27">
        <f t="shared" si="15"/>
        <v>-5</v>
      </c>
      <c r="H87" s="27">
        <f t="shared" si="16"/>
        <v>0</v>
      </c>
      <c r="I87" s="34">
        <f>VLOOKUP(F87,naive_stat!$A$4:$E$13,5,0)</f>
        <v>0.4838709677419355</v>
      </c>
      <c r="J87" s="35">
        <f>11-VLOOKUP(F87,naive_stat!$A$4:$F$13,6,0)</f>
        <v>6</v>
      </c>
      <c r="K87" s="36">
        <f>HLOOKUP(F87,$AL$3:AU87,AV87,0)</f>
        <v>0.47058823529411764</v>
      </c>
      <c r="L87" s="54">
        <f>IF(VLOOKUP(C87,dynamic!$A$35:$G$44,7,0)&gt;VLOOKUP(D87,dynamic!$A$35:$G$44,7,0),C87,D87)</f>
        <v>2</v>
      </c>
      <c r="M87" s="54">
        <f t="shared" si="11"/>
        <v>0</v>
      </c>
      <c r="N87" s="54">
        <f>IF(VLOOKUP(C87,dynamic!$A$35:$F$44,2,0)&gt;VLOOKUP(D87,dynamic!$A$35:$F$44,2,0),C87,D87)</f>
        <v>2</v>
      </c>
      <c r="O87" s="54">
        <f t="shared" si="12"/>
        <v>0</v>
      </c>
      <c r="P87" s="54">
        <f>IF(VLOOKUP(C87,dynamic!$A$35:$F$44,4,0)&gt;VLOOKUP(D87,dynamic!$A$35:$F$44,4,0),C87,D87)</f>
        <v>7</v>
      </c>
      <c r="Q87" s="54">
        <f t="shared" si="13"/>
        <v>1</v>
      </c>
      <c r="R87" s="27">
        <f>COUNTIF($F$4:$F87,R$3)</f>
        <v>8</v>
      </c>
      <c r="S87" s="27">
        <f>COUNTIF($F$4:$F87,S$3)</f>
        <v>6</v>
      </c>
      <c r="T87" s="27">
        <f>COUNTIF($F$4:$F87,T$3)</f>
        <v>8</v>
      </c>
      <c r="U87" s="27">
        <f>COUNTIF($F$4:$F87,U$3)</f>
        <v>8</v>
      </c>
      <c r="V87" s="27">
        <f>COUNTIF($F$4:$F87,V$3)</f>
        <v>10</v>
      </c>
      <c r="W87" s="27">
        <f>COUNTIF($F$4:$F87,W$3)</f>
        <v>8</v>
      </c>
      <c r="X87" s="27">
        <f>COUNTIF($F$4:$F87,X$3)</f>
        <v>4</v>
      </c>
      <c r="Y87" s="27">
        <f>COUNTIF($F$4:$F87,Y$3)</f>
        <v>9</v>
      </c>
      <c r="Z87" s="27">
        <f>COUNTIF($F$4:$F87,Z$3)</f>
        <v>12</v>
      </c>
      <c r="AA87" s="27">
        <f>COUNTIF($F$4:$F87,AA$3)</f>
        <v>11</v>
      </c>
      <c r="AB87" s="38">
        <f>COUNTIF($E$4:$F87,R$3)</f>
        <v>16</v>
      </c>
      <c r="AC87" s="28">
        <f>COUNTIF($E$4:$F87,S$3)</f>
        <v>24</v>
      </c>
      <c r="AD87" s="28">
        <f>COUNTIF($E$4:$F87,T$3)</f>
        <v>17</v>
      </c>
      <c r="AE87" s="28">
        <f>COUNTIF($E$4:$F87,U$3)</f>
        <v>18</v>
      </c>
      <c r="AF87" s="28">
        <f>COUNTIF($E$4:$F87,V$3)</f>
        <v>18</v>
      </c>
      <c r="AG87" s="28">
        <f>COUNTIF($E$4:$F87,W$3)</f>
        <v>14</v>
      </c>
      <c r="AH87" s="28">
        <f>COUNTIF($E$4:$F87,X$3)</f>
        <v>10</v>
      </c>
      <c r="AI87" s="28">
        <f>COUNTIF($E$4:$F87,Y$3)</f>
        <v>18</v>
      </c>
      <c r="AJ87" s="28">
        <f>COUNTIF($E$4:$F87,Z$3)</f>
        <v>17</v>
      </c>
      <c r="AK87" s="28">
        <f>COUNTIF($E$4:$F87,AA$3)</f>
        <v>16</v>
      </c>
      <c r="AL87" s="36">
        <f t="shared" si="18"/>
        <v>0.5</v>
      </c>
      <c r="AM87" s="36">
        <f t="shared" si="18"/>
        <v>0.25</v>
      </c>
      <c r="AN87" s="36">
        <f t="shared" si="18"/>
        <v>0.47058823529411764</v>
      </c>
      <c r="AO87" s="36">
        <f t="shared" si="18"/>
        <v>0.44444444444444442</v>
      </c>
      <c r="AP87" s="36">
        <f t="shared" si="18"/>
        <v>0.55555555555555558</v>
      </c>
      <c r="AQ87" s="36">
        <f t="shared" si="17"/>
        <v>0.5714285714285714</v>
      </c>
      <c r="AR87" s="36">
        <f t="shared" si="17"/>
        <v>0.4</v>
      </c>
      <c r="AS87" s="36">
        <f t="shared" si="17"/>
        <v>0.5</v>
      </c>
      <c r="AT87" s="36">
        <f t="shared" si="17"/>
        <v>0.70588235294117652</v>
      </c>
      <c r="AU87" s="36">
        <f t="shared" si="17"/>
        <v>0.6875</v>
      </c>
      <c r="AV87" s="27">
        <v>85</v>
      </c>
    </row>
    <row r="88" spans="1:48" x14ac:dyDescent="0.35">
      <c r="A88" t="s">
        <v>144</v>
      </c>
      <c r="B88" s="33">
        <v>85</v>
      </c>
      <c r="C88" s="27">
        <v>4</v>
      </c>
      <c r="D88" s="27">
        <v>3</v>
      </c>
      <c r="E88" s="27">
        <v>4</v>
      </c>
      <c r="F88" s="27">
        <f t="shared" si="14"/>
        <v>3</v>
      </c>
      <c r="G88" s="27">
        <f t="shared" si="15"/>
        <v>1</v>
      </c>
      <c r="H88" s="27">
        <f t="shared" si="16"/>
        <v>0</v>
      </c>
      <c r="I88" s="34">
        <f>VLOOKUP(F88,naive_stat!$A$4:$E$13,5,0)</f>
        <v>0.48148148148148145</v>
      </c>
      <c r="J88" s="35">
        <f>11-VLOOKUP(F88,naive_stat!$A$4:$F$13,6,0)</f>
        <v>5</v>
      </c>
      <c r="K88" s="36">
        <f>HLOOKUP(F88,$AL$3:AU88,AV88,0)</f>
        <v>0.47368421052631576</v>
      </c>
      <c r="L88" s="54">
        <f>IF(VLOOKUP(C88,dynamic!$A$35:$G$44,7,0)&gt;VLOOKUP(D88,dynamic!$A$35:$G$44,7,0),C88,D88)</f>
        <v>3</v>
      </c>
      <c r="M88" s="54">
        <f t="shared" si="11"/>
        <v>0</v>
      </c>
      <c r="N88" s="54">
        <f>IF(VLOOKUP(C88,dynamic!$A$35:$F$44,2,0)&gt;VLOOKUP(D88,dynamic!$A$35:$F$44,2,0),C88,D88)</f>
        <v>4</v>
      </c>
      <c r="O88" s="54">
        <f t="shared" si="12"/>
        <v>1</v>
      </c>
      <c r="P88" s="54">
        <f>IF(VLOOKUP(C88,dynamic!$A$35:$F$44,4,0)&gt;VLOOKUP(D88,dynamic!$A$35:$F$44,4,0),C88,D88)</f>
        <v>4</v>
      </c>
      <c r="Q88" s="54">
        <f t="shared" si="13"/>
        <v>1</v>
      </c>
      <c r="R88" s="27">
        <f>COUNTIF($F$4:$F88,R$3)</f>
        <v>8</v>
      </c>
      <c r="S88" s="27">
        <f>COUNTIF($F$4:$F88,S$3)</f>
        <v>6</v>
      </c>
      <c r="T88" s="27">
        <f>COUNTIF($F$4:$F88,T$3)</f>
        <v>8</v>
      </c>
      <c r="U88" s="27">
        <f>COUNTIF($F$4:$F88,U$3)</f>
        <v>9</v>
      </c>
      <c r="V88" s="27">
        <f>COUNTIF($F$4:$F88,V$3)</f>
        <v>10</v>
      </c>
      <c r="W88" s="27">
        <f>COUNTIF($F$4:$F88,W$3)</f>
        <v>8</v>
      </c>
      <c r="X88" s="27">
        <f>COUNTIF($F$4:$F88,X$3)</f>
        <v>4</v>
      </c>
      <c r="Y88" s="27">
        <f>COUNTIF($F$4:$F88,Y$3)</f>
        <v>9</v>
      </c>
      <c r="Z88" s="27">
        <f>COUNTIF($F$4:$F88,Z$3)</f>
        <v>12</v>
      </c>
      <c r="AA88" s="27">
        <f>COUNTIF($F$4:$F88,AA$3)</f>
        <v>11</v>
      </c>
      <c r="AB88" s="38">
        <f>COUNTIF($E$4:$F88,R$3)</f>
        <v>16</v>
      </c>
      <c r="AC88" s="28">
        <f>COUNTIF($E$4:$F88,S$3)</f>
        <v>24</v>
      </c>
      <c r="AD88" s="28">
        <f>COUNTIF($E$4:$F88,T$3)</f>
        <v>17</v>
      </c>
      <c r="AE88" s="28">
        <f>COUNTIF($E$4:$F88,U$3)</f>
        <v>19</v>
      </c>
      <c r="AF88" s="28">
        <f>COUNTIF($E$4:$F88,V$3)</f>
        <v>19</v>
      </c>
      <c r="AG88" s="28">
        <f>COUNTIF($E$4:$F88,W$3)</f>
        <v>14</v>
      </c>
      <c r="AH88" s="28">
        <f>COUNTIF($E$4:$F88,X$3)</f>
        <v>10</v>
      </c>
      <c r="AI88" s="28">
        <f>COUNTIF($E$4:$F88,Y$3)</f>
        <v>18</v>
      </c>
      <c r="AJ88" s="28">
        <f>COUNTIF($E$4:$F88,Z$3)</f>
        <v>17</v>
      </c>
      <c r="AK88" s="28">
        <f>COUNTIF($E$4:$F88,AA$3)</f>
        <v>16</v>
      </c>
      <c r="AL88" s="36">
        <f t="shared" si="18"/>
        <v>0.5</v>
      </c>
      <c r="AM88" s="36">
        <f t="shared" si="18"/>
        <v>0.25</v>
      </c>
      <c r="AN88" s="36">
        <f t="shared" si="18"/>
        <v>0.47058823529411764</v>
      </c>
      <c r="AO88" s="36">
        <f t="shared" si="18"/>
        <v>0.47368421052631576</v>
      </c>
      <c r="AP88" s="36">
        <f t="shared" si="18"/>
        <v>0.52631578947368418</v>
      </c>
      <c r="AQ88" s="36">
        <f t="shared" si="17"/>
        <v>0.5714285714285714</v>
      </c>
      <c r="AR88" s="36">
        <f t="shared" si="17"/>
        <v>0.4</v>
      </c>
      <c r="AS88" s="36">
        <f t="shared" si="17"/>
        <v>0.5</v>
      </c>
      <c r="AT88" s="36">
        <f t="shared" si="17"/>
        <v>0.70588235294117652</v>
      </c>
      <c r="AU88" s="36">
        <f t="shared" si="17"/>
        <v>0.6875</v>
      </c>
      <c r="AV88" s="27">
        <v>86</v>
      </c>
    </row>
    <row r="89" spans="1:48" x14ac:dyDescent="0.35">
      <c r="A89" t="s">
        <v>144</v>
      </c>
      <c r="B89" s="33">
        <v>86</v>
      </c>
      <c r="C89" s="27">
        <v>9</v>
      </c>
      <c r="D89" s="27">
        <v>4</v>
      </c>
      <c r="E89" s="27">
        <v>4</v>
      </c>
      <c r="F89" s="27">
        <f t="shared" si="14"/>
        <v>9</v>
      </c>
      <c r="G89" s="27">
        <f t="shared" si="15"/>
        <v>5</v>
      </c>
      <c r="H89" s="27">
        <f t="shared" si="16"/>
        <v>0</v>
      </c>
      <c r="I89" s="34">
        <f>VLOOKUP(F89,naive_stat!$A$4:$E$13,5,0)</f>
        <v>0.4</v>
      </c>
      <c r="J89" s="35">
        <f>11-VLOOKUP(F89,naive_stat!$A$4:$F$13,6,0)</f>
        <v>2</v>
      </c>
      <c r="K89" s="36">
        <f>HLOOKUP(F89,$AL$3:AU89,AV89,0)</f>
        <v>0.70588235294117652</v>
      </c>
      <c r="L89" s="54">
        <f>IF(VLOOKUP(C89,dynamic!$A$35:$G$44,7,0)&gt;VLOOKUP(D89,dynamic!$A$35:$G$44,7,0),C89,D89)</f>
        <v>4</v>
      </c>
      <c r="M89" s="54">
        <f t="shared" si="11"/>
        <v>1</v>
      </c>
      <c r="N89" s="54">
        <f>IF(VLOOKUP(C89,dynamic!$A$35:$F$44,2,0)&gt;VLOOKUP(D89,dynamic!$A$35:$F$44,2,0),C89,D89)</f>
        <v>9</v>
      </c>
      <c r="O89" s="54">
        <f t="shared" si="12"/>
        <v>0</v>
      </c>
      <c r="P89" s="54">
        <f>IF(VLOOKUP(C89,dynamic!$A$35:$F$44,4,0)&gt;VLOOKUP(D89,dynamic!$A$35:$F$44,4,0),C89,D89)</f>
        <v>9</v>
      </c>
      <c r="Q89" s="54">
        <f t="shared" si="13"/>
        <v>0</v>
      </c>
      <c r="R89" s="27">
        <f>COUNTIF($F$4:$F89,R$3)</f>
        <v>8</v>
      </c>
      <c r="S89" s="27">
        <f>COUNTIF($F$4:$F89,S$3)</f>
        <v>6</v>
      </c>
      <c r="T89" s="27">
        <f>COUNTIF($F$4:$F89,T$3)</f>
        <v>8</v>
      </c>
      <c r="U89" s="27">
        <f>COUNTIF($F$4:$F89,U$3)</f>
        <v>9</v>
      </c>
      <c r="V89" s="27">
        <f>COUNTIF($F$4:$F89,V$3)</f>
        <v>10</v>
      </c>
      <c r="W89" s="27">
        <f>COUNTIF($F$4:$F89,W$3)</f>
        <v>8</v>
      </c>
      <c r="X89" s="27">
        <f>COUNTIF($F$4:$F89,X$3)</f>
        <v>4</v>
      </c>
      <c r="Y89" s="27">
        <f>COUNTIF($F$4:$F89,Y$3)</f>
        <v>9</v>
      </c>
      <c r="Z89" s="27">
        <f>COUNTIF($F$4:$F89,Z$3)</f>
        <v>12</v>
      </c>
      <c r="AA89" s="27">
        <f>COUNTIF($F$4:$F89,AA$3)</f>
        <v>12</v>
      </c>
      <c r="AB89" s="38">
        <f>COUNTIF($E$4:$F89,R$3)</f>
        <v>16</v>
      </c>
      <c r="AC89" s="28">
        <f>COUNTIF($E$4:$F89,S$3)</f>
        <v>24</v>
      </c>
      <c r="AD89" s="28">
        <f>COUNTIF($E$4:$F89,T$3)</f>
        <v>17</v>
      </c>
      <c r="AE89" s="28">
        <f>COUNTIF($E$4:$F89,U$3)</f>
        <v>19</v>
      </c>
      <c r="AF89" s="28">
        <f>COUNTIF($E$4:$F89,V$3)</f>
        <v>20</v>
      </c>
      <c r="AG89" s="28">
        <f>COUNTIF($E$4:$F89,W$3)</f>
        <v>14</v>
      </c>
      <c r="AH89" s="28">
        <f>COUNTIF($E$4:$F89,X$3)</f>
        <v>10</v>
      </c>
      <c r="AI89" s="28">
        <f>COUNTIF($E$4:$F89,Y$3)</f>
        <v>18</v>
      </c>
      <c r="AJ89" s="28">
        <f>COUNTIF($E$4:$F89,Z$3)</f>
        <v>17</v>
      </c>
      <c r="AK89" s="28">
        <f>COUNTIF($E$4:$F89,AA$3)</f>
        <v>17</v>
      </c>
      <c r="AL89" s="36">
        <f t="shared" si="18"/>
        <v>0.5</v>
      </c>
      <c r="AM89" s="36">
        <f t="shared" si="18"/>
        <v>0.25</v>
      </c>
      <c r="AN89" s="36">
        <f t="shared" si="18"/>
        <v>0.47058823529411764</v>
      </c>
      <c r="AO89" s="36">
        <f t="shared" si="18"/>
        <v>0.47368421052631576</v>
      </c>
      <c r="AP89" s="36">
        <f t="shared" si="18"/>
        <v>0.5</v>
      </c>
      <c r="AQ89" s="36">
        <f t="shared" si="17"/>
        <v>0.5714285714285714</v>
      </c>
      <c r="AR89" s="36">
        <f t="shared" si="17"/>
        <v>0.4</v>
      </c>
      <c r="AS89" s="36">
        <f t="shared" si="17"/>
        <v>0.5</v>
      </c>
      <c r="AT89" s="36">
        <f t="shared" si="17"/>
        <v>0.70588235294117652</v>
      </c>
      <c r="AU89" s="36">
        <f t="shared" si="17"/>
        <v>0.70588235294117652</v>
      </c>
      <c r="AV89" s="27">
        <v>87</v>
      </c>
    </row>
    <row r="90" spans="1:48" x14ac:dyDescent="0.35">
      <c r="A90" t="s">
        <v>144</v>
      </c>
      <c r="B90" s="33">
        <v>87</v>
      </c>
      <c r="C90" s="27">
        <v>1</v>
      </c>
      <c r="D90" s="27">
        <v>2</v>
      </c>
      <c r="E90" s="27">
        <v>1</v>
      </c>
      <c r="F90" s="27">
        <f t="shared" si="14"/>
        <v>2</v>
      </c>
      <c r="G90" s="27">
        <f t="shared" si="15"/>
        <v>-1</v>
      </c>
      <c r="H90" s="27">
        <f t="shared" si="16"/>
        <v>0</v>
      </c>
      <c r="I90" s="34">
        <f>VLOOKUP(F90,naive_stat!$A$4:$E$13,5,0)</f>
        <v>0.4838709677419355</v>
      </c>
      <c r="J90" s="35">
        <f>11-VLOOKUP(F90,naive_stat!$A$4:$F$13,6,0)</f>
        <v>6</v>
      </c>
      <c r="K90" s="36">
        <f>HLOOKUP(F90,$AL$3:AU90,AV90,0)</f>
        <v>0.5</v>
      </c>
      <c r="L90" s="54">
        <f>IF(VLOOKUP(C90,dynamic!$A$35:$G$44,7,0)&gt;VLOOKUP(D90,dynamic!$A$35:$G$44,7,0),C90,D90)</f>
        <v>2</v>
      </c>
      <c r="M90" s="54">
        <f t="shared" si="11"/>
        <v>0</v>
      </c>
      <c r="N90" s="54">
        <f>IF(VLOOKUP(C90,dynamic!$A$35:$F$44,2,0)&gt;VLOOKUP(D90,dynamic!$A$35:$F$44,2,0),C90,D90)</f>
        <v>2</v>
      </c>
      <c r="O90" s="54">
        <f t="shared" si="12"/>
        <v>0</v>
      </c>
      <c r="P90" s="54">
        <f>IF(VLOOKUP(C90,dynamic!$A$35:$F$44,4,0)&gt;VLOOKUP(D90,dynamic!$A$35:$F$44,4,0),C90,D90)</f>
        <v>1</v>
      </c>
      <c r="Q90" s="54">
        <f t="shared" si="13"/>
        <v>1</v>
      </c>
      <c r="R90" s="27">
        <f>COUNTIF($F$4:$F90,R$3)</f>
        <v>8</v>
      </c>
      <c r="S90" s="27">
        <f>COUNTIF($F$4:$F90,S$3)</f>
        <v>6</v>
      </c>
      <c r="T90" s="27">
        <f>COUNTIF($F$4:$F90,T$3)</f>
        <v>9</v>
      </c>
      <c r="U90" s="27">
        <f>COUNTIF($F$4:$F90,U$3)</f>
        <v>9</v>
      </c>
      <c r="V90" s="27">
        <f>COUNTIF($F$4:$F90,V$3)</f>
        <v>10</v>
      </c>
      <c r="W90" s="27">
        <f>COUNTIF($F$4:$F90,W$3)</f>
        <v>8</v>
      </c>
      <c r="X90" s="27">
        <f>COUNTIF($F$4:$F90,X$3)</f>
        <v>4</v>
      </c>
      <c r="Y90" s="27">
        <f>COUNTIF($F$4:$F90,Y$3)</f>
        <v>9</v>
      </c>
      <c r="Z90" s="27">
        <f>COUNTIF($F$4:$F90,Z$3)</f>
        <v>12</v>
      </c>
      <c r="AA90" s="27">
        <f>COUNTIF($F$4:$F90,AA$3)</f>
        <v>12</v>
      </c>
      <c r="AB90" s="38">
        <f>COUNTIF($E$4:$F90,R$3)</f>
        <v>16</v>
      </c>
      <c r="AC90" s="28">
        <f>COUNTIF($E$4:$F90,S$3)</f>
        <v>25</v>
      </c>
      <c r="AD90" s="28">
        <f>COUNTIF($E$4:$F90,T$3)</f>
        <v>18</v>
      </c>
      <c r="AE90" s="28">
        <f>COUNTIF($E$4:$F90,U$3)</f>
        <v>19</v>
      </c>
      <c r="AF90" s="28">
        <f>COUNTIF($E$4:$F90,V$3)</f>
        <v>20</v>
      </c>
      <c r="AG90" s="28">
        <f>COUNTIF($E$4:$F90,W$3)</f>
        <v>14</v>
      </c>
      <c r="AH90" s="28">
        <f>COUNTIF($E$4:$F90,X$3)</f>
        <v>10</v>
      </c>
      <c r="AI90" s="28">
        <f>COUNTIF($E$4:$F90,Y$3)</f>
        <v>18</v>
      </c>
      <c r="AJ90" s="28">
        <f>COUNTIF($E$4:$F90,Z$3)</f>
        <v>17</v>
      </c>
      <c r="AK90" s="28">
        <f>COUNTIF($E$4:$F90,AA$3)</f>
        <v>17</v>
      </c>
      <c r="AL90" s="36">
        <f t="shared" si="18"/>
        <v>0.5</v>
      </c>
      <c r="AM90" s="36">
        <f t="shared" si="18"/>
        <v>0.24</v>
      </c>
      <c r="AN90" s="36">
        <f t="shared" si="18"/>
        <v>0.5</v>
      </c>
      <c r="AO90" s="36">
        <f t="shared" si="18"/>
        <v>0.47368421052631576</v>
      </c>
      <c r="AP90" s="36">
        <f t="shared" si="18"/>
        <v>0.5</v>
      </c>
      <c r="AQ90" s="36">
        <f t="shared" si="17"/>
        <v>0.5714285714285714</v>
      </c>
      <c r="AR90" s="36">
        <f t="shared" si="17"/>
        <v>0.4</v>
      </c>
      <c r="AS90" s="36">
        <f t="shared" si="17"/>
        <v>0.5</v>
      </c>
      <c r="AT90" s="36">
        <f t="shared" si="17"/>
        <v>0.70588235294117652</v>
      </c>
      <c r="AU90" s="36">
        <f t="shared" si="17"/>
        <v>0.70588235294117652</v>
      </c>
      <c r="AV90" s="27">
        <v>88</v>
      </c>
    </row>
    <row r="91" spans="1:48" x14ac:dyDescent="0.35">
      <c r="A91" t="s">
        <v>144</v>
      </c>
      <c r="B91" s="33">
        <v>88</v>
      </c>
      <c r="C91" s="27">
        <v>7</v>
      </c>
      <c r="D91" s="27">
        <v>1</v>
      </c>
      <c r="E91" s="27">
        <v>7</v>
      </c>
      <c r="F91" s="27">
        <f t="shared" si="14"/>
        <v>1</v>
      </c>
      <c r="G91" s="27">
        <f t="shared" si="15"/>
        <v>6</v>
      </c>
      <c r="H91" s="27">
        <f t="shared" si="16"/>
        <v>0</v>
      </c>
      <c r="I91" s="34">
        <f>VLOOKUP(F91,naive_stat!$A$4:$E$13,5,0)</f>
        <v>0.7567567567567568</v>
      </c>
      <c r="J91" s="35">
        <f>11-VLOOKUP(F91,naive_stat!$A$4:$F$13,6,0)</f>
        <v>10</v>
      </c>
      <c r="K91" s="36">
        <f>HLOOKUP(F91,$AL$3:AU91,AV91,0)</f>
        <v>0.26923076923076922</v>
      </c>
      <c r="L91" s="54">
        <f>IF(VLOOKUP(C91,dynamic!$A$35:$G$44,7,0)&gt;VLOOKUP(D91,dynamic!$A$35:$G$44,7,0),C91,D91)</f>
        <v>1</v>
      </c>
      <c r="M91" s="54">
        <f t="shared" si="11"/>
        <v>0</v>
      </c>
      <c r="N91" s="54">
        <f>IF(VLOOKUP(C91,dynamic!$A$35:$F$44,2,0)&gt;VLOOKUP(D91,dynamic!$A$35:$F$44,2,0),C91,D91)</f>
        <v>7</v>
      </c>
      <c r="O91" s="54">
        <f t="shared" si="12"/>
        <v>1</v>
      </c>
      <c r="P91" s="54">
        <f>IF(VLOOKUP(C91,dynamic!$A$35:$F$44,4,0)&gt;VLOOKUP(D91,dynamic!$A$35:$F$44,4,0),C91,D91)</f>
        <v>7</v>
      </c>
      <c r="Q91" s="54">
        <f t="shared" si="13"/>
        <v>1</v>
      </c>
      <c r="R91" s="27">
        <f>COUNTIF($F$4:$F91,R$3)</f>
        <v>8</v>
      </c>
      <c r="S91" s="27">
        <f>COUNTIF($F$4:$F91,S$3)</f>
        <v>7</v>
      </c>
      <c r="T91" s="27">
        <f>COUNTIF($F$4:$F91,T$3)</f>
        <v>9</v>
      </c>
      <c r="U91" s="27">
        <f>COUNTIF($F$4:$F91,U$3)</f>
        <v>9</v>
      </c>
      <c r="V91" s="27">
        <f>COUNTIF($F$4:$F91,V$3)</f>
        <v>10</v>
      </c>
      <c r="W91" s="27">
        <f>COUNTIF($F$4:$F91,W$3)</f>
        <v>8</v>
      </c>
      <c r="X91" s="27">
        <f>COUNTIF($F$4:$F91,X$3)</f>
        <v>4</v>
      </c>
      <c r="Y91" s="27">
        <f>COUNTIF($F$4:$F91,Y$3)</f>
        <v>9</v>
      </c>
      <c r="Z91" s="27">
        <f>COUNTIF($F$4:$F91,Z$3)</f>
        <v>12</v>
      </c>
      <c r="AA91" s="27">
        <f>COUNTIF($F$4:$F91,AA$3)</f>
        <v>12</v>
      </c>
      <c r="AB91" s="38">
        <f>COUNTIF($E$4:$F91,R$3)</f>
        <v>16</v>
      </c>
      <c r="AC91" s="28">
        <f>COUNTIF($E$4:$F91,S$3)</f>
        <v>26</v>
      </c>
      <c r="AD91" s="28">
        <f>COUNTIF($E$4:$F91,T$3)</f>
        <v>18</v>
      </c>
      <c r="AE91" s="28">
        <f>COUNTIF($E$4:$F91,U$3)</f>
        <v>19</v>
      </c>
      <c r="AF91" s="28">
        <f>COUNTIF($E$4:$F91,V$3)</f>
        <v>20</v>
      </c>
      <c r="AG91" s="28">
        <f>COUNTIF($E$4:$F91,W$3)</f>
        <v>14</v>
      </c>
      <c r="AH91" s="28">
        <f>COUNTIF($E$4:$F91,X$3)</f>
        <v>10</v>
      </c>
      <c r="AI91" s="28">
        <f>COUNTIF($E$4:$F91,Y$3)</f>
        <v>19</v>
      </c>
      <c r="AJ91" s="28">
        <f>COUNTIF($E$4:$F91,Z$3)</f>
        <v>17</v>
      </c>
      <c r="AK91" s="28">
        <f>COUNTIF($E$4:$F91,AA$3)</f>
        <v>17</v>
      </c>
      <c r="AL91" s="36">
        <f t="shared" si="18"/>
        <v>0.5</v>
      </c>
      <c r="AM91" s="36">
        <f t="shared" si="18"/>
        <v>0.26923076923076922</v>
      </c>
      <c r="AN91" s="36">
        <f t="shared" si="18"/>
        <v>0.5</v>
      </c>
      <c r="AO91" s="36">
        <f t="shared" si="18"/>
        <v>0.47368421052631576</v>
      </c>
      <c r="AP91" s="36">
        <f t="shared" si="18"/>
        <v>0.5</v>
      </c>
      <c r="AQ91" s="36">
        <f t="shared" si="17"/>
        <v>0.5714285714285714</v>
      </c>
      <c r="AR91" s="36">
        <f t="shared" si="17"/>
        <v>0.4</v>
      </c>
      <c r="AS91" s="36">
        <f t="shared" si="17"/>
        <v>0.47368421052631576</v>
      </c>
      <c r="AT91" s="36">
        <f t="shared" si="17"/>
        <v>0.70588235294117652</v>
      </c>
      <c r="AU91" s="36">
        <f t="shared" si="17"/>
        <v>0.70588235294117652</v>
      </c>
      <c r="AV91" s="27">
        <v>89</v>
      </c>
    </row>
    <row r="92" spans="1:48" x14ac:dyDescent="0.35">
      <c r="A92" t="s">
        <v>144</v>
      </c>
      <c r="B92" s="33">
        <v>89</v>
      </c>
      <c r="C92" s="27">
        <v>6</v>
      </c>
      <c r="D92" s="27">
        <v>2</v>
      </c>
      <c r="E92" s="27">
        <v>6</v>
      </c>
      <c r="F92" s="27">
        <f t="shared" si="14"/>
        <v>2</v>
      </c>
      <c r="G92" s="27">
        <f t="shared" si="15"/>
        <v>4</v>
      </c>
      <c r="H92" s="27">
        <f t="shared" si="16"/>
        <v>0</v>
      </c>
      <c r="I92" s="34">
        <f>VLOOKUP(F92,naive_stat!$A$4:$E$13,5,0)</f>
        <v>0.4838709677419355</v>
      </c>
      <c r="J92" s="35">
        <f>11-VLOOKUP(F92,naive_stat!$A$4:$F$13,6,0)</f>
        <v>6</v>
      </c>
      <c r="K92" s="36">
        <f>HLOOKUP(F92,$AL$3:AU92,AV92,0)</f>
        <v>0.52631578947368418</v>
      </c>
      <c r="L92" s="54">
        <f>IF(VLOOKUP(C92,dynamic!$A$35:$G$44,7,0)&gt;VLOOKUP(D92,dynamic!$A$35:$G$44,7,0),C92,D92)</f>
        <v>2</v>
      </c>
      <c r="M92" s="54">
        <f t="shared" si="11"/>
        <v>0</v>
      </c>
      <c r="N92" s="54">
        <f>IF(VLOOKUP(C92,dynamic!$A$35:$F$44,2,0)&gt;VLOOKUP(D92,dynamic!$A$35:$F$44,2,0),C92,D92)</f>
        <v>2</v>
      </c>
      <c r="O92" s="54">
        <f t="shared" si="12"/>
        <v>0</v>
      </c>
      <c r="P92" s="54">
        <f>IF(VLOOKUP(C92,dynamic!$A$35:$F$44,4,0)&gt;VLOOKUP(D92,dynamic!$A$35:$F$44,4,0),C92,D92)</f>
        <v>6</v>
      </c>
      <c r="Q92" s="54">
        <f t="shared" si="13"/>
        <v>1</v>
      </c>
      <c r="R92" s="27">
        <f>COUNTIF($F$4:$F92,R$3)</f>
        <v>8</v>
      </c>
      <c r="S92" s="27">
        <f>COUNTIF($F$4:$F92,S$3)</f>
        <v>7</v>
      </c>
      <c r="T92" s="27">
        <f>COUNTIF($F$4:$F92,T$3)</f>
        <v>10</v>
      </c>
      <c r="U92" s="27">
        <f>COUNTIF($F$4:$F92,U$3)</f>
        <v>9</v>
      </c>
      <c r="V92" s="27">
        <f>COUNTIF($F$4:$F92,V$3)</f>
        <v>10</v>
      </c>
      <c r="W92" s="27">
        <f>COUNTIF($F$4:$F92,W$3)</f>
        <v>8</v>
      </c>
      <c r="X92" s="27">
        <f>COUNTIF($F$4:$F92,X$3)</f>
        <v>4</v>
      </c>
      <c r="Y92" s="27">
        <f>COUNTIF($F$4:$F92,Y$3)</f>
        <v>9</v>
      </c>
      <c r="Z92" s="27">
        <f>COUNTIF($F$4:$F92,Z$3)</f>
        <v>12</v>
      </c>
      <c r="AA92" s="27">
        <f>COUNTIF($F$4:$F92,AA$3)</f>
        <v>12</v>
      </c>
      <c r="AB92" s="38">
        <f>COUNTIF($E$4:$F92,R$3)</f>
        <v>16</v>
      </c>
      <c r="AC92" s="28">
        <f>COUNTIF($E$4:$F92,S$3)</f>
        <v>26</v>
      </c>
      <c r="AD92" s="28">
        <f>COUNTIF($E$4:$F92,T$3)</f>
        <v>19</v>
      </c>
      <c r="AE92" s="28">
        <f>COUNTIF($E$4:$F92,U$3)</f>
        <v>19</v>
      </c>
      <c r="AF92" s="28">
        <f>COUNTIF($E$4:$F92,V$3)</f>
        <v>20</v>
      </c>
      <c r="AG92" s="28">
        <f>COUNTIF($E$4:$F92,W$3)</f>
        <v>14</v>
      </c>
      <c r="AH92" s="28">
        <f>COUNTIF($E$4:$F92,X$3)</f>
        <v>11</v>
      </c>
      <c r="AI92" s="28">
        <f>COUNTIF($E$4:$F92,Y$3)</f>
        <v>19</v>
      </c>
      <c r="AJ92" s="28">
        <f>COUNTIF($E$4:$F92,Z$3)</f>
        <v>17</v>
      </c>
      <c r="AK92" s="28">
        <f>COUNTIF($E$4:$F92,AA$3)</f>
        <v>17</v>
      </c>
      <c r="AL92" s="36">
        <f t="shared" si="18"/>
        <v>0.5</v>
      </c>
      <c r="AM92" s="36">
        <f t="shared" si="18"/>
        <v>0.26923076923076922</v>
      </c>
      <c r="AN92" s="36">
        <f t="shared" si="18"/>
        <v>0.52631578947368418</v>
      </c>
      <c r="AO92" s="36">
        <f t="shared" si="18"/>
        <v>0.47368421052631576</v>
      </c>
      <c r="AP92" s="36">
        <f t="shared" si="18"/>
        <v>0.5</v>
      </c>
      <c r="AQ92" s="36">
        <f t="shared" si="17"/>
        <v>0.5714285714285714</v>
      </c>
      <c r="AR92" s="36">
        <f t="shared" si="17"/>
        <v>0.36363636363636365</v>
      </c>
      <c r="AS92" s="36">
        <f t="shared" si="17"/>
        <v>0.47368421052631576</v>
      </c>
      <c r="AT92" s="36">
        <f t="shared" si="17"/>
        <v>0.70588235294117652</v>
      </c>
      <c r="AU92" s="36">
        <f t="shared" si="17"/>
        <v>0.70588235294117652</v>
      </c>
      <c r="AV92" s="27">
        <v>90</v>
      </c>
    </row>
    <row r="93" spans="1:48" x14ac:dyDescent="0.35">
      <c r="A93" t="s">
        <v>144</v>
      </c>
      <c r="B93" s="33">
        <v>90</v>
      </c>
      <c r="C93" s="27">
        <v>9</v>
      </c>
      <c r="D93" s="27">
        <v>1</v>
      </c>
      <c r="E93" s="27">
        <v>9</v>
      </c>
      <c r="F93" s="27">
        <f t="shared" si="14"/>
        <v>1</v>
      </c>
      <c r="G93" s="27">
        <f t="shared" si="15"/>
        <v>8</v>
      </c>
      <c r="H93" s="27">
        <f t="shared" si="16"/>
        <v>0</v>
      </c>
      <c r="I93" s="34">
        <f>VLOOKUP(F93,naive_stat!$A$4:$E$13,5,0)</f>
        <v>0.7567567567567568</v>
      </c>
      <c r="J93" s="35">
        <f>11-VLOOKUP(F93,naive_stat!$A$4:$F$13,6,0)</f>
        <v>10</v>
      </c>
      <c r="K93" s="36">
        <f>HLOOKUP(F93,$AL$3:AU93,AV93,0)</f>
        <v>0.29629629629629628</v>
      </c>
      <c r="L93" s="54">
        <f>IF(VLOOKUP(C93,dynamic!$A$35:$G$44,7,0)&gt;VLOOKUP(D93,dynamic!$A$35:$G$44,7,0),C93,D93)</f>
        <v>1</v>
      </c>
      <c r="M93" s="54">
        <f t="shared" si="11"/>
        <v>0</v>
      </c>
      <c r="N93" s="54">
        <f>IF(VLOOKUP(C93,dynamic!$A$35:$F$44,2,0)&gt;VLOOKUP(D93,dynamic!$A$35:$F$44,2,0),C93,D93)</f>
        <v>9</v>
      </c>
      <c r="O93" s="54">
        <f t="shared" si="12"/>
        <v>1</v>
      </c>
      <c r="P93" s="54">
        <f>IF(VLOOKUP(C93,dynamic!$A$35:$F$44,4,0)&gt;VLOOKUP(D93,dynamic!$A$35:$F$44,4,0),C93,D93)</f>
        <v>9</v>
      </c>
      <c r="Q93" s="54">
        <f t="shared" si="13"/>
        <v>1</v>
      </c>
      <c r="R93" s="27">
        <f>COUNTIF($F$4:$F93,R$3)</f>
        <v>8</v>
      </c>
      <c r="S93" s="27">
        <f>COUNTIF($F$4:$F93,S$3)</f>
        <v>8</v>
      </c>
      <c r="T93" s="27">
        <f>COUNTIF($F$4:$F93,T$3)</f>
        <v>10</v>
      </c>
      <c r="U93" s="27">
        <f>COUNTIF($F$4:$F93,U$3)</f>
        <v>9</v>
      </c>
      <c r="V93" s="27">
        <f>COUNTIF($F$4:$F93,V$3)</f>
        <v>10</v>
      </c>
      <c r="W93" s="27">
        <f>COUNTIF($F$4:$F93,W$3)</f>
        <v>8</v>
      </c>
      <c r="X93" s="27">
        <f>COUNTIF($F$4:$F93,X$3)</f>
        <v>4</v>
      </c>
      <c r="Y93" s="27">
        <f>COUNTIF($F$4:$F93,Y$3)</f>
        <v>9</v>
      </c>
      <c r="Z93" s="27">
        <f>COUNTIF($F$4:$F93,Z$3)</f>
        <v>12</v>
      </c>
      <c r="AA93" s="27">
        <f>COUNTIF($F$4:$F93,AA$3)</f>
        <v>12</v>
      </c>
      <c r="AB93" s="38">
        <f>COUNTIF($E$4:$F93,R$3)</f>
        <v>16</v>
      </c>
      <c r="AC93" s="28">
        <f>COUNTIF($E$4:$F93,S$3)</f>
        <v>27</v>
      </c>
      <c r="AD93" s="28">
        <f>COUNTIF($E$4:$F93,T$3)</f>
        <v>19</v>
      </c>
      <c r="AE93" s="28">
        <f>COUNTIF($E$4:$F93,U$3)</f>
        <v>19</v>
      </c>
      <c r="AF93" s="28">
        <f>COUNTIF($E$4:$F93,V$3)</f>
        <v>20</v>
      </c>
      <c r="AG93" s="28">
        <f>COUNTIF($E$4:$F93,W$3)</f>
        <v>14</v>
      </c>
      <c r="AH93" s="28">
        <f>COUNTIF($E$4:$F93,X$3)</f>
        <v>11</v>
      </c>
      <c r="AI93" s="28">
        <f>COUNTIF($E$4:$F93,Y$3)</f>
        <v>19</v>
      </c>
      <c r="AJ93" s="28">
        <f>COUNTIF($E$4:$F93,Z$3)</f>
        <v>17</v>
      </c>
      <c r="AK93" s="28">
        <f>COUNTIF($E$4:$F93,AA$3)</f>
        <v>18</v>
      </c>
      <c r="AL93" s="36">
        <f t="shared" si="18"/>
        <v>0.5</v>
      </c>
      <c r="AM93" s="36">
        <f t="shared" si="18"/>
        <v>0.29629629629629628</v>
      </c>
      <c r="AN93" s="36">
        <f t="shared" si="18"/>
        <v>0.52631578947368418</v>
      </c>
      <c r="AO93" s="36">
        <f t="shared" si="18"/>
        <v>0.47368421052631576</v>
      </c>
      <c r="AP93" s="36">
        <f t="shared" si="18"/>
        <v>0.5</v>
      </c>
      <c r="AQ93" s="36">
        <f t="shared" si="17"/>
        <v>0.5714285714285714</v>
      </c>
      <c r="AR93" s="36">
        <f t="shared" si="17"/>
        <v>0.36363636363636365</v>
      </c>
      <c r="AS93" s="36">
        <f t="shared" si="17"/>
        <v>0.47368421052631576</v>
      </c>
      <c r="AT93" s="36">
        <f t="shared" si="17"/>
        <v>0.70588235294117652</v>
      </c>
      <c r="AU93" s="36">
        <f t="shared" si="17"/>
        <v>0.66666666666666663</v>
      </c>
      <c r="AV93" s="27">
        <v>91</v>
      </c>
    </row>
    <row r="94" spans="1:48" x14ac:dyDescent="0.35">
      <c r="A94" t="s">
        <v>144</v>
      </c>
      <c r="B94" s="33">
        <v>91</v>
      </c>
      <c r="C94" s="27">
        <v>1</v>
      </c>
      <c r="D94" s="27">
        <v>2</v>
      </c>
      <c r="E94" s="27">
        <v>1</v>
      </c>
      <c r="F94" s="27">
        <f t="shared" si="14"/>
        <v>2</v>
      </c>
      <c r="G94" s="27">
        <f t="shared" si="15"/>
        <v>-1</v>
      </c>
      <c r="H94" s="27">
        <f t="shared" si="16"/>
        <v>0</v>
      </c>
      <c r="I94" s="34">
        <f>VLOOKUP(F94,naive_stat!$A$4:$E$13,5,0)</f>
        <v>0.4838709677419355</v>
      </c>
      <c r="J94" s="35">
        <f>11-VLOOKUP(F94,naive_stat!$A$4:$F$13,6,0)</f>
        <v>6</v>
      </c>
      <c r="K94" s="36">
        <f>HLOOKUP(F94,$AL$3:AU94,AV94,0)</f>
        <v>0.55000000000000004</v>
      </c>
      <c r="L94" s="54">
        <f>IF(VLOOKUP(C94,dynamic!$A$35:$G$44,7,0)&gt;VLOOKUP(D94,dynamic!$A$35:$G$44,7,0),C94,D94)</f>
        <v>2</v>
      </c>
      <c r="M94" s="54">
        <f t="shared" si="11"/>
        <v>0</v>
      </c>
      <c r="N94" s="54">
        <f>IF(VLOOKUP(C94,dynamic!$A$35:$F$44,2,0)&gt;VLOOKUP(D94,dynamic!$A$35:$F$44,2,0),C94,D94)</f>
        <v>2</v>
      </c>
      <c r="O94" s="54">
        <f t="shared" si="12"/>
        <v>0</v>
      </c>
      <c r="P94" s="54">
        <f>IF(VLOOKUP(C94,dynamic!$A$35:$F$44,4,0)&gt;VLOOKUP(D94,dynamic!$A$35:$F$44,4,0),C94,D94)</f>
        <v>1</v>
      </c>
      <c r="Q94" s="54">
        <f t="shared" si="13"/>
        <v>1</v>
      </c>
      <c r="R94" s="27">
        <f>COUNTIF($F$4:$F94,R$3)</f>
        <v>8</v>
      </c>
      <c r="S94" s="27">
        <f>COUNTIF($F$4:$F94,S$3)</f>
        <v>8</v>
      </c>
      <c r="T94" s="27">
        <f>COUNTIF($F$4:$F94,T$3)</f>
        <v>11</v>
      </c>
      <c r="U94" s="27">
        <f>COUNTIF($F$4:$F94,U$3)</f>
        <v>9</v>
      </c>
      <c r="V94" s="27">
        <f>COUNTIF($F$4:$F94,V$3)</f>
        <v>10</v>
      </c>
      <c r="W94" s="27">
        <f>COUNTIF($F$4:$F94,W$3)</f>
        <v>8</v>
      </c>
      <c r="X94" s="27">
        <f>COUNTIF($F$4:$F94,X$3)</f>
        <v>4</v>
      </c>
      <c r="Y94" s="27">
        <f>COUNTIF($F$4:$F94,Y$3)</f>
        <v>9</v>
      </c>
      <c r="Z94" s="27">
        <f>COUNTIF($F$4:$F94,Z$3)</f>
        <v>12</v>
      </c>
      <c r="AA94" s="27">
        <f>COUNTIF($F$4:$F94,AA$3)</f>
        <v>12</v>
      </c>
      <c r="AB94" s="38">
        <f>COUNTIF($E$4:$F94,R$3)</f>
        <v>16</v>
      </c>
      <c r="AC94" s="28">
        <f>COUNTIF($E$4:$F94,S$3)</f>
        <v>28</v>
      </c>
      <c r="AD94" s="28">
        <f>COUNTIF($E$4:$F94,T$3)</f>
        <v>20</v>
      </c>
      <c r="AE94" s="28">
        <f>COUNTIF($E$4:$F94,U$3)</f>
        <v>19</v>
      </c>
      <c r="AF94" s="28">
        <f>COUNTIF($E$4:$F94,V$3)</f>
        <v>20</v>
      </c>
      <c r="AG94" s="28">
        <f>COUNTIF($E$4:$F94,W$3)</f>
        <v>14</v>
      </c>
      <c r="AH94" s="28">
        <f>COUNTIF($E$4:$F94,X$3)</f>
        <v>11</v>
      </c>
      <c r="AI94" s="28">
        <f>COUNTIF($E$4:$F94,Y$3)</f>
        <v>19</v>
      </c>
      <c r="AJ94" s="28">
        <f>COUNTIF($E$4:$F94,Z$3)</f>
        <v>17</v>
      </c>
      <c r="AK94" s="28">
        <f>COUNTIF($E$4:$F94,AA$3)</f>
        <v>18</v>
      </c>
      <c r="AL94" s="36">
        <f t="shared" si="18"/>
        <v>0.5</v>
      </c>
      <c r="AM94" s="36">
        <f t="shared" si="18"/>
        <v>0.2857142857142857</v>
      </c>
      <c r="AN94" s="36">
        <f t="shared" si="18"/>
        <v>0.55000000000000004</v>
      </c>
      <c r="AO94" s="36">
        <f t="shared" si="18"/>
        <v>0.47368421052631576</v>
      </c>
      <c r="AP94" s="36">
        <f t="shared" si="18"/>
        <v>0.5</v>
      </c>
      <c r="AQ94" s="36">
        <f t="shared" si="17"/>
        <v>0.5714285714285714</v>
      </c>
      <c r="AR94" s="36">
        <f t="shared" si="17"/>
        <v>0.36363636363636365</v>
      </c>
      <c r="AS94" s="36">
        <f t="shared" si="17"/>
        <v>0.47368421052631576</v>
      </c>
      <c r="AT94" s="36">
        <f t="shared" si="17"/>
        <v>0.70588235294117652</v>
      </c>
      <c r="AU94" s="36">
        <f t="shared" si="17"/>
        <v>0.66666666666666663</v>
      </c>
      <c r="AV94" s="27">
        <v>92</v>
      </c>
    </row>
    <row r="95" spans="1:48" x14ac:dyDescent="0.35">
      <c r="A95" t="s">
        <v>144</v>
      </c>
      <c r="B95" s="33">
        <v>92</v>
      </c>
      <c r="C95" s="27">
        <v>0</v>
      </c>
      <c r="D95" s="27">
        <v>5</v>
      </c>
      <c r="E95" s="27">
        <v>0</v>
      </c>
      <c r="F95" s="27">
        <f t="shared" si="14"/>
        <v>5</v>
      </c>
      <c r="G95" s="27">
        <f t="shared" si="15"/>
        <v>-5</v>
      </c>
      <c r="H95" s="27">
        <f t="shared" si="16"/>
        <v>0</v>
      </c>
      <c r="I95" s="34">
        <f>VLOOKUP(F95,naive_stat!$A$4:$E$13,5,0)</f>
        <v>0.42307692307692307</v>
      </c>
      <c r="J95" s="35">
        <f>11-VLOOKUP(F95,naive_stat!$A$4:$F$13,6,0)</f>
        <v>3</v>
      </c>
      <c r="K95" s="36">
        <f>HLOOKUP(F95,$AL$3:AU95,AV95,0)</f>
        <v>0.6</v>
      </c>
      <c r="L95" s="54">
        <f>IF(VLOOKUP(C95,dynamic!$A$35:$G$44,7,0)&gt;VLOOKUP(D95,dynamic!$A$35:$G$44,7,0),C95,D95)</f>
        <v>0</v>
      </c>
      <c r="M95" s="54">
        <f t="shared" si="11"/>
        <v>1</v>
      </c>
      <c r="N95" s="54">
        <f>IF(VLOOKUP(C95,dynamic!$A$35:$F$44,2,0)&gt;VLOOKUP(D95,dynamic!$A$35:$F$44,2,0),C95,D95)</f>
        <v>5</v>
      </c>
      <c r="O95" s="54">
        <f t="shared" si="12"/>
        <v>0</v>
      </c>
      <c r="P95" s="54">
        <f>IF(VLOOKUP(C95,dynamic!$A$35:$F$44,4,0)&gt;VLOOKUP(D95,dynamic!$A$35:$F$44,4,0),C95,D95)</f>
        <v>5</v>
      </c>
      <c r="Q95" s="54">
        <f t="shared" si="13"/>
        <v>0</v>
      </c>
      <c r="R95" s="27">
        <f>COUNTIF($F$4:$F95,R$3)</f>
        <v>8</v>
      </c>
      <c r="S95" s="27">
        <f>COUNTIF($F$4:$F95,S$3)</f>
        <v>8</v>
      </c>
      <c r="T95" s="27">
        <f>COUNTIF($F$4:$F95,T$3)</f>
        <v>11</v>
      </c>
      <c r="U95" s="27">
        <f>COUNTIF($F$4:$F95,U$3)</f>
        <v>9</v>
      </c>
      <c r="V95" s="27">
        <f>COUNTIF($F$4:$F95,V$3)</f>
        <v>10</v>
      </c>
      <c r="W95" s="27">
        <f>COUNTIF($F$4:$F95,W$3)</f>
        <v>9</v>
      </c>
      <c r="X95" s="27">
        <f>COUNTIF($F$4:$F95,X$3)</f>
        <v>4</v>
      </c>
      <c r="Y95" s="27">
        <f>COUNTIF($F$4:$F95,Y$3)</f>
        <v>9</v>
      </c>
      <c r="Z95" s="27">
        <f>COUNTIF($F$4:$F95,Z$3)</f>
        <v>12</v>
      </c>
      <c r="AA95" s="27">
        <f>COUNTIF($F$4:$F95,AA$3)</f>
        <v>12</v>
      </c>
      <c r="AB95" s="38">
        <f>COUNTIF($E$4:$F95,R$3)</f>
        <v>17</v>
      </c>
      <c r="AC95" s="28">
        <f>COUNTIF($E$4:$F95,S$3)</f>
        <v>28</v>
      </c>
      <c r="AD95" s="28">
        <f>COUNTIF($E$4:$F95,T$3)</f>
        <v>20</v>
      </c>
      <c r="AE95" s="28">
        <f>COUNTIF($E$4:$F95,U$3)</f>
        <v>19</v>
      </c>
      <c r="AF95" s="28">
        <f>COUNTIF($E$4:$F95,V$3)</f>
        <v>20</v>
      </c>
      <c r="AG95" s="28">
        <f>COUNTIF($E$4:$F95,W$3)</f>
        <v>15</v>
      </c>
      <c r="AH95" s="28">
        <f>COUNTIF($E$4:$F95,X$3)</f>
        <v>11</v>
      </c>
      <c r="AI95" s="28">
        <f>COUNTIF($E$4:$F95,Y$3)</f>
        <v>19</v>
      </c>
      <c r="AJ95" s="28">
        <f>COUNTIF($E$4:$F95,Z$3)</f>
        <v>17</v>
      </c>
      <c r="AK95" s="28">
        <f>COUNTIF($E$4:$F95,AA$3)</f>
        <v>18</v>
      </c>
      <c r="AL95" s="36">
        <f t="shared" si="18"/>
        <v>0.47058823529411764</v>
      </c>
      <c r="AM95" s="36">
        <f t="shared" si="18"/>
        <v>0.2857142857142857</v>
      </c>
      <c r="AN95" s="36">
        <f t="shared" si="18"/>
        <v>0.55000000000000004</v>
      </c>
      <c r="AO95" s="36">
        <f t="shared" si="18"/>
        <v>0.47368421052631576</v>
      </c>
      <c r="AP95" s="36">
        <f t="shared" si="18"/>
        <v>0.5</v>
      </c>
      <c r="AQ95" s="36">
        <f t="shared" si="17"/>
        <v>0.6</v>
      </c>
      <c r="AR95" s="36">
        <f t="shared" si="17"/>
        <v>0.36363636363636365</v>
      </c>
      <c r="AS95" s="36">
        <f t="shared" si="17"/>
        <v>0.47368421052631576</v>
      </c>
      <c r="AT95" s="36">
        <f t="shared" si="17"/>
        <v>0.70588235294117652</v>
      </c>
      <c r="AU95" s="36">
        <f t="shared" si="17"/>
        <v>0.66666666666666663</v>
      </c>
      <c r="AV95" s="27">
        <v>93</v>
      </c>
    </row>
    <row r="96" spans="1:48" x14ac:dyDescent="0.35">
      <c r="A96" t="s">
        <v>144</v>
      </c>
      <c r="B96" s="33">
        <v>93</v>
      </c>
      <c r="C96" s="27">
        <v>4</v>
      </c>
      <c r="D96" s="27">
        <v>5</v>
      </c>
      <c r="E96" s="27">
        <v>5</v>
      </c>
      <c r="F96" s="27">
        <f t="shared" si="14"/>
        <v>4</v>
      </c>
      <c r="G96" s="27">
        <f t="shared" si="15"/>
        <v>-1</v>
      </c>
      <c r="H96" s="27">
        <f t="shared" si="16"/>
        <v>0</v>
      </c>
      <c r="I96" s="34">
        <f>VLOOKUP(F96,naive_stat!$A$4:$E$13,5,0)</f>
        <v>0.5161290322580645</v>
      </c>
      <c r="J96" s="35">
        <f>11-VLOOKUP(F96,naive_stat!$A$4:$F$13,6,0)</f>
        <v>8</v>
      </c>
      <c r="K96" s="36">
        <f>HLOOKUP(F96,$AL$3:AU96,AV96,0)</f>
        <v>0.52380952380952384</v>
      </c>
      <c r="L96" s="54">
        <f>IF(VLOOKUP(C96,dynamic!$A$35:$G$44,7,0)&gt;VLOOKUP(D96,dynamic!$A$35:$G$44,7,0),C96,D96)</f>
        <v>4</v>
      </c>
      <c r="M96" s="54">
        <f t="shared" si="11"/>
        <v>0</v>
      </c>
      <c r="N96" s="54">
        <f>IF(VLOOKUP(C96,dynamic!$A$35:$F$44,2,0)&gt;VLOOKUP(D96,dynamic!$A$35:$F$44,2,0),C96,D96)</f>
        <v>4</v>
      </c>
      <c r="O96" s="54">
        <f t="shared" si="12"/>
        <v>0</v>
      </c>
      <c r="P96" s="54">
        <f>IF(VLOOKUP(C96,dynamic!$A$35:$F$44,4,0)&gt;VLOOKUP(D96,dynamic!$A$35:$F$44,4,0),C96,D96)</f>
        <v>4</v>
      </c>
      <c r="Q96" s="54">
        <f t="shared" si="13"/>
        <v>0</v>
      </c>
      <c r="R96" s="27">
        <f>COUNTIF($F$4:$F96,R$3)</f>
        <v>8</v>
      </c>
      <c r="S96" s="27">
        <f>COUNTIF($F$4:$F96,S$3)</f>
        <v>8</v>
      </c>
      <c r="T96" s="27">
        <f>COUNTIF($F$4:$F96,T$3)</f>
        <v>11</v>
      </c>
      <c r="U96" s="27">
        <f>COUNTIF($F$4:$F96,U$3)</f>
        <v>9</v>
      </c>
      <c r="V96" s="27">
        <f>COUNTIF($F$4:$F96,V$3)</f>
        <v>11</v>
      </c>
      <c r="W96" s="27">
        <f>COUNTIF($F$4:$F96,W$3)</f>
        <v>9</v>
      </c>
      <c r="X96" s="27">
        <f>COUNTIF($F$4:$F96,X$3)</f>
        <v>4</v>
      </c>
      <c r="Y96" s="27">
        <f>COUNTIF($F$4:$F96,Y$3)</f>
        <v>9</v>
      </c>
      <c r="Z96" s="27">
        <f>COUNTIF($F$4:$F96,Z$3)</f>
        <v>12</v>
      </c>
      <c r="AA96" s="27">
        <f>COUNTIF($F$4:$F96,AA$3)</f>
        <v>12</v>
      </c>
      <c r="AB96" s="38">
        <f>COUNTIF($E$4:$F96,R$3)</f>
        <v>17</v>
      </c>
      <c r="AC96" s="28">
        <f>COUNTIF($E$4:$F96,S$3)</f>
        <v>28</v>
      </c>
      <c r="AD96" s="28">
        <f>COUNTIF($E$4:$F96,T$3)</f>
        <v>20</v>
      </c>
      <c r="AE96" s="28">
        <f>COUNTIF($E$4:$F96,U$3)</f>
        <v>19</v>
      </c>
      <c r="AF96" s="28">
        <f>COUNTIF($E$4:$F96,V$3)</f>
        <v>21</v>
      </c>
      <c r="AG96" s="28">
        <f>COUNTIF($E$4:$F96,W$3)</f>
        <v>16</v>
      </c>
      <c r="AH96" s="28">
        <f>COUNTIF($E$4:$F96,X$3)</f>
        <v>11</v>
      </c>
      <c r="AI96" s="28">
        <f>COUNTIF($E$4:$F96,Y$3)</f>
        <v>19</v>
      </c>
      <c r="AJ96" s="28">
        <f>COUNTIF($E$4:$F96,Z$3)</f>
        <v>17</v>
      </c>
      <c r="AK96" s="28">
        <f>COUNTIF($E$4:$F96,AA$3)</f>
        <v>18</v>
      </c>
      <c r="AL96" s="36">
        <f t="shared" si="18"/>
        <v>0.47058823529411764</v>
      </c>
      <c r="AM96" s="36">
        <f t="shared" si="18"/>
        <v>0.2857142857142857</v>
      </c>
      <c r="AN96" s="36">
        <f t="shared" si="18"/>
        <v>0.55000000000000004</v>
      </c>
      <c r="AO96" s="36">
        <f t="shared" si="18"/>
        <v>0.47368421052631576</v>
      </c>
      <c r="AP96" s="36">
        <f t="shared" si="18"/>
        <v>0.52380952380952384</v>
      </c>
      <c r="AQ96" s="36">
        <f t="shared" si="17"/>
        <v>0.5625</v>
      </c>
      <c r="AR96" s="36">
        <f t="shared" si="17"/>
        <v>0.36363636363636365</v>
      </c>
      <c r="AS96" s="36">
        <f t="shared" si="17"/>
        <v>0.47368421052631576</v>
      </c>
      <c r="AT96" s="36">
        <f t="shared" si="17"/>
        <v>0.70588235294117652</v>
      </c>
      <c r="AU96" s="36">
        <f t="shared" si="17"/>
        <v>0.66666666666666663</v>
      </c>
      <c r="AV96" s="27">
        <v>94</v>
      </c>
    </row>
    <row r="97" spans="1:48" x14ac:dyDescent="0.35">
      <c r="A97" t="s">
        <v>144</v>
      </c>
      <c r="B97" s="33">
        <v>94</v>
      </c>
      <c r="C97" s="27">
        <v>0</v>
      </c>
      <c r="D97" s="27">
        <v>9</v>
      </c>
      <c r="E97" s="27">
        <v>0</v>
      </c>
      <c r="F97" s="27">
        <f t="shared" si="14"/>
        <v>9</v>
      </c>
      <c r="G97" s="27">
        <f t="shared" si="15"/>
        <v>-9</v>
      </c>
      <c r="H97" s="27">
        <f t="shared" si="16"/>
        <v>0</v>
      </c>
      <c r="I97" s="34">
        <f>VLOOKUP(F97,naive_stat!$A$4:$E$13,5,0)</f>
        <v>0.4</v>
      </c>
      <c r="J97" s="35">
        <f>11-VLOOKUP(F97,naive_stat!$A$4:$F$13,6,0)</f>
        <v>2</v>
      </c>
      <c r="K97" s="36">
        <f>HLOOKUP(F97,$AL$3:AU97,AV97,0)</f>
        <v>0.68421052631578949</v>
      </c>
      <c r="L97" s="54">
        <f>IF(VLOOKUP(C97,dynamic!$A$35:$G$44,7,0)&gt;VLOOKUP(D97,dynamic!$A$35:$G$44,7,0),C97,D97)</f>
        <v>0</v>
      </c>
      <c r="M97" s="54">
        <f t="shared" si="11"/>
        <v>1</v>
      </c>
      <c r="N97" s="54">
        <f>IF(VLOOKUP(C97,dynamic!$A$35:$F$44,2,0)&gt;VLOOKUP(D97,dynamic!$A$35:$F$44,2,0),C97,D97)</f>
        <v>9</v>
      </c>
      <c r="O97" s="54">
        <f t="shared" si="12"/>
        <v>0</v>
      </c>
      <c r="P97" s="54">
        <f>IF(VLOOKUP(C97,dynamic!$A$35:$F$44,4,0)&gt;VLOOKUP(D97,dynamic!$A$35:$F$44,4,0),C97,D97)</f>
        <v>9</v>
      </c>
      <c r="Q97" s="54">
        <f t="shared" si="13"/>
        <v>0</v>
      </c>
      <c r="R97" s="27">
        <f>COUNTIF($F$4:$F97,R$3)</f>
        <v>8</v>
      </c>
      <c r="S97" s="27">
        <f>COUNTIF($F$4:$F97,S$3)</f>
        <v>8</v>
      </c>
      <c r="T97" s="27">
        <f>COUNTIF($F$4:$F97,T$3)</f>
        <v>11</v>
      </c>
      <c r="U97" s="27">
        <f>COUNTIF($F$4:$F97,U$3)</f>
        <v>9</v>
      </c>
      <c r="V97" s="27">
        <f>COUNTIF($F$4:$F97,V$3)</f>
        <v>11</v>
      </c>
      <c r="W97" s="27">
        <f>COUNTIF($F$4:$F97,W$3)</f>
        <v>9</v>
      </c>
      <c r="X97" s="27">
        <f>COUNTIF($F$4:$F97,X$3)</f>
        <v>4</v>
      </c>
      <c r="Y97" s="27">
        <f>COUNTIF($F$4:$F97,Y$3)</f>
        <v>9</v>
      </c>
      <c r="Z97" s="27">
        <f>COUNTIF($F$4:$F97,Z$3)</f>
        <v>12</v>
      </c>
      <c r="AA97" s="27">
        <f>COUNTIF($F$4:$F97,AA$3)</f>
        <v>13</v>
      </c>
      <c r="AB97" s="38">
        <f>COUNTIF($E$4:$F97,R$3)</f>
        <v>18</v>
      </c>
      <c r="AC97" s="28">
        <f>COUNTIF($E$4:$F97,S$3)</f>
        <v>28</v>
      </c>
      <c r="AD97" s="28">
        <f>COUNTIF($E$4:$F97,T$3)</f>
        <v>20</v>
      </c>
      <c r="AE97" s="28">
        <f>COUNTIF($E$4:$F97,U$3)</f>
        <v>19</v>
      </c>
      <c r="AF97" s="28">
        <f>COUNTIF($E$4:$F97,V$3)</f>
        <v>21</v>
      </c>
      <c r="AG97" s="28">
        <f>COUNTIF($E$4:$F97,W$3)</f>
        <v>16</v>
      </c>
      <c r="AH97" s="28">
        <f>COUNTIF($E$4:$F97,X$3)</f>
        <v>11</v>
      </c>
      <c r="AI97" s="28">
        <f>COUNTIF($E$4:$F97,Y$3)</f>
        <v>19</v>
      </c>
      <c r="AJ97" s="28">
        <f>COUNTIF($E$4:$F97,Z$3)</f>
        <v>17</v>
      </c>
      <c r="AK97" s="28">
        <f>COUNTIF($E$4:$F97,AA$3)</f>
        <v>19</v>
      </c>
      <c r="AL97" s="36">
        <f t="shared" si="18"/>
        <v>0.44444444444444442</v>
      </c>
      <c r="AM97" s="36">
        <f t="shared" si="18"/>
        <v>0.2857142857142857</v>
      </c>
      <c r="AN97" s="36">
        <f t="shared" si="18"/>
        <v>0.55000000000000004</v>
      </c>
      <c r="AO97" s="36">
        <f t="shared" si="18"/>
        <v>0.47368421052631576</v>
      </c>
      <c r="AP97" s="36">
        <f t="shared" si="18"/>
        <v>0.52380952380952384</v>
      </c>
      <c r="AQ97" s="36">
        <f t="shared" si="17"/>
        <v>0.5625</v>
      </c>
      <c r="AR97" s="36">
        <f t="shared" si="17"/>
        <v>0.36363636363636365</v>
      </c>
      <c r="AS97" s="36">
        <f t="shared" si="17"/>
        <v>0.47368421052631576</v>
      </c>
      <c r="AT97" s="36">
        <f t="shared" si="17"/>
        <v>0.70588235294117652</v>
      </c>
      <c r="AU97" s="36">
        <f t="shared" si="17"/>
        <v>0.68421052631578949</v>
      </c>
      <c r="AV97" s="27">
        <v>95</v>
      </c>
    </row>
    <row r="98" spans="1:48" x14ac:dyDescent="0.35">
      <c r="A98" t="s">
        <v>144</v>
      </c>
      <c r="B98" s="33">
        <v>95</v>
      </c>
      <c r="C98" s="27">
        <v>1</v>
      </c>
      <c r="D98" s="27">
        <v>4</v>
      </c>
      <c r="E98" s="27">
        <v>1</v>
      </c>
      <c r="F98" s="27">
        <f t="shared" si="14"/>
        <v>4</v>
      </c>
      <c r="G98" s="27">
        <f t="shared" si="15"/>
        <v>-3</v>
      </c>
      <c r="H98" s="27">
        <f t="shared" si="16"/>
        <v>0</v>
      </c>
      <c r="I98" s="34">
        <f>VLOOKUP(F98,naive_stat!$A$4:$E$13,5,0)</f>
        <v>0.5161290322580645</v>
      </c>
      <c r="J98" s="35">
        <f>11-VLOOKUP(F98,naive_stat!$A$4:$F$13,6,0)</f>
        <v>8</v>
      </c>
      <c r="K98" s="36">
        <f>HLOOKUP(F98,$AL$3:AU98,AV98,0)</f>
        <v>0.54545454545454541</v>
      </c>
      <c r="L98" s="54">
        <f>IF(VLOOKUP(C98,dynamic!$A$35:$G$44,7,0)&gt;VLOOKUP(D98,dynamic!$A$35:$G$44,7,0),C98,D98)</f>
        <v>1</v>
      </c>
      <c r="M98" s="54">
        <f t="shared" si="11"/>
        <v>1</v>
      </c>
      <c r="N98" s="54">
        <f>IF(VLOOKUP(C98,dynamic!$A$35:$F$44,2,0)&gt;VLOOKUP(D98,dynamic!$A$35:$F$44,2,0),C98,D98)</f>
        <v>4</v>
      </c>
      <c r="O98" s="54">
        <f t="shared" si="12"/>
        <v>0</v>
      </c>
      <c r="P98" s="54">
        <f>IF(VLOOKUP(C98,dynamic!$A$35:$F$44,4,0)&gt;VLOOKUP(D98,dynamic!$A$35:$F$44,4,0),C98,D98)</f>
        <v>4</v>
      </c>
      <c r="Q98" s="54">
        <f t="shared" si="13"/>
        <v>0</v>
      </c>
      <c r="R98" s="27">
        <f>COUNTIF($F$4:$F98,R$3)</f>
        <v>8</v>
      </c>
      <c r="S98" s="27">
        <f>COUNTIF($F$4:$F98,S$3)</f>
        <v>8</v>
      </c>
      <c r="T98" s="27">
        <f>COUNTIF($F$4:$F98,T$3)</f>
        <v>11</v>
      </c>
      <c r="U98" s="27">
        <f>COUNTIF($F$4:$F98,U$3)</f>
        <v>9</v>
      </c>
      <c r="V98" s="27">
        <f>COUNTIF($F$4:$F98,V$3)</f>
        <v>12</v>
      </c>
      <c r="W98" s="27">
        <f>COUNTIF($F$4:$F98,W$3)</f>
        <v>9</v>
      </c>
      <c r="X98" s="27">
        <f>COUNTIF($F$4:$F98,X$3)</f>
        <v>4</v>
      </c>
      <c r="Y98" s="27">
        <f>COUNTIF($F$4:$F98,Y$3)</f>
        <v>9</v>
      </c>
      <c r="Z98" s="27">
        <f>COUNTIF($F$4:$F98,Z$3)</f>
        <v>12</v>
      </c>
      <c r="AA98" s="27">
        <f>COUNTIF($F$4:$F98,AA$3)</f>
        <v>13</v>
      </c>
      <c r="AB98" s="38">
        <f>COUNTIF($E$4:$F98,R$3)</f>
        <v>18</v>
      </c>
      <c r="AC98" s="28">
        <f>COUNTIF($E$4:$F98,S$3)</f>
        <v>29</v>
      </c>
      <c r="AD98" s="28">
        <f>COUNTIF($E$4:$F98,T$3)</f>
        <v>20</v>
      </c>
      <c r="AE98" s="28">
        <f>COUNTIF($E$4:$F98,U$3)</f>
        <v>19</v>
      </c>
      <c r="AF98" s="28">
        <f>COUNTIF($E$4:$F98,V$3)</f>
        <v>22</v>
      </c>
      <c r="AG98" s="28">
        <f>COUNTIF($E$4:$F98,W$3)</f>
        <v>16</v>
      </c>
      <c r="AH98" s="28">
        <f>COUNTIF($E$4:$F98,X$3)</f>
        <v>11</v>
      </c>
      <c r="AI98" s="28">
        <f>COUNTIF($E$4:$F98,Y$3)</f>
        <v>19</v>
      </c>
      <c r="AJ98" s="28">
        <f>COUNTIF($E$4:$F98,Z$3)</f>
        <v>17</v>
      </c>
      <c r="AK98" s="28">
        <f>COUNTIF($E$4:$F98,AA$3)</f>
        <v>19</v>
      </c>
      <c r="AL98" s="36">
        <f t="shared" si="18"/>
        <v>0.44444444444444442</v>
      </c>
      <c r="AM98" s="36">
        <f t="shared" si="18"/>
        <v>0.27586206896551724</v>
      </c>
      <c r="AN98" s="36">
        <f t="shared" si="18"/>
        <v>0.55000000000000004</v>
      </c>
      <c r="AO98" s="36">
        <f t="shared" si="18"/>
        <v>0.47368421052631576</v>
      </c>
      <c r="AP98" s="36">
        <f t="shared" si="18"/>
        <v>0.54545454545454541</v>
      </c>
      <c r="AQ98" s="36">
        <f t="shared" si="17"/>
        <v>0.5625</v>
      </c>
      <c r="AR98" s="36">
        <f t="shared" si="17"/>
        <v>0.36363636363636365</v>
      </c>
      <c r="AS98" s="36">
        <f t="shared" si="17"/>
        <v>0.47368421052631576</v>
      </c>
      <c r="AT98" s="36">
        <f t="shared" si="17"/>
        <v>0.70588235294117652</v>
      </c>
      <c r="AU98" s="36">
        <f t="shared" si="17"/>
        <v>0.68421052631578949</v>
      </c>
      <c r="AV98" s="27">
        <v>96</v>
      </c>
    </row>
    <row r="99" spans="1:48" x14ac:dyDescent="0.35">
      <c r="A99" t="s">
        <v>144</v>
      </c>
      <c r="B99" s="33">
        <v>96</v>
      </c>
      <c r="C99" s="27">
        <v>2</v>
      </c>
      <c r="D99" s="27">
        <v>7</v>
      </c>
      <c r="E99" s="27">
        <v>7</v>
      </c>
      <c r="F99" s="27">
        <f t="shared" si="14"/>
        <v>2</v>
      </c>
      <c r="G99" s="27">
        <f t="shared" si="15"/>
        <v>-5</v>
      </c>
      <c r="H99" s="27">
        <f t="shared" si="16"/>
        <v>0</v>
      </c>
      <c r="I99" s="34">
        <f>VLOOKUP(F99,naive_stat!$A$4:$E$13,5,0)</f>
        <v>0.4838709677419355</v>
      </c>
      <c r="J99" s="35">
        <f>11-VLOOKUP(F99,naive_stat!$A$4:$F$13,6,0)</f>
        <v>6</v>
      </c>
      <c r="K99" s="36">
        <f>HLOOKUP(F99,$AL$3:AU99,AV99,0)</f>
        <v>0.5714285714285714</v>
      </c>
      <c r="L99" s="54">
        <f>IF(VLOOKUP(C99,dynamic!$A$35:$G$44,7,0)&gt;VLOOKUP(D99,dynamic!$A$35:$G$44,7,0),C99,D99)</f>
        <v>2</v>
      </c>
      <c r="M99" s="54">
        <f t="shared" si="11"/>
        <v>0</v>
      </c>
      <c r="N99" s="54">
        <f>IF(VLOOKUP(C99,dynamic!$A$35:$F$44,2,0)&gt;VLOOKUP(D99,dynamic!$A$35:$F$44,2,0),C99,D99)</f>
        <v>2</v>
      </c>
      <c r="O99" s="54">
        <f t="shared" si="12"/>
        <v>0</v>
      </c>
      <c r="P99" s="54">
        <f>IF(VLOOKUP(C99,dynamic!$A$35:$F$44,4,0)&gt;VLOOKUP(D99,dynamic!$A$35:$F$44,4,0),C99,D99)</f>
        <v>7</v>
      </c>
      <c r="Q99" s="54">
        <f t="shared" si="13"/>
        <v>1</v>
      </c>
      <c r="R99" s="27">
        <f>COUNTIF($F$4:$F99,R$3)</f>
        <v>8</v>
      </c>
      <c r="S99" s="27">
        <f>COUNTIF($F$4:$F99,S$3)</f>
        <v>8</v>
      </c>
      <c r="T99" s="27">
        <f>COUNTIF($F$4:$F99,T$3)</f>
        <v>12</v>
      </c>
      <c r="U99" s="27">
        <f>COUNTIF($F$4:$F99,U$3)</f>
        <v>9</v>
      </c>
      <c r="V99" s="27">
        <f>COUNTIF($F$4:$F99,V$3)</f>
        <v>12</v>
      </c>
      <c r="W99" s="27">
        <f>COUNTIF($F$4:$F99,W$3)</f>
        <v>9</v>
      </c>
      <c r="X99" s="27">
        <f>COUNTIF($F$4:$F99,X$3)</f>
        <v>4</v>
      </c>
      <c r="Y99" s="27">
        <f>COUNTIF($F$4:$F99,Y$3)</f>
        <v>9</v>
      </c>
      <c r="Z99" s="27">
        <f>COUNTIF($F$4:$F99,Z$3)</f>
        <v>12</v>
      </c>
      <c r="AA99" s="27">
        <f>COUNTIF($F$4:$F99,AA$3)</f>
        <v>13</v>
      </c>
      <c r="AB99" s="38">
        <f>COUNTIF($E$4:$F99,R$3)</f>
        <v>18</v>
      </c>
      <c r="AC99" s="28">
        <f>COUNTIF($E$4:$F99,S$3)</f>
        <v>29</v>
      </c>
      <c r="AD99" s="28">
        <f>COUNTIF($E$4:$F99,T$3)</f>
        <v>21</v>
      </c>
      <c r="AE99" s="28">
        <f>COUNTIF($E$4:$F99,U$3)</f>
        <v>19</v>
      </c>
      <c r="AF99" s="28">
        <f>COUNTIF($E$4:$F99,V$3)</f>
        <v>22</v>
      </c>
      <c r="AG99" s="28">
        <f>COUNTIF($E$4:$F99,W$3)</f>
        <v>16</v>
      </c>
      <c r="AH99" s="28">
        <f>COUNTIF($E$4:$F99,X$3)</f>
        <v>11</v>
      </c>
      <c r="AI99" s="28">
        <f>COUNTIF($E$4:$F99,Y$3)</f>
        <v>20</v>
      </c>
      <c r="AJ99" s="28">
        <f>COUNTIF($E$4:$F99,Z$3)</f>
        <v>17</v>
      </c>
      <c r="AK99" s="28">
        <f>COUNTIF($E$4:$F99,AA$3)</f>
        <v>19</v>
      </c>
      <c r="AL99" s="36">
        <f t="shared" si="18"/>
        <v>0.44444444444444442</v>
      </c>
      <c r="AM99" s="36">
        <f t="shared" si="18"/>
        <v>0.27586206896551724</v>
      </c>
      <c r="AN99" s="36">
        <f t="shared" si="18"/>
        <v>0.5714285714285714</v>
      </c>
      <c r="AO99" s="36">
        <f t="shared" si="18"/>
        <v>0.47368421052631576</v>
      </c>
      <c r="AP99" s="36">
        <f t="shared" si="18"/>
        <v>0.54545454545454541</v>
      </c>
      <c r="AQ99" s="36">
        <f t="shared" si="17"/>
        <v>0.5625</v>
      </c>
      <c r="AR99" s="36">
        <f t="shared" si="17"/>
        <v>0.36363636363636365</v>
      </c>
      <c r="AS99" s="36">
        <f t="shared" si="17"/>
        <v>0.45</v>
      </c>
      <c r="AT99" s="36">
        <f t="shared" si="17"/>
        <v>0.70588235294117652</v>
      </c>
      <c r="AU99" s="36">
        <f t="shared" si="17"/>
        <v>0.68421052631578949</v>
      </c>
      <c r="AV99" s="27">
        <v>97</v>
      </c>
    </row>
    <row r="100" spans="1:48" x14ac:dyDescent="0.35">
      <c r="A100" t="s">
        <v>144</v>
      </c>
      <c r="B100" s="33">
        <v>97</v>
      </c>
      <c r="C100" s="27">
        <v>9</v>
      </c>
      <c r="D100" s="27">
        <v>5</v>
      </c>
      <c r="E100" s="27">
        <v>5</v>
      </c>
      <c r="F100" s="27">
        <f t="shared" si="14"/>
        <v>9</v>
      </c>
      <c r="G100" s="27">
        <f t="shared" si="15"/>
        <v>4</v>
      </c>
      <c r="H100" s="27">
        <f t="shared" si="16"/>
        <v>0</v>
      </c>
      <c r="I100" s="34">
        <f>VLOOKUP(F100,naive_stat!$A$4:$E$13,5,0)</f>
        <v>0.4</v>
      </c>
      <c r="J100" s="35">
        <f>11-VLOOKUP(F100,naive_stat!$A$4:$F$13,6,0)</f>
        <v>2</v>
      </c>
      <c r="K100" s="36">
        <f>HLOOKUP(F100,$AL$3:AU100,AV100,0)</f>
        <v>0.7</v>
      </c>
      <c r="L100" s="54">
        <f>IF(VLOOKUP(C100,dynamic!$A$35:$G$44,7,0)&gt;VLOOKUP(D100,dynamic!$A$35:$G$44,7,0),C100,D100)</f>
        <v>5</v>
      </c>
      <c r="M100" s="54">
        <f t="shared" si="11"/>
        <v>1</v>
      </c>
      <c r="N100" s="54">
        <f>IF(VLOOKUP(C100,dynamic!$A$35:$F$44,2,0)&gt;VLOOKUP(D100,dynamic!$A$35:$F$44,2,0),C100,D100)</f>
        <v>9</v>
      </c>
      <c r="O100" s="54">
        <f t="shared" si="12"/>
        <v>0</v>
      </c>
      <c r="P100" s="54">
        <f>IF(VLOOKUP(C100,dynamic!$A$35:$F$44,4,0)&gt;VLOOKUP(D100,dynamic!$A$35:$F$44,4,0),C100,D100)</f>
        <v>9</v>
      </c>
      <c r="Q100" s="54">
        <f t="shared" si="13"/>
        <v>0</v>
      </c>
      <c r="R100" s="27">
        <f>COUNTIF($F$4:$F100,R$3)</f>
        <v>8</v>
      </c>
      <c r="S100" s="27">
        <f>COUNTIF($F$4:$F100,S$3)</f>
        <v>8</v>
      </c>
      <c r="T100" s="27">
        <f>COUNTIF($F$4:$F100,T$3)</f>
        <v>12</v>
      </c>
      <c r="U100" s="27">
        <f>COUNTIF($F$4:$F100,U$3)</f>
        <v>9</v>
      </c>
      <c r="V100" s="27">
        <f>COUNTIF($F$4:$F100,V$3)</f>
        <v>12</v>
      </c>
      <c r="W100" s="27">
        <f>COUNTIF($F$4:$F100,W$3)</f>
        <v>9</v>
      </c>
      <c r="X100" s="27">
        <f>COUNTIF($F$4:$F100,X$3)</f>
        <v>4</v>
      </c>
      <c r="Y100" s="27">
        <f>COUNTIF($F$4:$F100,Y$3)</f>
        <v>9</v>
      </c>
      <c r="Z100" s="27">
        <f>COUNTIF($F$4:$F100,Z$3)</f>
        <v>12</v>
      </c>
      <c r="AA100" s="27">
        <f>COUNTIF($F$4:$F100,AA$3)</f>
        <v>14</v>
      </c>
      <c r="AB100" s="38">
        <f>COUNTIF($E$4:$F100,R$3)</f>
        <v>18</v>
      </c>
      <c r="AC100" s="28">
        <f>COUNTIF($E$4:$F100,S$3)</f>
        <v>29</v>
      </c>
      <c r="AD100" s="28">
        <f>COUNTIF($E$4:$F100,T$3)</f>
        <v>21</v>
      </c>
      <c r="AE100" s="28">
        <f>COUNTIF($E$4:$F100,U$3)</f>
        <v>19</v>
      </c>
      <c r="AF100" s="28">
        <f>COUNTIF($E$4:$F100,V$3)</f>
        <v>22</v>
      </c>
      <c r="AG100" s="28">
        <f>COUNTIF($E$4:$F100,W$3)</f>
        <v>17</v>
      </c>
      <c r="AH100" s="28">
        <f>COUNTIF($E$4:$F100,X$3)</f>
        <v>11</v>
      </c>
      <c r="AI100" s="28">
        <f>COUNTIF($E$4:$F100,Y$3)</f>
        <v>20</v>
      </c>
      <c r="AJ100" s="28">
        <f>COUNTIF($E$4:$F100,Z$3)</f>
        <v>17</v>
      </c>
      <c r="AK100" s="28">
        <f>COUNTIF($E$4:$F100,AA$3)</f>
        <v>20</v>
      </c>
      <c r="AL100" s="36">
        <f t="shared" si="18"/>
        <v>0.44444444444444442</v>
      </c>
      <c r="AM100" s="36">
        <f t="shared" si="18"/>
        <v>0.27586206896551724</v>
      </c>
      <c r="AN100" s="36">
        <f t="shared" si="18"/>
        <v>0.5714285714285714</v>
      </c>
      <c r="AO100" s="36">
        <f t="shared" si="18"/>
        <v>0.47368421052631576</v>
      </c>
      <c r="AP100" s="36">
        <f t="shared" si="18"/>
        <v>0.54545454545454541</v>
      </c>
      <c r="AQ100" s="36">
        <f t="shared" si="17"/>
        <v>0.52941176470588236</v>
      </c>
      <c r="AR100" s="36">
        <f t="shared" si="17"/>
        <v>0.36363636363636365</v>
      </c>
      <c r="AS100" s="36">
        <f t="shared" si="17"/>
        <v>0.45</v>
      </c>
      <c r="AT100" s="36">
        <f t="shared" si="17"/>
        <v>0.70588235294117652</v>
      </c>
      <c r="AU100" s="36">
        <f t="shared" si="17"/>
        <v>0.7</v>
      </c>
      <c r="AV100" s="27">
        <v>98</v>
      </c>
    </row>
    <row r="101" spans="1:48" x14ac:dyDescent="0.35">
      <c r="A101" t="s">
        <v>144</v>
      </c>
      <c r="B101" s="33">
        <v>98</v>
      </c>
      <c r="C101" s="27">
        <v>4</v>
      </c>
      <c r="D101" s="27">
        <v>6</v>
      </c>
      <c r="E101" s="27">
        <v>4</v>
      </c>
      <c r="F101" s="27">
        <f t="shared" si="14"/>
        <v>6</v>
      </c>
      <c r="G101" s="27">
        <f t="shared" si="15"/>
        <v>-2</v>
      </c>
      <c r="H101" s="27">
        <f t="shared" si="16"/>
        <v>0</v>
      </c>
      <c r="I101" s="34">
        <f>VLOOKUP(F101,naive_stat!$A$4:$E$13,5,0)</f>
        <v>0.55555555555555558</v>
      </c>
      <c r="J101" s="35">
        <f>11-VLOOKUP(F101,naive_stat!$A$4:$F$13,6,0)</f>
        <v>9</v>
      </c>
      <c r="K101" s="36">
        <f>HLOOKUP(F101,$AL$3:AU101,AV101,0)</f>
        <v>0.41666666666666669</v>
      </c>
      <c r="L101" s="54">
        <f>IF(VLOOKUP(C101,dynamic!$A$35:$G$44,7,0)&gt;VLOOKUP(D101,dynamic!$A$35:$G$44,7,0),C101,D101)</f>
        <v>6</v>
      </c>
      <c r="M101" s="54">
        <f t="shared" si="11"/>
        <v>0</v>
      </c>
      <c r="N101" s="54">
        <f>IF(VLOOKUP(C101,dynamic!$A$35:$F$44,2,0)&gt;VLOOKUP(D101,dynamic!$A$35:$F$44,2,0),C101,D101)</f>
        <v>4</v>
      </c>
      <c r="O101" s="54">
        <f t="shared" si="12"/>
        <v>1</v>
      </c>
      <c r="P101" s="54">
        <f>IF(VLOOKUP(C101,dynamic!$A$35:$F$44,4,0)&gt;VLOOKUP(D101,dynamic!$A$35:$F$44,4,0),C101,D101)</f>
        <v>4</v>
      </c>
      <c r="Q101" s="54">
        <f t="shared" si="13"/>
        <v>1</v>
      </c>
      <c r="R101" s="27">
        <f>COUNTIF($F$4:$F101,R$3)</f>
        <v>8</v>
      </c>
      <c r="S101" s="27">
        <f>COUNTIF($F$4:$F101,S$3)</f>
        <v>8</v>
      </c>
      <c r="T101" s="27">
        <f>COUNTIF($F$4:$F101,T$3)</f>
        <v>12</v>
      </c>
      <c r="U101" s="27">
        <f>COUNTIF($F$4:$F101,U$3)</f>
        <v>9</v>
      </c>
      <c r="V101" s="27">
        <f>COUNTIF($F$4:$F101,V$3)</f>
        <v>12</v>
      </c>
      <c r="W101" s="27">
        <f>COUNTIF($F$4:$F101,W$3)</f>
        <v>9</v>
      </c>
      <c r="X101" s="27">
        <f>COUNTIF($F$4:$F101,X$3)</f>
        <v>5</v>
      </c>
      <c r="Y101" s="27">
        <f>COUNTIF($F$4:$F101,Y$3)</f>
        <v>9</v>
      </c>
      <c r="Z101" s="27">
        <f>COUNTIF($F$4:$F101,Z$3)</f>
        <v>12</v>
      </c>
      <c r="AA101" s="27">
        <f>COUNTIF($F$4:$F101,AA$3)</f>
        <v>14</v>
      </c>
      <c r="AB101" s="38">
        <f>COUNTIF($E$4:$F101,R$3)</f>
        <v>18</v>
      </c>
      <c r="AC101" s="28">
        <f>COUNTIF($E$4:$F101,S$3)</f>
        <v>29</v>
      </c>
      <c r="AD101" s="28">
        <f>COUNTIF($E$4:$F101,T$3)</f>
        <v>21</v>
      </c>
      <c r="AE101" s="28">
        <f>COUNTIF($E$4:$F101,U$3)</f>
        <v>19</v>
      </c>
      <c r="AF101" s="28">
        <f>COUNTIF($E$4:$F101,V$3)</f>
        <v>23</v>
      </c>
      <c r="AG101" s="28">
        <f>COUNTIF($E$4:$F101,W$3)</f>
        <v>17</v>
      </c>
      <c r="AH101" s="28">
        <f>COUNTIF($E$4:$F101,X$3)</f>
        <v>12</v>
      </c>
      <c r="AI101" s="28">
        <f>COUNTIF($E$4:$F101,Y$3)</f>
        <v>20</v>
      </c>
      <c r="AJ101" s="28">
        <f>COUNTIF($E$4:$F101,Z$3)</f>
        <v>17</v>
      </c>
      <c r="AK101" s="28">
        <f>COUNTIF($E$4:$F101,AA$3)</f>
        <v>20</v>
      </c>
      <c r="AL101" s="36">
        <f t="shared" si="18"/>
        <v>0.44444444444444442</v>
      </c>
      <c r="AM101" s="36">
        <f t="shared" si="18"/>
        <v>0.27586206896551724</v>
      </c>
      <c r="AN101" s="36">
        <f t="shared" si="18"/>
        <v>0.5714285714285714</v>
      </c>
      <c r="AO101" s="36">
        <f t="shared" si="18"/>
        <v>0.47368421052631576</v>
      </c>
      <c r="AP101" s="36">
        <f t="shared" si="18"/>
        <v>0.52173913043478259</v>
      </c>
      <c r="AQ101" s="36">
        <f t="shared" si="17"/>
        <v>0.52941176470588236</v>
      </c>
      <c r="AR101" s="36">
        <f t="shared" si="17"/>
        <v>0.41666666666666669</v>
      </c>
      <c r="AS101" s="36">
        <f t="shared" si="17"/>
        <v>0.45</v>
      </c>
      <c r="AT101" s="36">
        <f t="shared" si="17"/>
        <v>0.70588235294117652</v>
      </c>
      <c r="AU101" s="36">
        <f t="shared" si="17"/>
        <v>0.7</v>
      </c>
      <c r="AV101" s="27">
        <v>99</v>
      </c>
    </row>
    <row r="102" spans="1:48" x14ac:dyDescent="0.35">
      <c r="A102" t="s">
        <v>144</v>
      </c>
      <c r="B102" s="33">
        <v>99</v>
      </c>
      <c r="C102" s="27">
        <v>2</v>
      </c>
      <c r="D102" s="27">
        <v>7</v>
      </c>
      <c r="E102" s="27">
        <v>2</v>
      </c>
      <c r="F102" s="27">
        <f t="shared" si="14"/>
        <v>7</v>
      </c>
      <c r="G102" s="27">
        <f t="shared" si="15"/>
        <v>-5</v>
      </c>
      <c r="H102" s="27">
        <f t="shared" si="16"/>
        <v>0</v>
      </c>
      <c r="I102" s="34">
        <f>VLOOKUP(F102,naive_stat!$A$4:$E$13,5,0)</f>
        <v>0.44827586206896552</v>
      </c>
      <c r="J102" s="35">
        <f>11-VLOOKUP(F102,naive_stat!$A$4:$F$13,6,0)</f>
        <v>4</v>
      </c>
      <c r="K102" s="36">
        <f>HLOOKUP(F102,$AL$3:AU102,AV102,0)</f>
        <v>0.47619047619047616</v>
      </c>
      <c r="L102" s="54">
        <f>IF(VLOOKUP(C102,dynamic!$A$35:$G$44,7,0)&gt;VLOOKUP(D102,dynamic!$A$35:$G$44,7,0),C102,D102)</f>
        <v>2</v>
      </c>
      <c r="M102" s="54">
        <f t="shared" si="11"/>
        <v>1</v>
      </c>
      <c r="N102" s="54">
        <f>IF(VLOOKUP(C102,dynamic!$A$35:$F$44,2,0)&gt;VLOOKUP(D102,dynamic!$A$35:$F$44,2,0),C102,D102)</f>
        <v>2</v>
      </c>
      <c r="O102" s="54">
        <f t="shared" si="12"/>
        <v>1</v>
      </c>
      <c r="P102" s="54">
        <f>IF(VLOOKUP(C102,dynamic!$A$35:$F$44,4,0)&gt;VLOOKUP(D102,dynamic!$A$35:$F$44,4,0),C102,D102)</f>
        <v>7</v>
      </c>
      <c r="Q102" s="54">
        <f t="shared" si="13"/>
        <v>0</v>
      </c>
      <c r="R102" s="27">
        <f>COUNTIF($F$4:$F102,R$3)</f>
        <v>8</v>
      </c>
      <c r="S102" s="27">
        <f>COUNTIF($F$4:$F102,S$3)</f>
        <v>8</v>
      </c>
      <c r="T102" s="27">
        <f>COUNTIF($F$4:$F102,T$3)</f>
        <v>12</v>
      </c>
      <c r="U102" s="27">
        <f>COUNTIF($F$4:$F102,U$3)</f>
        <v>9</v>
      </c>
      <c r="V102" s="27">
        <f>COUNTIF($F$4:$F102,V$3)</f>
        <v>12</v>
      </c>
      <c r="W102" s="27">
        <f>COUNTIF($F$4:$F102,W$3)</f>
        <v>9</v>
      </c>
      <c r="X102" s="27">
        <f>COUNTIF($F$4:$F102,X$3)</f>
        <v>5</v>
      </c>
      <c r="Y102" s="27">
        <f>COUNTIF($F$4:$F102,Y$3)</f>
        <v>10</v>
      </c>
      <c r="Z102" s="27">
        <f>COUNTIF($F$4:$F102,Z$3)</f>
        <v>12</v>
      </c>
      <c r="AA102" s="27">
        <f>COUNTIF($F$4:$F102,AA$3)</f>
        <v>14</v>
      </c>
      <c r="AB102" s="38">
        <f>COUNTIF($E$4:$F102,R$3)</f>
        <v>18</v>
      </c>
      <c r="AC102" s="28">
        <f>COUNTIF($E$4:$F102,S$3)</f>
        <v>29</v>
      </c>
      <c r="AD102" s="28">
        <f>COUNTIF($E$4:$F102,T$3)</f>
        <v>22</v>
      </c>
      <c r="AE102" s="28">
        <f>COUNTIF($E$4:$F102,U$3)</f>
        <v>19</v>
      </c>
      <c r="AF102" s="28">
        <f>COUNTIF($E$4:$F102,V$3)</f>
        <v>23</v>
      </c>
      <c r="AG102" s="28">
        <f>COUNTIF($E$4:$F102,W$3)</f>
        <v>17</v>
      </c>
      <c r="AH102" s="28">
        <f>COUNTIF($E$4:$F102,X$3)</f>
        <v>12</v>
      </c>
      <c r="AI102" s="28">
        <f>COUNTIF($E$4:$F102,Y$3)</f>
        <v>21</v>
      </c>
      <c r="AJ102" s="28">
        <f>COUNTIF($E$4:$F102,Z$3)</f>
        <v>17</v>
      </c>
      <c r="AK102" s="28">
        <f>COUNTIF($E$4:$F102,AA$3)</f>
        <v>20</v>
      </c>
      <c r="AL102" s="36">
        <f t="shared" si="18"/>
        <v>0.44444444444444442</v>
      </c>
      <c r="AM102" s="36">
        <f t="shared" si="18"/>
        <v>0.27586206896551724</v>
      </c>
      <c r="AN102" s="36">
        <f t="shared" si="18"/>
        <v>0.54545454545454541</v>
      </c>
      <c r="AO102" s="36">
        <f t="shared" si="18"/>
        <v>0.47368421052631576</v>
      </c>
      <c r="AP102" s="36">
        <f t="shared" si="18"/>
        <v>0.52173913043478259</v>
      </c>
      <c r="AQ102" s="36">
        <f t="shared" si="17"/>
        <v>0.52941176470588236</v>
      </c>
      <c r="AR102" s="36">
        <f t="shared" si="17"/>
        <v>0.41666666666666669</v>
      </c>
      <c r="AS102" s="36">
        <f t="shared" si="17"/>
        <v>0.47619047619047616</v>
      </c>
      <c r="AT102" s="36">
        <f t="shared" si="17"/>
        <v>0.70588235294117652</v>
      </c>
      <c r="AU102" s="36">
        <f t="shared" si="17"/>
        <v>0.7</v>
      </c>
      <c r="AV102" s="27">
        <v>100</v>
      </c>
    </row>
    <row r="103" spans="1:48" x14ac:dyDescent="0.35">
      <c r="A103" t="s">
        <v>144</v>
      </c>
      <c r="B103" s="33">
        <v>100</v>
      </c>
      <c r="C103" s="27">
        <v>5</v>
      </c>
      <c r="D103" s="27">
        <v>3</v>
      </c>
      <c r="E103" s="27">
        <v>5</v>
      </c>
      <c r="F103" s="27">
        <f t="shared" si="14"/>
        <v>3</v>
      </c>
      <c r="G103" s="27">
        <f t="shared" si="15"/>
        <v>2</v>
      </c>
      <c r="H103" s="27">
        <f t="shared" si="16"/>
        <v>0</v>
      </c>
      <c r="I103" s="34">
        <f>VLOOKUP(F103,naive_stat!$A$4:$E$13,5,0)</f>
        <v>0.48148148148148145</v>
      </c>
      <c r="J103" s="35">
        <f>11-VLOOKUP(F103,naive_stat!$A$4:$F$13,6,0)</f>
        <v>5</v>
      </c>
      <c r="K103" s="36">
        <f>HLOOKUP(F103,$AL$3:AU103,AV103,0)</f>
        <v>0.5</v>
      </c>
      <c r="L103" s="54">
        <f>IF(VLOOKUP(C103,dynamic!$A$35:$G$44,7,0)&gt;VLOOKUP(D103,dynamic!$A$35:$G$44,7,0),C103,D103)</f>
        <v>3</v>
      </c>
      <c r="M103" s="54">
        <f>IF(L103=E103,1,0)</f>
        <v>0</v>
      </c>
      <c r="N103" s="54">
        <f>IF(VLOOKUP(C103,dynamic!$A$35:$F$44,2,0)&gt;VLOOKUP(D103,dynamic!$A$35:$F$44,2,0),C103,D103)</f>
        <v>5</v>
      </c>
      <c r="O103" s="54">
        <f t="shared" ref="O103" si="19">IF(N103=$E103,1,0)</f>
        <v>1</v>
      </c>
      <c r="P103" s="54">
        <f>IF(VLOOKUP(C103,dynamic!$A$35:$F$44,4,0)&gt;VLOOKUP(D103,dynamic!$A$35:$F$44,4,0),C103,D103)</f>
        <v>5</v>
      </c>
      <c r="Q103" s="54">
        <f t="shared" ref="Q103" si="20">IF(P103=$E103,1,0)</f>
        <v>1</v>
      </c>
      <c r="R103" s="27">
        <f>COUNTIF($F$4:$F103,R$3)</f>
        <v>8</v>
      </c>
      <c r="S103" s="27">
        <f>COUNTIF($F$4:$F103,S$3)</f>
        <v>8</v>
      </c>
      <c r="T103" s="27">
        <f>COUNTIF($F$4:$F103,T$3)</f>
        <v>12</v>
      </c>
      <c r="U103" s="27">
        <f>COUNTIF($F$4:$F103,U$3)</f>
        <v>10</v>
      </c>
      <c r="V103" s="27">
        <f>COUNTIF($F$4:$F103,V$3)</f>
        <v>12</v>
      </c>
      <c r="W103" s="27">
        <f>COUNTIF($F$4:$F103,W$3)</f>
        <v>9</v>
      </c>
      <c r="X103" s="27">
        <f>COUNTIF($F$4:$F103,X$3)</f>
        <v>5</v>
      </c>
      <c r="Y103" s="27">
        <f>COUNTIF($F$4:$F103,Y$3)</f>
        <v>10</v>
      </c>
      <c r="Z103" s="27">
        <f>COUNTIF($F$4:$F103,Z$3)</f>
        <v>12</v>
      </c>
      <c r="AA103" s="27">
        <f>COUNTIF($F$4:$F103,AA$3)</f>
        <v>14</v>
      </c>
      <c r="AB103" s="42">
        <f>COUNTIF($E$4:$F103,R$3)</f>
        <v>18</v>
      </c>
      <c r="AC103" s="43">
        <f>COUNTIF($E$4:$F103,S$3)</f>
        <v>29</v>
      </c>
      <c r="AD103" s="43">
        <f>COUNTIF($E$4:$F103,T$3)</f>
        <v>22</v>
      </c>
      <c r="AE103" s="43">
        <f>COUNTIF($E$4:$F103,U$3)</f>
        <v>20</v>
      </c>
      <c r="AF103" s="43">
        <f>COUNTIF($E$4:$F103,V$3)</f>
        <v>23</v>
      </c>
      <c r="AG103" s="43">
        <f>COUNTIF($E$4:$F103,W$3)</f>
        <v>18</v>
      </c>
      <c r="AH103" s="43">
        <f>COUNTIF($E$4:$F103,X$3)</f>
        <v>12</v>
      </c>
      <c r="AI103" s="43">
        <f>COUNTIF($E$4:$F103,Y$3)</f>
        <v>21</v>
      </c>
      <c r="AJ103" s="43">
        <f>COUNTIF($E$4:$F103,Z$3)</f>
        <v>17</v>
      </c>
      <c r="AK103" s="43">
        <f>COUNTIF($E$4:$F103,AA$3)</f>
        <v>20</v>
      </c>
      <c r="AL103" s="36">
        <f t="shared" si="18"/>
        <v>0.44444444444444442</v>
      </c>
      <c r="AM103" s="36">
        <f t="shared" si="18"/>
        <v>0.27586206896551724</v>
      </c>
      <c r="AN103" s="36">
        <f t="shared" si="18"/>
        <v>0.54545454545454541</v>
      </c>
      <c r="AO103" s="36">
        <f t="shared" si="18"/>
        <v>0.5</v>
      </c>
      <c r="AP103" s="36">
        <f t="shared" si="18"/>
        <v>0.52173913043478259</v>
      </c>
      <c r="AQ103" s="36">
        <f t="shared" si="17"/>
        <v>0.5</v>
      </c>
      <c r="AR103" s="36">
        <f t="shared" si="17"/>
        <v>0.41666666666666669</v>
      </c>
      <c r="AS103" s="36">
        <f t="shared" si="17"/>
        <v>0.47619047619047616</v>
      </c>
      <c r="AT103" s="36">
        <f t="shared" si="17"/>
        <v>0.70588235294117652</v>
      </c>
      <c r="AU103" s="36">
        <f t="shared" si="17"/>
        <v>0.7</v>
      </c>
      <c r="AV103" s="27">
        <v>101</v>
      </c>
    </row>
    <row r="104" spans="1:48" x14ac:dyDescent="0.35">
      <c r="A104" t="s">
        <v>145</v>
      </c>
      <c r="B104" s="32">
        <v>101</v>
      </c>
      <c r="C104">
        <v>9</v>
      </c>
      <c r="D104">
        <v>7</v>
      </c>
      <c r="E104">
        <v>9</v>
      </c>
      <c r="F104">
        <f t="shared" si="14"/>
        <v>7</v>
      </c>
      <c r="G104">
        <f t="shared" si="15"/>
        <v>2</v>
      </c>
      <c r="H104">
        <f t="shared" si="16"/>
        <v>0</v>
      </c>
      <c r="I104" s="5">
        <f>VLOOKUP(F104,naive_stat!$A$4:$E$13,5,0)</f>
        <v>0.44827586206896552</v>
      </c>
      <c r="J104" s="35">
        <f>11-VLOOKUP(F104,naive_stat!$A$4:$F$13,6,0)</f>
        <v>4</v>
      </c>
      <c r="K104" s="4">
        <f>HLOOKUP(F104,$AL$3:AU104,AV104,0)</f>
        <v>0.5</v>
      </c>
      <c r="L104" s="47">
        <f>IF(VLOOKUP(C104,dynamic!$A$35:$G$44,7,0)&gt;VLOOKUP(D104,dynamic!$A$35:$G$44,7,0),C104,D104)</f>
        <v>7</v>
      </c>
      <c r="M104" s="47">
        <f>IF(L104=E104,1,0)</f>
        <v>0</v>
      </c>
      <c r="N104" s="46">
        <f>IF(VLOOKUP(C104,dynamic!$A$35:$F$44,2,0)&gt;VLOOKUP(D104,dynamic!$A$35:$F$44,2,0),C104,D104)</f>
        <v>9</v>
      </c>
      <c r="O104" s="46">
        <f t="shared" ref="O104:O132" si="21">IF(N104=$E104,1,0)</f>
        <v>1</v>
      </c>
      <c r="P104" s="46">
        <f>IF(VLOOKUP(C104,dynamic!$A$35:$F$44,4,0)&gt;VLOOKUP(D104,dynamic!$A$35:$F$44,4,0),C104,D104)</f>
        <v>9</v>
      </c>
      <c r="Q104" s="46">
        <f t="shared" ref="Q104:Q132" si="22">IF(P104=$E104,1,0)</f>
        <v>1</v>
      </c>
      <c r="R104" s="27">
        <f>COUNTIF($F$4:$F104,R$3)</f>
        <v>8</v>
      </c>
      <c r="S104" s="27">
        <f>COUNTIF($F$4:$F104,S$3)</f>
        <v>8</v>
      </c>
      <c r="T104" s="27">
        <f>COUNTIF($F$4:$F104,T$3)</f>
        <v>12</v>
      </c>
      <c r="U104" s="27">
        <f>COUNTIF($F$4:$F104,U$3)</f>
        <v>10</v>
      </c>
      <c r="V104" s="27">
        <f>COUNTIF($F$4:$F104,V$3)</f>
        <v>12</v>
      </c>
      <c r="W104" s="27">
        <f>COUNTIF($F$4:$F104,W$3)</f>
        <v>9</v>
      </c>
      <c r="X104" s="27">
        <f>COUNTIF($F$4:$F104,X$3)</f>
        <v>5</v>
      </c>
      <c r="Y104" s="27">
        <f>COUNTIF($F$4:$F104,Y$3)</f>
        <v>11</v>
      </c>
      <c r="Z104" s="27">
        <f>COUNTIF($F$4:$F104,Z$3)</f>
        <v>12</v>
      </c>
      <c r="AA104" s="27">
        <f>COUNTIF($F$4:$F104,AA$3)</f>
        <v>14</v>
      </c>
      <c r="AB104" s="39">
        <f>COUNTIF($E$4:$F104,R$3)</f>
        <v>18</v>
      </c>
      <c r="AC104" s="41">
        <f>COUNTIF($E$4:$F104,S$3)</f>
        <v>29</v>
      </c>
      <c r="AD104" s="41">
        <f>COUNTIF($E$4:$F104,T$3)</f>
        <v>22</v>
      </c>
      <c r="AE104" s="41">
        <f>COUNTIF($E$4:$F104,U$3)</f>
        <v>20</v>
      </c>
      <c r="AF104" s="41">
        <f>COUNTIF($E$4:$F104,V$3)</f>
        <v>23</v>
      </c>
      <c r="AG104" s="41">
        <f>COUNTIF($E$4:$F104,W$3)</f>
        <v>18</v>
      </c>
      <c r="AH104" s="41">
        <f>COUNTIF($E$4:$F104,X$3)</f>
        <v>12</v>
      </c>
      <c r="AI104" s="41">
        <f>COUNTIF($E$4:$F104,Y$3)</f>
        <v>22</v>
      </c>
      <c r="AJ104" s="41">
        <f>COUNTIF($E$4:$F104,Z$3)</f>
        <v>17</v>
      </c>
      <c r="AK104" s="41">
        <f>COUNTIF($E$4:$F104,AA$3)</f>
        <v>21</v>
      </c>
      <c r="AL104" s="4">
        <f t="shared" si="18"/>
        <v>0.44444444444444442</v>
      </c>
      <c r="AM104" s="4">
        <f t="shared" si="18"/>
        <v>0.27586206896551724</v>
      </c>
      <c r="AN104" s="4">
        <f t="shared" si="18"/>
        <v>0.54545454545454541</v>
      </c>
      <c r="AO104" s="4">
        <f t="shared" si="18"/>
        <v>0.5</v>
      </c>
      <c r="AP104" s="4">
        <f t="shared" si="18"/>
        <v>0.52173913043478259</v>
      </c>
      <c r="AQ104" s="4">
        <f t="shared" si="17"/>
        <v>0.5</v>
      </c>
      <c r="AR104" s="4">
        <f t="shared" si="17"/>
        <v>0.41666666666666669</v>
      </c>
      <c r="AS104" s="4">
        <f t="shared" si="17"/>
        <v>0.5</v>
      </c>
      <c r="AT104" s="4">
        <f t="shared" si="17"/>
        <v>0.70588235294117652</v>
      </c>
      <c r="AU104" s="4">
        <f t="shared" si="17"/>
        <v>0.66666666666666663</v>
      </c>
      <c r="AV104">
        <v>102</v>
      </c>
    </row>
    <row r="105" spans="1:48" x14ac:dyDescent="0.35">
      <c r="A105" t="s">
        <v>145</v>
      </c>
      <c r="B105" s="32">
        <v>102</v>
      </c>
      <c r="C105">
        <v>4</v>
      </c>
      <c r="D105">
        <v>0</v>
      </c>
      <c r="E105">
        <v>0</v>
      </c>
      <c r="F105">
        <f t="shared" si="14"/>
        <v>4</v>
      </c>
      <c r="G105">
        <f t="shared" si="15"/>
        <v>4</v>
      </c>
      <c r="H105">
        <f t="shared" si="16"/>
        <v>0</v>
      </c>
      <c r="I105" s="5">
        <f>VLOOKUP(F105,naive_stat!$A$4:$E$13,5,0)</f>
        <v>0.5161290322580645</v>
      </c>
      <c r="J105" s="35">
        <f>11-VLOOKUP(F105,naive_stat!$A$4:$F$13,6,0)</f>
        <v>8</v>
      </c>
      <c r="K105" s="4">
        <f>HLOOKUP(F105,$AL$3:AU105,AV105,0)</f>
        <v>0.54166666666666663</v>
      </c>
      <c r="L105" s="47">
        <f>IF(VLOOKUP(C105,dynamic!$A$35:$G$44,7,0)&gt;VLOOKUP(D105,dynamic!$A$35:$G$44,7,0),C105,D105)</f>
        <v>0</v>
      </c>
      <c r="M105" s="47">
        <f t="shared" ref="M105:M143" si="23">IF(L105=E105,1,0)</f>
        <v>1</v>
      </c>
      <c r="N105" s="46">
        <f>IF(VLOOKUP(C105,dynamic!$A$35:$F$44,2,0)&gt;VLOOKUP(D105,dynamic!$A$35:$F$44,2,0),C105,D105)</f>
        <v>4</v>
      </c>
      <c r="O105" s="46">
        <f t="shared" si="21"/>
        <v>0</v>
      </c>
      <c r="P105" s="46">
        <f>IF(VLOOKUP(C105,dynamic!$A$35:$F$44,4,0)&gt;VLOOKUP(D105,dynamic!$A$35:$F$44,4,0),C105,D105)</f>
        <v>4</v>
      </c>
      <c r="Q105" s="46">
        <f t="shared" si="22"/>
        <v>0</v>
      </c>
      <c r="R105" s="27">
        <f>COUNTIF($F$4:$F105,R$3)</f>
        <v>8</v>
      </c>
      <c r="S105" s="27">
        <f>COUNTIF($F$4:$F105,S$3)</f>
        <v>8</v>
      </c>
      <c r="T105" s="27">
        <f>COUNTIF($F$4:$F105,T$3)</f>
        <v>12</v>
      </c>
      <c r="U105" s="27">
        <f>COUNTIF($F$4:$F105,U$3)</f>
        <v>10</v>
      </c>
      <c r="V105" s="27">
        <f>COUNTIF($F$4:$F105,V$3)</f>
        <v>13</v>
      </c>
      <c r="W105" s="27">
        <f>COUNTIF($F$4:$F105,W$3)</f>
        <v>9</v>
      </c>
      <c r="X105" s="27">
        <f>COUNTIF($F$4:$F105,X$3)</f>
        <v>5</v>
      </c>
      <c r="Y105" s="27">
        <f>COUNTIF($F$4:$F105,Y$3)</f>
        <v>11</v>
      </c>
      <c r="Z105" s="27">
        <f>COUNTIF($F$4:$F105,Z$3)</f>
        <v>12</v>
      </c>
      <c r="AA105" s="27">
        <f>COUNTIF($F$4:$F105,AA$3)</f>
        <v>14</v>
      </c>
      <c r="AB105" s="39">
        <f>COUNTIF($E$4:$F105,R$3)</f>
        <v>19</v>
      </c>
      <c r="AC105" s="41">
        <f>COUNTIF($E$4:$F105,S$3)</f>
        <v>29</v>
      </c>
      <c r="AD105" s="41">
        <f>COUNTIF($E$4:$F105,T$3)</f>
        <v>22</v>
      </c>
      <c r="AE105" s="41">
        <f>COUNTIF($E$4:$F105,U$3)</f>
        <v>20</v>
      </c>
      <c r="AF105" s="41">
        <f>COUNTIF($E$4:$F105,V$3)</f>
        <v>24</v>
      </c>
      <c r="AG105" s="41">
        <f>COUNTIF($E$4:$F105,W$3)</f>
        <v>18</v>
      </c>
      <c r="AH105" s="41">
        <f>COUNTIF($E$4:$F105,X$3)</f>
        <v>12</v>
      </c>
      <c r="AI105" s="41">
        <f>COUNTIF($E$4:$F105,Y$3)</f>
        <v>22</v>
      </c>
      <c r="AJ105" s="41">
        <f>COUNTIF($E$4:$F105,Z$3)</f>
        <v>17</v>
      </c>
      <c r="AK105" s="41">
        <f>COUNTIF($E$4:$F105,AA$3)</f>
        <v>21</v>
      </c>
      <c r="AL105" s="4">
        <f t="shared" si="18"/>
        <v>0.42105263157894735</v>
      </c>
      <c r="AM105" s="4">
        <f t="shared" si="18"/>
        <v>0.27586206896551724</v>
      </c>
      <c r="AN105" s="4">
        <f t="shared" si="18"/>
        <v>0.54545454545454541</v>
      </c>
      <c r="AO105" s="4">
        <f t="shared" si="18"/>
        <v>0.5</v>
      </c>
      <c r="AP105" s="4">
        <f t="shared" si="18"/>
        <v>0.54166666666666663</v>
      </c>
      <c r="AQ105" s="4">
        <f t="shared" si="17"/>
        <v>0.5</v>
      </c>
      <c r="AR105" s="4">
        <f t="shared" si="17"/>
        <v>0.41666666666666669</v>
      </c>
      <c r="AS105" s="4">
        <f t="shared" si="17"/>
        <v>0.5</v>
      </c>
      <c r="AT105" s="4">
        <f t="shared" si="17"/>
        <v>0.70588235294117652</v>
      </c>
      <c r="AU105" s="4">
        <f t="shared" si="17"/>
        <v>0.66666666666666663</v>
      </c>
      <c r="AV105">
        <v>103</v>
      </c>
    </row>
    <row r="106" spans="1:48" x14ac:dyDescent="0.35">
      <c r="A106" t="s">
        <v>145</v>
      </c>
      <c r="B106" s="32">
        <v>103</v>
      </c>
      <c r="C106">
        <v>4</v>
      </c>
      <c r="D106">
        <v>0</v>
      </c>
      <c r="E106">
        <v>0</v>
      </c>
      <c r="F106">
        <f t="shared" si="14"/>
        <v>4</v>
      </c>
      <c r="G106">
        <f t="shared" si="15"/>
        <v>4</v>
      </c>
      <c r="H106">
        <f t="shared" si="16"/>
        <v>0</v>
      </c>
      <c r="I106" s="5">
        <f>VLOOKUP(F106,naive_stat!$A$4:$E$13,5,0)</f>
        <v>0.5161290322580645</v>
      </c>
      <c r="J106" s="35">
        <f>11-VLOOKUP(F106,naive_stat!$A$4:$F$13,6,0)</f>
        <v>8</v>
      </c>
      <c r="K106" s="4">
        <f>HLOOKUP(F106,$AL$3:AU106,AV106,0)</f>
        <v>0.56000000000000005</v>
      </c>
      <c r="L106" s="47">
        <f>IF(VLOOKUP(C106,dynamic!$A$35:$G$44,7,0)&gt;VLOOKUP(D106,dynamic!$A$35:$G$44,7,0),C106,D106)</f>
        <v>0</v>
      </c>
      <c r="M106" s="47">
        <f t="shared" si="23"/>
        <v>1</v>
      </c>
      <c r="N106" s="46">
        <f>IF(VLOOKUP(C106,dynamic!$A$35:$F$44,2,0)&gt;VLOOKUP(D106,dynamic!$A$35:$F$44,2,0),C106,D106)</f>
        <v>4</v>
      </c>
      <c r="O106" s="46">
        <f t="shared" si="21"/>
        <v>0</v>
      </c>
      <c r="P106" s="46">
        <f>IF(VLOOKUP(C106,dynamic!$A$35:$F$44,4,0)&gt;VLOOKUP(D106,dynamic!$A$35:$F$44,4,0),C106,D106)</f>
        <v>4</v>
      </c>
      <c r="Q106" s="46">
        <f t="shared" si="22"/>
        <v>0</v>
      </c>
      <c r="R106" s="27">
        <f>COUNTIF($F$4:$F106,R$3)</f>
        <v>8</v>
      </c>
      <c r="S106" s="27">
        <f>COUNTIF($F$4:$F106,S$3)</f>
        <v>8</v>
      </c>
      <c r="T106" s="27">
        <f>COUNTIF($F$4:$F106,T$3)</f>
        <v>12</v>
      </c>
      <c r="U106" s="27">
        <f>COUNTIF($F$4:$F106,U$3)</f>
        <v>10</v>
      </c>
      <c r="V106" s="27">
        <f>COUNTIF($F$4:$F106,V$3)</f>
        <v>14</v>
      </c>
      <c r="W106" s="27">
        <f>COUNTIF($F$4:$F106,W$3)</f>
        <v>9</v>
      </c>
      <c r="X106" s="27">
        <f>COUNTIF($F$4:$F106,X$3)</f>
        <v>5</v>
      </c>
      <c r="Y106" s="27">
        <f>COUNTIF($F$4:$F106,Y$3)</f>
        <v>11</v>
      </c>
      <c r="Z106" s="27">
        <f>COUNTIF($F$4:$F106,Z$3)</f>
        <v>12</v>
      </c>
      <c r="AA106" s="27">
        <f>COUNTIF($F$4:$F106,AA$3)</f>
        <v>14</v>
      </c>
      <c r="AB106" s="39">
        <f>COUNTIF($E$4:$F106,R$3)</f>
        <v>20</v>
      </c>
      <c r="AC106" s="41">
        <f>COUNTIF($E$4:$F106,S$3)</f>
        <v>29</v>
      </c>
      <c r="AD106" s="41">
        <f>COUNTIF($E$4:$F106,T$3)</f>
        <v>22</v>
      </c>
      <c r="AE106" s="41">
        <f>COUNTIF($E$4:$F106,U$3)</f>
        <v>20</v>
      </c>
      <c r="AF106" s="41">
        <f>COUNTIF($E$4:$F106,V$3)</f>
        <v>25</v>
      </c>
      <c r="AG106" s="41">
        <f>COUNTIF($E$4:$F106,W$3)</f>
        <v>18</v>
      </c>
      <c r="AH106" s="41">
        <f>COUNTIF($E$4:$F106,X$3)</f>
        <v>12</v>
      </c>
      <c r="AI106" s="41">
        <f>COUNTIF($E$4:$F106,Y$3)</f>
        <v>22</v>
      </c>
      <c r="AJ106" s="41">
        <f>COUNTIF($E$4:$F106,Z$3)</f>
        <v>17</v>
      </c>
      <c r="AK106" s="41">
        <f>COUNTIF($E$4:$F106,AA$3)</f>
        <v>21</v>
      </c>
      <c r="AL106" s="4">
        <f t="shared" si="18"/>
        <v>0.4</v>
      </c>
      <c r="AM106" s="4">
        <f t="shared" si="18"/>
        <v>0.27586206896551724</v>
      </c>
      <c r="AN106" s="4">
        <f t="shared" si="18"/>
        <v>0.54545454545454541</v>
      </c>
      <c r="AO106" s="4">
        <f t="shared" si="18"/>
        <v>0.5</v>
      </c>
      <c r="AP106" s="4">
        <f t="shared" si="18"/>
        <v>0.56000000000000005</v>
      </c>
      <c r="AQ106" s="4">
        <f t="shared" si="17"/>
        <v>0.5</v>
      </c>
      <c r="AR106" s="4">
        <f t="shared" si="17"/>
        <v>0.41666666666666669</v>
      </c>
      <c r="AS106" s="4">
        <f t="shared" si="17"/>
        <v>0.5</v>
      </c>
      <c r="AT106" s="4">
        <f t="shared" si="17"/>
        <v>0.70588235294117652</v>
      </c>
      <c r="AU106" s="4">
        <f t="shared" si="17"/>
        <v>0.66666666666666663</v>
      </c>
      <c r="AV106">
        <v>104</v>
      </c>
    </row>
    <row r="107" spans="1:48" x14ac:dyDescent="0.35">
      <c r="A107" t="s">
        <v>145</v>
      </c>
      <c r="B107" s="32">
        <v>104</v>
      </c>
      <c r="C107">
        <v>2</v>
      </c>
      <c r="D107">
        <v>5</v>
      </c>
      <c r="E107">
        <v>2</v>
      </c>
      <c r="F107">
        <f t="shared" si="14"/>
        <v>5</v>
      </c>
      <c r="G107">
        <f t="shared" si="15"/>
        <v>-3</v>
      </c>
      <c r="H107">
        <f t="shared" si="16"/>
        <v>0</v>
      </c>
      <c r="I107" s="5">
        <f>VLOOKUP(F107,naive_stat!$A$4:$E$13,5,0)</f>
        <v>0.42307692307692307</v>
      </c>
      <c r="J107" s="35">
        <f>11-VLOOKUP(F107,naive_stat!$A$4:$F$13,6,0)</f>
        <v>3</v>
      </c>
      <c r="K107" s="4">
        <f>HLOOKUP(F107,$AL$3:AU107,AV107,0)</f>
        <v>0.52631578947368418</v>
      </c>
      <c r="L107" s="47">
        <f>IF(VLOOKUP(C107,dynamic!$A$35:$G$44,7,0)&gt;VLOOKUP(D107,dynamic!$A$35:$G$44,7,0),C107,D107)</f>
        <v>2</v>
      </c>
      <c r="M107" s="47">
        <f t="shared" si="23"/>
        <v>1</v>
      </c>
      <c r="N107" s="46">
        <f>IF(VLOOKUP(C107,dynamic!$A$35:$F$44,2,0)&gt;VLOOKUP(D107,dynamic!$A$35:$F$44,2,0),C107,D107)</f>
        <v>5</v>
      </c>
      <c r="O107" s="46">
        <f t="shared" si="21"/>
        <v>0</v>
      </c>
      <c r="P107" s="46">
        <f>IF(VLOOKUP(C107,dynamic!$A$35:$F$44,4,0)&gt;VLOOKUP(D107,dynamic!$A$35:$F$44,4,0),C107,D107)</f>
        <v>5</v>
      </c>
      <c r="Q107" s="46">
        <f t="shared" si="22"/>
        <v>0</v>
      </c>
      <c r="R107" s="27">
        <f>COUNTIF($F$4:$F107,R$3)</f>
        <v>8</v>
      </c>
      <c r="S107" s="27">
        <f>COUNTIF($F$4:$F107,S$3)</f>
        <v>8</v>
      </c>
      <c r="T107" s="27">
        <f>COUNTIF($F$4:$F107,T$3)</f>
        <v>12</v>
      </c>
      <c r="U107" s="27">
        <f>COUNTIF($F$4:$F107,U$3)</f>
        <v>10</v>
      </c>
      <c r="V107" s="27">
        <f>COUNTIF($F$4:$F107,V$3)</f>
        <v>14</v>
      </c>
      <c r="W107" s="27">
        <f>COUNTIF($F$4:$F107,W$3)</f>
        <v>10</v>
      </c>
      <c r="X107" s="27">
        <f>COUNTIF($F$4:$F107,X$3)</f>
        <v>5</v>
      </c>
      <c r="Y107" s="27">
        <f>COUNTIF($F$4:$F107,Y$3)</f>
        <v>11</v>
      </c>
      <c r="Z107" s="27">
        <f>COUNTIF($F$4:$F107,Z$3)</f>
        <v>12</v>
      </c>
      <c r="AA107" s="27">
        <f>COUNTIF($F$4:$F107,AA$3)</f>
        <v>14</v>
      </c>
      <c r="AB107" s="39">
        <f>COUNTIF($E$4:$F107,R$3)</f>
        <v>20</v>
      </c>
      <c r="AC107" s="41">
        <f>COUNTIF($E$4:$F107,S$3)</f>
        <v>29</v>
      </c>
      <c r="AD107" s="41">
        <f>COUNTIF($E$4:$F107,T$3)</f>
        <v>23</v>
      </c>
      <c r="AE107" s="41">
        <f>COUNTIF($E$4:$F107,U$3)</f>
        <v>20</v>
      </c>
      <c r="AF107" s="41">
        <f>COUNTIF($E$4:$F107,V$3)</f>
        <v>25</v>
      </c>
      <c r="AG107" s="41">
        <f>COUNTIF($E$4:$F107,W$3)</f>
        <v>19</v>
      </c>
      <c r="AH107" s="41">
        <f>COUNTIF($E$4:$F107,X$3)</f>
        <v>12</v>
      </c>
      <c r="AI107" s="41">
        <f>COUNTIF($E$4:$F107,Y$3)</f>
        <v>22</v>
      </c>
      <c r="AJ107" s="41">
        <f>COUNTIF($E$4:$F107,Z$3)</f>
        <v>17</v>
      </c>
      <c r="AK107" s="41">
        <f>COUNTIF($E$4:$F107,AA$3)</f>
        <v>21</v>
      </c>
      <c r="AL107" s="4">
        <f t="shared" si="18"/>
        <v>0.4</v>
      </c>
      <c r="AM107" s="4">
        <f t="shared" si="18"/>
        <v>0.27586206896551724</v>
      </c>
      <c r="AN107" s="4">
        <f t="shared" si="18"/>
        <v>0.52173913043478259</v>
      </c>
      <c r="AO107" s="4">
        <f t="shared" si="18"/>
        <v>0.5</v>
      </c>
      <c r="AP107" s="4">
        <f t="shared" si="18"/>
        <v>0.56000000000000005</v>
      </c>
      <c r="AQ107" s="4">
        <f t="shared" si="17"/>
        <v>0.52631578947368418</v>
      </c>
      <c r="AR107" s="4">
        <f t="shared" si="17"/>
        <v>0.41666666666666669</v>
      </c>
      <c r="AS107" s="4">
        <f t="shared" si="17"/>
        <v>0.5</v>
      </c>
      <c r="AT107" s="4">
        <f t="shared" si="17"/>
        <v>0.70588235294117652</v>
      </c>
      <c r="AU107" s="4">
        <f t="shared" si="17"/>
        <v>0.66666666666666663</v>
      </c>
      <c r="AV107">
        <v>105</v>
      </c>
    </row>
    <row r="108" spans="1:48" x14ac:dyDescent="0.35">
      <c r="A108" t="s">
        <v>145</v>
      </c>
      <c r="B108" s="32">
        <v>105</v>
      </c>
      <c r="C108">
        <v>0</v>
      </c>
      <c r="D108">
        <v>4</v>
      </c>
      <c r="E108">
        <v>4</v>
      </c>
      <c r="F108">
        <f t="shared" si="14"/>
        <v>0</v>
      </c>
      <c r="G108">
        <f t="shared" si="15"/>
        <v>-4</v>
      </c>
      <c r="H108">
        <f t="shared" si="16"/>
        <v>0</v>
      </c>
      <c r="I108" s="5">
        <f>VLOOKUP(F108,naive_stat!$A$4:$E$13,5,0)</f>
        <v>0.5161290322580645</v>
      </c>
      <c r="J108" s="35">
        <f>11-VLOOKUP(F108,naive_stat!$A$4:$F$13,6,0)</f>
        <v>8</v>
      </c>
      <c r="K108" s="4">
        <f>HLOOKUP(F108,$AL$3:AU108,AV108,0)</f>
        <v>0.42857142857142855</v>
      </c>
      <c r="L108" s="47">
        <f>IF(VLOOKUP(C108,dynamic!$A$35:$G$44,7,0)&gt;VLOOKUP(D108,dynamic!$A$35:$G$44,7,0),C108,D108)</f>
        <v>0</v>
      </c>
      <c r="M108" s="47">
        <f t="shared" si="23"/>
        <v>0</v>
      </c>
      <c r="N108" s="46">
        <f>IF(VLOOKUP(C108,dynamic!$A$35:$F$44,2,0)&gt;VLOOKUP(D108,dynamic!$A$35:$F$44,2,0),C108,D108)</f>
        <v>4</v>
      </c>
      <c r="O108" s="46">
        <f t="shared" si="21"/>
        <v>1</v>
      </c>
      <c r="P108" s="46">
        <f>IF(VLOOKUP(C108,dynamic!$A$35:$F$44,4,0)&gt;VLOOKUP(D108,dynamic!$A$35:$F$44,4,0),C108,D108)</f>
        <v>4</v>
      </c>
      <c r="Q108" s="46">
        <f t="shared" si="22"/>
        <v>1</v>
      </c>
      <c r="R108" s="27">
        <f>COUNTIF($F$4:$F108,R$3)</f>
        <v>9</v>
      </c>
      <c r="S108" s="27">
        <f>COUNTIF($F$4:$F108,S$3)</f>
        <v>8</v>
      </c>
      <c r="T108" s="27">
        <f>COUNTIF($F$4:$F108,T$3)</f>
        <v>12</v>
      </c>
      <c r="U108" s="27">
        <f>COUNTIF($F$4:$F108,U$3)</f>
        <v>10</v>
      </c>
      <c r="V108" s="27">
        <f>COUNTIF($F$4:$F108,V$3)</f>
        <v>14</v>
      </c>
      <c r="W108" s="27">
        <f>COUNTIF($F$4:$F108,W$3)</f>
        <v>10</v>
      </c>
      <c r="X108" s="27">
        <f>COUNTIF($F$4:$F108,X$3)</f>
        <v>5</v>
      </c>
      <c r="Y108" s="27">
        <f>COUNTIF($F$4:$F108,Y$3)</f>
        <v>11</v>
      </c>
      <c r="Z108" s="27">
        <f>COUNTIF($F$4:$F108,Z$3)</f>
        <v>12</v>
      </c>
      <c r="AA108" s="27">
        <f>COUNTIF($F$4:$F108,AA$3)</f>
        <v>14</v>
      </c>
      <c r="AB108" s="39">
        <f>COUNTIF($E$4:$F108,R$3)</f>
        <v>21</v>
      </c>
      <c r="AC108" s="41">
        <f>COUNTIF($E$4:$F108,S$3)</f>
        <v>29</v>
      </c>
      <c r="AD108" s="41">
        <f>COUNTIF($E$4:$F108,T$3)</f>
        <v>23</v>
      </c>
      <c r="AE108" s="41">
        <f>COUNTIF($E$4:$F108,U$3)</f>
        <v>20</v>
      </c>
      <c r="AF108" s="41">
        <f>COUNTIF($E$4:$F108,V$3)</f>
        <v>26</v>
      </c>
      <c r="AG108" s="41">
        <f>COUNTIF($E$4:$F108,W$3)</f>
        <v>19</v>
      </c>
      <c r="AH108" s="41">
        <f>COUNTIF($E$4:$F108,X$3)</f>
        <v>12</v>
      </c>
      <c r="AI108" s="41">
        <f>COUNTIF($E$4:$F108,Y$3)</f>
        <v>22</v>
      </c>
      <c r="AJ108" s="41">
        <f>COUNTIF($E$4:$F108,Z$3)</f>
        <v>17</v>
      </c>
      <c r="AK108" s="41">
        <f>COUNTIF($E$4:$F108,AA$3)</f>
        <v>21</v>
      </c>
      <c r="AL108" s="4">
        <f t="shared" si="18"/>
        <v>0.42857142857142855</v>
      </c>
      <c r="AM108" s="4">
        <f t="shared" si="18"/>
        <v>0.27586206896551724</v>
      </c>
      <c r="AN108" s="4">
        <f t="shared" si="18"/>
        <v>0.52173913043478259</v>
      </c>
      <c r="AO108" s="4">
        <f t="shared" si="18"/>
        <v>0.5</v>
      </c>
      <c r="AP108" s="4">
        <f t="shared" si="18"/>
        <v>0.53846153846153844</v>
      </c>
      <c r="AQ108" s="4">
        <f t="shared" si="17"/>
        <v>0.52631578947368418</v>
      </c>
      <c r="AR108" s="4">
        <f t="shared" si="17"/>
        <v>0.41666666666666669</v>
      </c>
      <c r="AS108" s="4">
        <f t="shared" si="17"/>
        <v>0.5</v>
      </c>
      <c r="AT108" s="4">
        <f t="shared" si="17"/>
        <v>0.70588235294117652</v>
      </c>
      <c r="AU108" s="4">
        <f t="shared" si="17"/>
        <v>0.66666666666666663</v>
      </c>
      <c r="AV108">
        <v>106</v>
      </c>
    </row>
    <row r="109" spans="1:48" x14ac:dyDescent="0.35">
      <c r="A109" t="s">
        <v>145</v>
      </c>
      <c r="B109" s="32">
        <v>106</v>
      </c>
      <c r="C109">
        <v>4</v>
      </c>
      <c r="D109">
        <v>0</v>
      </c>
      <c r="E109">
        <v>4</v>
      </c>
      <c r="F109">
        <f t="shared" si="14"/>
        <v>0</v>
      </c>
      <c r="G109">
        <f t="shared" si="15"/>
        <v>4</v>
      </c>
      <c r="H109">
        <f t="shared" si="16"/>
        <v>0</v>
      </c>
      <c r="I109" s="5">
        <f>VLOOKUP(F109,naive_stat!$A$4:$E$13,5,0)</f>
        <v>0.5161290322580645</v>
      </c>
      <c r="J109" s="35">
        <f>11-VLOOKUP(F109,naive_stat!$A$4:$F$13,6,0)</f>
        <v>8</v>
      </c>
      <c r="K109" s="4">
        <f>HLOOKUP(F109,$AL$3:AU109,AV109,0)</f>
        <v>0.45454545454545453</v>
      </c>
      <c r="L109" s="47">
        <f>IF(VLOOKUP(C109,dynamic!$A$35:$G$44,7,0)&gt;VLOOKUP(D109,dynamic!$A$35:$G$44,7,0),C109,D109)</f>
        <v>0</v>
      </c>
      <c r="M109" s="47">
        <f t="shared" si="23"/>
        <v>0</v>
      </c>
      <c r="N109" s="46">
        <f>IF(VLOOKUP(C109,dynamic!$A$35:$F$44,2,0)&gt;VLOOKUP(D109,dynamic!$A$35:$F$44,2,0),C109,D109)</f>
        <v>4</v>
      </c>
      <c r="O109" s="46">
        <f t="shared" si="21"/>
        <v>1</v>
      </c>
      <c r="P109" s="46">
        <f>IF(VLOOKUP(C109,dynamic!$A$35:$F$44,4,0)&gt;VLOOKUP(D109,dynamic!$A$35:$F$44,4,0),C109,D109)</f>
        <v>4</v>
      </c>
      <c r="Q109" s="46">
        <f t="shared" si="22"/>
        <v>1</v>
      </c>
      <c r="R109" s="27">
        <f>COUNTIF($F$4:$F109,R$3)</f>
        <v>10</v>
      </c>
      <c r="S109" s="27">
        <f>COUNTIF($F$4:$F109,S$3)</f>
        <v>8</v>
      </c>
      <c r="T109" s="27">
        <f>COUNTIF($F$4:$F109,T$3)</f>
        <v>12</v>
      </c>
      <c r="U109" s="27">
        <f>COUNTIF($F$4:$F109,U$3)</f>
        <v>10</v>
      </c>
      <c r="V109" s="27">
        <f>COUNTIF($F$4:$F109,V$3)</f>
        <v>14</v>
      </c>
      <c r="W109" s="27">
        <f>COUNTIF($F$4:$F109,W$3)</f>
        <v>10</v>
      </c>
      <c r="X109" s="27">
        <f>COUNTIF($F$4:$F109,X$3)</f>
        <v>5</v>
      </c>
      <c r="Y109" s="27">
        <f>COUNTIF($F$4:$F109,Y$3)</f>
        <v>11</v>
      </c>
      <c r="Z109" s="27">
        <f>COUNTIF($F$4:$F109,Z$3)</f>
        <v>12</v>
      </c>
      <c r="AA109" s="27">
        <f>COUNTIF($F$4:$F109,AA$3)</f>
        <v>14</v>
      </c>
      <c r="AB109" s="39">
        <f>COUNTIF($E$4:$F109,R$3)</f>
        <v>22</v>
      </c>
      <c r="AC109" s="41">
        <f>COUNTIF($E$4:$F109,S$3)</f>
        <v>29</v>
      </c>
      <c r="AD109" s="41">
        <f>COUNTIF($E$4:$F109,T$3)</f>
        <v>23</v>
      </c>
      <c r="AE109" s="41">
        <f>COUNTIF($E$4:$F109,U$3)</f>
        <v>20</v>
      </c>
      <c r="AF109" s="41">
        <f>COUNTIF($E$4:$F109,V$3)</f>
        <v>27</v>
      </c>
      <c r="AG109" s="41">
        <f>COUNTIF($E$4:$F109,W$3)</f>
        <v>19</v>
      </c>
      <c r="AH109" s="41">
        <f>COUNTIF($E$4:$F109,X$3)</f>
        <v>12</v>
      </c>
      <c r="AI109" s="41">
        <f>COUNTIF($E$4:$F109,Y$3)</f>
        <v>22</v>
      </c>
      <c r="AJ109" s="41">
        <f>COUNTIF($E$4:$F109,Z$3)</f>
        <v>17</v>
      </c>
      <c r="AK109" s="41">
        <f>COUNTIF($E$4:$F109,AA$3)</f>
        <v>21</v>
      </c>
      <c r="AL109" s="4">
        <f t="shared" si="18"/>
        <v>0.45454545454545453</v>
      </c>
      <c r="AM109" s="4">
        <f t="shared" si="18"/>
        <v>0.27586206896551724</v>
      </c>
      <c r="AN109" s="4">
        <f t="shared" si="18"/>
        <v>0.52173913043478259</v>
      </c>
      <c r="AO109" s="4">
        <f t="shared" si="18"/>
        <v>0.5</v>
      </c>
      <c r="AP109" s="4">
        <f t="shared" si="18"/>
        <v>0.51851851851851849</v>
      </c>
      <c r="AQ109" s="4">
        <f t="shared" si="17"/>
        <v>0.52631578947368418</v>
      </c>
      <c r="AR109" s="4">
        <f t="shared" si="17"/>
        <v>0.41666666666666669</v>
      </c>
      <c r="AS109" s="4">
        <f t="shared" si="17"/>
        <v>0.5</v>
      </c>
      <c r="AT109" s="4">
        <f t="shared" si="17"/>
        <v>0.70588235294117652</v>
      </c>
      <c r="AU109" s="4">
        <f t="shared" si="17"/>
        <v>0.66666666666666663</v>
      </c>
      <c r="AV109">
        <v>107</v>
      </c>
    </row>
    <row r="110" spans="1:48" x14ac:dyDescent="0.35">
      <c r="A110" t="s">
        <v>145</v>
      </c>
      <c r="B110" s="32">
        <v>107</v>
      </c>
      <c r="C110">
        <v>8</v>
      </c>
      <c r="D110">
        <v>2</v>
      </c>
      <c r="E110">
        <v>8</v>
      </c>
      <c r="F110">
        <f t="shared" si="14"/>
        <v>2</v>
      </c>
      <c r="G110">
        <f t="shared" si="15"/>
        <v>6</v>
      </c>
      <c r="H110">
        <f t="shared" si="16"/>
        <v>0</v>
      </c>
      <c r="I110" s="5">
        <f>VLOOKUP(F110,naive_stat!$A$4:$E$13,5,0)</f>
        <v>0.4838709677419355</v>
      </c>
      <c r="J110" s="35">
        <f>11-VLOOKUP(F110,naive_stat!$A$4:$F$13,6,0)</f>
        <v>6</v>
      </c>
      <c r="K110" s="4">
        <f>HLOOKUP(F110,$AL$3:AU110,AV110,0)</f>
        <v>0.54166666666666663</v>
      </c>
      <c r="L110" s="47">
        <f>IF(VLOOKUP(C110,dynamic!$A$35:$G$44,7,0)&gt;VLOOKUP(D110,dynamic!$A$35:$G$44,7,0),C110,D110)</f>
        <v>2</v>
      </c>
      <c r="M110" s="47">
        <f t="shared" si="23"/>
        <v>0</v>
      </c>
      <c r="N110" s="46">
        <f>IF(VLOOKUP(C110,dynamic!$A$35:$F$44,2,0)&gt;VLOOKUP(D110,dynamic!$A$35:$F$44,2,0),C110,D110)</f>
        <v>8</v>
      </c>
      <c r="O110" s="46">
        <f t="shared" si="21"/>
        <v>1</v>
      </c>
      <c r="P110" s="46">
        <f>IF(VLOOKUP(C110,dynamic!$A$35:$F$44,4,0)&gt;VLOOKUP(D110,dynamic!$A$35:$F$44,4,0),C110,D110)</f>
        <v>8</v>
      </c>
      <c r="Q110" s="46">
        <f t="shared" si="22"/>
        <v>1</v>
      </c>
      <c r="R110" s="27">
        <f>COUNTIF($F$4:$F110,R$3)</f>
        <v>10</v>
      </c>
      <c r="S110" s="27">
        <f>COUNTIF($F$4:$F110,S$3)</f>
        <v>8</v>
      </c>
      <c r="T110" s="27">
        <f>COUNTIF($F$4:$F110,T$3)</f>
        <v>13</v>
      </c>
      <c r="U110" s="27">
        <f>COUNTIF($F$4:$F110,U$3)</f>
        <v>10</v>
      </c>
      <c r="V110" s="27">
        <f>COUNTIF($F$4:$F110,V$3)</f>
        <v>14</v>
      </c>
      <c r="W110" s="27">
        <f>COUNTIF($F$4:$F110,W$3)</f>
        <v>10</v>
      </c>
      <c r="X110" s="27">
        <f>COUNTIF($F$4:$F110,X$3)</f>
        <v>5</v>
      </c>
      <c r="Y110" s="27">
        <f>COUNTIF($F$4:$F110,Y$3)</f>
        <v>11</v>
      </c>
      <c r="Z110" s="27">
        <f>COUNTIF($F$4:$F110,Z$3)</f>
        <v>12</v>
      </c>
      <c r="AA110" s="27">
        <f>COUNTIF($F$4:$F110,AA$3)</f>
        <v>14</v>
      </c>
      <c r="AB110" s="39">
        <f>COUNTIF($E$4:$F110,R$3)</f>
        <v>22</v>
      </c>
      <c r="AC110" s="41">
        <f>COUNTIF($E$4:$F110,S$3)</f>
        <v>29</v>
      </c>
      <c r="AD110" s="41">
        <f>COUNTIF($E$4:$F110,T$3)</f>
        <v>24</v>
      </c>
      <c r="AE110" s="41">
        <f>COUNTIF($E$4:$F110,U$3)</f>
        <v>20</v>
      </c>
      <c r="AF110" s="41">
        <f>COUNTIF($E$4:$F110,V$3)</f>
        <v>27</v>
      </c>
      <c r="AG110" s="41">
        <f>COUNTIF($E$4:$F110,W$3)</f>
        <v>19</v>
      </c>
      <c r="AH110" s="41">
        <f>COUNTIF($E$4:$F110,X$3)</f>
        <v>12</v>
      </c>
      <c r="AI110" s="41">
        <f>COUNTIF($E$4:$F110,Y$3)</f>
        <v>22</v>
      </c>
      <c r="AJ110" s="41">
        <f>COUNTIF($E$4:$F110,Z$3)</f>
        <v>18</v>
      </c>
      <c r="AK110" s="41">
        <f>COUNTIF($E$4:$F110,AA$3)</f>
        <v>21</v>
      </c>
      <c r="AL110" s="4">
        <f t="shared" si="18"/>
        <v>0.45454545454545453</v>
      </c>
      <c r="AM110" s="4">
        <f t="shared" si="18"/>
        <v>0.27586206896551724</v>
      </c>
      <c r="AN110" s="4">
        <f t="shared" si="18"/>
        <v>0.54166666666666663</v>
      </c>
      <c r="AO110" s="4">
        <f t="shared" si="18"/>
        <v>0.5</v>
      </c>
      <c r="AP110" s="4">
        <f t="shared" si="18"/>
        <v>0.51851851851851849</v>
      </c>
      <c r="AQ110" s="4">
        <f t="shared" si="17"/>
        <v>0.52631578947368418</v>
      </c>
      <c r="AR110" s="4">
        <f t="shared" si="17"/>
        <v>0.41666666666666669</v>
      </c>
      <c r="AS110" s="4">
        <f t="shared" si="17"/>
        <v>0.5</v>
      </c>
      <c r="AT110" s="4">
        <f t="shared" si="17"/>
        <v>0.66666666666666663</v>
      </c>
      <c r="AU110" s="4">
        <f t="shared" si="17"/>
        <v>0.66666666666666663</v>
      </c>
      <c r="AV110">
        <v>108</v>
      </c>
    </row>
    <row r="111" spans="1:48" x14ac:dyDescent="0.35">
      <c r="A111" t="s">
        <v>145</v>
      </c>
      <c r="B111" s="32">
        <v>108</v>
      </c>
      <c r="C111">
        <v>3</v>
      </c>
      <c r="D111">
        <v>5</v>
      </c>
      <c r="E111">
        <v>3</v>
      </c>
      <c r="F111">
        <f t="shared" si="14"/>
        <v>5</v>
      </c>
      <c r="G111">
        <f t="shared" si="15"/>
        <v>-2</v>
      </c>
      <c r="H111">
        <f t="shared" si="16"/>
        <v>0</v>
      </c>
      <c r="I111" s="5">
        <f>VLOOKUP(F111,naive_stat!$A$4:$E$13,5,0)</f>
        <v>0.42307692307692307</v>
      </c>
      <c r="J111" s="35">
        <f>11-VLOOKUP(F111,naive_stat!$A$4:$F$13,6,0)</f>
        <v>3</v>
      </c>
      <c r="K111" s="4">
        <f>HLOOKUP(F111,$AL$3:AU111,AV111,0)</f>
        <v>0.55000000000000004</v>
      </c>
      <c r="L111" s="47">
        <f>IF(VLOOKUP(C111,dynamic!$A$35:$G$44,7,0)&gt;VLOOKUP(D111,dynamic!$A$35:$G$44,7,0),C111,D111)</f>
        <v>3</v>
      </c>
      <c r="M111" s="47">
        <f t="shared" si="23"/>
        <v>1</v>
      </c>
      <c r="N111" s="46">
        <f>IF(VLOOKUP(C111,dynamic!$A$35:$F$44,2,0)&gt;VLOOKUP(D111,dynamic!$A$35:$F$44,2,0),C111,D111)</f>
        <v>5</v>
      </c>
      <c r="O111" s="46">
        <f t="shared" si="21"/>
        <v>0</v>
      </c>
      <c r="P111" s="46">
        <f>IF(VLOOKUP(C111,dynamic!$A$35:$F$44,4,0)&gt;VLOOKUP(D111,dynamic!$A$35:$F$44,4,0),C111,D111)</f>
        <v>5</v>
      </c>
      <c r="Q111" s="46">
        <f t="shared" si="22"/>
        <v>0</v>
      </c>
      <c r="R111" s="27">
        <f>COUNTIF($F$4:$F111,R$3)</f>
        <v>10</v>
      </c>
      <c r="S111" s="27">
        <f>COUNTIF($F$4:$F111,S$3)</f>
        <v>8</v>
      </c>
      <c r="T111" s="27">
        <f>COUNTIF($F$4:$F111,T$3)</f>
        <v>13</v>
      </c>
      <c r="U111" s="27">
        <f>COUNTIF($F$4:$F111,U$3)</f>
        <v>10</v>
      </c>
      <c r="V111" s="27">
        <f>COUNTIF($F$4:$F111,V$3)</f>
        <v>14</v>
      </c>
      <c r="W111" s="27">
        <f>COUNTIF($F$4:$F111,W$3)</f>
        <v>11</v>
      </c>
      <c r="X111" s="27">
        <f>COUNTIF($F$4:$F111,X$3)</f>
        <v>5</v>
      </c>
      <c r="Y111" s="27">
        <f>COUNTIF($F$4:$F111,Y$3)</f>
        <v>11</v>
      </c>
      <c r="Z111" s="27">
        <f>COUNTIF($F$4:$F111,Z$3)</f>
        <v>12</v>
      </c>
      <c r="AA111" s="27">
        <f>COUNTIF($F$4:$F111,AA$3)</f>
        <v>14</v>
      </c>
      <c r="AB111" s="39">
        <f>COUNTIF($E$4:$F111,R$3)</f>
        <v>22</v>
      </c>
      <c r="AC111" s="41">
        <f>COUNTIF($E$4:$F111,S$3)</f>
        <v>29</v>
      </c>
      <c r="AD111" s="41">
        <f>COUNTIF($E$4:$F111,T$3)</f>
        <v>24</v>
      </c>
      <c r="AE111" s="41">
        <f>COUNTIF($E$4:$F111,U$3)</f>
        <v>21</v>
      </c>
      <c r="AF111" s="41">
        <f>COUNTIF($E$4:$F111,V$3)</f>
        <v>27</v>
      </c>
      <c r="AG111" s="41">
        <f>COUNTIF($E$4:$F111,W$3)</f>
        <v>20</v>
      </c>
      <c r="AH111" s="41">
        <f>COUNTIF($E$4:$F111,X$3)</f>
        <v>12</v>
      </c>
      <c r="AI111" s="41">
        <f>COUNTIF($E$4:$F111,Y$3)</f>
        <v>22</v>
      </c>
      <c r="AJ111" s="41">
        <f>COUNTIF($E$4:$F111,Z$3)</f>
        <v>18</v>
      </c>
      <c r="AK111" s="41">
        <f>COUNTIF($E$4:$F111,AA$3)</f>
        <v>21</v>
      </c>
      <c r="AL111" s="4">
        <f t="shared" si="18"/>
        <v>0.45454545454545453</v>
      </c>
      <c r="AM111" s="4">
        <f t="shared" si="18"/>
        <v>0.27586206896551724</v>
      </c>
      <c r="AN111" s="4">
        <f t="shared" si="18"/>
        <v>0.54166666666666663</v>
      </c>
      <c r="AO111" s="4">
        <f t="shared" si="18"/>
        <v>0.47619047619047616</v>
      </c>
      <c r="AP111" s="4">
        <f t="shared" si="18"/>
        <v>0.51851851851851849</v>
      </c>
      <c r="AQ111" s="4">
        <f t="shared" si="17"/>
        <v>0.55000000000000004</v>
      </c>
      <c r="AR111" s="4">
        <f t="shared" si="17"/>
        <v>0.41666666666666669</v>
      </c>
      <c r="AS111" s="4">
        <f t="shared" si="17"/>
        <v>0.5</v>
      </c>
      <c r="AT111" s="4">
        <f t="shared" si="17"/>
        <v>0.66666666666666663</v>
      </c>
      <c r="AU111" s="4">
        <f t="shared" si="17"/>
        <v>0.66666666666666663</v>
      </c>
      <c r="AV111">
        <v>109</v>
      </c>
    </row>
    <row r="112" spans="1:48" x14ac:dyDescent="0.35">
      <c r="A112" t="s">
        <v>145</v>
      </c>
      <c r="B112" s="32">
        <v>109</v>
      </c>
      <c r="C112">
        <v>1</v>
      </c>
      <c r="D112">
        <v>8</v>
      </c>
      <c r="E112">
        <v>1</v>
      </c>
      <c r="F112">
        <f t="shared" si="14"/>
        <v>8</v>
      </c>
      <c r="G112">
        <f t="shared" si="15"/>
        <v>-7</v>
      </c>
      <c r="H112">
        <f t="shared" si="16"/>
        <v>0</v>
      </c>
      <c r="I112" s="5">
        <f>VLOOKUP(F112,naive_stat!$A$4:$E$13,5,0)</f>
        <v>0.32</v>
      </c>
      <c r="J112" s="35">
        <f>11-VLOOKUP(F112,naive_stat!$A$4:$F$13,6,0)</f>
        <v>1</v>
      </c>
      <c r="K112" s="4">
        <f>HLOOKUP(F112,$AL$3:AU112,AV112,0)</f>
        <v>0.68421052631578949</v>
      </c>
      <c r="L112" s="47">
        <f>IF(VLOOKUP(C112,dynamic!$A$35:$G$44,7,0)&gt;VLOOKUP(D112,dynamic!$A$35:$G$44,7,0),C112,D112)</f>
        <v>1</v>
      </c>
      <c r="M112" s="47">
        <f t="shared" si="23"/>
        <v>1</v>
      </c>
      <c r="N112" s="46">
        <f>IF(VLOOKUP(C112,dynamic!$A$35:$F$44,2,0)&gt;VLOOKUP(D112,dynamic!$A$35:$F$44,2,0),C112,D112)</f>
        <v>8</v>
      </c>
      <c r="O112" s="46">
        <f t="shared" si="21"/>
        <v>0</v>
      </c>
      <c r="P112" s="46">
        <f>IF(VLOOKUP(C112,dynamic!$A$35:$F$44,4,0)&gt;VLOOKUP(D112,dynamic!$A$35:$F$44,4,0),C112,D112)</f>
        <v>8</v>
      </c>
      <c r="Q112" s="46">
        <f t="shared" si="22"/>
        <v>0</v>
      </c>
      <c r="R112" s="27">
        <f>COUNTIF($F$4:$F112,R$3)</f>
        <v>10</v>
      </c>
      <c r="S112" s="27">
        <f>COUNTIF($F$4:$F112,S$3)</f>
        <v>8</v>
      </c>
      <c r="T112" s="27">
        <f>COUNTIF($F$4:$F112,T$3)</f>
        <v>13</v>
      </c>
      <c r="U112" s="27">
        <f>COUNTIF($F$4:$F112,U$3)</f>
        <v>10</v>
      </c>
      <c r="V112" s="27">
        <f>COUNTIF($F$4:$F112,V$3)</f>
        <v>14</v>
      </c>
      <c r="W112" s="27">
        <f>COUNTIF($F$4:$F112,W$3)</f>
        <v>11</v>
      </c>
      <c r="X112" s="27">
        <f>COUNTIF($F$4:$F112,X$3)</f>
        <v>5</v>
      </c>
      <c r="Y112" s="27">
        <f>COUNTIF($F$4:$F112,Y$3)</f>
        <v>11</v>
      </c>
      <c r="Z112" s="27">
        <f>COUNTIF($F$4:$F112,Z$3)</f>
        <v>13</v>
      </c>
      <c r="AA112" s="27">
        <f>COUNTIF($F$4:$F112,AA$3)</f>
        <v>14</v>
      </c>
      <c r="AB112" s="39">
        <f>COUNTIF($E$4:$F112,R$3)</f>
        <v>22</v>
      </c>
      <c r="AC112" s="41">
        <f>COUNTIF($E$4:$F112,S$3)</f>
        <v>30</v>
      </c>
      <c r="AD112" s="41">
        <f>COUNTIF($E$4:$F112,T$3)</f>
        <v>24</v>
      </c>
      <c r="AE112" s="41">
        <f>COUNTIF($E$4:$F112,U$3)</f>
        <v>21</v>
      </c>
      <c r="AF112" s="41">
        <f>COUNTIF($E$4:$F112,V$3)</f>
        <v>27</v>
      </c>
      <c r="AG112" s="41">
        <f>COUNTIF($E$4:$F112,W$3)</f>
        <v>20</v>
      </c>
      <c r="AH112" s="41">
        <f>COUNTIF($E$4:$F112,X$3)</f>
        <v>12</v>
      </c>
      <c r="AI112" s="41">
        <f>COUNTIF($E$4:$F112,Y$3)</f>
        <v>22</v>
      </c>
      <c r="AJ112" s="41">
        <f>COUNTIF($E$4:$F112,Z$3)</f>
        <v>19</v>
      </c>
      <c r="AK112" s="41">
        <f>COUNTIF($E$4:$F112,AA$3)</f>
        <v>21</v>
      </c>
      <c r="AL112" s="4">
        <f t="shared" si="18"/>
        <v>0.45454545454545453</v>
      </c>
      <c r="AM112" s="4">
        <f t="shared" si="18"/>
        <v>0.26666666666666666</v>
      </c>
      <c r="AN112" s="4">
        <f t="shared" si="18"/>
        <v>0.54166666666666663</v>
      </c>
      <c r="AO112" s="4">
        <f t="shared" si="18"/>
        <v>0.47619047619047616</v>
      </c>
      <c r="AP112" s="4">
        <f t="shared" si="18"/>
        <v>0.51851851851851849</v>
      </c>
      <c r="AQ112" s="4">
        <f t="shared" si="17"/>
        <v>0.55000000000000004</v>
      </c>
      <c r="AR112" s="4">
        <f t="shared" si="17"/>
        <v>0.41666666666666669</v>
      </c>
      <c r="AS112" s="4">
        <f t="shared" si="17"/>
        <v>0.5</v>
      </c>
      <c r="AT112" s="4">
        <f t="shared" si="17"/>
        <v>0.68421052631578949</v>
      </c>
      <c r="AU112" s="4">
        <f t="shared" si="17"/>
        <v>0.66666666666666663</v>
      </c>
      <c r="AV112">
        <v>110</v>
      </c>
    </row>
    <row r="113" spans="1:48" x14ac:dyDescent="0.35">
      <c r="A113" t="s">
        <v>145</v>
      </c>
      <c r="B113" s="32">
        <v>110</v>
      </c>
      <c r="C113">
        <v>3</v>
      </c>
      <c r="D113">
        <v>2</v>
      </c>
      <c r="E113">
        <v>3</v>
      </c>
      <c r="F113">
        <f t="shared" si="14"/>
        <v>2</v>
      </c>
      <c r="G113">
        <f t="shared" si="15"/>
        <v>1</v>
      </c>
      <c r="H113">
        <f t="shared" si="16"/>
        <v>0</v>
      </c>
      <c r="I113" s="5">
        <f>VLOOKUP(F113,naive_stat!$A$4:$E$13,5,0)</f>
        <v>0.4838709677419355</v>
      </c>
      <c r="J113" s="35">
        <f>11-VLOOKUP(F113,naive_stat!$A$4:$F$13,6,0)</f>
        <v>6</v>
      </c>
      <c r="K113" s="4">
        <f>HLOOKUP(F113,$AL$3:AU113,AV113,0)</f>
        <v>0.56000000000000005</v>
      </c>
      <c r="L113" s="47">
        <f>IF(VLOOKUP(C113,dynamic!$A$35:$G$44,7,0)&gt;VLOOKUP(D113,dynamic!$A$35:$G$44,7,0),C113,D113)</f>
        <v>2</v>
      </c>
      <c r="M113" s="47">
        <f t="shared" si="23"/>
        <v>0</v>
      </c>
      <c r="N113" s="46">
        <f>IF(VLOOKUP(C113,dynamic!$A$35:$F$44,2,0)&gt;VLOOKUP(D113,dynamic!$A$35:$F$44,2,0),C113,D113)</f>
        <v>2</v>
      </c>
      <c r="O113" s="46">
        <f t="shared" si="21"/>
        <v>0</v>
      </c>
      <c r="P113" s="46">
        <f>IF(VLOOKUP(C113,dynamic!$A$35:$F$44,4,0)&gt;VLOOKUP(D113,dynamic!$A$35:$F$44,4,0),C113,D113)</f>
        <v>2</v>
      </c>
      <c r="Q113" s="46">
        <f t="shared" si="22"/>
        <v>0</v>
      </c>
      <c r="R113" s="27">
        <f>COUNTIF($F$4:$F113,R$3)</f>
        <v>10</v>
      </c>
      <c r="S113" s="27">
        <f>COUNTIF($F$4:$F113,S$3)</f>
        <v>8</v>
      </c>
      <c r="T113" s="27">
        <f>COUNTIF($F$4:$F113,T$3)</f>
        <v>14</v>
      </c>
      <c r="U113" s="27">
        <f>COUNTIF($F$4:$F113,U$3)</f>
        <v>10</v>
      </c>
      <c r="V113" s="27">
        <f>COUNTIF($F$4:$F113,V$3)</f>
        <v>14</v>
      </c>
      <c r="W113" s="27">
        <f>COUNTIF($F$4:$F113,W$3)</f>
        <v>11</v>
      </c>
      <c r="X113" s="27">
        <f>COUNTIF($F$4:$F113,X$3)</f>
        <v>5</v>
      </c>
      <c r="Y113" s="27">
        <f>COUNTIF($F$4:$F113,Y$3)</f>
        <v>11</v>
      </c>
      <c r="Z113" s="27">
        <f>COUNTIF($F$4:$F113,Z$3)</f>
        <v>13</v>
      </c>
      <c r="AA113" s="27">
        <f>COUNTIF($F$4:$F113,AA$3)</f>
        <v>14</v>
      </c>
      <c r="AB113" s="39">
        <f>COUNTIF($E$4:$F113,R$3)</f>
        <v>22</v>
      </c>
      <c r="AC113" s="41">
        <f>COUNTIF($E$4:$F113,S$3)</f>
        <v>30</v>
      </c>
      <c r="AD113" s="41">
        <f>COUNTIF($E$4:$F113,T$3)</f>
        <v>25</v>
      </c>
      <c r="AE113" s="41">
        <f>COUNTIF($E$4:$F113,U$3)</f>
        <v>22</v>
      </c>
      <c r="AF113" s="41">
        <f>COUNTIF($E$4:$F113,V$3)</f>
        <v>27</v>
      </c>
      <c r="AG113" s="41">
        <f>COUNTIF($E$4:$F113,W$3)</f>
        <v>20</v>
      </c>
      <c r="AH113" s="41">
        <f>COUNTIF($E$4:$F113,X$3)</f>
        <v>12</v>
      </c>
      <c r="AI113" s="41">
        <f>COUNTIF($E$4:$F113,Y$3)</f>
        <v>22</v>
      </c>
      <c r="AJ113" s="41">
        <f>COUNTIF($E$4:$F113,Z$3)</f>
        <v>19</v>
      </c>
      <c r="AK113" s="41">
        <f>COUNTIF($E$4:$F113,AA$3)</f>
        <v>21</v>
      </c>
      <c r="AL113" s="4">
        <f t="shared" si="18"/>
        <v>0.45454545454545453</v>
      </c>
      <c r="AM113" s="4">
        <f t="shared" si="18"/>
        <v>0.26666666666666666</v>
      </c>
      <c r="AN113" s="4">
        <f t="shared" si="18"/>
        <v>0.56000000000000005</v>
      </c>
      <c r="AO113" s="4">
        <f t="shared" si="18"/>
        <v>0.45454545454545453</v>
      </c>
      <c r="AP113" s="4">
        <f t="shared" si="18"/>
        <v>0.51851851851851849</v>
      </c>
      <c r="AQ113" s="4">
        <f t="shared" si="17"/>
        <v>0.55000000000000004</v>
      </c>
      <c r="AR113" s="4">
        <f t="shared" si="17"/>
        <v>0.41666666666666669</v>
      </c>
      <c r="AS113" s="4">
        <f t="shared" si="17"/>
        <v>0.5</v>
      </c>
      <c r="AT113" s="4">
        <f t="shared" si="17"/>
        <v>0.68421052631578949</v>
      </c>
      <c r="AU113" s="4">
        <f t="shared" si="17"/>
        <v>0.66666666666666663</v>
      </c>
      <c r="AV113">
        <v>111</v>
      </c>
    </row>
    <row r="114" spans="1:48" x14ac:dyDescent="0.35">
      <c r="A114" t="s">
        <v>145</v>
      </c>
      <c r="B114" s="32">
        <v>111</v>
      </c>
      <c r="C114">
        <v>1</v>
      </c>
      <c r="D114">
        <v>6</v>
      </c>
      <c r="E114">
        <v>1</v>
      </c>
      <c r="F114">
        <f t="shared" si="14"/>
        <v>6</v>
      </c>
      <c r="G114">
        <f t="shared" si="15"/>
        <v>-5</v>
      </c>
      <c r="H114">
        <f t="shared" si="16"/>
        <v>0</v>
      </c>
      <c r="I114" s="5">
        <f>VLOOKUP(F114,naive_stat!$A$4:$E$13,5,0)</f>
        <v>0.55555555555555558</v>
      </c>
      <c r="J114" s="35">
        <f>11-VLOOKUP(F114,naive_stat!$A$4:$F$13,6,0)</f>
        <v>9</v>
      </c>
      <c r="K114" s="4">
        <f>HLOOKUP(F114,$AL$3:AU114,AV114,0)</f>
        <v>0.46153846153846156</v>
      </c>
      <c r="L114" s="47">
        <f>IF(VLOOKUP(C114,dynamic!$A$35:$G$44,7,0)&gt;VLOOKUP(D114,dynamic!$A$35:$G$44,7,0),C114,D114)</f>
        <v>1</v>
      </c>
      <c r="M114" s="47">
        <f t="shared" si="23"/>
        <v>1</v>
      </c>
      <c r="N114" s="46">
        <f>IF(VLOOKUP(C114,dynamic!$A$35:$F$44,2,0)&gt;VLOOKUP(D114,dynamic!$A$35:$F$44,2,0),C114,D114)</f>
        <v>1</v>
      </c>
      <c r="O114" s="46">
        <f t="shared" si="21"/>
        <v>1</v>
      </c>
      <c r="P114" s="46">
        <f>IF(VLOOKUP(C114,dynamic!$A$35:$F$44,4,0)&gt;VLOOKUP(D114,dynamic!$A$35:$F$44,4,0),C114,D114)</f>
        <v>6</v>
      </c>
      <c r="Q114" s="46">
        <f t="shared" si="22"/>
        <v>0</v>
      </c>
      <c r="R114" s="27">
        <f>COUNTIF($F$4:$F114,R$3)</f>
        <v>10</v>
      </c>
      <c r="S114" s="27">
        <f>COUNTIF($F$4:$F114,S$3)</f>
        <v>8</v>
      </c>
      <c r="T114" s="27">
        <f>COUNTIF($F$4:$F114,T$3)</f>
        <v>14</v>
      </c>
      <c r="U114" s="27">
        <f>COUNTIF($F$4:$F114,U$3)</f>
        <v>10</v>
      </c>
      <c r="V114" s="27">
        <f>COUNTIF($F$4:$F114,V$3)</f>
        <v>14</v>
      </c>
      <c r="W114" s="27">
        <f>COUNTIF($F$4:$F114,W$3)</f>
        <v>11</v>
      </c>
      <c r="X114" s="27">
        <f>COUNTIF($F$4:$F114,X$3)</f>
        <v>6</v>
      </c>
      <c r="Y114" s="27">
        <f>COUNTIF($F$4:$F114,Y$3)</f>
        <v>11</v>
      </c>
      <c r="Z114" s="27">
        <f>COUNTIF($F$4:$F114,Z$3)</f>
        <v>13</v>
      </c>
      <c r="AA114" s="27">
        <f>COUNTIF($F$4:$F114,AA$3)</f>
        <v>14</v>
      </c>
      <c r="AB114" s="39">
        <f>COUNTIF($E$4:$F114,R$3)</f>
        <v>22</v>
      </c>
      <c r="AC114" s="41">
        <f>COUNTIF($E$4:$F114,S$3)</f>
        <v>31</v>
      </c>
      <c r="AD114" s="41">
        <f>COUNTIF($E$4:$F114,T$3)</f>
        <v>25</v>
      </c>
      <c r="AE114" s="41">
        <f>COUNTIF($E$4:$F114,U$3)</f>
        <v>22</v>
      </c>
      <c r="AF114" s="41">
        <f>COUNTIF($E$4:$F114,V$3)</f>
        <v>27</v>
      </c>
      <c r="AG114" s="41">
        <f>COUNTIF($E$4:$F114,W$3)</f>
        <v>20</v>
      </c>
      <c r="AH114" s="41">
        <f>COUNTIF($E$4:$F114,X$3)</f>
        <v>13</v>
      </c>
      <c r="AI114" s="41">
        <f>COUNTIF($E$4:$F114,Y$3)</f>
        <v>22</v>
      </c>
      <c r="AJ114" s="41">
        <f>COUNTIF($E$4:$F114,Z$3)</f>
        <v>19</v>
      </c>
      <c r="AK114" s="41">
        <f>COUNTIF($E$4:$F114,AA$3)</f>
        <v>21</v>
      </c>
      <c r="AL114" s="4">
        <f t="shared" si="18"/>
        <v>0.45454545454545453</v>
      </c>
      <c r="AM114" s="4">
        <f t="shared" si="18"/>
        <v>0.25806451612903225</v>
      </c>
      <c r="AN114" s="4">
        <f t="shared" si="18"/>
        <v>0.56000000000000005</v>
      </c>
      <c r="AO114" s="4">
        <f t="shared" si="18"/>
        <v>0.45454545454545453</v>
      </c>
      <c r="AP114" s="4">
        <f t="shared" si="18"/>
        <v>0.51851851851851849</v>
      </c>
      <c r="AQ114" s="4">
        <f t="shared" si="17"/>
        <v>0.55000000000000004</v>
      </c>
      <c r="AR114" s="4">
        <f t="shared" si="17"/>
        <v>0.46153846153846156</v>
      </c>
      <c r="AS114" s="4">
        <f t="shared" si="17"/>
        <v>0.5</v>
      </c>
      <c r="AT114" s="4">
        <f t="shared" si="17"/>
        <v>0.68421052631578949</v>
      </c>
      <c r="AU114" s="4">
        <f t="shared" si="17"/>
        <v>0.66666666666666663</v>
      </c>
      <c r="AV114">
        <v>112</v>
      </c>
    </row>
    <row r="115" spans="1:48" x14ac:dyDescent="0.35">
      <c r="A115" t="s">
        <v>145</v>
      </c>
      <c r="B115" s="32">
        <v>112</v>
      </c>
      <c r="C115">
        <v>8</v>
      </c>
      <c r="D115">
        <v>0</v>
      </c>
      <c r="E115">
        <v>0</v>
      </c>
      <c r="F115">
        <f t="shared" si="14"/>
        <v>8</v>
      </c>
      <c r="G115">
        <f t="shared" si="15"/>
        <v>8</v>
      </c>
      <c r="H115">
        <f t="shared" si="16"/>
        <v>0</v>
      </c>
      <c r="I115" s="5">
        <f>VLOOKUP(F115,naive_stat!$A$4:$E$13,5,0)</f>
        <v>0.32</v>
      </c>
      <c r="J115" s="35">
        <f>11-VLOOKUP(F115,naive_stat!$A$4:$F$13,6,0)</f>
        <v>1</v>
      </c>
      <c r="K115" s="4">
        <f>HLOOKUP(F115,$AL$3:AU115,AV115,0)</f>
        <v>0.7</v>
      </c>
      <c r="L115" s="47">
        <f>IF(VLOOKUP(C115,dynamic!$A$35:$G$44,7,0)&gt;VLOOKUP(D115,dynamic!$A$35:$G$44,7,0),C115,D115)</f>
        <v>0</v>
      </c>
      <c r="M115" s="47">
        <f t="shared" si="23"/>
        <v>1</v>
      </c>
      <c r="N115" s="46">
        <f>IF(VLOOKUP(C115,dynamic!$A$35:$F$44,2,0)&gt;VLOOKUP(D115,dynamic!$A$35:$F$44,2,0),C115,D115)</f>
        <v>8</v>
      </c>
      <c r="O115" s="46">
        <f t="shared" si="21"/>
        <v>0</v>
      </c>
      <c r="P115" s="46">
        <f>IF(VLOOKUP(C115,dynamic!$A$35:$F$44,4,0)&gt;VLOOKUP(D115,dynamic!$A$35:$F$44,4,0),C115,D115)</f>
        <v>8</v>
      </c>
      <c r="Q115" s="46">
        <f t="shared" si="22"/>
        <v>0</v>
      </c>
      <c r="R115" s="27">
        <f>COUNTIF($F$4:$F115,R$3)</f>
        <v>10</v>
      </c>
      <c r="S115" s="27">
        <f>COUNTIF($F$4:$F115,S$3)</f>
        <v>8</v>
      </c>
      <c r="T115" s="27">
        <f>COUNTIF($F$4:$F115,T$3)</f>
        <v>14</v>
      </c>
      <c r="U115" s="27">
        <f>COUNTIF($F$4:$F115,U$3)</f>
        <v>10</v>
      </c>
      <c r="V115" s="27">
        <f>COUNTIF($F$4:$F115,V$3)</f>
        <v>14</v>
      </c>
      <c r="W115" s="27">
        <f>COUNTIF($F$4:$F115,W$3)</f>
        <v>11</v>
      </c>
      <c r="X115" s="27">
        <f>COUNTIF($F$4:$F115,X$3)</f>
        <v>6</v>
      </c>
      <c r="Y115" s="27">
        <f>COUNTIF($F$4:$F115,Y$3)</f>
        <v>11</v>
      </c>
      <c r="Z115" s="27">
        <f>COUNTIF($F$4:$F115,Z$3)</f>
        <v>14</v>
      </c>
      <c r="AA115" s="27">
        <f>COUNTIF($F$4:$F115,AA$3)</f>
        <v>14</v>
      </c>
      <c r="AB115" s="39">
        <f>COUNTIF($E$4:$F115,R$3)</f>
        <v>23</v>
      </c>
      <c r="AC115" s="41">
        <f>COUNTIF($E$4:$F115,S$3)</f>
        <v>31</v>
      </c>
      <c r="AD115" s="41">
        <f>COUNTIF($E$4:$F115,T$3)</f>
        <v>25</v>
      </c>
      <c r="AE115" s="41">
        <f>COUNTIF($E$4:$F115,U$3)</f>
        <v>22</v>
      </c>
      <c r="AF115" s="41">
        <f>COUNTIF($E$4:$F115,V$3)</f>
        <v>27</v>
      </c>
      <c r="AG115" s="41">
        <f>COUNTIF($E$4:$F115,W$3)</f>
        <v>20</v>
      </c>
      <c r="AH115" s="41">
        <f>COUNTIF($E$4:$F115,X$3)</f>
        <v>13</v>
      </c>
      <c r="AI115" s="41">
        <f>COUNTIF($E$4:$F115,Y$3)</f>
        <v>22</v>
      </c>
      <c r="AJ115" s="41">
        <f>COUNTIF($E$4:$F115,Z$3)</f>
        <v>20</v>
      </c>
      <c r="AK115" s="41">
        <f>COUNTIF($E$4:$F115,AA$3)</f>
        <v>21</v>
      </c>
      <c r="AL115" s="4">
        <f t="shared" si="18"/>
        <v>0.43478260869565216</v>
      </c>
      <c r="AM115" s="4">
        <f t="shared" si="18"/>
        <v>0.25806451612903225</v>
      </c>
      <c r="AN115" s="4">
        <f t="shared" si="18"/>
        <v>0.56000000000000005</v>
      </c>
      <c r="AO115" s="4">
        <f t="shared" si="18"/>
        <v>0.45454545454545453</v>
      </c>
      <c r="AP115" s="4">
        <f t="shared" si="18"/>
        <v>0.51851851851851849</v>
      </c>
      <c r="AQ115" s="4">
        <f t="shared" si="17"/>
        <v>0.55000000000000004</v>
      </c>
      <c r="AR115" s="4">
        <f t="shared" si="17"/>
        <v>0.46153846153846156</v>
      </c>
      <c r="AS115" s="4">
        <f t="shared" si="17"/>
        <v>0.5</v>
      </c>
      <c r="AT115" s="4">
        <f t="shared" si="17"/>
        <v>0.7</v>
      </c>
      <c r="AU115" s="4">
        <f t="shared" si="17"/>
        <v>0.66666666666666663</v>
      </c>
      <c r="AV115">
        <v>113</v>
      </c>
    </row>
    <row r="116" spans="1:48" x14ac:dyDescent="0.35">
      <c r="A116" t="s">
        <v>145</v>
      </c>
      <c r="B116" s="32">
        <v>113</v>
      </c>
      <c r="C116">
        <v>2</v>
      </c>
      <c r="D116">
        <v>3</v>
      </c>
      <c r="E116">
        <v>2</v>
      </c>
      <c r="F116">
        <f t="shared" si="14"/>
        <v>3</v>
      </c>
      <c r="G116">
        <f t="shared" si="15"/>
        <v>-1</v>
      </c>
      <c r="H116">
        <f t="shared" si="16"/>
        <v>0</v>
      </c>
      <c r="I116" s="5">
        <f>VLOOKUP(F116,naive_stat!$A$4:$E$13,5,0)</f>
        <v>0.48148148148148145</v>
      </c>
      <c r="J116" s="35">
        <f>11-VLOOKUP(F116,naive_stat!$A$4:$F$13,6,0)</f>
        <v>5</v>
      </c>
      <c r="K116" s="4">
        <f>HLOOKUP(F116,$AL$3:AU116,AV116,0)</f>
        <v>0.47826086956521741</v>
      </c>
      <c r="L116" s="47">
        <f>IF(VLOOKUP(C116,dynamic!$A$35:$G$44,7,0)&gt;VLOOKUP(D116,dynamic!$A$35:$G$44,7,0),C116,D116)</f>
        <v>2</v>
      </c>
      <c r="M116" s="47">
        <f t="shared" si="23"/>
        <v>1</v>
      </c>
      <c r="N116" s="46">
        <f>IF(VLOOKUP(C116,dynamic!$A$35:$F$44,2,0)&gt;VLOOKUP(D116,dynamic!$A$35:$F$44,2,0),C116,D116)</f>
        <v>2</v>
      </c>
      <c r="O116" s="46">
        <f t="shared" si="21"/>
        <v>1</v>
      </c>
      <c r="P116" s="46">
        <f>IF(VLOOKUP(C116,dynamic!$A$35:$F$44,4,0)&gt;VLOOKUP(D116,dynamic!$A$35:$F$44,4,0),C116,D116)</f>
        <v>2</v>
      </c>
      <c r="Q116" s="46">
        <f t="shared" si="22"/>
        <v>1</v>
      </c>
      <c r="R116" s="27">
        <f>COUNTIF($F$4:$F116,R$3)</f>
        <v>10</v>
      </c>
      <c r="S116" s="27">
        <f>COUNTIF($F$4:$F116,S$3)</f>
        <v>8</v>
      </c>
      <c r="T116" s="27">
        <f>COUNTIF($F$4:$F116,T$3)</f>
        <v>14</v>
      </c>
      <c r="U116" s="27">
        <f>COUNTIF($F$4:$F116,U$3)</f>
        <v>11</v>
      </c>
      <c r="V116" s="27">
        <f>COUNTIF($F$4:$F116,V$3)</f>
        <v>14</v>
      </c>
      <c r="W116" s="27">
        <f>COUNTIF($F$4:$F116,W$3)</f>
        <v>11</v>
      </c>
      <c r="X116" s="27">
        <f>COUNTIF($F$4:$F116,X$3)</f>
        <v>6</v>
      </c>
      <c r="Y116" s="27">
        <f>COUNTIF($F$4:$F116,Y$3)</f>
        <v>11</v>
      </c>
      <c r="Z116" s="27">
        <f>COUNTIF($F$4:$F116,Z$3)</f>
        <v>14</v>
      </c>
      <c r="AA116" s="27">
        <f>COUNTIF($F$4:$F116,AA$3)</f>
        <v>14</v>
      </c>
      <c r="AB116" s="39">
        <f>COUNTIF($E$4:$F116,R$3)</f>
        <v>23</v>
      </c>
      <c r="AC116" s="41">
        <f>COUNTIF($E$4:$F116,S$3)</f>
        <v>31</v>
      </c>
      <c r="AD116" s="41">
        <f>COUNTIF($E$4:$F116,T$3)</f>
        <v>26</v>
      </c>
      <c r="AE116" s="41">
        <f>COUNTIF($E$4:$F116,U$3)</f>
        <v>23</v>
      </c>
      <c r="AF116" s="41">
        <f>COUNTIF($E$4:$F116,V$3)</f>
        <v>27</v>
      </c>
      <c r="AG116" s="41">
        <f>COUNTIF($E$4:$F116,W$3)</f>
        <v>20</v>
      </c>
      <c r="AH116" s="41">
        <f>COUNTIF($E$4:$F116,X$3)</f>
        <v>13</v>
      </c>
      <c r="AI116" s="41">
        <f>COUNTIF($E$4:$F116,Y$3)</f>
        <v>22</v>
      </c>
      <c r="AJ116" s="41">
        <f>COUNTIF($E$4:$F116,Z$3)</f>
        <v>20</v>
      </c>
      <c r="AK116" s="41">
        <f>COUNTIF($E$4:$F116,AA$3)</f>
        <v>21</v>
      </c>
      <c r="AL116" s="4">
        <f t="shared" si="18"/>
        <v>0.43478260869565216</v>
      </c>
      <c r="AM116" s="4">
        <f t="shared" si="18"/>
        <v>0.25806451612903225</v>
      </c>
      <c r="AN116" s="4">
        <f t="shared" si="18"/>
        <v>0.53846153846153844</v>
      </c>
      <c r="AO116" s="4">
        <f t="shared" si="18"/>
        <v>0.47826086956521741</v>
      </c>
      <c r="AP116" s="4">
        <f t="shared" si="18"/>
        <v>0.51851851851851849</v>
      </c>
      <c r="AQ116" s="4">
        <f t="shared" si="17"/>
        <v>0.55000000000000004</v>
      </c>
      <c r="AR116" s="4">
        <f t="shared" si="17"/>
        <v>0.46153846153846156</v>
      </c>
      <c r="AS116" s="4">
        <f t="shared" si="17"/>
        <v>0.5</v>
      </c>
      <c r="AT116" s="4">
        <f t="shared" si="17"/>
        <v>0.7</v>
      </c>
      <c r="AU116" s="4">
        <f t="shared" si="17"/>
        <v>0.66666666666666663</v>
      </c>
      <c r="AV116">
        <v>114</v>
      </c>
    </row>
    <row r="117" spans="1:48" x14ac:dyDescent="0.35">
      <c r="A117" t="s">
        <v>145</v>
      </c>
      <c r="B117" s="32">
        <v>114</v>
      </c>
      <c r="C117">
        <v>9</v>
      </c>
      <c r="D117">
        <v>7</v>
      </c>
      <c r="E117">
        <v>9</v>
      </c>
      <c r="F117">
        <f t="shared" si="14"/>
        <v>7</v>
      </c>
      <c r="G117">
        <f t="shared" si="15"/>
        <v>2</v>
      </c>
      <c r="H117">
        <f t="shared" si="16"/>
        <v>0</v>
      </c>
      <c r="I117" s="5">
        <f>VLOOKUP(F117,naive_stat!$A$4:$E$13,5,0)</f>
        <v>0.44827586206896552</v>
      </c>
      <c r="J117" s="35">
        <f>11-VLOOKUP(F117,naive_stat!$A$4:$F$13,6,0)</f>
        <v>4</v>
      </c>
      <c r="K117" s="4">
        <f>HLOOKUP(F117,$AL$3:AU117,AV117,0)</f>
        <v>0.52173913043478259</v>
      </c>
      <c r="L117" s="47">
        <f>IF(VLOOKUP(C117,dynamic!$A$35:$G$44,7,0)&gt;VLOOKUP(D117,dynamic!$A$35:$G$44,7,0),C117,D117)</f>
        <v>7</v>
      </c>
      <c r="M117" s="47">
        <f t="shared" si="23"/>
        <v>0</v>
      </c>
      <c r="N117" s="46">
        <f>IF(VLOOKUP(C117,dynamic!$A$35:$F$44,2,0)&gt;VLOOKUP(D117,dynamic!$A$35:$F$44,2,0),C117,D117)</f>
        <v>9</v>
      </c>
      <c r="O117" s="46">
        <f t="shared" si="21"/>
        <v>1</v>
      </c>
      <c r="P117" s="46">
        <f>IF(VLOOKUP(C117,dynamic!$A$35:$F$44,4,0)&gt;VLOOKUP(D117,dynamic!$A$35:$F$44,4,0),C117,D117)</f>
        <v>9</v>
      </c>
      <c r="Q117" s="46">
        <f t="shared" si="22"/>
        <v>1</v>
      </c>
      <c r="R117" s="27">
        <f>COUNTIF($F$4:$F117,R$3)</f>
        <v>10</v>
      </c>
      <c r="S117" s="27">
        <f>COUNTIF($F$4:$F117,S$3)</f>
        <v>8</v>
      </c>
      <c r="T117" s="27">
        <f>COUNTIF($F$4:$F117,T$3)</f>
        <v>14</v>
      </c>
      <c r="U117" s="27">
        <f>COUNTIF($F$4:$F117,U$3)</f>
        <v>11</v>
      </c>
      <c r="V117" s="27">
        <f>COUNTIF($F$4:$F117,V$3)</f>
        <v>14</v>
      </c>
      <c r="W117" s="27">
        <f>COUNTIF($F$4:$F117,W$3)</f>
        <v>11</v>
      </c>
      <c r="X117" s="27">
        <f>COUNTIF($F$4:$F117,X$3)</f>
        <v>6</v>
      </c>
      <c r="Y117" s="27">
        <f>COUNTIF($F$4:$F117,Y$3)</f>
        <v>12</v>
      </c>
      <c r="Z117" s="27">
        <f>COUNTIF($F$4:$F117,Z$3)</f>
        <v>14</v>
      </c>
      <c r="AA117" s="27">
        <f>COUNTIF($F$4:$F117,AA$3)</f>
        <v>14</v>
      </c>
      <c r="AB117" s="39">
        <f>COUNTIF($E$4:$F117,R$3)</f>
        <v>23</v>
      </c>
      <c r="AC117" s="41">
        <f>COUNTIF($E$4:$F117,S$3)</f>
        <v>31</v>
      </c>
      <c r="AD117" s="41">
        <f>COUNTIF($E$4:$F117,T$3)</f>
        <v>26</v>
      </c>
      <c r="AE117" s="41">
        <f>COUNTIF($E$4:$F117,U$3)</f>
        <v>23</v>
      </c>
      <c r="AF117" s="41">
        <f>COUNTIF($E$4:$F117,V$3)</f>
        <v>27</v>
      </c>
      <c r="AG117" s="41">
        <f>COUNTIF($E$4:$F117,W$3)</f>
        <v>20</v>
      </c>
      <c r="AH117" s="41">
        <f>COUNTIF($E$4:$F117,X$3)</f>
        <v>13</v>
      </c>
      <c r="AI117" s="41">
        <f>COUNTIF($E$4:$F117,Y$3)</f>
        <v>23</v>
      </c>
      <c r="AJ117" s="41">
        <f>COUNTIF($E$4:$F117,Z$3)</f>
        <v>20</v>
      </c>
      <c r="AK117" s="41">
        <f>COUNTIF($E$4:$F117,AA$3)</f>
        <v>22</v>
      </c>
      <c r="AL117" s="4">
        <f t="shared" si="18"/>
        <v>0.43478260869565216</v>
      </c>
      <c r="AM117" s="4">
        <f t="shared" si="18"/>
        <v>0.25806451612903225</v>
      </c>
      <c r="AN117" s="4">
        <f t="shared" si="18"/>
        <v>0.53846153846153844</v>
      </c>
      <c r="AO117" s="4">
        <f t="shared" si="18"/>
        <v>0.47826086956521741</v>
      </c>
      <c r="AP117" s="4">
        <f t="shared" si="18"/>
        <v>0.51851851851851849</v>
      </c>
      <c r="AQ117" s="4">
        <f t="shared" si="17"/>
        <v>0.55000000000000004</v>
      </c>
      <c r="AR117" s="4">
        <f t="shared" si="17"/>
        <v>0.46153846153846156</v>
      </c>
      <c r="AS117" s="4">
        <f t="shared" si="17"/>
        <v>0.52173913043478259</v>
      </c>
      <c r="AT117" s="4">
        <f t="shared" si="17"/>
        <v>0.7</v>
      </c>
      <c r="AU117" s="4">
        <f t="shared" si="17"/>
        <v>0.63636363636363635</v>
      </c>
      <c r="AV117">
        <v>115</v>
      </c>
    </row>
    <row r="118" spans="1:48" x14ac:dyDescent="0.35">
      <c r="A118" t="s">
        <v>145</v>
      </c>
      <c r="B118" s="32">
        <v>115</v>
      </c>
      <c r="C118">
        <v>7</v>
      </c>
      <c r="D118">
        <v>0</v>
      </c>
      <c r="E118">
        <v>7</v>
      </c>
      <c r="F118">
        <f t="shared" si="14"/>
        <v>0</v>
      </c>
      <c r="G118">
        <f t="shared" si="15"/>
        <v>7</v>
      </c>
      <c r="H118">
        <f t="shared" si="16"/>
        <v>0</v>
      </c>
      <c r="I118" s="5">
        <f>VLOOKUP(F118,naive_stat!$A$4:$E$13,5,0)</f>
        <v>0.5161290322580645</v>
      </c>
      <c r="J118" s="35">
        <f>11-VLOOKUP(F118,naive_stat!$A$4:$F$13,6,0)</f>
        <v>8</v>
      </c>
      <c r="K118" s="4">
        <f>HLOOKUP(F118,$AL$3:AU118,AV118,0)</f>
        <v>0.45833333333333331</v>
      </c>
      <c r="L118" s="47">
        <f>IF(VLOOKUP(C118,dynamic!$A$35:$G$44,7,0)&gt;VLOOKUP(D118,dynamic!$A$35:$G$44,7,0),C118,D118)</f>
        <v>7</v>
      </c>
      <c r="M118" s="47">
        <f t="shared" si="23"/>
        <v>1</v>
      </c>
      <c r="N118" s="46">
        <f>IF(VLOOKUP(C118,dynamic!$A$35:$F$44,2,0)&gt;VLOOKUP(D118,dynamic!$A$35:$F$44,2,0),C118,D118)</f>
        <v>7</v>
      </c>
      <c r="O118" s="46">
        <f t="shared" si="21"/>
        <v>1</v>
      </c>
      <c r="P118" s="46">
        <f>IF(VLOOKUP(C118,dynamic!$A$35:$F$44,4,0)&gt;VLOOKUP(D118,dynamic!$A$35:$F$44,4,0),C118,D118)</f>
        <v>0</v>
      </c>
      <c r="Q118" s="46">
        <f t="shared" si="22"/>
        <v>0</v>
      </c>
      <c r="R118" s="27">
        <f>COUNTIF($F$4:$F118,R$3)</f>
        <v>11</v>
      </c>
      <c r="S118" s="27">
        <f>COUNTIF($F$4:$F118,S$3)</f>
        <v>8</v>
      </c>
      <c r="T118" s="27">
        <f>COUNTIF($F$4:$F118,T$3)</f>
        <v>14</v>
      </c>
      <c r="U118" s="27">
        <f>COUNTIF($F$4:$F118,U$3)</f>
        <v>11</v>
      </c>
      <c r="V118" s="27">
        <f>COUNTIF($F$4:$F118,V$3)</f>
        <v>14</v>
      </c>
      <c r="W118" s="27">
        <f>COUNTIF($F$4:$F118,W$3)</f>
        <v>11</v>
      </c>
      <c r="X118" s="27">
        <f>COUNTIF($F$4:$F118,X$3)</f>
        <v>6</v>
      </c>
      <c r="Y118" s="27">
        <f>COUNTIF($F$4:$F118,Y$3)</f>
        <v>12</v>
      </c>
      <c r="Z118" s="27">
        <f>COUNTIF($F$4:$F118,Z$3)</f>
        <v>14</v>
      </c>
      <c r="AA118" s="27">
        <f>COUNTIF($F$4:$F118,AA$3)</f>
        <v>14</v>
      </c>
      <c r="AB118" s="39">
        <f>COUNTIF($E$4:$F118,R$3)</f>
        <v>24</v>
      </c>
      <c r="AC118" s="41">
        <f>COUNTIF($E$4:$F118,S$3)</f>
        <v>31</v>
      </c>
      <c r="AD118" s="41">
        <f>COUNTIF($E$4:$F118,T$3)</f>
        <v>26</v>
      </c>
      <c r="AE118" s="41">
        <f>COUNTIF($E$4:$F118,U$3)</f>
        <v>23</v>
      </c>
      <c r="AF118" s="41">
        <f>COUNTIF($E$4:$F118,V$3)</f>
        <v>27</v>
      </c>
      <c r="AG118" s="41">
        <f>COUNTIF($E$4:$F118,W$3)</f>
        <v>20</v>
      </c>
      <c r="AH118" s="41">
        <f>COUNTIF($E$4:$F118,X$3)</f>
        <v>13</v>
      </c>
      <c r="AI118" s="41">
        <f>COUNTIF($E$4:$F118,Y$3)</f>
        <v>24</v>
      </c>
      <c r="AJ118" s="41">
        <f>COUNTIF($E$4:$F118,Z$3)</f>
        <v>20</v>
      </c>
      <c r="AK118" s="41">
        <f>COUNTIF($E$4:$F118,AA$3)</f>
        <v>22</v>
      </c>
      <c r="AL118" s="4">
        <f t="shared" si="18"/>
        <v>0.45833333333333331</v>
      </c>
      <c r="AM118" s="4">
        <f t="shared" si="18"/>
        <v>0.25806451612903225</v>
      </c>
      <c r="AN118" s="4">
        <f t="shared" si="18"/>
        <v>0.53846153846153844</v>
      </c>
      <c r="AO118" s="4">
        <f t="shared" si="18"/>
        <v>0.47826086956521741</v>
      </c>
      <c r="AP118" s="4">
        <f t="shared" si="18"/>
        <v>0.51851851851851849</v>
      </c>
      <c r="AQ118" s="4">
        <f t="shared" si="17"/>
        <v>0.55000000000000004</v>
      </c>
      <c r="AR118" s="4">
        <f t="shared" si="17"/>
        <v>0.46153846153846156</v>
      </c>
      <c r="AS118" s="4">
        <f t="shared" si="17"/>
        <v>0.5</v>
      </c>
      <c r="AT118" s="4">
        <f t="shared" si="17"/>
        <v>0.7</v>
      </c>
      <c r="AU118" s="4">
        <f t="shared" si="17"/>
        <v>0.63636363636363635</v>
      </c>
      <c r="AV118">
        <v>116</v>
      </c>
    </row>
    <row r="119" spans="1:48" x14ac:dyDescent="0.35">
      <c r="A119" t="s">
        <v>145</v>
      </c>
      <c r="B119" s="32">
        <v>116</v>
      </c>
      <c r="C119">
        <v>7</v>
      </c>
      <c r="D119">
        <v>4</v>
      </c>
      <c r="E119">
        <v>4</v>
      </c>
      <c r="F119">
        <f t="shared" si="14"/>
        <v>7</v>
      </c>
      <c r="G119">
        <f t="shared" si="15"/>
        <v>3</v>
      </c>
      <c r="H119">
        <f t="shared" si="16"/>
        <v>0</v>
      </c>
      <c r="I119" s="5">
        <f>VLOOKUP(F119,naive_stat!$A$4:$E$13,5,0)</f>
        <v>0.44827586206896552</v>
      </c>
      <c r="J119" s="35">
        <f>11-VLOOKUP(F119,naive_stat!$A$4:$F$13,6,0)</f>
        <v>4</v>
      </c>
      <c r="K119" s="4">
        <f>HLOOKUP(F119,$AL$3:AU119,AV119,0)</f>
        <v>0.52</v>
      </c>
      <c r="L119" s="47">
        <f>IF(VLOOKUP(C119,dynamic!$A$35:$G$44,7,0)&gt;VLOOKUP(D119,dynamic!$A$35:$G$44,7,0),C119,D119)</f>
        <v>7</v>
      </c>
      <c r="M119" s="47">
        <f t="shared" si="23"/>
        <v>0</v>
      </c>
      <c r="N119" s="46">
        <f>IF(VLOOKUP(C119,dynamic!$A$35:$F$44,2,0)&gt;VLOOKUP(D119,dynamic!$A$35:$F$44,2,0),C119,D119)</f>
        <v>4</v>
      </c>
      <c r="O119" s="46">
        <f t="shared" si="21"/>
        <v>1</v>
      </c>
      <c r="P119" s="46">
        <f>IF(VLOOKUP(C119,dynamic!$A$35:$F$44,4,0)&gt;VLOOKUP(D119,dynamic!$A$35:$F$44,4,0),C119,D119)</f>
        <v>4</v>
      </c>
      <c r="Q119" s="46">
        <f t="shared" si="22"/>
        <v>1</v>
      </c>
      <c r="R119" s="27">
        <f>COUNTIF($F$4:$F119,R$3)</f>
        <v>11</v>
      </c>
      <c r="S119" s="27">
        <f>COUNTIF($F$4:$F119,S$3)</f>
        <v>8</v>
      </c>
      <c r="T119" s="27">
        <f>COUNTIF($F$4:$F119,T$3)</f>
        <v>14</v>
      </c>
      <c r="U119" s="27">
        <f>COUNTIF($F$4:$F119,U$3)</f>
        <v>11</v>
      </c>
      <c r="V119" s="27">
        <f>COUNTIF($F$4:$F119,V$3)</f>
        <v>14</v>
      </c>
      <c r="W119" s="27">
        <f>COUNTIF($F$4:$F119,W$3)</f>
        <v>11</v>
      </c>
      <c r="X119" s="27">
        <f>COUNTIF($F$4:$F119,X$3)</f>
        <v>6</v>
      </c>
      <c r="Y119" s="27">
        <f>COUNTIF($F$4:$F119,Y$3)</f>
        <v>13</v>
      </c>
      <c r="Z119" s="27">
        <f>COUNTIF($F$4:$F119,Z$3)</f>
        <v>14</v>
      </c>
      <c r="AA119" s="27">
        <f>COUNTIF($F$4:$F119,AA$3)</f>
        <v>14</v>
      </c>
      <c r="AB119" s="39">
        <f>COUNTIF($E$4:$F119,R$3)</f>
        <v>24</v>
      </c>
      <c r="AC119" s="41">
        <f>COUNTIF($E$4:$F119,S$3)</f>
        <v>31</v>
      </c>
      <c r="AD119" s="41">
        <f>COUNTIF($E$4:$F119,T$3)</f>
        <v>26</v>
      </c>
      <c r="AE119" s="41">
        <f>COUNTIF($E$4:$F119,U$3)</f>
        <v>23</v>
      </c>
      <c r="AF119" s="41">
        <f>COUNTIF($E$4:$F119,V$3)</f>
        <v>28</v>
      </c>
      <c r="AG119" s="41">
        <f>COUNTIF($E$4:$F119,W$3)</f>
        <v>20</v>
      </c>
      <c r="AH119" s="41">
        <f>COUNTIF($E$4:$F119,X$3)</f>
        <v>13</v>
      </c>
      <c r="AI119" s="41">
        <f>COUNTIF($E$4:$F119,Y$3)</f>
        <v>25</v>
      </c>
      <c r="AJ119" s="41">
        <f>COUNTIF($E$4:$F119,Z$3)</f>
        <v>20</v>
      </c>
      <c r="AK119" s="41">
        <f>COUNTIF($E$4:$F119,AA$3)</f>
        <v>22</v>
      </c>
      <c r="AL119" s="4">
        <f t="shared" si="18"/>
        <v>0.45833333333333331</v>
      </c>
      <c r="AM119" s="4">
        <f t="shared" si="18"/>
        <v>0.25806451612903225</v>
      </c>
      <c r="AN119" s="4">
        <f t="shared" si="18"/>
        <v>0.53846153846153844</v>
      </c>
      <c r="AO119" s="4">
        <f t="shared" si="18"/>
        <v>0.47826086956521741</v>
      </c>
      <c r="AP119" s="4">
        <f t="shared" si="18"/>
        <v>0.5</v>
      </c>
      <c r="AQ119" s="4">
        <f t="shared" si="17"/>
        <v>0.55000000000000004</v>
      </c>
      <c r="AR119" s="4">
        <f t="shared" si="17"/>
        <v>0.46153846153846156</v>
      </c>
      <c r="AS119" s="4">
        <f t="shared" si="17"/>
        <v>0.52</v>
      </c>
      <c r="AT119" s="4">
        <f t="shared" si="17"/>
        <v>0.7</v>
      </c>
      <c r="AU119" s="4">
        <f t="shared" si="17"/>
        <v>0.63636363636363635</v>
      </c>
      <c r="AV119">
        <v>117</v>
      </c>
    </row>
    <row r="120" spans="1:48" x14ac:dyDescent="0.35">
      <c r="A120" t="s">
        <v>145</v>
      </c>
      <c r="B120" s="32">
        <v>117</v>
      </c>
      <c r="C120">
        <v>9</v>
      </c>
      <c r="D120">
        <v>0</v>
      </c>
      <c r="E120">
        <v>9</v>
      </c>
      <c r="F120">
        <f t="shared" si="14"/>
        <v>0</v>
      </c>
      <c r="G120">
        <f t="shared" si="15"/>
        <v>9</v>
      </c>
      <c r="H120">
        <f t="shared" si="16"/>
        <v>0</v>
      </c>
      <c r="I120" s="5">
        <f>VLOOKUP(F120,naive_stat!$A$4:$E$13,5,0)</f>
        <v>0.5161290322580645</v>
      </c>
      <c r="J120" s="35">
        <f>11-VLOOKUP(F120,naive_stat!$A$4:$F$13,6,0)</f>
        <v>8</v>
      </c>
      <c r="K120" s="4">
        <f>HLOOKUP(F120,$AL$3:AU120,AV120,0)</f>
        <v>0.48</v>
      </c>
      <c r="L120" s="47">
        <f>IF(VLOOKUP(C120,dynamic!$A$35:$G$44,7,0)&gt;VLOOKUP(D120,dynamic!$A$35:$G$44,7,0),C120,D120)</f>
        <v>0</v>
      </c>
      <c r="M120" s="47">
        <f t="shared" si="23"/>
        <v>0</v>
      </c>
      <c r="N120" s="46">
        <f>IF(VLOOKUP(C120,dynamic!$A$35:$F$44,2,0)&gt;VLOOKUP(D120,dynamic!$A$35:$F$44,2,0),C120,D120)</f>
        <v>9</v>
      </c>
      <c r="O120" s="46">
        <f t="shared" si="21"/>
        <v>1</v>
      </c>
      <c r="P120" s="46">
        <f>IF(VLOOKUP(C120,dynamic!$A$35:$F$44,4,0)&gt;VLOOKUP(D120,dynamic!$A$35:$F$44,4,0),C120,D120)</f>
        <v>9</v>
      </c>
      <c r="Q120" s="46">
        <f t="shared" si="22"/>
        <v>1</v>
      </c>
      <c r="R120" s="27">
        <f>COUNTIF($F$4:$F120,R$3)</f>
        <v>12</v>
      </c>
      <c r="S120" s="27">
        <f>COUNTIF($F$4:$F120,S$3)</f>
        <v>8</v>
      </c>
      <c r="T120" s="27">
        <f>COUNTIF($F$4:$F120,T$3)</f>
        <v>14</v>
      </c>
      <c r="U120" s="27">
        <f>COUNTIF($F$4:$F120,U$3)</f>
        <v>11</v>
      </c>
      <c r="V120" s="27">
        <f>COUNTIF($F$4:$F120,V$3)</f>
        <v>14</v>
      </c>
      <c r="W120" s="27">
        <f>COUNTIF($F$4:$F120,W$3)</f>
        <v>11</v>
      </c>
      <c r="X120" s="27">
        <f>COUNTIF($F$4:$F120,X$3)</f>
        <v>6</v>
      </c>
      <c r="Y120" s="27">
        <f>COUNTIF($F$4:$F120,Y$3)</f>
        <v>13</v>
      </c>
      <c r="Z120" s="27">
        <f>COUNTIF($F$4:$F120,Z$3)</f>
        <v>14</v>
      </c>
      <c r="AA120" s="27">
        <f>COUNTIF($F$4:$F120,AA$3)</f>
        <v>14</v>
      </c>
      <c r="AB120" s="39">
        <f>COUNTIF($E$4:$F120,R$3)</f>
        <v>25</v>
      </c>
      <c r="AC120" s="41">
        <f>COUNTIF($E$4:$F120,S$3)</f>
        <v>31</v>
      </c>
      <c r="AD120" s="41">
        <f>COUNTIF($E$4:$F120,T$3)</f>
        <v>26</v>
      </c>
      <c r="AE120" s="41">
        <f>COUNTIF($E$4:$F120,U$3)</f>
        <v>23</v>
      </c>
      <c r="AF120" s="41">
        <f>COUNTIF($E$4:$F120,V$3)</f>
        <v>28</v>
      </c>
      <c r="AG120" s="41">
        <f>COUNTIF($E$4:$F120,W$3)</f>
        <v>20</v>
      </c>
      <c r="AH120" s="41">
        <f>COUNTIF($E$4:$F120,X$3)</f>
        <v>13</v>
      </c>
      <c r="AI120" s="41">
        <f>COUNTIF($E$4:$F120,Y$3)</f>
        <v>25</v>
      </c>
      <c r="AJ120" s="41">
        <f>COUNTIF($E$4:$F120,Z$3)</f>
        <v>20</v>
      </c>
      <c r="AK120" s="41">
        <f>COUNTIF($E$4:$F120,AA$3)</f>
        <v>23</v>
      </c>
      <c r="AL120" s="4">
        <f t="shared" si="18"/>
        <v>0.48</v>
      </c>
      <c r="AM120" s="4">
        <f t="shared" si="18"/>
        <v>0.25806451612903225</v>
      </c>
      <c r="AN120" s="4">
        <f t="shared" si="18"/>
        <v>0.53846153846153844</v>
      </c>
      <c r="AO120" s="4">
        <f t="shared" si="18"/>
        <v>0.47826086956521741</v>
      </c>
      <c r="AP120" s="4">
        <f t="shared" si="18"/>
        <v>0.5</v>
      </c>
      <c r="AQ120" s="4">
        <f t="shared" ref="AQ120:AU143" si="24">IFERROR(W120/AG120,0)</f>
        <v>0.55000000000000004</v>
      </c>
      <c r="AR120" s="4">
        <f t="shared" si="24"/>
        <v>0.46153846153846156</v>
      </c>
      <c r="AS120" s="4">
        <f t="shared" si="24"/>
        <v>0.52</v>
      </c>
      <c r="AT120" s="4">
        <f t="shared" si="24"/>
        <v>0.7</v>
      </c>
      <c r="AU120" s="4">
        <f t="shared" si="24"/>
        <v>0.60869565217391308</v>
      </c>
      <c r="AV120">
        <v>118</v>
      </c>
    </row>
    <row r="121" spans="1:48" x14ac:dyDescent="0.35">
      <c r="A121" t="s">
        <v>145</v>
      </c>
      <c r="B121" s="32">
        <v>118</v>
      </c>
      <c r="C121">
        <v>9</v>
      </c>
      <c r="D121">
        <v>7</v>
      </c>
      <c r="E121">
        <v>9</v>
      </c>
      <c r="F121">
        <f t="shared" si="14"/>
        <v>7</v>
      </c>
      <c r="G121">
        <f t="shared" si="15"/>
        <v>2</v>
      </c>
      <c r="H121">
        <f t="shared" si="16"/>
        <v>0</v>
      </c>
      <c r="I121" s="5">
        <f>VLOOKUP(F121,naive_stat!$A$4:$E$13,5,0)</f>
        <v>0.44827586206896552</v>
      </c>
      <c r="J121" s="35">
        <f>11-VLOOKUP(F121,naive_stat!$A$4:$F$13,6,0)</f>
        <v>4</v>
      </c>
      <c r="K121" s="4">
        <f>HLOOKUP(F121,$AL$3:AU121,AV121,0)</f>
        <v>0.53846153846153844</v>
      </c>
      <c r="L121" s="47">
        <f>IF(VLOOKUP(C121,dynamic!$A$35:$G$44,7,0)&gt;VLOOKUP(D121,dynamic!$A$35:$G$44,7,0),C121,D121)</f>
        <v>7</v>
      </c>
      <c r="M121" s="47">
        <f t="shared" si="23"/>
        <v>0</v>
      </c>
      <c r="N121" s="46">
        <f>IF(VLOOKUP(C121,dynamic!$A$35:$F$44,2,0)&gt;VLOOKUP(D121,dynamic!$A$35:$F$44,2,0),C121,D121)</f>
        <v>9</v>
      </c>
      <c r="O121" s="46">
        <f t="shared" si="21"/>
        <v>1</v>
      </c>
      <c r="P121" s="46">
        <f>IF(VLOOKUP(C121,dynamic!$A$35:$F$44,4,0)&gt;VLOOKUP(D121,dynamic!$A$35:$F$44,4,0),C121,D121)</f>
        <v>9</v>
      </c>
      <c r="Q121" s="46">
        <f t="shared" si="22"/>
        <v>1</v>
      </c>
      <c r="R121" s="27">
        <f>COUNTIF($F$4:$F121,R$3)</f>
        <v>12</v>
      </c>
      <c r="S121" s="27">
        <f>COUNTIF($F$4:$F121,S$3)</f>
        <v>8</v>
      </c>
      <c r="T121" s="27">
        <f>COUNTIF($F$4:$F121,T$3)</f>
        <v>14</v>
      </c>
      <c r="U121" s="27">
        <f>COUNTIF($F$4:$F121,U$3)</f>
        <v>11</v>
      </c>
      <c r="V121" s="27">
        <f>COUNTIF($F$4:$F121,V$3)</f>
        <v>14</v>
      </c>
      <c r="W121" s="27">
        <f>COUNTIF($F$4:$F121,W$3)</f>
        <v>11</v>
      </c>
      <c r="X121" s="27">
        <f>COUNTIF($F$4:$F121,X$3)</f>
        <v>6</v>
      </c>
      <c r="Y121" s="27">
        <f>COUNTIF($F$4:$F121,Y$3)</f>
        <v>14</v>
      </c>
      <c r="Z121" s="27">
        <f>COUNTIF($F$4:$F121,Z$3)</f>
        <v>14</v>
      </c>
      <c r="AA121" s="27">
        <f>COUNTIF($F$4:$F121,AA$3)</f>
        <v>14</v>
      </c>
      <c r="AB121" s="39">
        <f>COUNTIF($E$4:$F121,R$3)</f>
        <v>25</v>
      </c>
      <c r="AC121" s="41">
        <f>COUNTIF($E$4:$F121,S$3)</f>
        <v>31</v>
      </c>
      <c r="AD121" s="41">
        <f>COUNTIF($E$4:$F121,T$3)</f>
        <v>26</v>
      </c>
      <c r="AE121" s="41">
        <f>COUNTIF($E$4:$F121,U$3)</f>
        <v>23</v>
      </c>
      <c r="AF121" s="41">
        <f>COUNTIF($E$4:$F121,V$3)</f>
        <v>28</v>
      </c>
      <c r="AG121" s="41">
        <f>COUNTIF($E$4:$F121,W$3)</f>
        <v>20</v>
      </c>
      <c r="AH121" s="41">
        <f>COUNTIF($E$4:$F121,X$3)</f>
        <v>13</v>
      </c>
      <c r="AI121" s="41">
        <f>COUNTIF($E$4:$F121,Y$3)</f>
        <v>26</v>
      </c>
      <c r="AJ121" s="41">
        <f>COUNTIF($E$4:$F121,Z$3)</f>
        <v>20</v>
      </c>
      <c r="AK121" s="41">
        <f>COUNTIF($E$4:$F121,AA$3)</f>
        <v>24</v>
      </c>
      <c r="AL121" s="4">
        <f t="shared" ref="AL121:AP143" si="25">IFERROR(R121/AB121,0)</f>
        <v>0.48</v>
      </c>
      <c r="AM121" s="4">
        <f t="shared" si="25"/>
        <v>0.25806451612903225</v>
      </c>
      <c r="AN121" s="4">
        <f t="shared" si="25"/>
        <v>0.53846153846153844</v>
      </c>
      <c r="AO121" s="4">
        <f t="shared" si="25"/>
        <v>0.47826086956521741</v>
      </c>
      <c r="AP121" s="4">
        <f t="shared" si="25"/>
        <v>0.5</v>
      </c>
      <c r="AQ121" s="4">
        <f t="shared" si="24"/>
        <v>0.55000000000000004</v>
      </c>
      <c r="AR121" s="4">
        <f t="shared" si="24"/>
        <v>0.46153846153846156</v>
      </c>
      <c r="AS121" s="4">
        <f t="shared" si="24"/>
        <v>0.53846153846153844</v>
      </c>
      <c r="AT121" s="4">
        <f t="shared" si="24"/>
        <v>0.7</v>
      </c>
      <c r="AU121" s="4">
        <f t="shared" si="24"/>
        <v>0.58333333333333337</v>
      </c>
      <c r="AV121">
        <v>119</v>
      </c>
    </row>
    <row r="122" spans="1:48" x14ac:dyDescent="0.35">
      <c r="A122" t="s">
        <v>145</v>
      </c>
      <c r="B122" s="32">
        <v>119</v>
      </c>
      <c r="C122">
        <v>1</v>
      </c>
      <c r="D122">
        <v>8</v>
      </c>
      <c r="E122">
        <v>1</v>
      </c>
      <c r="F122">
        <f t="shared" si="14"/>
        <v>8</v>
      </c>
      <c r="G122">
        <f t="shared" si="15"/>
        <v>-7</v>
      </c>
      <c r="H122">
        <f t="shared" si="16"/>
        <v>0</v>
      </c>
      <c r="I122" s="5">
        <f>VLOOKUP(F122,naive_stat!$A$4:$E$13,5,0)</f>
        <v>0.32</v>
      </c>
      <c r="J122" s="35">
        <f>11-VLOOKUP(F122,naive_stat!$A$4:$F$13,6,0)</f>
        <v>1</v>
      </c>
      <c r="K122" s="4">
        <f>HLOOKUP(F122,$AL$3:AU122,AV122,0)</f>
        <v>0.7142857142857143</v>
      </c>
      <c r="L122" s="47">
        <f>IF(VLOOKUP(C122,dynamic!$A$35:$G$44,7,0)&gt;VLOOKUP(D122,dynamic!$A$35:$G$44,7,0),C122,D122)</f>
        <v>1</v>
      </c>
      <c r="M122" s="47">
        <f t="shared" si="23"/>
        <v>1</v>
      </c>
      <c r="N122" s="46">
        <f>IF(VLOOKUP(C122,dynamic!$A$35:$F$44,2,0)&gt;VLOOKUP(D122,dynamic!$A$35:$F$44,2,0),C122,D122)</f>
        <v>8</v>
      </c>
      <c r="O122" s="46">
        <f t="shared" si="21"/>
        <v>0</v>
      </c>
      <c r="P122" s="46">
        <f>IF(VLOOKUP(C122,dynamic!$A$35:$F$44,4,0)&gt;VLOOKUP(D122,dynamic!$A$35:$F$44,4,0),C122,D122)</f>
        <v>8</v>
      </c>
      <c r="Q122" s="46">
        <f t="shared" si="22"/>
        <v>0</v>
      </c>
      <c r="R122" s="27">
        <f>COUNTIF($F$4:$F122,R$3)</f>
        <v>12</v>
      </c>
      <c r="S122" s="27">
        <f>COUNTIF($F$4:$F122,S$3)</f>
        <v>8</v>
      </c>
      <c r="T122" s="27">
        <f>COUNTIF($F$4:$F122,T$3)</f>
        <v>14</v>
      </c>
      <c r="U122" s="27">
        <f>COUNTIF($F$4:$F122,U$3)</f>
        <v>11</v>
      </c>
      <c r="V122" s="27">
        <f>COUNTIF($F$4:$F122,V$3)</f>
        <v>14</v>
      </c>
      <c r="W122" s="27">
        <f>COUNTIF($F$4:$F122,W$3)</f>
        <v>11</v>
      </c>
      <c r="X122" s="27">
        <f>COUNTIF($F$4:$F122,X$3)</f>
        <v>6</v>
      </c>
      <c r="Y122" s="27">
        <f>COUNTIF($F$4:$F122,Y$3)</f>
        <v>14</v>
      </c>
      <c r="Z122" s="27">
        <f>COUNTIF($F$4:$F122,Z$3)</f>
        <v>15</v>
      </c>
      <c r="AA122" s="27">
        <f>COUNTIF($F$4:$F122,AA$3)</f>
        <v>14</v>
      </c>
      <c r="AB122" s="39">
        <f>COUNTIF($E$4:$F122,R$3)</f>
        <v>25</v>
      </c>
      <c r="AC122" s="41">
        <f>COUNTIF($E$4:$F122,S$3)</f>
        <v>32</v>
      </c>
      <c r="AD122" s="41">
        <f>COUNTIF($E$4:$F122,T$3)</f>
        <v>26</v>
      </c>
      <c r="AE122" s="41">
        <f>COUNTIF($E$4:$F122,U$3)</f>
        <v>23</v>
      </c>
      <c r="AF122" s="41">
        <f>COUNTIF($E$4:$F122,V$3)</f>
        <v>28</v>
      </c>
      <c r="AG122" s="41">
        <f>COUNTIF($E$4:$F122,W$3)</f>
        <v>20</v>
      </c>
      <c r="AH122" s="41">
        <f>COUNTIF($E$4:$F122,X$3)</f>
        <v>13</v>
      </c>
      <c r="AI122" s="41">
        <f>COUNTIF($E$4:$F122,Y$3)</f>
        <v>26</v>
      </c>
      <c r="AJ122" s="41">
        <f>COUNTIF($E$4:$F122,Z$3)</f>
        <v>21</v>
      </c>
      <c r="AK122" s="41">
        <f>COUNTIF($E$4:$F122,AA$3)</f>
        <v>24</v>
      </c>
      <c r="AL122" s="4">
        <f t="shared" si="25"/>
        <v>0.48</v>
      </c>
      <c r="AM122" s="4">
        <f t="shared" si="25"/>
        <v>0.25</v>
      </c>
      <c r="AN122" s="4">
        <f t="shared" si="25"/>
        <v>0.53846153846153844</v>
      </c>
      <c r="AO122" s="4">
        <f t="shared" si="25"/>
        <v>0.47826086956521741</v>
      </c>
      <c r="AP122" s="4">
        <f t="shared" si="25"/>
        <v>0.5</v>
      </c>
      <c r="AQ122" s="4">
        <f t="shared" si="24"/>
        <v>0.55000000000000004</v>
      </c>
      <c r="AR122" s="4">
        <f t="shared" si="24"/>
        <v>0.46153846153846156</v>
      </c>
      <c r="AS122" s="4">
        <f t="shared" si="24"/>
        <v>0.53846153846153844</v>
      </c>
      <c r="AT122" s="4">
        <f t="shared" si="24"/>
        <v>0.7142857142857143</v>
      </c>
      <c r="AU122" s="4">
        <f t="shared" si="24"/>
        <v>0.58333333333333337</v>
      </c>
      <c r="AV122">
        <v>120</v>
      </c>
    </row>
    <row r="123" spans="1:48" x14ac:dyDescent="0.35">
      <c r="A123" t="s">
        <v>145</v>
      </c>
      <c r="B123" s="32">
        <v>120</v>
      </c>
      <c r="C123">
        <v>2</v>
      </c>
      <c r="D123">
        <v>5</v>
      </c>
      <c r="E123">
        <v>2</v>
      </c>
      <c r="F123">
        <f t="shared" si="14"/>
        <v>5</v>
      </c>
      <c r="G123">
        <f t="shared" si="15"/>
        <v>-3</v>
      </c>
      <c r="H123">
        <f t="shared" si="16"/>
        <v>0</v>
      </c>
      <c r="I123" s="5">
        <f>VLOOKUP(F123,naive_stat!$A$4:$E$13,5,0)</f>
        <v>0.42307692307692307</v>
      </c>
      <c r="J123" s="35">
        <f>11-VLOOKUP(F123,naive_stat!$A$4:$F$13,6,0)</f>
        <v>3</v>
      </c>
      <c r="K123" s="4">
        <f>HLOOKUP(F123,$AL$3:AU123,AV123,0)</f>
        <v>0.5714285714285714</v>
      </c>
      <c r="L123" s="47">
        <f>IF(VLOOKUP(C123,dynamic!$A$35:$G$44,7,0)&gt;VLOOKUP(D123,dynamic!$A$35:$G$44,7,0),C123,D123)</f>
        <v>2</v>
      </c>
      <c r="M123" s="47">
        <f t="shared" si="23"/>
        <v>1</v>
      </c>
      <c r="N123" s="46">
        <f>IF(VLOOKUP(C123,dynamic!$A$35:$F$44,2,0)&gt;VLOOKUP(D123,dynamic!$A$35:$F$44,2,0),C123,D123)</f>
        <v>5</v>
      </c>
      <c r="O123" s="46">
        <f t="shared" si="21"/>
        <v>0</v>
      </c>
      <c r="P123" s="46">
        <f>IF(VLOOKUP(C123,dynamic!$A$35:$F$44,4,0)&gt;VLOOKUP(D123,dynamic!$A$35:$F$44,4,0),C123,D123)</f>
        <v>5</v>
      </c>
      <c r="Q123" s="46">
        <f t="shared" si="22"/>
        <v>0</v>
      </c>
      <c r="R123" s="27">
        <f>COUNTIF($F$4:$F123,R$3)</f>
        <v>12</v>
      </c>
      <c r="S123" s="27">
        <f>COUNTIF($F$4:$F123,S$3)</f>
        <v>8</v>
      </c>
      <c r="T123" s="27">
        <f>COUNTIF($F$4:$F123,T$3)</f>
        <v>14</v>
      </c>
      <c r="U123" s="27">
        <f>COUNTIF($F$4:$F123,U$3)</f>
        <v>11</v>
      </c>
      <c r="V123" s="27">
        <f>COUNTIF($F$4:$F123,V$3)</f>
        <v>14</v>
      </c>
      <c r="W123" s="27">
        <f>COUNTIF($F$4:$F123,W$3)</f>
        <v>12</v>
      </c>
      <c r="X123" s="27">
        <f>COUNTIF($F$4:$F123,X$3)</f>
        <v>6</v>
      </c>
      <c r="Y123" s="27">
        <f>COUNTIF($F$4:$F123,Y$3)</f>
        <v>14</v>
      </c>
      <c r="Z123" s="27">
        <f>COUNTIF($F$4:$F123,Z$3)</f>
        <v>15</v>
      </c>
      <c r="AA123" s="27">
        <f>COUNTIF($F$4:$F123,AA$3)</f>
        <v>14</v>
      </c>
      <c r="AB123" s="39">
        <f>COUNTIF($E$4:$F123,R$3)</f>
        <v>25</v>
      </c>
      <c r="AC123" s="41">
        <f>COUNTIF($E$4:$F123,S$3)</f>
        <v>32</v>
      </c>
      <c r="AD123" s="41">
        <f>COUNTIF($E$4:$F123,T$3)</f>
        <v>27</v>
      </c>
      <c r="AE123" s="41">
        <f>COUNTIF($E$4:$F123,U$3)</f>
        <v>23</v>
      </c>
      <c r="AF123" s="41">
        <f>COUNTIF($E$4:$F123,V$3)</f>
        <v>28</v>
      </c>
      <c r="AG123" s="41">
        <f>COUNTIF($E$4:$F123,W$3)</f>
        <v>21</v>
      </c>
      <c r="AH123" s="41">
        <f>COUNTIF($E$4:$F123,X$3)</f>
        <v>13</v>
      </c>
      <c r="AI123" s="41">
        <f>COUNTIF($E$4:$F123,Y$3)</f>
        <v>26</v>
      </c>
      <c r="AJ123" s="41">
        <f>COUNTIF($E$4:$F123,Z$3)</f>
        <v>21</v>
      </c>
      <c r="AK123" s="41">
        <f>COUNTIF($E$4:$F123,AA$3)</f>
        <v>24</v>
      </c>
      <c r="AL123" s="4">
        <f t="shared" si="25"/>
        <v>0.48</v>
      </c>
      <c r="AM123" s="4">
        <f t="shared" si="25"/>
        <v>0.25</v>
      </c>
      <c r="AN123" s="4">
        <f t="shared" si="25"/>
        <v>0.51851851851851849</v>
      </c>
      <c r="AO123" s="4">
        <f t="shared" si="25"/>
        <v>0.47826086956521741</v>
      </c>
      <c r="AP123" s="4">
        <f t="shared" si="25"/>
        <v>0.5</v>
      </c>
      <c r="AQ123" s="4">
        <f t="shared" si="24"/>
        <v>0.5714285714285714</v>
      </c>
      <c r="AR123" s="4">
        <f t="shared" si="24"/>
        <v>0.46153846153846156</v>
      </c>
      <c r="AS123" s="4">
        <f t="shared" si="24"/>
        <v>0.53846153846153844</v>
      </c>
      <c r="AT123" s="4">
        <f t="shared" si="24"/>
        <v>0.7142857142857143</v>
      </c>
      <c r="AU123" s="4">
        <f t="shared" si="24"/>
        <v>0.58333333333333337</v>
      </c>
      <c r="AV123">
        <v>121</v>
      </c>
    </row>
    <row r="124" spans="1:48" x14ac:dyDescent="0.35">
      <c r="A124" t="s">
        <v>145</v>
      </c>
      <c r="B124" s="32">
        <v>121</v>
      </c>
      <c r="C124">
        <v>1</v>
      </c>
      <c r="D124">
        <v>5</v>
      </c>
      <c r="E124">
        <v>1</v>
      </c>
      <c r="F124">
        <f t="shared" si="14"/>
        <v>5</v>
      </c>
      <c r="G124">
        <f t="shared" si="15"/>
        <v>-4</v>
      </c>
      <c r="H124">
        <f t="shared" si="16"/>
        <v>0</v>
      </c>
      <c r="I124" s="5">
        <f>VLOOKUP(F124,naive_stat!$A$4:$E$13,5,0)</f>
        <v>0.42307692307692307</v>
      </c>
      <c r="J124" s="35">
        <f>11-VLOOKUP(F124,naive_stat!$A$4:$F$13,6,0)</f>
        <v>3</v>
      </c>
      <c r="K124" s="4">
        <f>HLOOKUP(F124,$AL$3:AU124,AV124,0)</f>
        <v>0.59090909090909094</v>
      </c>
      <c r="L124" s="47">
        <f>IF(VLOOKUP(C124,dynamic!$A$35:$G$44,7,0)&gt;VLOOKUP(D124,dynamic!$A$35:$G$44,7,0),C124,D124)</f>
        <v>1</v>
      </c>
      <c r="M124" s="47">
        <f t="shared" si="23"/>
        <v>1</v>
      </c>
      <c r="N124" s="46">
        <f>IF(VLOOKUP(C124,dynamic!$A$35:$F$44,2,0)&gt;VLOOKUP(D124,dynamic!$A$35:$F$44,2,0),C124,D124)</f>
        <v>5</v>
      </c>
      <c r="O124" s="46">
        <f t="shared" si="21"/>
        <v>0</v>
      </c>
      <c r="P124" s="46">
        <f>IF(VLOOKUP(C124,dynamic!$A$35:$F$44,4,0)&gt;VLOOKUP(D124,dynamic!$A$35:$F$44,4,0),C124,D124)</f>
        <v>5</v>
      </c>
      <c r="Q124" s="46">
        <f t="shared" si="22"/>
        <v>0</v>
      </c>
      <c r="R124" s="27">
        <f>COUNTIF($F$4:$F124,R$3)</f>
        <v>12</v>
      </c>
      <c r="S124" s="27">
        <f>COUNTIF($F$4:$F124,S$3)</f>
        <v>8</v>
      </c>
      <c r="T124" s="27">
        <f>COUNTIF($F$4:$F124,T$3)</f>
        <v>14</v>
      </c>
      <c r="U124" s="27">
        <f>COUNTIF($F$4:$F124,U$3)</f>
        <v>11</v>
      </c>
      <c r="V124" s="27">
        <f>COUNTIF($F$4:$F124,V$3)</f>
        <v>14</v>
      </c>
      <c r="W124" s="27">
        <f>COUNTIF($F$4:$F124,W$3)</f>
        <v>13</v>
      </c>
      <c r="X124" s="27">
        <f>COUNTIF($F$4:$F124,X$3)</f>
        <v>6</v>
      </c>
      <c r="Y124" s="27">
        <f>COUNTIF($F$4:$F124,Y$3)</f>
        <v>14</v>
      </c>
      <c r="Z124" s="27">
        <f>COUNTIF($F$4:$F124,Z$3)</f>
        <v>15</v>
      </c>
      <c r="AA124" s="27">
        <f>COUNTIF($F$4:$F124,AA$3)</f>
        <v>14</v>
      </c>
      <c r="AB124" s="39">
        <f>COUNTIF($E$4:$F124,R$3)</f>
        <v>25</v>
      </c>
      <c r="AC124" s="41">
        <f>COUNTIF($E$4:$F124,S$3)</f>
        <v>33</v>
      </c>
      <c r="AD124" s="41">
        <f>COUNTIF($E$4:$F124,T$3)</f>
        <v>27</v>
      </c>
      <c r="AE124" s="41">
        <f>COUNTIF($E$4:$F124,U$3)</f>
        <v>23</v>
      </c>
      <c r="AF124" s="41">
        <f>COUNTIF($E$4:$F124,V$3)</f>
        <v>28</v>
      </c>
      <c r="AG124" s="41">
        <f>COUNTIF($E$4:$F124,W$3)</f>
        <v>22</v>
      </c>
      <c r="AH124" s="41">
        <f>COUNTIF($E$4:$F124,X$3)</f>
        <v>13</v>
      </c>
      <c r="AI124" s="41">
        <f>COUNTIF($E$4:$F124,Y$3)</f>
        <v>26</v>
      </c>
      <c r="AJ124" s="41">
        <f>COUNTIF($E$4:$F124,Z$3)</f>
        <v>21</v>
      </c>
      <c r="AK124" s="41">
        <f>COUNTIF($E$4:$F124,AA$3)</f>
        <v>24</v>
      </c>
      <c r="AL124" s="4">
        <f t="shared" si="25"/>
        <v>0.48</v>
      </c>
      <c r="AM124" s="4">
        <f t="shared" si="25"/>
        <v>0.24242424242424243</v>
      </c>
      <c r="AN124" s="4">
        <f t="shared" si="25"/>
        <v>0.51851851851851849</v>
      </c>
      <c r="AO124" s="4">
        <f t="shared" si="25"/>
        <v>0.47826086956521741</v>
      </c>
      <c r="AP124" s="4">
        <f t="shared" si="25"/>
        <v>0.5</v>
      </c>
      <c r="AQ124" s="4">
        <f t="shared" si="24"/>
        <v>0.59090909090909094</v>
      </c>
      <c r="AR124" s="4">
        <f t="shared" si="24"/>
        <v>0.46153846153846156</v>
      </c>
      <c r="AS124" s="4">
        <f t="shared" si="24"/>
        <v>0.53846153846153844</v>
      </c>
      <c r="AT124" s="4">
        <f t="shared" si="24"/>
        <v>0.7142857142857143</v>
      </c>
      <c r="AU124" s="4">
        <f t="shared" si="24"/>
        <v>0.58333333333333337</v>
      </c>
      <c r="AV124">
        <v>122</v>
      </c>
    </row>
    <row r="125" spans="1:48" x14ac:dyDescent="0.35">
      <c r="A125" t="s">
        <v>145</v>
      </c>
      <c r="B125" s="32">
        <v>122</v>
      </c>
      <c r="C125">
        <v>3</v>
      </c>
      <c r="D125">
        <v>5</v>
      </c>
      <c r="E125">
        <v>5</v>
      </c>
      <c r="F125">
        <f t="shared" si="14"/>
        <v>3</v>
      </c>
      <c r="G125">
        <f t="shared" si="15"/>
        <v>-2</v>
      </c>
      <c r="H125">
        <f t="shared" si="16"/>
        <v>0</v>
      </c>
      <c r="I125" s="5">
        <f>VLOOKUP(F125,naive_stat!$A$4:$E$13,5,0)</f>
        <v>0.48148148148148145</v>
      </c>
      <c r="J125" s="35">
        <f>11-VLOOKUP(F125,naive_stat!$A$4:$F$13,6,0)</f>
        <v>5</v>
      </c>
      <c r="K125" s="4">
        <f>HLOOKUP(F125,$AL$3:AU125,AV125,0)</f>
        <v>0.5</v>
      </c>
      <c r="L125" s="47">
        <f>IF(VLOOKUP(C125,dynamic!$A$35:$G$44,7,0)&gt;VLOOKUP(D125,dynamic!$A$35:$G$44,7,0),C125,D125)</f>
        <v>3</v>
      </c>
      <c r="M125" s="47">
        <f t="shared" si="23"/>
        <v>0</v>
      </c>
      <c r="N125" s="46">
        <f>IF(VLOOKUP(C125,dynamic!$A$35:$F$44,2,0)&gt;VLOOKUP(D125,dynamic!$A$35:$F$44,2,0),C125,D125)</f>
        <v>5</v>
      </c>
      <c r="O125" s="46">
        <f t="shared" si="21"/>
        <v>1</v>
      </c>
      <c r="P125" s="46">
        <f>IF(VLOOKUP(C125,dynamic!$A$35:$F$44,4,0)&gt;VLOOKUP(D125,dynamic!$A$35:$F$44,4,0),C125,D125)</f>
        <v>5</v>
      </c>
      <c r="Q125" s="46">
        <f t="shared" si="22"/>
        <v>1</v>
      </c>
      <c r="R125" s="27">
        <f>COUNTIF($F$4:$F125,R$3)</f>
        <v>12</v>
      </c>
      <c r="S125" s="27">
        <f>COUNTIF($F$4:$F125,S$3)</f>
        <v>8</v>
      </c>
      <c r="T125" s="27">
        <f>COUNTIF($F$4:$F125,T$3)</f>
        <v>14</v>
      </c>
      <c r="U125" s="27">
        <f>COUNTIF($F$4:$F125,U$3)</f>
        <v>12</v>
      </c>
      <c r="V125" s="27">
        <f>COUNTIF($F$4:$F125,V$3)</f>
        <v>14</v>
      </c>
      <c r="W125" s="27">
        <f>COUNTIF($F$4:$F125,W$3)</f>
        <v>13</v>
      </c>
      <c r="X125" s="27">
        <f>COUNTIF($F$4:$F125,X$3)</f>
        <v>6</v>
      </c>
      <c r="Y125" s="27">
        <f>COUNTIF($F$4:$F125,Y$3)</f>
        <v>14</v>
      </c>
      <c r="Z125" s="27">
        <f>COUNTIF($F$4:$F125,Z$3)</f>
        <v>15</v>
      </c>
      <c r="AA125" s="27">
        <f>COUNTIF($F$4:$F125,AA$3)</f>
        <v>14</v>
      </c>
      <c r="AB125" s="39">
        <f>COUNTIF($E$4:$F125,R$3)</f>
        <v>25</v>
      </c>
      <c r="AC125" s="41">
        <f>COUNTIF($E$4:$F125,S$3)</f>
        <v>33</v>
      </c>
      <c r="AD125" s="41">
        <f>COUNTIF($E$4:$F125,T$3)</f>
        <v>27</v>
      </c>
      <c r="AE125" s="41">
        <f>COUNTIF($E$4:$F125,U$3)</f>
        <v>24</v>
      </c>
      <c r="AF125" s="41">
        <f>COUNTIF($E$4:$F125,V$3)</f>
        <v>28</v>
      </c>
      <c r="AG125" s="41">
        <f>COUNTIF($E$4:$F125,W$3)</f>
        <v>23</v>
      </c>
      <c r="AH125" s="41">
        <f>COUNTIF($E$4:$F125,X$3)</f>
        <v>13</v>
      </c>
      <c r="AI125" s="41">
        <f>COUNTIF($E$4:$F125,Y$3)</f>
        <v>26</v>
      </c>
      <c r="AJ125" s="41">
        <f>COUNTIF($E$4:$F125,Z$3)</f>
        <v>21</v>
      </c>
      <c r="AK125" s="41">
        <f>COUNTIF($E$4:$F125,AA$3)</f>
        <v>24</v>
      </c>
      <c r="AL125" s="4">
        <f t="shared" si="25"/>
        <v>0.48</v>
      </c>
      <c r="AM125" s="4">
        <f t="shared" si="25"/>
        <v>0.24242424242424243</v>
      </c>
      <c r="AN125" s="4">
        <f t="shared" si="25"/>
        <v>0.51851851851851849</v>
      </c>
      <c r="AO125" s="4">
        <f t="shared" si="25"/>
        <v>0.5</v>
      </c>
      <c r="AP125" s="4">
        <f t="shared" si="25"/>
        <v>0.5</v>
      </c>
      <c r="AQ125" s="4">
        <f t="shared" si="24"/>
        <v>0.56521739130434778</v>
      </c>
      <c r="AR125" s="4">
        <f t="shared" si="24"/>
        <v>0.46153846153846156</v>
      </c>
      <c r="AS125" s="4">
        <f t="shared" si="24"/>
        <v>0.53846153846153844</v>
      </c>
      <c r="AT125" s="4">
        <f t="shared" si="24"/>
        <v>0.7142857142857143</v>
      </c>
      <c r="AU125" s="4">
        <f t="shared" si="24"/>
        <v>0.58333333333333337</v>
      </c>
      <c r="AV125">
        <v>123</v>
      </c>
    </row>
    <row r="126" spans="1:48" x14ac:dyDescent="0.35">
      <c r="A126" t="s">
        <v>145</v>
      </c>
      <c r="B126" s="32">
        <v>123</v>
      </c>
      <c r="C126">
        <v>3</v>
      </c>
      <c r="D126">
        <v>4</v>
      </c>
      <c r="E126">
        <v>4</v>
      </c>
      <c r="F126">
        <f t="shared" si="14"/>
        <v>3</v>
      </c>
      <c r="G126">
        <f t="shared" si="15"/>
        <v>-1</v>
      </c>
      <c r="H126">
        <f t="shared" si="16"/>
        <v>0</v>
      </c>
      <c r="I126" s="5">
        <f>VLOOKUP(F126,naive_stat!$A$4:$E$13,5,0)</f>
        <v>0.48148148148148145</v>
      </c>
      <c r="J126" s="35">
        <f>11-VLOOKUP(F126,naive_stat!$A$4:$F$13,6,0)</f>
        <v>5</v>
      </c>
      <c r="K126" s="4">
        <f>HLOOKUP(F126,$AL$3:AU126,AV126,0)</f>
        <v>0.52</v>
      </c>
      <c r="L126" s="47">
        <f>IF(VLOOKUP(C126,dynamic!$A$35:$G$44,7,0)&gt;VLOOKUP(D126,dynamic!$A$35:$G$44,7,0),C126,D126)</f>
        <v>3</v>
      </c>
      <c r="M126" s="47">
        <f t="shared" si="23"/>
        <v>0</v>
      </c>
      <c r="N126" s="46">
        <f>IF(VLOOKUP(C126,dynamic!$A$35:$F$44,2,0)&gt;VLOOKUP(D126,dynamic!$A$35:$F$44,2,0),C126,D126)</f>
        <v>4</v>
      </c>
      <c r="O126" s="46">
        <f t="shared" si="21"/>
        <v>1</v>
      </c>
      <c r="P126" s="46">
        <f>IF(VLOOKUP(C126,dynamic!$A$35:$F$44,4,0)&gt;VLOOKUP(D126,dynamic!$A$35:$F$44,4,0),C126,D126)</f>
        <v>4</v>
      </c>
      <c r="Q126" s="46">
        <f t="shared" si="22"/>
        <v>1</v>
      </c>
      <c r="R126" s="27">
        <f>COUNTIF($F$4:$F126,R$3)</f>
        <v>12</v>
      </c>
      <c r="S126" s="27">
        <f>COUNTIF($F$4:$F126,S$3)</f>
        <v>8</v>
      </c>
      <c r="T126" s="27">
        <f>COUNTIF($F$4:$F126,T$3)</f>
        <v>14</v>
      </c>
      <c r="U126" s="27">
        <f>COUNTIF($F$4:$F126,U$3)</f>
        <v>13</v>
      </c>
      <c r="V126" s="27">
        <f>COUNTIF($F$4:$F126,V$3)</f>
        <v>14</v>
      </c>
      <c r="W126" s="27">
        <f>COUNTIF($F$4:$F126,W$3)</f>
        <v>13</v>
      </c>
      <c r="X126" s="27">
        <f>COUNTIF($F$4:$F126,X$3)</f>
        <v>6</v>
      </c>
      <c r="Y126" s="27">
        <f>COUNTIF($F$4:$F126,Y$3)</f>
        <v>14</v>
      </c>
      <c r="Z126" s="27">
        <f>COUNTIF($F$4:$F126,Z$3)</f>
        <v>15</v>
      </c>
      <c r="AA126" s="27">
        <f>COUNTIF($F$4:$F126,AA$3)</f>
        <v>14</v>
      </c>
      <c r="AB126" s="39">
        <f>COUNTIF($E$4:$F126,R$3)</f>
        <v>25</v>
      </c>
      <c r="AC126" s="41">
        <f>COUNTIF($E$4:$F126,S$3)</f>
        <v>33</v>
      </c>
      <c r="AD126" s="41">
        <f>COUNTIF($E$4:$F126,T$3)</f>
        <v>27</v>
      </c>
      <c r="AE126" s="41">
        <f>COUNTIF($E$4:$F126,U$3)</f>
        <v>25</v>
      </c>
      <c r="AF126" s="41">
        <f>COUNTIF($E$4:$F126,V$3)</f>
        <v>29</v>
      </c>
      <c r="AG126" s="41">
        <f>COUNTIF($E$4:$F126,W$3)</f>
        <v>23</v>
      </c>
      <c r="AH126" s="41">
        <f>COUNTIF($E$4:$F126,X$3)</f>
        <v>13</v>
      </c>
      <c r="AI126" s="41">
        <f>COUNTIF($E$4:$F126,Y$3)</f>
        <v>26</v>
      </c>
      <c r="AJ126" s="41">
        <f>COUNTIF($E$4:$F126,Z$3)</f>
        <v>21</v>
      </c>
      <c r="AK126" s="41">
        <f>COUNTIF($E$4:$F126,AA$3)</f>
        <v>24</v>
      </c>
      <c r="AL126" s="4">
        <f t="shared" si="25"/>
        <v>0.48</v>
      </c>
      <c r="AM126" s="4">
        <f t="shared" si="25"/>
        <v>0.24242424242424243</v>
      </c>
      <c r="AN126" s="4">
        <f t="shared" si="25"/>
        <v>0.51851851851851849</v>
      </c>
      <c r="AO126" s="4">
        <f t="shared" si="25"/>
        <v>0.52</v>
      </c>
      <c r="AP126" s="4">
        <f t="shared" si="25"/>
        <v>0.48275862068965519</v>
      </c>
      <c r="AQ126" s="4">
        <f t="shared" si="24"/>
        <v>0.56521739130434778</v>
      </c>
      <c r="AR126" s="4">
        <f t="shared" si="24"/>
        <v>0.46153846153846156</v>
      </c>
      <c r="AS126" s="4">
        <f t="shared" si="24"/>
        <v>0.53846153846153844</v>
      </c>
      <c r="AT126" s="4">
        <f t="shared" si="24"/>
        <v>0.7142857142857143</v>
      </c>
      <c r="AU126" s="4">
        <f t="shared" si="24"/>
        <v>0.58333333333333337</v>
      </c>
      <c r="AV126">
        <v>124</v>
      </c>
    </row>
    <row r="127" spans="1:48" x14ac:dyDescent="0.35">
      <c r="A127" t="s">
        <v>145</v>
      </c>
      <c r="B127" s="32">
        <v>124</v>
      </c>
      <c r="C127">
        <v>7</v>
      </c>
      <c r="D127">
        <v>8</v>
      </c>
      <c r="E127">
        <v>7</v>
      </c>
      <c r="F127">
        <f t="shared" si="14"/>
        <v>8</v>
      </c>
      <c r="G127">
        <f t="shared" si="15"/>
        <v>-1</v>
      </c>
      <c r="H127">
        <f t="shared" si="16"/>
        <v>0</v>
      </c>
      <c r="I127" s="5">
        <f>VLOOKUP(F127,naive_stat!$A$4:$E$13,5,0)</f>
        <v>0.32</v>
      </c>
      <c r="J127" s="35">
        <f>11-VLOOKUP(F127,naive_stat!$A$4:$F$13,6,0)</f>
        <v>1</v>
      </c>
      <c r="K127" s="4">
        <f>HLOOKUP(F127,$AL$3:AU127,AV127,0)</f>
        <v>0.72727272727272729</v>
      </c>
      <c r="L127" s="47">
        <f>IF(VLOOKUP(C127,dynamic!$A$35:$G$44,7,0)&gt;VLOOKUP(D127,dynamic!$A$35:$G$44,7,0),C127,D127)</f>
        <v>7</v>
      </c>
      <c r="M127" s="47">
        <f t="shared" si="23"/>
        <v>1</v>
      </c>
      <c r="N127" s="46">
        <f>IF(VLOOKUP(C127,dynamic!$A$35:$F$44,2,0)&gt;VLOOKUP(D127,dynamic!$A$35:$F$44,2,0),C127,D127)</f>
        <v>8</v>
      </c>
      <c r="O127" s="46">
        <f t="shared" si="21"/>
        <v>0</v>
      </c>
      <c r="P127" s="46">
        <f>IF(VLOOKUP(C127,dynamic!$A$35:$F$44,4,0)&gt;VLOOKUP(D127,dynamic!$A$35:$F$44,4,0),C127,D127)</f>
        <v>8</v>
      </c>
      <c r="Q127" s="46">
        <f t="shared" si="22"/>
        <v>0</v>
      </c>
      <c r="R127" s="27">
        <f>COUNTIF($F$4:$F127,R$3)</f>
        <v>12</v>
      </c>
      <c r="S127" s="27">
        <f>COUNTIF($F$4:$F127,S$3)</f>
        <v>8</v>
      </c>
      <c r="T127" s="27">
        <f>COUNTIF($F$4:$F127,T$3)</f>
        <v>14</v>
      </c>
      <c r="U127" s="27">
        <f>COUNTIF($F$4:$F127,U$3)</f>
        <v>13</v>
      </c>
      <c r="V127" s="27">
        <f>COUNTIF($F$4:$F127,V$3)</f>
        <v>14</v>
      </c>
      <c r="W127" s="27">
        <f>COUNTIF($F$4:$F127,W$3)</f>
        <v>13</v>
      </c>
      <c r="X127" s="27">
        <f>COUNTIF($F$4:$F127,X$3)</f>
        <v>6</v>
      </c>
      <c r="Y127" s="27">
        <f>COUNTIF($F$4:$F127,Y$3)</f>
        <v>14</v>
      </c>
      <c r="Z127" s="27">
        <f>COUNTIF($F$4:$F127,Z$3)</f>
        <v>16</v>
      </c>
      <c r="AA127" s="27">
        <f>COUNTIF($F$4:$F127,AA$3)</f>
        <v>14</v>
      </c>
      <c r="AB127" s="39">
        <f>COUNTIF($E$4:$F127,R$3)</f>
        <v>25</v>
      </c>
      <c r="AC127" s="41">
        <f>COUNTIF($E$4:$F127,S$3)</f>
        <v>33</v>
      </c>
      <c r="AD127" s="41">
        <f>COUNTIF($E$4:$F127,T$3)</f>
        <v>27</v>
      </c>
      <c r="AE127" s="41">
        <f>COUNTIF($E$4:$F127,U$3)</f>
        <v>25</v>
      </c>
      <c r="AF127" s="41">
        <f>COUNTIF($E$4:$F127,V$3)</f>
        <v>29</v>
      </c>
      <c r="AG127" s="41">
        <f>COUNTIF($E$4:$F127,W$3)</f>
        <v>23</v>
      </c>
      <c r="AH127" s="41">
        <f>COUNTIF($E$4:$F127,X$3)</f>
        <v>13</v>
      </c>
      <c r="AI127" s="41">
        <f>COUNTIF($E$4:$F127,Y$3)</f>
        <v>27</v>
      </c>
      <c r="AJ127" s="41">
        <f>COUNTIF($E$4:$F127,Z$3)</f>
        <v>22</v>
      </c>
      <c r="AK127" s="41">
        <f>COUNTIF($E$4:$F127,AA$3)</f>
        <v>24</v>
      </c>
      <c r="AL127" s="4">
        <f t="shared" si="25"/>
        <v>0.48</v>
      </c>
      <c r="AM127" s="4">
        <f t="shared" si="25"/>
        <v>0.24242424242424243</v>
      </c>
      <c r="AN127" s="4">
        <f t="shared" si="25"/>
        <v>0.51851851851851849</v>
      </c>
      <c r="AO127" s="4">
        <f t="shared" si="25"/>
        <v>0.52</v>
      </c>
      <c r="AP127" s="4">
        <f t="shared" si="25"/>
        <v>0.48275862068965519</v>
      </c>
      <c r="AQ127" s="4">
        <f t="shared" si="24"/>
        <v>0.56521739130434778</v>
      </c>
      <c r="AR127" s="4">
        <f t="shared" si="24"/>
        <v>0.46153846153846156</v>
      </c>
      <c r="AS127" s="4">
        <f t="shared" si="24"/>
        <v>0.51851851851851849</v>
      </c>
      <c r="AT127" s="4">
        <f t="shared" si="24"/>
        <v>0.72727272727272729</v>
      </c>
      <c r="AU127" s="4">
        <f t="shared" si="24"/>
        <v>0.58333333333333337</v>
      </c>
      <c r="AV127">
        <v>125</v>
      </c>
    </row>
    <row r="128" spans="1:48" x14ac:dyDescent="0.35">
      <c r="A128" t="s">
        <v>145</v>
      </c>
      <c r="B128" s="32">
        <v>125</v>
      </c>
      <c r="C128">
        <v>5</v>
      </c>
      <c r="D128">
        <v>1</v>
      </c>
      <c r="E128">
        <v>1</v>
      </c>
      <c r="F128">
        <f t="shared" si="14"/>
        <v>5</v>
      </c>
      <c r="G128">
        <f t="shared" si="15"/>
        <v>4</v>
      </c>
      <c r="H128">
        <f t="shared" si="16"/>
        <v>0</v>
      </c>
      <c r="I128" s="5">
        <f>VLOOKUP(F128,naive_stat!$A$4:$E$13,5,0)</f>
        <v>0.42307692307692307</v>
      </c>
      <c r="J128" s="35">
        <f>11-VLOOKUP(F128,naive_stat!$A$4:$F$13,6,0)</f>
        <v>3</v>
      </c>
      <c r="K128" s="4">
        <f>HLOOKUP(F128,$AL$3:AU128,AV128,0)</f>
        <v>0.58333333333333337</v>
      </c>
      <c r="L128" s="47">
        <f>IF(VLOOKUP(C128,dynamic!$A$35:$G$44,7,0)&gt;VLOOKUP(D128,dynamic!$A$35:$G$44,7,0),C128,D128)</f>
        <v>1</v>
      </c>
      <c r="M128" s="47">
        <f t="shared" si="23"/>
        <v>1</v>
      </c>
      <c r="N128" s="46">
        <f>IF(VLOOKUP(C128,dynamic!$A$35:$F$44,2,0)&gt;VLOOKUP(D128,dynamic!$A$35:$F$44,2,0),C128,D128)</f>
        <v>5</v>
      </c>
      <c r="O128" s="46">
        <f t="shared" si="21"/>
        <v>0</v>
      </c>
      <c r="P128" s="46">
        <f>IF(VLOOKUP(C128,dynamic!$A$35:$F$44,4,0)&gt;VLOOKUP(D128,dynamic!$A$35:$F$44,4,0),C128,D128)</f>
        <v>5</v>
      </c>
      <c r="Q128" s="46">
        <f t="shared" si="22"/>
        <v>0</v>
      </c>
      <c r="R128" s="27">
        <f>COUNTIF($F$4:$F128,R$3)</f>
        <v>12</v>
      </c>
      <c r="S128" s="27">
        <f>COUNTIF($F$4:$F128,S$3)</f>
        <v>8</v>
      </c>
      <c r="T128" s="27">
        <f>COUNTIF($F$4:$F128,T$3)</f>
        <v>14</v>
      </c>
      <c r="U128" s="27">
        <f>COUNTIF($F$4:$F128,U$3)</f>
        <v>13</v>
      </c>
      <c r="V128" s="27">
        <f>COUNTIF($F$4:$F128,V$3)</f>
        <v>14</v>
      </c>
      <c r="W128" s="27">
        <f>COUNTIF($F$4:$F128,W$3)</f>
        <v>14</v>
      </c>
      <c r="X128" s="27">
        <f>COUNTIF($F$4:$F128,X$3)</f>
        <v>6</v>
      </c>
      <c r="Y128" s="27">
        <f>COUNTIF($F$4:$F128,Y$3)</f>
        <v>14</v>
      </c>
      <c r="Z128" s="27">
        <f>COUNTIF($F$4:$F128,Z$3)</f>
        <v>16</v>
      </c>
      <c r="AA128" s="27">
        <f>COUNTIF($F$4:$F128,AA$3)</f>
        <v>14</v>
      </c>
      <c r="AB128" s="39">
        <f>COUNTIF($E$4:$F128,R$3)</f>
        <v>25</v>
      </c>
      <c r="AC128" s="41">
        <f>COUNTIF($E$4:$F128,S$3)</f>
        <v>34</v>
      </c>
      <c r="AD128" s="41">
        <f>COUNTIF($E$4:$F128,T$3)</f>
        <v>27</v>
      </c>
      <c r="AE128" s="41">
        <f>COUNTIF($E$4:$F128,U$3)</f>
        <v>25</v>
      </c>
      <c r="AF128" s="41">
        <f>COUNTIF($E$4:$F128,V$3)</f>
        <v>29</v>
      </c>
      <c r="AG128" s="41">
        <f>COUNTIF($E$4:$F128,W$3)</f>
        <v>24</v>
      </c>
      <c r="AH128" s="41">
        <f>COUNTIF($E$4:$F128,X$3)</f>
        <v>13</v>
      </c>
      <c r="AI128" s="41">
        <f>COUNTIF($E$4:$F128,Y$3)</f>
        <v>27</v>
      </c>
      <c r="AJ128" s="41">
        <f>COUNTIF($E$4:$F128,Z$3)</f>
        <v>22</v>
      </c>
      <c r="AK128" s="41">
        <f>COUNTIF($E$4:$F128,AA$3)</f>
        <v>24</v>
      </c>
      <c r="AL128" s="4">
        <f t="shared" si="25"/>
        <v>0.48</v>
      </c>
      <c r="AM128" s="4">
        <f t="shared" si="25"/>
        <v>0.23529411764705882</v>
      </c>
      <c r="AN128" s="4">
        <f t="shared" si="25"/>
        <v>0.51851851851851849</v>
      </c>
      <c r="AO128" s="4">
        <f t="shared" si="25"/>
        <v>0.52</v>
      </c>
      <c r="AP128" s="4">
        <f t="shared" si="25"/>
        <v>0.48275862068965519</v>
      </c>
      <c r="AQ128" s="4">
        <f t="shared" si="24"/>
        <v>0.58333333333333337</v>
      </c>
      <c r="AR128" s="4">
        <f t="shared" si="24"/>
        <v>0.46153846153846156</v>
      </c>
      <c r="AS128" s="4">
        <f t="shared" si="24"/>
        <v>0.51851851851851849</v>
      </c>
      <c r="AT128" s="4">
        <f t="shared" si="24"/>
        <v>0.72727272727272729</v>
      </c>
      <c r="AU128" s="4">
        <f t="shared" si="24"/>
        <v>0.58333333333333337</v>
      </c>
      <c r="AV128">
        <v>126</v>
      </c>
    </row>
    <row r="129" spans="1:48" x14ac:dyDescent="0.35">
      <c r="A129" t="s">
        <v>145</v>
      </c>
      <c r="B129" s="32">
        <v>126</v>
      </c>
      <c r="C129">
        <v>5</v>
      </c>
      <c r="D129">
        <v>8</v>
      </c>
      <c r="E129">
        <v>8</v>
      </c>
      <c r="F129">
        <f t="shared" si="14"/>
        <v>5</v>
      </c>
      <c r="G129">
        <f t="shared" si="15"/>
        <v>-3</v>
      </c>
      <c r="H129">
        <f t="shared" si="16"/>
        <v>0</v>
      </c>
      <c r="I129" s="5">
        <f>VLOOKUP(F129,naive_stat!$A$4:$E$13,5,0)</f>
        <v>0.42307692307692307</v>
      </c>
      <c r="J129" s="35">
        <f>11-VLOOKUP(F129,naive_stat!$A$4:$F$13,6,0)</f>
        <v>3</v>
      </c>
      <c r="K129" s="4">
        <f>HLOOKUP(F129,$AL$3:AU129,AV129,0)</f>
        <v>0.6</v>
      </c>
      <c r="L129" s="47">
        <f>IF(VLOOKUP(C129,dynamic!$A$35:$G$44,7,0)&gt;VLOOKUP(D129,dynamic!$A$35:$G$44,7,0),C129,D129)</f>
        <v>5</v>
      </c>
      <c r="M129" s="47">
        <f t="shared" si="23"/>
        <v>0</v>
      </c>
      <c r="N129" s="46">
        <f>IF(VLOOKUP(C129,dynamic!$A$35:$F$44,2,0)&gt;VLOOKUP(D129,dynamic!$A$35:$F$44,2,0),C129,D129)</f>
        <v>8</v>
      </c>
      <c r="O129" s="46">
        <f t="shared" si="21"/>
        <v>1</v>
      </c>
      <c r="P129" s="46">
        <f>IF(VLOOKUP(C129,dynamic!$A$35:$F$44,4,0)&gt;VLOOKUP(D129,dynamic!$A$35:$F$44,4,0),C129,D129)</f>
        <v>8</v>
      </c>
      <c r="Q129" s="46">
        <f t="shared" si="22"/>
        <v>1</v>
      </c>
      <c r="R129" s="27">
        <f>COUNTIF($F$4:$F129,R$3)</f>
        <v>12</v>
      </c>
      <c r="S129" s="27">
        <f>COUNTIF($F$4:$F129,S$3)</f>
        <v>8</v>
      </c>
      <c r="T129" s="27">
        <f>COUNTIF($F$4:$F129,T$3)</f>
        <v>14</v>
      </c>
      <c r="U129" s="27">
        <f>COUNTIF($F$4:$F129,U$3)</f>
        <v>13</v>
      </c>
      <c r="V129" s="27">
        <f>COUNTIF($F$4:$F129,V$3)</f>
        <v>14</v>
      </c>
      <c r="W129" s="27">
        <f>COUNTIF($F$4:$F129,W$3)</f>
        <v>15</v>
      </c>
      <c r="X129" s="27">
        <f>COUNTIF($F$4:$F129,X$3)</f>
        <v>6</v>
      </c>
      <c r="Y129" s="27">
        <f>COUNTIF($F$4:$F129,Y$3)</f>
        <v>14</v>
      </c>
      <c r="Z129" s="27">
        <f>COUNTIF($F$4:$F129,Z$3)</f>
        <v>16</v>
      </c>
      <c r="AA129" s="27">
        <f>COUNTIF($F$4:$F129,AA$3)</f>
        <v>14</v>
      </c>
      <c r="AB129" s="39">
        <f>COUNTIF($E$4:$F129,R$3)</f>
        <v>25</v>
      </c>
      <c r="AC129" s="41">
        <f>COUNTIF($E$4:$F129,S$3)</f>
        <v>34</v>
      </c>
      <c r="AD129" s="41">
        <f>COUNTIF($E$4:$F129,T$3)</f>
        <v>27</v>
      </c>
      <c r="AE129" s="41">
        <f>COUNTIF($E$4:$F129,U$3)</f>
        <v>25</v>
      </c>
      <c r="AF129" s="41">
        <f>COUNTIF($E$4:$F129,V$3)</f>
        <v>29</v>
      </c>
      <c r="AG129" s="41">
        <f>COUNTIF($E$4:$F129,W$3)</f>
        <v>25</v>
      </c>
      <c r="AH129" s="41">
        <f>COUNTIF($E$4:$F129,X$3)</f>
        <v>13</v>
      </c>
      <c r="AI129" s="41">
        <f>COUNTIF($E$4:$F129,Y$3)</f>
        <v>27</v>
      </c>
      <c r="AJ129" s="41">
        <f>COUNTIF($E$4:$F129,Z$3)</f>
        <v>23</v>
      </c>
      <c r="AK129" s="41">
        <f>COUNTIF($E$4:$F129,AA$3)</f>
        <v>24</v>
      </c>
      <c r="AL129" s="4">
        <f t="shared" si="25"/>
        <v>0.48</v>
      </c>
      <c r="AM129" s="4">
        <f t="shared" si="25"/>
        <v>0.23529411764705882</v>
      </c>
      <c r="AN129" s="4">
        <f t="shared" si="25"/>
        <v>0.51851851851851849</v>
      </c>
      <c r="AO129" s="4">
        <f t="shared" si="25"/>
        <v>0.52</v>
      </c>
      <c r="AP129" s="4">
        <f t="shared" si="25"/>
        <v>0.48275862068965519</v>
      </c>
      <c r="AQ129" s="4">
        <f t="shared" si="24"/>
        <v>0.6</v>
      </c>
      <c r="AR129" s="4">
        <f t="shared" si="24"/>
        <v>0.46153846153846156</v>
      </c>
      <c r="AS129" s="4">
        <f t="shared" si="24"/>
        <v>0.51851851851851849</v>
      </c>
      <c r="AT129" s="4">
        <f t="shared" si="24"/>
        <v>0.69565217391304346</v>
      </c>
      <c r="AU129" s="4">
        <f t="shared" si="24"/>
        <v>0.58333333333333337</v>
      </c>
      <c r="AV129">
        <v>127</v>
      </c>
    </row>
    <row r="130" spans="1:48" x14ac:dyDescent="0.35">
      <c r="A130" t="s">
        <v>145</v>
      </c>
      <c r="B130" s="32">
        <v>127</v>
      </c>
      <c r="C130">
        <v>9</v>
      </c>
      <c r="D130">
        <v>0</v>
      </c>
      <c r="E130">
        <v>0</v>
      </c>
      <c r="F130">
        <f t="shared" si="14"/>
        <v>9</v>
      </c>
      <c r="G130">
        <f t="shared" si="15"/>
        <v>9</v>
      </c>
      <c r="H130">
        <f t="shared" si="16"/>
        <v>0</v>
      </c>
      <c r="I130" s="5">
        <f>VLOOKUP(F130,naive_stat!$A$4:$E$13,5,0)</f>
        <v>0.4</v>
      </c>
      <c r="J130" s="35">
        <f>11-VLOOKUP(F130,naive_stat!$A$4:$F$13,6,0)</f>
        <v>2</v>
      </c>
      <c r="K130" s="4">
        <f>HLOOKUP(F130,$AL$3:AU130,AV130,0)</f>
        <v>0.6</v>
      </c>
      <c r="L130" s="47">
        <f>IF(VLOOKUP(C130,dynamic!$A$35:$G$44,7,0)&gt;VLOOKUP(D130,dynamic!$A$35:$G$44,7,0),C130,D130)</f>
        <v>0</v>
      </c>
      <c r="M130" s="47">
        <f t="shared" si="23"/>
        <v>1</v>
      </c>
      <c r="N130" s="46">
        <f>IF(VLOOKUP(C130,dynamic!$A$35:$F$44,2,0)&gt;VLOOKUP(D130,dynamic!$A$35:$F$44,2,0),C130,D130)</f>
        <v>9</v>
      </c>
      <c r="O130" s="46">
        <f t="shared" si="21"/>
        <v>0</v>
      </c>
      <c r="P130" s="46">
        <f>IF(VLOOKUP(C130,dynamic!$A$35:$F$44,4,0)&gt;VLOOKUP(D130,dynamic!$A$35:$F$44,4,0),C130,D130)</f>
        <v>9</v>
      </c>
      <c r="Q130" s="46">
        <f t="shared" si="22"/>
        <v>0</v>
      </c>
      <c r="R130" s="27">
        <f>COUNTIF($F$4:$F130,R$3)</f>
        <v>12</v>
      </c>
      <c r="S130" s="27">
        <f>COUNTIF($F$4:$F130,S$3)</f>
        <v>8</v>
      </c>
      <c r="T130" s="27">
        <f>COUNTIF($F$4:$F130,T$3)</f>
        <v>14</v>
      </c>
      <c r="U130" s="27">
        <f>COUNTIF($F$4:$F130,U$3)</f>
        <v>13</v>
      </c>
      <c r="V130" s="27">
        <f>COUNTIF($F$4:$F130,V$3)</f>
        <v>14</v>
      </c>
      <c r="W130" s="27">
        <f>COUNTIF($F$4:$F130,W$3)</f>
        <v>15</v>
      </c>
      <c r="X130" s="27">
        <f>COUNTIF($F$4:$F130,X$3)</f>
        <v>6</v>
      </c>
      <c r="Y130" s="27">
        <f>COUNTIF($F$4:$F130,Y$3)</f>
        <v>14</v>
      </c>
      <c r="Z130" s="27">
        <f>COUNTIF($F$4:$F130,Z$3)</f>
        <v>16</v>
      </c>
      <c r="AA130" s="27">
        <f>COUNTIF($F$4:$F130,AA$3)</f>
        <v>15</v>
      </c>
      <c r="AB130" s="39">
        <f>COUNTIF($E$4:$F130,R$3)</f>
        <v>26</v>
      </c>
      <c r="AC130" s="41">
        <f>COUNTIF($E$4:$F130,S$3)</f>
        <v>34</v>
      </c>
      <c r="AD130" s="41">
        <f>COUNTIF($E$4:$F130,T$3)</f>
        <v>27</v>
      </c>
      <c r="AE130" s="41">
        <f>COUNTIF($E$4:$F130,U$3)</f>
        <v>25</v>
      </c>
      <c r="AF130" s="41">
        <f>COUNTIF($E$4:$F130,V$3)</f>
        <v>29</v>
      </c>
      <c r="AG130" s="41">
        <f>COUNTIF($E$4:$F130,W$3)</f>
        <v>25</v>
      </c>
      <c r="AH130" s="41">
        <f>COUNTIF($E$4:$F130,X$3)</f>
        <v>13</v>
      </c>
      <c r="AI130" s="41">
        <f>COUNTIF($E$4:$F130,Y$3)</f>
        <v>27</v>
      </c>
      <c r="AJ130" s="41">
        <f>COUNTIF($E$4:$F130,Z$3)</f>
        <v>23</v>
      </c>
      <c r="AK130" s="41">
        <f>COUNTIF($E$4:$F130,AA$3)</f>
        <v>25</v>
      </c>
      <c r="AL130" s="4">
        <f t="shared" si="25"/>
        <v>0.46153846153846156</v>
      </c>
      <c r="AM130" s="4">
        <f t="shared" si="25"/>
        <v>0.23529411764705882</v>
      </c>
      <c r="AN130" s="4">
        <f t="shared" si="25"/>
        <v>0.51851851851851849</v>
      </c>
      <c r="AO130" s="4">
        <f t="shared" si="25"/>
        <v>0.52</v>
      </c>
      <c r="AP130" s="4">
        <f t="shared" si="25"/>
        <v>0.48275862068965519</v>
      </c>
      <c r="AQ130" s="4">
        <f t="shared" si="24"/>
        <v>0.6</v>
      </c>
      <c r="AR130" s="4">
        <f t="shared" si="24"/>
        <v>0.46153846153846156</v>
      </c>
      <c r="AS130" s="4">
        <f t="shared" si="24"/>
        <v>0.51851851851851849</v>
      </c>
      <c r="AT130" s="4">
        <f t="shared" si="24"/>
        <v>0.69565217391304346</v>
      </c>
      <c r="AU130" s="4">
        <f t="shared" si="24"/>
        <v>0.6</v>
      </c>
      <c r="AV130">
        <v>128</v>
      </c>
    </row>
    <row r="131" spans="1:48" x14ac:dyDescent="0.35">
      <c r="A131" t="s">
        <v>145</v>
      </c>
      <c r="B131" s="32">
        <v>128</v>
      </c>
      <c r="C131">
        <v>0</v>
      </c>
      <c r="D131">
        <v>1</v>
      </c>
      <c r="E131">
        <v>1</v>
      </c>
      <c r="F131">
        <f t="shared" si="14"/>
        <v>0</v>
      </c>
      <c r="G131">
        <f t="shared" si="15"/>
        <v>-1</v>
      </c>
      <c r="H131">
        <f t="shared" si="16"/>
        <v>0</v>
      </c>
      <c r="I131" s="5">
        <f>VLOOKUP(F131,naive_stat!$A$4:$E$13,5,0)</f>
        <v>0.5161290322580645</v>
      </c>
      <c r="J131" s="35">
        <f>11-VLOOKUP(F131,naive_stat!$A$4:$F$13,6,0)</f>
        <v>8</v>
      </c>
      <c r="K131" s="4">
        <f>HLOOKUP(F131,$AL$3:AU131,AV131,0)</f>
        <v>0.48148148148148145</v>
      </c>
      <c r="L131" s="47">
        <f>IF(VLOOKUP(C131,dynamic!$A$35:$G$44,7,0)&gt;VLOOKUP(D131,dynamic!$A$35:$G$44,7,0),C131,D131)</f>
        <v>1</v>
      </c>
      <c r="M131" s="47">
        <f t="shared" si="23"/>
        <v>1</v>
      </c>
      <c r="N131" s="46">
        <f>IF(VLOOKUP(C131,dynamic!$A$35:$F$44,2,0)&gt;VLOOKUP(D131,dynamic!$A$35:$F$44,2,0),C131,D131)</f>
        <v>0</v>
      </c>
      <c r="O131" s="46">
        <f t="shared" si="21"/>
        <v>0</v>
      </c>
      <c r="P131" s="46">
        <f>IF(VLOOKUP(C131,dynamic!$A$35:$F$44,4,0)&gt;VLOOKUP(D131,dynamic!$A$35:$F$44,4,0),C131,D131)</f>
        <v>0</v>
      </c>
      <c r="Q131" s="46">
        <f t="shared" si="22"/>
        <v>0</v>
      </c>
      <c r="R131" s="27">
        <f>COUNTIF($F$4:$F131,R$3)</f>
        <v>13</v>
      </c>
      <c r="S131" s="27">
        <f>COUNTIF($F$4:$F131,S$3)</f>
        <v>8</v>
      </c>
      <c r="T131" s="27">
        <f>COUNTIF($F$4:$F131,T$3)</f>
        <v>14</v>
      </c>
      <c r="U131" s="27">
        <f>COUNTIF($F$4:$F131,U$3)</f>
        <v>13</v>
      </c>
      <c r="V131" s="27">
        <f>COUNTIF($F$4:$F131,V$3)</f>
        <v>14</v>
      </c>
      <c r="W131" s="27">
        <f>COUNTIF($F$4:$F131,W$3)</f>
        <v>15</v>
      </c>
      <c r="X131" s="27">
        <f>COUNTIF($F$4:$F131,X$3)</f>
        <v>6</v>
      </c>
      <c r="Y131" s="27">
        <f>COUNTIF($F$4:$F131,Y$3)</f>
        <v>14</v>
      </c>
      <c r="Z131" s="27">
        <f>COUNTIF($F$4:$F131,Z$3)</f>
        <v>16</v>
      </c>
      <c r="AA131" s="27">
        <f>COUNTIF($F$4:$F131,AA$3)</f>
        <v>15</v>
      </c>
      <c r="AB131" s="39">
        <f>COUNTIF($E$4:$F131,R$3)</f>
        <v>27</v>
      </c>
      <c r="AC131" s="41">
        <f>COUNTIF($E$4:$F131,S$3)</f>
        <v>35</v>
      </c>
      <c r="AD131" s="41">
        <f>COUNTIF($E$4:$F131,T$3)</f>
        <v>27</v>
      </c>
      <c r="AE131" s="41">
        <f>COUNTIF($E$4:$F131,U$3)</f>
        <v>25</v>
      </c>
      <c r="AF131" s="41">
        <f>COUNTIF($E$4:$F131,V$3)</f>
        <v>29</v>
      </c>
      <c r="AG131" s="41">
        <f>COUNTIF($E$4:$F131,W$3)</f>
        <v>25</v>
      </c>
      <c r="AH131" s="41">
        <f>COUNTIF($E$4:$F131,X$3)</f>
        <v>13</v>
      </c>
      <c r="AI131" s="41">
        <f>COUNTIF($E$4:$F131,Y$3)</f>
        <v>27</v>
      </c>
      <c r="AJ131" s="41">
        <f>COUNTIF($E$4:$F131,Z$3)</f>
        <v>23</v>
      </c>
      <c r="AK131" s="41">
        <f>COUNTIF($E$4:$F131,AA$3)</f>
        <v>25</v>
      </c>
      <c r="AL131" s="4">
        <f t="shared" si="25"/>
        <v>0.48148148148148145</v>
      </c>
      <c r="AM131" s="4">
        <f t="shared" si="25"/>
        <v>0.22857142857142856</v>
      </c>
      <c r="AN131" s="4">
        <f t="shared" si="25"/>
        <v>0.51851851851851849</v>
      </c>
      <c r="AO131" s="4">
        <f t="shared" si="25"/>
        <v>0.52</v>
      </c>
      <c r="AP131" s="4">
        <f t="shared" si="25"/>
        <v>0.48275862068965519</v>
      </c>
      <c r="AQ131" s="4">
        <f t="shared" si="24"/>
        <v>0.6</v>
      </c>
      <c r="AR131" s="4">
        <f t="shared" si="24"/>
        <v>0.46153846153846156</v>
      </c>
      <c r="AS131" s="4">
        <f t="shared" si="24"/>
        <v>0.51851851851851849</v>
      </c>
      <c r="AT131" s="4">
        <f t="shared" si="24"/>
        <v>0.69565217391304346</v>
      </c>
      <c r="AU131" s="4">
        <f t="shared" si="24"/>
        <v>0.6</v>
      </c>
      <c r="AV131">
        <v>129</v>
      </c>
    </row>
    <row r="132" spans="1:48" x14ac:dyDescent="0.35">
      <c r="A132" t="s">
        <v>145</v>
      </c>
      <c r="B132" s="32">
        <v>129</v>
      </c>
      <c r="C132">
        <v>5</v>
      </c>
      <c r="D132">
        <v>1</v>
      </c>
      <c r="E132">
        <v>5</v>
      </c>
      <c r="F132">
        <f t="shared" si="14"/>
        <v>1</v>
      </c>
      <c r="G132">
        <f t="shared" si="15"/>
        <v>4</v>
      </c>
      <c r="H132">
        <f t="shared" si="16"/>
        <v>0</v>
      </c>
      <c r="I132" s="5">
        <f>VLOOKUP(F132,naive_stat!$A$4:$E$13,5,0)</f>
        <v>0.7567567567567568</v>
      </c>
      <c r="J132" s="35">
        <f>11-VLOOKUP(F132,naive_stat!$A$4:$F$13,6,0)</f>
        <v>10</v>
      </c>
      <c r="K132" s="4">
        <f>HLOOKUP(F132,$AL$3:AU132,AV132,0)</f>
        <v>0.25</v>
      </c>
      <c r="L132" s="47">
        <f>IF(VLOOKUP(C132,dynamic!$A$35:$G$44,7,0)&gt;VLOOKUP(D132,dynamic!$A$35:$G$44,7,0),C132,D132)</f>
        <v>1</v>
      </c>
      <c r="M132" s="47">
        <f t="shared" si="23"/>
        <v>0</v>
      </c>
      <c r="N132" s="46">
        <f>IF(VLOOKUP(C132,dynamic!$A$35:$F$44,2,0)&gt;VLOOKUP(D132,dynamic!$A$35:$F$44,2,0),C132,D132)</f>
        <v>5</v>
      </c>
      <c r="O132" s="46">
        <f t="shared" si="21"/>
        <v>1</v>
      </c>
      <c r="P132" s="46">
        <f>IF(VLOOKUP(C132,dynamic!$A$35:$F$44,4,0)&gt;VLOOKUP(D132,dynamic!$A$35:$F$44,4,0),C132,D132)</f>
        <v>5</v>
      </c>
      <c r="Q132" s="46">
        <f t="shared" si="22"/>
        <v>1</v>
      </c>
      <c r="R132" s="27">
        <f>COUNTIF($F$4:$F132,R$3)</f>
        <v>13</v>
      </c>
      <c r="S132" s="27">
        <f>COUNTIF($F$4:$F132,S$3)</f>
        <v>9</v>
      </c>
      <c r="T132" s="27">
        <f>COUNTIF($F$4:$F132,T$3)</f>
        <v>14</v>
      </c>
      <c r="U132" s="27">
        <f>COUNTIF($F$4:$F132,U$3)</f>
        <v>13</v>
      </c>
      <c r="V132" s="27">
        <f>COUNTIF($F$4:$F132,V$3)</f>
        <v>14</v>
      </c>
      <c r="W132" s="27">
        <f>COUNTIF($F$4:$F132,W$3)</f>
        <v>15</v>
      </c>
      <c r="X132" s="27">
        <f>COUNTIF($F$4:$F132,X$3)</f>
        <v>6</v>
      </c>
      <c r="Y132" s="27">
        <f>COUNTIF($F$4:$F132,Y$3)</f>
        <v>14</v>
      </c>
      <c r="Z132" s="27">
        <f>COUNTIF($F$4:$F132,Z$3)</f>
        <v>16</v>
      </c>
      <c r="AA132" s="27">
        <f>COUNTIF($F$4:$F132,AA$3)</f>
        <v>15</v>
      </c>
      <c r="AB132" s="39">
        <f>COUNTIF($E$4:$F132,R$3)</f>
        <v>27</v>
      </c>
      <c r="AC132" s="41">
        <f>COUNTIF($E$4:$F132,S$3)</f>
        <v>36</v>
      </c>
      <c r="AD132" s="41">
        <f>COUNTIF($E$4:$F132,T$3)</f>
        <v>27</v>
      </c>
      <c r="AE132" s="41">
        <f>COUNTIF($E$4:$F132,U$3)</f>
        <v>25</v>
      </c>
      <c r="AF132" s="41">
        <f>COUNTIF($E$4:$F132,V$3)</f>
        <v>29</v>
      </c>
      <c r="AG132" s="41">
        <f>COUNTIF($E$4:$F132,W$3)</f>
        <v>26</v>
      </c>
      <c r="AH132" s="41">
        <f>COUNTIF($E$4:$F132,X$3)</f>
        <v>13</v>
      </c>
      <c r="AI132" s="41">
        <f>COUNTIF($E$4:$F132,Y$3)</f>
        <v>27</v>
      </c>
      <c r="AJ132" s="41">
        <f>COUNTIF($E$4:$F132,Z$3)</f>
        <v>23</v>
      </c>
      <c r="AK132" s="41">
        <f>COUNTIF($E$4:$F132,AA$3)</f>
        <v>25</v>
      </c>
      <c r="AL132" s="4">
        <f t="shared" si="25"/>
        <v>0.48148148148148145</v>
      </c>
      <c r="AM132" s="4">
        <f t="shared" si="25"/>
        <v>0.25</v>
      </c>
      <c r="AN132" s="4">
        <f t="shared" si="25"/>
        <v>0.51851851851851849</v>
      </c>
      <c r="AO132" s="4">
        <f t="shared" si="25"/>
        <v>0.52</v>
      </c>
      <c r="AP132" s="4">
        <f t="shared" si="25"/>
        <v>0.48275862068965519</v>
      </c>
      <c r="AQ132" s="4">
        <f t="shared" si="24"/>
        <v>0.57692307692307687</v>
      </c>
      <c r="AR132" s="4">
        <f t="shared" si="24"/>
        <v>0.46153846153846156</v>
      </c>
      <c r="AS132" s="4">
        <f t="shared" si="24"/>
        <v>0.51851851851851849</v>
      </c>
      <c r="AT132" s="4">
        <f t="shared" si="24"/>
        <v>0.69565217391304346</v>
      </c>
      <c r="AU132" s="4">
        <f t="shared" si="24"/>
        <v>0.6</v>
      </c>
      <c r="AV132">
        <v>130</v>
      </c>
    </row>
    <row r="133" spans="1:48" x14ac:dyDescent="0.35">
      <c r="A133" t="s">
        <v>145</v>
      </c>
      <c r="B133" s="32">
        <v>130</v>
      </c>
      <c r="C133">
        <v>2</v>
      </c>
      <c r="D133">
        <v>4</v>
      </c>
      <c r="E133">
        <v>4</v>
      </c>
      <c r="F133">
        <f t="shared" ref="F133:F143" si="26">IF(E133=D133,C133,D133)</f>
        <v>2</v>
      </c>
      <c r="G133">
        <f t="shared" ref="G133:G143" si="27">C133-D133</f>
        <v>-2</v>
      </c>
      <c r="H133">
        <f t="shared" ref="H133:H143" si="28">F133+E133-D133-C133</f>
        <v>0</v>
      </c>
      <c r="I133" s="5">
        <f>VLOOKUP(F133,naive_stat!$A$4:$E$13,5,0)</f>
        <v>0.4838709677419355</v>
      </c>
      <c r="J133" s="35">
        <f>11-VLOOKUP(F133,naive_stat!$A$4:$F$13,6,0)</f>
        <v>6</v>
      </c>
      <c r="K133" s="4">
        <f>HLOOKUP(F133,$AL$3:AU133,AV133,0)</f>
        <v>0.5357142857142857</v>
      </c>
      <c r="L133" s="47">
        <f>IF(VLOOKUP(C133,dynamic!$A$35:$G$44,7,0)&gt;VLOOKUP(D133,dynamic!$A$35:$G$44,7,0),C133,D133)</f>
        <v>2</v>
      </c>
      <c r="M133" s="47">
        <f t="shared" si="23"/>
        <v>0</v>
      </c>
      <c r="N133" s="46">
        <f>IF(VLOOKUP(C133,dynamic!$A$35:$F$44,2,0)&gt;VLOOKUP(D133,dynamic!$A$35:$F$44,2,0),C133,D133)</f>
        <v>4</v>
      </c>
      <c r="O133" s="46">
        <f t="shared" ref="O133:O143" si="29">IF(N133=$E133,1,0)</f>
        <v>1</v>
      </c>
      <c r="P133" s="46">
        <f>IF(VLOOKUP(C133,dynamic!$A$35:$F$44,4,0)&gt;VLOOKUP(D133,dynamic!$A$35:$F$44,4,0),C133,D133)</f>
        <v>4</v>
      </c>
      <c r="Q133" s="46">
        <f t="shared" ref="Q133:Q143" si="30">IF(P133=$E133,1,0)</f>
        <v>1</v>
      </c>
      <c r="R133" s="27">
        <f>COUNTIF($F$4:$F133,R$3)</f>
        <v>13</v>
      </c>
      <c r="S133" s="27">
        <f>COUNTIF($F$4:$F133,S$3)</f>
        <v>9</v>
      </c>
      <c r="T133" s="27">
        <f>COUNTIF($F$4:$F133,T$3)</f>
        <v>15</v>
      </c>
      <c r="U133" s="27">
        <f>COUNTIF($F$4:$F133,U$3)</f>
        <v>13</v>
      </c>
      <c r="V133" s="27">
        <f>COUNTIF($F$4:$F133,V$3)</f>
        <v>14</v>
      </c>
      <c r="W133" s="27">
        <f>COUNTIF($F$4:$F133,W$3)</f>
        <v>15</v>
      </c>
      <c r="X133" s="27">
        <f>COUNTIF($F$4:$F133,X$3)</f>
        <v>6</v>
      </c>
      <c r="Y133" s="27">
        <f>COUNTIF($F$4:$F133,Y$3)</f>
        <v>14</v>
      </c>
      <c r="Z133" s="27">
        <f>COUNTIF($F$4:$F133,Z$3)</f>
        <v>16</v>
      </c>
      <c r="AA133" s="27">
        <f>COUNTIF($F$4:$F133,AA$3)</f>
        <v>15</v>
      </c>
      <c r="AB133" s="39">
        <f>COUNTIF($E$4:$F133,R$3)</f>
        <v>27</v>
      </c>
      <c r="AC133" s="41">
        <f>COUNTIF($E$4:$F133,S$3)</f>
        <v>36</v>
      </c>
      <c r="AD133" s="41">
        <f>COUNTIF($E$4:$F133,T$3)</f>
        <v>28</v>
      </c>
      <c r="AE133" s="41">
        <f>COUNTIF($E$4:$F133,U$3)</f>
        <v>25</v>
      </c>
      <c r="AF133" s="41">
        <f>COUNTIF($E$4:$F133,V$3)</f>
        <v>30</v>
      </c>
      <c r="AG133" s="41">
        <f>COUNTIF($E$4:$F133,W$3)</f>
        <v>26</v>
      </c>
      <c r="AH133" s="41">
        <f>COUNTIF($E$4:$F133,X$3)</f>
        <v>13</v>
      </c>
      <c r="AI133" s="41">
        <f>COUNTIF($E$4:$F133,Y$3)</f>
        <v>27</v>
      </c>
      <c r="AJ133" s="41">
        <f>COUNTIF($E$4:$F133,Z$3)</f>
        <v>23</v>
      </c>
      <c r="AK133" s="41">
        <f>COUNTIF($E$4:$F133,AA$3)</f>
        <v>25</v>
      </c>
      <c r="AL133" s="4">
        <f t="shared" si="25"/>
        <v>0.48148148148148145</v>
      </c>
      <c r="AM133" s="4">
        <f t="shared" si="25"/>
        <v>0.25</v>
      </c>
      <c r="AN133" s="4">
        <f t="shared" si="25"/>
        <v>0.5357142857142857</v>
      </c>
      <c r="AO133" s="4">
        <f t="shared" si="25"/>
        <v>0.52</v>
      </c>
      <c r="AP133" s="4">
        <f t="shared" si="25"/>
        <v>0.46666666666666667</v>
      </c>
      <c r="AQ133" s="4">
        <f t="shared" si="24"/>
        <v>0.57692307692307687</v>
      </c>
      <c r="AR133" s="4">
        <f t="shared" si="24"/>
        <v>0.46153846153846156</v>
      </c>
      <c r="AS133" s="4">
        <f t="shared" si="24"/>
        <v>0.51851851851851849</v>
      </c>
      <c r="AT133" s="4">
        <f t="shared" si="24"/>
        <v>0.69565217391304346</v>
      </c>
      <c r="AU133" s="4">
        <f t="shared" si="24"/>
        <v>0.6</v>
      </c>
      <c r="AV133">
        <v>131</v>
      </c>
    </row>
    <row r="134" spans="1:48" x14ac:dyDescent="0.35">
      <c r="A134" t="s">
        <v>145</v>
      </c>
      <c r="B134" s="32">
        <v>131</v>
      </c>
      <c r="C134">
        <v>0</v>
      </c>
      <c r="D134">
        <v>2</v>
      </c>
      <c r="E134">
        <v>2</v>
      </c>
      <c r="F134">
        <f t="shared" si="26"/>
        <v>0</v>
      </c>
      <c r="G134">
        <f t="shared" si="27"/>
        <v>-2</v>
      </c>
      <c r="H134">
        <f t="shared" si="28"/>
        <v>0</v>
      </c>
      <c r="I134" s="5">
        <f>VLOOKUP(F134,naive_stat!$A$4:$E$13,5,0)</f>
        <v>0.5161290322580645</v>
      </c>
      <c r="J134" s="35">
        <f>11-VLOOKUP(F134,naive_stat!$A$4:$F$13,6,0)</f>
        <v>8</v>
      </c>
      <c r="K134" s="4">
        <f>HLOOKUP(F134,$AL$3:AU134,AV134,0)</f>
        <v>0.5</v>
      </c>
      <c r="L134" s="47">
        <f>IF(VLOOKUP(C134,dynamic!$A$35:$G$44,7,0)&gt;VLOOKUP(D134,dynamic!$A$35:$G$44,7,0),C134,D134)</f>
        <v>2</v>
      </c>
      <c r="M134" s="47">
        <f t="shared" si="23"/>
        <v>1</v>
      </c>
      <c r="N134" s="46">
        <f>IF(VLOOKUP(C134,dynamic!$A$35:$F$44,2,0)&gt;VLOOKUP(D134,dynamic!$A$35:$F$44,2,0),C134,D134)</f>
        <v>2</v>
      </c>
      <c r="O134" s="46">
        <f t="shared" si="29"/>
        <v>1</v>
      </c>
      <c r="P134" s="46">
        <f>IF(VLOOKUP(C134,dynamic!$A$35:$F$44,4,0)&gt;VLOOKUP(D134,dynamic!$A$35:$F$44,4,0),C134,D134)</f>
        <v>0</v>
      </c>
      <c r="Q134" s="46">
        <f t="shared" si="30"/>
        <v>0</v>
      </c>
      <c r="R134" s="27">
        <f>COUNTIF($F$4:$F134,R$3)</f>
        <v>14</v>
      </c>
      <c r="S134" s="27">
        <f>COUNTIF($F$4:$F134,S$3)</f>
        <v>9</v>
      </c>
      <c r="T134" s="27">
        <f>COUNTIF($F$4:$F134,T$3)</f>
        <v>15</v>
      </c>
      <c r="U134" s="27">
        <f>COUNTIF($F$4:$F134,U$3)</f>
        <v>13</v>
      </c>
      <c r="V134" s="27">
        <f>COUNTIF($F$4:$F134,V$3)</f>
        <v>14</v>
      </c>
      <c r="W134" s="27">
        <f>COUNTIF($F$4:$F134,W$3)</f>
        <v>15</v>
      </c>
      <c r="X134" s="27">
        <f>COUNTIF($F$4:$F134,X$3)</f>
        <v>6</v>
      </c>
      <c r="Y134" s="27">
        <f>COUNTIF($F$4:$F134,Y$3)</f>
        <v>14</v>
      </c>
      <c r="Z134" s="27">
        <f>COUNTIF($F$4:$F134,Z$3)</f>
        <v>16</v>
      </c>
      <c r="AA134" s="27">
        <f>COUNTIF($F$4:$F134,AA$3)</f>
        <v>15</v>
      </c>
      <c r="AB134" s="39">
        <f>COUNTIF($E$4:$F134,R$3)</f>
        <v>28</v>
      </c>
      <c r="AC134" s="41">
        <f>COUNTIF($E$4:$F134,S$3)</f>
        <v>36</v>
      </c>
      <c r="AD134" s="41">
        <f>COUNTIF($E$4:$F134,T$3)</f>
        <v>29</v>
      </c>
      <c r="AE134" s="41">
        <f>COUNTIF($E$4:$F134,U$3)</f>
        <v>25</v>
      </c>
      <c r="AF134" s="41">
        <f>COUNTIF($E$4:$F134,V$3)</f>
        <v>30</v>
      </c>
      <c r="AG134" s="41">
        <f>COUNTIF($E$4:$F134,W$3)</f>
        <v>26</v>
      </c>
      <c r="AH134" s="41">
        <f>COUNTIF($E$4:$F134,X$3)</f>
        <v>13</v>
      </c>
      <c r="AI134" s="41">
        <f>COUNTIF($E$4:$F134,Y$3)</f>
        <v>27</v>
      </c>
      <c r="AJ134" s="41">
        <f>COUNTIF($E$4:$F134,Z$3)</f>
        <v>23</v>
      </c>
      <c r="AK134" s="41">
        <f>COUNTIF($E$4:$F134,AA$3)</f>
        <v>25</v>
      </c>
      <c r="AL134" s="4">
        <f t="shared" si="25"/>
        <v>0.5</v>
      </c>
      <c r="AM134" s="4">
        <f t="shared" si="25"/>
        <v>0.25</v>
      </c>
      <c r="AN134" s="4">
        <f t="shared" si="25"/>
        <v>0.51724137931034486</v>
      </c>
      <c r="AO134" s="4">
        <f t="shared" si="25"/>
        <v>0.52</v>
      </c>
      <c r="AP134" s="4">
        <f t="shared" si="25"/>
        <v>0.46666666666666667</v>
      </c>
      <c r="AQ134" s="4">
        <f t="shared" si="24"/>
        <v>0.57692307692307687</v>
      </c>
      <c r="AR134" s="4">
        <f t="shared" si="24"/>
        <v>0.46153846153846156</v>
      </c>
      <c r="AS134" s="4">
        <f t="shared" si="24"/>
        <v>0.51851851851851849</v>
      </c>
      <c r="AT134" s="4">
        <f t="shared" si="24"/>
        <v>0.69565217391304346</v>
      </c>
      <c r="AU134" s="4">
        <f t="shared" si="24"/>
        <v>0.6</v>
      </c>
      <c r="AV134">
        <v>132</v>
      </c>
    </row>
    <row r="135" spans="1:48" x14ac:dyDescent="0.35">
      <c r="A135" t="s">
        <v>145</v>
      </c>
      <c r="B135" s="32">
        <v>132</v>
      </c>
      <c r="C135">
        <v>4</v>
      </c>
      <c r="D135">
        <v>0</v>
      </c>
      <c r="E135">
        <v>0</v>
      </c>
      <c r="F135">
        <f t="shared" si="26"/>
        <v>4</v>
      </c>
      <c r="G135">
        <f t="shared" si="27"/>
        <v>4</v>
      </c>
      <c r="H135">
        <f t="shared" si="28"/>
        <v>0</v>
      </c>
      <c r="I135" s="5">
        <f>VLOOKUP(F135,naive_stat!$A$4:$E$13,5,0)</f>
        <v>0.5161290322580645</v>
      </c>
      <c r="J135" s="35">
        <f>11-VLOOKUP(F135,naive_stat!$A$4:$F$13,6,0)</f>
        <v>8</v>
      </c>
      <c r="K135" s="4">
        <f>HLOOKUP(F135,$AL$3:AU135,AV135,0)</f>
        <v>0.4838709677419355</v>
      </c>
      <c r="L135" s="47">
        <f>IF(VLOOKUP(C135,dynamic!$A$35:$G$44,7,0)&gt;VLOOKUP(D135,dynamic!$A$35:$G$44,7,0),C135,D135)</f>
        <v>0</v>
      </c>
      <c r="M135" s="47">
        <f t="shared" si="23"/>
        <v>1</v>
      </c>
      <c r="N135" s="46">
        <f>IF(VLOOKUP(C135,dynamic!$A$35:$F$44,2,0)&gt;VLOOKUP(D135,dynamic!$A$35:$F$44,2,0),C135,D135)</f>
        <v>4</v>
      </c>
      <c r="O135" s="46">
        <f t="shared" si="29"/>
        <v>0</v>
      </c>
      <c r="P135" s="46">
        <f>IF(VLOOKUP(C135,dynamic!$A$35:$F$44,4,0)&gt;VLOOKUP(D135,dynamic!$A$35:$F$44,4,0),C135,D135)</f>
        <v>4</v>
      </c>
      <c r="Q135" s="46">
        <f t="shared" si="30"/>
        <v>0</v>
      </c>
      <c r="R135" s="27">
        <f>COUNTIF($F$4:$F135,R$3)</f>
        <v>14</v>
      </c>
      <c r="S135" s="27">
        <f>COUNTIF($F$4:$F135,S$3)</f>
        <v>9</v>
      </c>
      <c r="T135" s="27">
        <f>COUNTIF($F$4:$F135,T$3)</f>
        <v>15</v>
      </c>
      <c r="U135" s="27">
        <f>COUNTIF($F$4:$F135,U$3)</f>
        <v>13</v>
      </c>
      <c r="V135" s="27">
        <f>COUNTIF($F$4:$F135,V$3)</f>
        <v>15</v>
      </c>
      <c r="W135" s="27">
        <f>COUNTIF($F$4:$F135,W$3)</f>
        <v>15</v>
      </c>
      <c r="X135" s="27">
        <f>COUNTIF($F$4:$F135,X$3)</f>
        <v>6</v>
      </c>
      <c r="Y135" s="27">
        <f>COUNTIF($F$4:$F135,Y$3)</f>
        <v>14</v>
      </c>
      <c r="Z135" s="27">
        <f>COUNTIF($F$4:$F135,Z$3)</f>
        <v>16</v>
      </c>
      <c r="AA135" s="27">
        <f>COUNTIF($F$4:$F135,AA$3)</f>
        <v>15</v>
      </c>
      <c r="AB135" s="39">
        <f>COUNTIF($E$4:$F135,R$3)</f>
        <v>29</v>
      </c>
      <c r="AC135" s="41">
        <f>COUNTIF($E$4:$F135,S$3)</f>
        <v>36</v>
      </c>
      <c r="AD135" s="41">
        <f>COUNTIF($E$4:$F135,T$3)</f>
        <v>29</v>
      </c>
      <c r="AE135" s="41">
        <f>COUNTIF($E$4:$F135,U$3)</f>
        <v>25</v>
      </c>
      <c r="AF135" s="41">
        <f>COUNTIF($E$4:$F135,V$3)</f>
        <v>31</v>
      </c>
      <c r="AG135" s="41">
        <f>COUNTIF($E$4:$F135,W$3)</f>
        <v>26</v>
      </c>
      <c r="AH135" s="41">
        <f>COUNTIF($E$4:$F135,X$3)</f>
        <v>13</v>
      </c>
      <c r="AI135" s="41">
        <f>COUNTIF($E$4:$F135,Y$3)</f>
        <v>27</v>
      </c>
      <c r="AJ135" s="41">
        <f>COUNTIF($E$4:$F135,Z$3)</f>
        <v>23</v>
      </c>
      <c r="AK135" s="41">
        <f>COUNTIF($E$4:$F135,AA$3)</f>
        <v>25</v>
      </c>
      <c r="AL135" s="4">
        <f t="shared" si="25"/>
        <v>0.48275862068965519</v>
      </c>
      <c r="AM135" s="4">
        <f t="shared" si="25"/>
        <v>0.25</v>
      </c>
      <c r="AN135" s="4">
        <f t="shared" si="25"/>
        <v>0.51724137931034486</v>
      </c>
      <c r="AO135" s="4">
        <f t="shared" si="25"/>
        <v>0.52</v>
      </c>
      <c r="AP135" s="4">
        <f t="shared" si="25"/>
        <v>0.4838709677419355</v>
      </c>
      <c r="AQ135" s="4">
        <f t="shared" si="24"/>
        <v>0.57692307692307687</v>
      </c>
      <c r="AR135" s="4">
        <f t="shared" si="24"/>
        <v>0.46153846153846156</v>
      </c>
      <c r="AS135" s="4">
        <f t="shared" si="24"/>
        <v>0.51851851851851849</v>
      </c>
      <c r="AT135" s="4">
        <f t="shared" si="24"/>
        <v>0.69565217391304346</v>
      </c>
      <c r="AU135" s="4">
        <f t="shared" si="24"/>
        <v>0.6</v>
      </c>
      <c r="AV135">
        <v>133</v>
      </c>
    </row>
    <row r="136" spans="1:48" x14ac:dyDescent="0.35">
      <c r="A136" t="s">
        <v>145</v>
      </c>
      <c r="B136" s="32">
        <v>133</v>
      </c>
      <c r="C136">
        <v>6</v>
      </c>
      <c r="D136">
        <v>8</v>
      </c>
      <c r="E136">
        <v>8</v>
      </c>
      <c r="F136">
        <f t="shared" si="26"/>
        <v>6</v>
      </c>
      <c r="G136">
        <f t="shared" si="27"/>
        <v>-2</v>
      </c>
      <c r="H136">
        <f t="shared" si="28"/>
        <v>0</v>
      </c>
      <c r="I136" s="5">
        <f>VLOOKUP(F136,naive_stat!$A$4:$E$13,5,0)</f>
        <v>0.55555555555555558</v>
      </c>
      <c r="J136" s="35">
        <f>11-VLOOKUP(F136,naive_stat!$A$4:$F$13,6,0)</f>
        <v>9</v>
      </c>
      <c r="K136" s="4">
        <f>HLOOKUP(F136,$AL$3:AU136,AV136,0)</f>
        <v>0.5</v>
      </c>
      <c r="L136" s="47">
        <f>IF(VLOOKUP(C136,dynamic!$A$35:$G$44,7,0)&gt;VLOOKUP(D136,dynamic!$A$35:$G$44,7,0),C136,D136)</f>
        <v>6</v>
      </c>
      <c r="M136" s="47">
        <f t="shared" si="23"/>
        <v>0</v>
      </c>
      <c r="N136" s="46">
        <f>IF(VLOOKUP(C136,dynamic!$A$35:$F$44,2,0)&gt;VLOOKUP(D136,dynamic!$A$35:$F$44,2,0),C136,D136)</f>
        <v>8</v>
      </c>
      <c r="O136" s="46">
        <f t="shared" si="29"/>
        <v>1</v>
      </c>
      <c r="P136" s="46">
        <f>IF(VLOOKUP(C136,dynamic!$A$35:$F$44,4,0)&gt;VLOOKUP(D136,dynamic!$A$35:$F$44,4,0),C136,D136)</f>
        <v>8</v>
      </c>
      <c r="Q136" s="46">
        <f t="shared" si="30"/>
        <v>1</v>
      </c>
      <c r="R136" s="27">
        <f>COUNTIF($F$4:$F136,R$3)</f>
        <v>14</v>
      </c>
      <c r="S136" s="27">
        <f>COUNTIF($F$4:$F136,S$3)</f>
        <v>9</v>
      </c>
      <c r="T136" s="27">
        <f>COUNTIF($F$4:$F136,T$3)</f>
        <v>15</v>
      </c>
      <c r="U136" s="27">
        <f>COUNTIF($F$4:$F136,U$3)</f>
        <v>13</v>
      </c>
      <c r="V136" s="27">
        <f>COUNTIF($F$4:$F136,V$3)</f>
        <v>15</v>
      </c>
      <c r="W136" s="27">
        <f>COUNTIF($F$4:$F136,W$3)</f>
        <v>15</v>
      </c>
      <c r="X136" s="27">
        <f>COUNTIF($F$4:$F136,X$3)</f>
        <v>7</v>
      </c>
      <c r="Y136" s="27">
        <f>COUNTIF($F$4:$F136,Y$3)</f>
        <v>14</v>
      </c>
      <c r="Z136" s="27">
        <f>COUNTIF($F$4:$F136,Z$3)</f>
        <v>16</v>
      </c>
      <c r="AA136" s="27">
        <f>COUNTIF($F$4:$F136,AA$3)</f>
        <v>15</v>
      </c>
      <c r="AB136" s="39">
        <f>COUNTIF($E$4:$F136,R$3)</f>
        <v>29</v>
      </c>
      <c r="AC136" s="41">
        <f>COUNTIF($E$4:$F136,S$3)</f>
        <v>36</v>
      </c>
      <c r="AD136" s="41">
        <f>COUNTIF($E$4:$F136,T$3)</f>
        <v>29</v>
      </c>
      <c r="AE136" s="41">
        <f>COUNTIF($E$4:$F136,U$3)</f>
        <v>25</v>
      </c>
      <c r="AF136" s="41">
        <f>COUNTIF($E$4:$F136,V$3)</f>
        <v>31</v>
      </c>
      <c r="AG136" s="41">
        <f>COUNTIF($E$4:$F136,W$3)</f>
        <v>26</v>
      </c>
      <c r="AH136" s="41">
        <f>COUNTIF($E$4:$F136,X$3)</f>
        <v>14</v>
      </c>
      <c r="AI136" s="41">
        <f>COUNTIF($E$4:$F136,Y$3)</f>
        <v>27</v>
      </c>
      <c r="AJ136" s="41">
        <f>COUNTIF($E$4:$F136,Z$3)</f>
        <v>24</v>
      </c>
      <c r="AK136" s="41">
        <f>COUNTIF($E$4:$F136,AA$3)</f>
        <v>25</v>
      </c>
      <c r="AL136" s="4">
        <f t="shared" si="25"/>
        <v>0.48275862068965519</v>
      </c>
      <c r="AM136" s="4">
        <f t="shared" si="25"/>
        <v>0.25</v>
      </c>
      <c r="AN136" s="4">
        <f t="shared" si="25"/>
        <v>0.51724137931034486</v>
      </c>
      <c r="AO136" s="4">
        <f t="shared" si="25"/>
        <v>0.52</v>
      </c>
      <c r="AP136" s="4">
        <f t="shared" si="25"/>
        <v>0.4838709677419355</v>
      </c>
      <c r="AQ136" s="4">
        <f t="shared" si="24"/>
        <v>0.57692307692307687</v>
      </c>
      <c r="AR136" s="4">
        <f t="shared" si="24"/>
        <v>0.5</v>
      </c>
      <c r="AS136" s="4">
        <f t="shared" si="24"/>
        <v>0.51851851851851849</v>
      </c>
      <c r="AT136" s="4">
        <f t="shared" si="24"/>
        <v>0.66666666666666663</v>
      </c>
      <c r="AU136" s="4">
        <f t="shared" si="24"/>
        <v>0.6</v>
      </c>
      <c r="AV136">
        <v>134</v>
      </c>
    </row>
    <row r="137" spans="1:48" x14ac:dyDescent="0.35">
      <c r="A137" t="s">
        <v>145</v>
      </c>
      <c r="B137" s="32">
        <v>134</v>
      </c>
      <c r="C137">
        <v>6</v>
      </c>
      <c r="D137">
        <v>2</v>
      </c>
      <c r="E137">
        <v>6</v>
      </c>
      <c r="F137">
        <f t="shared" si="26"/>
        <v>2</v>
      </c>
      <c r="G137">
        <f t="shared" si="27"/>
        <v>4</v>
      </c>
      <c r="H137">
        <f t="shared" si="28"/>
        <v>0</v>
      </c>
      <c r="I137" s="5">
        <f>VLOOKUP(F137,naive_stat!$A$4:$E$13,5,0)</f>
        <v>0.4838709677419355</v>
      </c>
      <c r="J137" s="35">
        <f>11-VLOOKUP(F137,naive_stat!$A$4:$F$13,6,0)</f>
        <v>6</v>
      </c>
      <c r="K137" s="4">
        <f>HLOOKUP(F137,$AL$3:AU137,AV137,0)</f>
        <v>0.53333333333333333</v>
      </c>
      <c r="L137" s="47">
        <f>IF(VLOOKUP(C137,dynamic!$A$35:$G$44,7,0)&gt;VLOOKUP(D137,dynamic!$A$35:$G$44,7,0),C137,D137)</f>
        <v>2</v>
      </c>
      <c r="M137" s="47">
        <f t="shared" si="23"/>
        <v>0</v>
      </c>
      <c r="N137" s="46">
        <f>IF(VLOOKUP(C137,dynamic!$A$35:$F$44,2,0)&gt;VLOOKUP(D137,dynamic!$A$35:$F$44,2,0),C137,D137)</f>
        <v>2</v>
      </c>
      <c r="O137" s="46">
        <f t="shared" si="29"/>
        <v>0</v>
      </c>
      <c r="P137" s="46">
        <f>IF(VLOOKUP(C137,dynamic!$A$35:$F$44,4,0)&gt;VLOOKUP(D137,dynamic!$A$35:$F$44,4,0),C137,D137)</f>
        <v>6</v>
      </c>
      <c r="Q137" s="46">
        <f t="shared" si="30"/>
        <v>1</v>
      </c>
      <c r="R137" s="27">
        <f>COUNTIF($F$4:$F137,R$3)</f>
        <v>14</v>
      </c>
      <c r="S137" s="27">
        <f>COUNTIF($F$4:$F137,S$3)</f>
        <v>9</v>
      </c>
      <c r="T137" s="27">
        <f>COUNTIF($F$4:$F137,T$3)</f>
        <v>16</v>
      </c>
      <c r="U137" s="27">
        <f>COUNTIF($F$4:$F137,U$3)</f>
        <v>13</v>
      </c>
      <c r="V137" s="27">
        <f>COUNTIF($F$4:$F137,V$3)</f>
        <v>15</v>
      </c>
      <c r="W137" s="27">
        <f>COUNTIF($F$4:$F137,W$3)</f>
        <v>15</v>
      </c>
      <c r="X137" s="27">
        <f>COUNTIF($F$4:$F137,X$3)</f>
        <v>7</v>
      </c>
      <c r="Y137" s="27">
        <f>COUNTIF($F$4:$F137,Y$3)</f>
        <v>14</v>
      </c>
      <c r="Z137" s="27">
        <f>COUNTIF($F$4:$F137,Z$3)</f>
        <v>16</v>
      </c>
      <c r="AA137" s="27">
        <f>COUNTIF($F$4:$F137,AA$3)</f>
        <v>15</v>
      </c>
      <c r="AB137" s="39">
        <f>COUNTIF($E$4:$F137,R$3)</f>
        <v>29</v>
      </c>
      <c r="AC137" s="41">
        <f>COUNTIF($E$4:$F137,S$3)</f>
        <v>36</v>
      </c>
      <c r="AD137" s="41">
        <f>COUNTIF($E$4:$F137,T$3)</f>
        <v>30</v>
      </c>
      <c r="AE137" s="41">
        <f>COUNTIF($E$4:$F137,U$3)</f>
        <v>25</v>
      </c>
      <c r="AF137" s="41">
        <f>COUNTIF($E$4:$F137,V$3)</f>
        <v>31</v>
      </c>
      <c r="AG137" s="41">
        <f>COUNTIF($E$4:$F137,W$3)</f>
        <v>26</v>
      </c>
      <c r="AH137" s="41">
        <f>COUNTIF($E$4:$F137,X$3)</f>
        <v>15</v>
      </c>
      <c r="AI137" s="41">
        <f>COUNTIF($E$4:$F137,Y$3)</f>
        <v>27</v>
      </c>
      <c r="AJ137" s="41">
        <f>COUNTIF($E$4:$F137,Z$3)</f>
        <v>24</v>
      </c>
      <c r="AK137" s="41">
        <f>COUNTIF($E$4:$F137,AA$3)</f>
        <v>25</v>
      </c>
      <c r="AL137" s="4">
        <f t="shared" si="25"/>
        <v>0.48275862068965519</v>
      </c>
      <c r="AM137" s="4">
        <f t="shared" si="25"/>
        <v>0.25</v>
      </c>
      <c r="AN137" s="4">
        <f t="shared" si="25"/>
        <v>0.53333333333333333</v>
      </c>
      <c r="AO137" s="4">
        <f t="shared" si="25"/>
        <v>0.52</v>
      </c>
      <c r="AP137" s="4">
        <f t="shared" si="25"/>
        <v>0.4838709677419355</v>
      </c>
      <c r="AQ137" s="4">
        <f t="shared" si="24"/>
        <v>0.57692307692307687</v>
      </c>
      <c r="AR137" s="4">
        <f t="shared" si="24"/>
        <v>0.46666666666666667</v>
      </c>
      <c r="AS137" s="4">
        <f t="shared" si="24"/>
        <v>0.51851851851851849</v>
      </c>
      <c r="AT137" s="4">
        <f t="shared" si="24"/>
        <v>0.66666666666666663</v>
      </c>
      <c r="AU137" s="4">
        <f t="shared" si="24"/>
        <v>0.6</v>
      </c>
      <c r="AV137">
        <v>135</v>
      </c>
    </row>
    <row r="138" spans="1:48" x14ac:dyDescent="0.35">
      <c r="A138" t="s">
        <v>145</v>
      </c>
      <c r="B138" s="32">
        <v>135</v>
      </c>
      <c r="C138">
        <v>6</v>
      </c>
      <c r="D138">
        <v>3</v>
      </c>
      <c r="E138">
        <v>6</v>
      </c>
      <c r="F138">
        <f t="shared" si="26"/>
        <v>3</v>
      </c>
      <c r="G138">
        <f t="shared" si="27"/>
        <v>3</v>
      </c>
      <c r="H138">
        <f t="shared" si="28"/>
        <v>0</v>
      </c>
      <c r="I138" s="5">
        <f>VLOOKUP(F138,naive_stat!$A$4:$E$13,5,0)</f>
        <v>0.48148148148148145</v>
      </c>
      <c r="J138" s="35">
        <f>11-VLOOKUP(F138,naive_stat!$A$4:$F$13,6,0)</f>
        <v>5</v>
      </c>
      <c r="K138" s="4">
        <f>HLOOKUP(F138,$AL$3:AU138,AV138,0)</f>
        <v>0.53846153846153844</v>
      </c>
      <c r="L138" s="47">
        <f>IF(VLOOKUP(C138,dynamic!$A$35:$G$44,7,0)&gt;VLOOKUP(D138,dynamic!$A$35:$G$44,7,0),C138,D138)</f>
        <v>3</v>
      </c>
      <c r="M138" s="47">
        <f t="shared" si="23"/>
        <v>0</v>
      </c>
      <c r="N138" s="46">
        <f>IF(VLOOKUP(C138,dynamic!$A$35:$F$44,2,0)&gt;VLOOKUP(D138,dynamic!$A$35:$F$44,2,0),C138,D138)</f>
        <v>3</v>
      </c>
      <c r="O138" s="46">
        <f t="shared" si="29"/>
        <v>0</v>
      </c>
      <c r="P138" s="46">
        <f>IF(VLOOKUP(C138,dynamic!$A$35:$F$44,4,0)&gt;VLOOKUP(D138,dynamic!$A$35:$F$44,4,0),C138,D138)</f>
        <v>6</v>
      </c>
      <c r="Q138" s="46">
        <f t="shared" si="30"/>
        <v>1</v>
      </c>
      <c r="R138" s="27">
        <f>COUNTIF($F$4:$F138,R$3)</f>
        <v>14</v>
      </c>
      <c r="S138" s="27">
        <f>COUNTIF($F$4:$F138,S$3)</f>
        <v>9</v>
      </c>
      <c r="T138" s="27">
        <f>COUNTIF($F$4:$F138,T$3)</f>
        <v>16</v>
      </c>
      <c r="U138" s="27">
        <f>COUNTIF($F$4:$F138,U$3)</f>
        <v>14</v>
      </c>
      <c r="V138" s="27">
        <f>COUNTIF($F$4:$F138,V$3)</f>
        <v>15</v>
      </c>
      <c r="W138" s="27">
        <f>COUNTIF($F$4:$F138,W$3)</f>
        <v>15</v>
      </c>
      <c r="X138" s="27">
        <f>COUNTIF($F$4:$F138,X$3)</f>
        <v>7</v>
      </c>
      <c r="Y138" s="27">
        <f>COUNTIF($F$4:$F138,Y$3)</f>
        <v>14</v>
      </c>
      <c r="Z138" s="27">
        <f>COUNTIF($F$4:$F138,Z$3)</f>
        <v>16</v>
      </c>
      <c r="AA138" s="27">
        <f>COUNTIF($F$4:$F138,AA$3)</f>
        <v>15</v>
      </c>
      <c r="AB138" s="39">
        <f>COUNTIF($E$4:$F138,R$3)</f>
        <v>29</v>
      </c>
      <c r="AC138" s="41">
        <f>COUNTIF($E$4:$F138,S$3)</f>
        <v>36</v>
      </c>
      <c r="AD138" s="41">
        <f>COUNTIF($E$4:$F138,T$3)</f>
        <v>30</v>
      </c>
      <c r="AE138" s="41">
        <f>COUNTIF($E$4:$F138,U$3)</f>
        <v>26</v>
      </c>
      <c r="AF138" s="41">
        <f>COUNTIF($E$4:$F138,V$3)</f>
        <v>31</v>
      </c>
      <c r="AG138" s="41">
        <f>COUNTIF($E$4:$F138,W$3)</f>
        <v>26</v>
      </c>
      <c r="AH138" s="41">
        <f>COUNTIF($E$4:$F138,X$3)</f>
        <v>16</v>
      </c>
      <c r="AI138" s="41">
        <f>COUNTIF($E$4:$F138,Y$3)</f>
        <v>27</v>
      </c>
      <c r="AJ138" s="41">
        <f>COUNTIF($E$4:$F138,Z$3)</f>
        <v>24</v>
      </c>
      <c r="AK138" s="41">
        <f>COUNTIF($E$4:$F138,AA$3)</f>
        <v>25</v>
      </c>
      <c r="AL138" s="4">
        <f t="shared" si="25"/>
        <v>0.48275862068965519</v>
      </c>
      <c r="AM138" s="4">
        <f t="shared" si="25"/>
        <v>0.25</v>
      </c>
      <c r="AN138" s="4">
        <f t="shared" si="25"/>
        <v>0.53333333333333333</v>
      </c>
      <c r="AO138" s="4">
        <f t="shared" si="25"/>
        <v>0.53846153846153844</v>
      </c>
      <c r="AP138" s="4">
        <f t="shared" si="25"/>
        <v>0.4838709677419355</v>
      </c>
      <c r="AQ138" s="4">
        <f t="shared" si="24"/>
        <v>0.57692307692307687</v>
      </c>
      <c r="AR138" s="4">
        <f t="shared" si="24"/>
        <v>0.4375</v>
      </c>
      <c r="AS138" s="4">
        <f t="shared" si="24"/>
        <v>0.51851851851851849</v>
      </c>
      <c r="AT138" s="4">
        <f t="shared" si="24"/>
        <v>0.66666666666666663</v>
      </c>
      <c r="AU138" s="4">
        <f t="shared" si="24"/>
        <v>0.6</v>
      </c>
      <c r="AV138">
        <v>136</v>
      </c>
    </row>
    <row r="139" spans="1:48" x14ac:dyDescent="0.35">
      <c r="A139" t="s">
        <v>145</v>
      </c>
      <c r="B139" s="32">
        <v>136</v>
      </c>
      <c r="C139">
        <v>2</v>
      </c>
      <c r="D139">
        <v>7</v>
      </c>
      <c r="E139">
        <v>2</v>
      </c>
      <c r="F139">
        <f t="shared" si="26"/>
        <v>7</v>
      </c>
      <c r="G139">
        <f t="shared" si="27"/>
        <v>-5</v>
      </c>
      <c r="H139">
        <f t="shared" si="28"/>
        <v>0</v>
      </c>
      <c r="I139" s="5">
        <f>VLOOKUP(F139,naive_stat!$A$4:$E$13,5,0)</f>
        <v>0.44827586206896552</v>
      </c>
      <c r="J139" s="35">
        <f>11-VLOOKUP(F139,naive_stat!$A$4:$F$13,6,0)</f>
        <v>4</v>
      </c>
      <c r="K139" s="4">
        <f>HLOOKUP(F139,$AL$3:AU139,AV139,0)</f>
        <v>0.5357142857142857</v>
      </c>
      <c r="L139" s="47">
        <f>IF(VLOOKUP(C139,dynamic!$A$35:$G$44,7,0)&gt;VLOOKUP(D139,dynamic!$A$35:$G$44,7,0),C139,D139)</f>
        <v>2</v>
      </c>
      <c r="M139" s="47">
        <f t="shared" si="23"/>
        <v>1</v>
      </c>
      <c r="N139" s="46">
        <f>IF(VLOOKUP(C139,dynamic!$A$35:$F$44,2,0)&gt;VLOOKUP(D139,dynamic!$A$35:$F$44,2,0),C139,D139)</f>
        <v>2</v>
      </c>
      <c r="O139" s="46">
        <f t="shared" si="29"/>
        <v>1</v>
      </c>
      <c r="P139" s="46">
        <f>IF(VLOOKUP(C139,dynamic!$A$35:$F$44,4,0)&gt;VLOOKUP(D139,dynamic!$A$35:$F$44,4,0),C139,D139)</f>
        <v>7</v>
      </c>
      <c r="Q139" s="46">
        <f t="shared" si="30"/>
        <v>0</v>
      </c>
      <c r="R139" s="27">
        <f>COUNTIF($F$4:$F139,R$3)</f>
        <v>14</v>
      </c>
      <c r="S139" s="27">
        <f>COUNTIF($F$4:$F139,S$3)</f>
        <v>9</v>
      </c>
      <c r="T139" s="27">
        <f>COUNTIF($F$4:$F139,T$3)</f>
        <v>16</v>
      </c>
      <c r="U139" s="27">
        <f>COUNTIF($F$4:$F139,U$3)</f>
        <v>14</v>
      </c>
      <c r="V139" s="27">
        <f>COUNTIF($F$4:$F139,V$3)</f>
        <v>15</v>
      </c>
      <c r="W139" s="27">
        <f>COUNTIF($F$4:$F139,W$3)</f>
        <v>15</v>
      </c>
      <c r="X139" s="27">
        <f>COUNTIF($F$4:$F139,X$3)</f>
        <v>7</v>
      </c>
      <c r="Y139" s="27">
        <f>COUNTIF($F$4:$F139,Y$3)</f>
        <v>15</v>
      </c>
      <c r="Z139" s="27">
        <f>COUNTIF($F$4:$F139,Z$3)</f>
        <v>16</v>
      </c>
      <c r="AA139" s="27">
        <f>COUNTIF($F$4:$F139,AA$3)</f>
        <v>15</v>
      </c>
      <c r="AB139" s="39">
        <f>COUNTIF($E$4:$F139,R$3)</f>
        <v>29</v>
      </c>
      <c r="AC139" s="41">
        <f>COUNTIF($E$4:$F139,S$3)</f>
        <v>36</v>
      </c>
      <c r="AD139" s="41">
        <f>COUNTIF($E$4:$F139,T$3)</f>
        <v>31</v>
      </c>
      <c r="AE139" s="41">
        <f>COUNTIF($E$4:$F139,U$3)</f>
        <v>26</v>
      </c>
      <c r="AF139" s="41">
        <f>COUNTIF($E$4:$F139,V$3)</f>
        <v>31</v>
      </c>
      <c r="AG139" s="41">
        <f>COUNTIF($E$4:$F139,W$3)</f>
        <v>26</v>
      </c>
      <c r="AH139" s="41">
        <f>COUNTIF($E$4:$F139,X$3)</f>
        <v>16</v>
      </c>
      <c r="AI139" s="41">
        <f>COUNTIF($E$4:$F139,Y$3)</f>
        <v>28</v>
      </c>
      <c r="AJ139" s="41">
        <f>COUNTIF($E$4:$F139,Z$3)</f>
        <v>24</v>
      </c>
      <c r="AK139" s="41">
        <f>COUNTIF($E$4:$F139,AA$3)</f>
        <v>25</v>
      </c>
      <c r="AL139" s="4">
        <f t="shared" si="25"/>
        <v>0.48275862068965519</v>
      </c>
      <c r="AM139" s="4">
        <f t="shared" si="25"/>
        <v>0.25</v>
      </c>
      <c r="AN139" s="4">
        <f t="shared" si="25"/>
        <v>0.5161290322580645</v>
      </c>
      <c r="AO139" s="4">
        <f t="shared" si="25"/>
        <v>0.53846153846153844</v>
      </c>
      <c r="AP139" s="4">
        <f t="shared" si="25"/>
        <v>0.4838709677419355</v>
      </c>
      <c r="AQ139" s="4">
        <f t="shared" si="24"/>
        <v>0.57692307692307687</v>
      </c>
      <c r="AR139" s="4">
        <f t="shared" si="24"/>
        <v>0.4375</v>
      </c>
      <c r="AS139" s="4">
        <f t="shared" si="24"/>
        <v>0.5357142857142857</v>
      </c>
      <c r="AT139" s="4">
        <f t="shared" si="24"/>
        <v>0.66666666666666663</v>
      </c>
      <c r="AU139" s="4">
        <f t="shared" si="24"/>
        <v>0.6</v>
      </c>
      <c r="AV139">
        <v>137</v>
      </c>
    </row>
    <row r="140" spans="1:48" x14ac:dyDescent="0.35">
      <c r="A140" t="s">
        <v>145</v>
      </c>
      <c r="B140" s="32">
        <v>137</v>
      </c>
      <c r="C140">
        <v>0</v>
      </c>
      <c r="D140">
        <v>3</v>
      </c>
      <c r="E140">
        <v>3</v>
      </c>
      <c r="F140">
        <f t="shared" si="26"/>
        <v>0</v>
      </c>
      <c r="G140">
        <f t="shared" si="27"/>
        <v>-3</v>
      </c>
      <c r="H140">
        <f t="shared" si="28"/>
        <v>0</v>
      </c>
      <c r="I140" s="5">
        <f>VLOOKUP(F140,naive_stat!$A$4:$E$13,5,0)</f>
        <v>0.5161290322580645</v>
      </c>
      <c r="J140" s="35">
        <f>11-VLOOKUP(F140,naive_stat!$A$4:$F$13,6,0)</f>
        <v>8</v>
      </c>
      <c r="K140" s="4">
        <f>HLOOKUP(F140,$AL$3:AU140,AV140,0)</f>
        <v>0.5</v>
      </c>
      <c r="L140" s="47">
        <f>IF(VLOOKUP(C140,dynamic!$A$35:$G$44,7,0)&gt;VLOOKUP(D140,dynamic!$A$35:$G$44,7,0),C140,D140)</f>
        <v>3</v>
      </c>
      <c r="M140" s="47">
        <f t="shared" si="23"/>
        <v>1</v>
      </c>
      <c r="N140" s="46">
        <f>IF(VLOOKUP(C140,dynamic!$A$35:$F$44,2,0)&gt;VLOOKUP(D140,dynamic!$A$35:$F$44,2,0),C140,D140)</f>
        <v>0</v>
      </c>
      <c r="O140" s="46">
        <f t="shared" si="29"/>
        <v>0</v>
      </c>
      <c r="P140" s="46">
        <f>IF(VLOOKUP(C140,dynamic!$A$35:$F$44,4,0)&gt;VLOOKUP(D140,dynamic!$A$35:$F$44,4,0),C140,D140)</f>
        <v>0</v>
      </c>
      <c r="Q140" s="46">
        <f t="shared" si="30"/>
        <v>0</v>
      </c>
      <c r="R140" s="27">
        <f>COUNTIF($F$4:$F140,R$3)</f>
        <v>15</v>
      </c>
      <c r="S140" s="27">
        <f>COUNTIF($F$4:$F140,S$3)</f>
        <v>9</v>
      </c>
      <c r="T140" s="27">
        <f>COUNTIF($F$4:$F140,T$3)</f>
        <v>16</v>
      </c>
      <c r="U140" s="27">
        <f>COUNTIF($F$4:$F140,U$3)</f>
        <v>14</v>
      </c>
      <c r="V140" s="27">
        <f>COUNTIF($F$4:$F140,V$3)</f>
        <v>15</v>
      </c>
      <c r="W140" s="27">
        <f>COUNTIF($F$4:$F140,W$3)</f>
        <v>15</v>
      </c>
      <c r="X140" s="27">
        <f>COUNTIF($F$4:$F140,X$3)</f>
        <v>7</v>
      </c>
      <c r="Y140" s="27">
        <f>COUNTIF($F$4:$F140,Y$3)</f>
        <v>15</v>
      </c>
      <c r="Z140" s="27">
        <f>COUNTIF($F$4:$F140,Z$3)</f>
        <v>16</v>
      </c>
      <c r="AA140" s="27">
        <f>COUNTIF($F$4:$F140,AA$3)</f>
        <v>15</v>
      </c>
      <c r="AB140" s="39">
        <f>COUNTIF($E$4:$F140,R$3)</f>
        <v>30</v>
      </c>
      <c r="AC140" s="41">
        <f>COUNTIF($E$4:$F140,S$3)</f>
        <v>36</v>
      </c>
      <c r="AD140" s="41">
        <f>COUNTIF($E$4:$F140,T$3)</f>
        <v>31</v>
      </c>
      <c r="AE140" s="41">
        <f>COUNTIF($E$4:$F140,U$3)</f>
        <v>27</v>
      </c>
      <c r="AF140" s="41">
        <f>COUNTIF($E$4:$F140,V$3)</f>
        <v>31</v>
      </c>
      <c r="AG140" s="41">
        <f>COUNTIF($E$4:$F140,W$3)</f>
        <v>26</v>
      </c>
      <c r="AH140" s="41">
        <f>COUNTIF($E$4:$F140,X$3)</f>
        <v>16</v>
      </c>
      <c r="AI140" s="41">
        <f>COUNTIF($E$4:$F140,Y$3)</f>
        <v>28</v>
      </c>
      <c r="AJ140" s="41">
        <f>COUNTIF($E$4:$F140,Z$3)</f>
        <v>24</v>
      </c>
      <c r="AK140" s="41">
        <f>COUNTIF($E$4:$F140,AA$3)</f>
        <v>25</v>
      </c>
      <c r="AL140" s="4">
        <f t="shared" si="25"/>
        <v>0.5</v>
      </c>
      <c r="AM140" s="4">
        <f t="shared" si="25"/>
        <v>0.25</v>
      </c>
      <c r="AN140" s="4">
        <f t="shared" si="25"/>
        <v>0.5161290322580645</v>
      </c>
      <c r="AO140" s="4">
        <f t="shared" si="25"/>
        <v>0.51851851851851849</v>
      </c>
      <c r="AP140" s="4">
        <f t="shared" si="25"/>
        <v>0.4838709677419355</v>
      </c>
      <c r="AQ140" s="4">
        <f t="shared" si="24"/>
        <v>0.57692307692307687</v>
      </c>
      <c r="AR140" s="4">
        <f t="shared" si="24"/>
        <v>0.4375</v>
      </c>
      <c r="AS140" s="4">
        <f t="shared" si="24"/>
        <v>0.5357142857142857</v>
      </c>
      <c r="AT140" s="4">
        <f t="shared" si="24"/>
        <v>0.66666666666666663</v>
      </c>
      <c r="AU140" s="4">
        <f t="shared" si="24"/>
        <v>0.6</v>
      </c>
      <c r="AV140">
        <v>138</v>
      </c>
    </row>
    <row r="141" spans="1:48" x14ac:dyDescent="0.35">
      <c r="A141" t="s">
        <v>145</v>
      </c>
      <c r="B141" s="32">
        <v>138</v>
      </c>
      <c r="C141">
        <v>6</v>
      </c>
      <c r="D141">
        <v>8</v>
      </c>
      <c r="E141">
        <v>6</v>
      </c>
      <c r="F141">
        <f t="shared" si="26"/>
        <v>8</v>
      </c>
      <c r="G141">
        <f t="shared" si="27"/>
        <v>-2</v>
      </c>
      <c r="H141">
        <f t="shared" si="28"/>
        <v>0</v>
      </c>
      <c r="I141" s="5">
        <f>VLOOKUP(F141,naive_stat!$A$4:$E$13,5,0)</f>
        <v>0.32</v>
      </c>
      <c r="J141" s="35">
        <f>11-VLOOKUP(F141,naive_stat!$A$4:$F$13,6,0)</f>
        <v>1</v>
      </c>
      <c r="K141" s="4">
        <f>HLOOKUP(F141,$AL$3:AU141,AV141,0)</f>
        <v>0.68</v>
      </c>
      <c r="L141" s="47">
        <f>IF(VLOOKUP(C141,dynamic!$A$35:$G$44,7,0)&gt;VLOOKUP(D141,dynamic!$A$35:$G$44,7,0),C141,D141)</f>
        <v>6</v>
      </c>
      <c r="M141" s="47">
        <f t="shared" si="23"/>
        <v>1</v>
      </c>
      <c r="N141" s="46">
        <f>IF(VLOOKUP(C141,dynamic!$A$35:$F$44,2,0)&gt;VLOOKUP(D141,dynamic!$A$35:$F$44,2,0),C141,D141)</f>
        <v>8</v>
      </c>
      <c r="O141" s="46">
        <f t="shared" si="29"/>
        <v>0</v>
      </c>
      <c r="P141" s="46">
        <f>IF(VLOOKUP(C141,dynamic!$A$35:$F$44,4,0)&gt;VLOOKUP(D141,dynamic!$A$35:$F$44,4,0),C141,D141)</f>
        <v>8</v>
      </c>
      <c r="Q141" s="46">
        <f t="shared" si="30"/>
        <v>0</v>
      </c>
      <c r="R141" s="27">
        <f>COUNTIF($F$4:$F141,R$3)</f>
        <v>15</v>
      </c>
      <c r="S141" s="27">
        <f>COUNTIF($F$4:$F141,S$3)</f>
        <v>9</v>
      </c>
      <c r="T141" s="27">
        <f>COUNTIF($F$4:$F141,T$3)</f>
        <v>16</v>
      </c>
      <c r="U141" s="27">
        <f>COUNTIF($F$4:$F141,U$3)</f>
        <v>14</v>
      </c>
      <c r="V141" s="27">
        <f>COUNTIF($F$4:$F141,V$3)</f>
        <v>15</v>
      </c>
      <c r="W141" s="27">
        <f>COUNTIF($F$4:$F141,W$3)</f>
        <v>15</v>
      </c>
      <c r="X141" s="27">
        <f>COUNTIF($F$4:$F141,X$3)</f>
        <v>7</v>
      </c>
      <c r="Y141" s="27">
        <f>COUNTIF($F$4:$F141,Y$3)</f>
        <v>15</v>
      </c>
      <c r="Z141" s="27">
        <f>COUNTIF($F$4:$F141,Z$3)</f>
        <v>17</v>
      </c>
      <c r="AA141" s="27">
        <f>COUNTIF($F$4:$F141,AA$3)</f>
        <v>15</v>
      </c>
      <c r="AB141" s="39">
        <f>COUNTIF($E$4:$F141,R$3)</f>
        <v>30</v>
      </c>
      <c r="AC141" s="41">
        <f>COUNTIF($E$4:$F141,S$3)</f>
        <v>36</v>
      </c>
      <c r="AD141" s="41">
        <f>COUNTIF($E$4:$F141,T$3)</f>
        <v>31</v>
      </c>
      <c r="AE141" s="41">
        <f>COUNTIF($E$4:$F141,U$3)</f>
        <v>27</v>
      </c>
      <c r="AF141" s="41">
        <f>COUNTIF($E$4:$F141,V$3)</f>
        <v>31</v>
      </c>
      <c r="AG141" s="41">
        <f>COUNTIF($E$4:$F141,W$3)</f>
        <v>26</v>
      </c>
      <c r="AH141" s="41">
        <f>COUNTIF($E$4:$F141,X$3)</f>
        <v>17</v>
      </c>
      <c r="AI141" s="41">
        <f>COUNTIF($E$4:$F141,Y$3)</f>
        <v>28</v>
      </c>
      <c r="AJ141" s="41">
        <f>COUNTIF($E$4:$F141,Z$3)</f>
        <v>25</v>
      </c>
      <c r="AK141" s="41">
        <f>COUNTIF($E$4:$F141,AA$3)</f>
        <v>25</v>
      </c>
      <c r="AL141" s="4">
        <f t="shared" si="25"/>
        <v>0.5</v>
      </c>
      <c r="AM141" s="4">
        <f t="shared" si="25"/>
        <v>0.25</v>
      </c>
      <c r="AN141" s="4">
        <f t="shared" si="25"/>
        <v>0.5161290322580645</v>
      </c>
      <c r="AO141" s="4">
        <f t="shared" si="25"/>
        <v>0.51851851851851849</v>
      </c>
      <c r="AP141" s="4">
        <f t="shared" si="25"/>
        <v>0.4838709677419355</v>
      </c>
      <c r="AQ141" s="4">
        <f t="shared" si="24"/>
        <v>0.57692307692307687</v>
      </c>
      <c r="AR141" s="4">
        <f t="shared" si="24"/>
        <v>0.41176470588235292</v>
      </c>
      <c r="AS141" s="4">
        <f t="shared" si="24"/>
        <v>0.5357142857142857</v>
      </c>
      <c r="AT141" s="4">
        <f t="shared" si="24"/>
        <v>0.68</v>
      </c>
      <c r="AU141" s="4">
        <f t="shared" si="24"/>
        <v>0.6</v>
      </c>
      <c r="AV141">
        <v>139</v>
      </c>
    </row>
    <row r="142" spans="1:48" x14ac:dyDescent="0.35">
      <c r="A142" t="s">
        <v>145</v>
      </c>
      <c r="B142" s="32">
        <v>139</v>
      </c>
      <c r="C142">
        <v>1</v>
      </c>
      <c r="D142">
        <v>6</v>
      </c>
      <c r="E142">
        <v>1</v>
      </c>
      <c r="F142">
        <f t="shared" si="26"/>
        <v>6</v>
      </c>
      <c r="G142">
        <f t="shared" si="27"/>
        <v>-5</v>
      </c>
      <c r="H142">
        <f t="shared" si="28"/>
        <v>0</v>
      </c>
      <c r="I142" s="5">
        <f>VLOOKUP(F142,naive_stat!$A$4:$E$13,5,0)</f>
        <v>0.55555555555555558</v>
      </c>
      <c r="J142" s="35">
        <f>11-VLOOKUP(F142,naive_stat!$A$4:$F$13,6,0)</f>
        <v>9</v>
      </c>
      <c r="K142" s="4">
        <f>HLOOKUP(F142,$AL$3:AU142,AV142,0)</f>
        <v>0.44444444444444442</v>
      </c>
      <c r="L142" s="47">
        <f>IF(VLOOKUP(C142,dynamic!$A$35:$G$44,7,0)&gt;VLOOKUP(D142,dynamic!$A$35:$G$44,7,0),C142,D142)</f>
        <v>1</v>
      </c>
      <c r="M142" s="47">
        <f t="shared" si="23"/>
        <v>1</v>
      </c>
      <c r="N142" s="46">
        <f>IF(VLOOKUP(C142,dynamic!$A$35:$F$44,2,0)&gt;VLOOKUP(D142,dynamic!$A$35:$F$44,2,0),C142,D142)</f>
        <v>1</v>
      </c>
      <c r="O142" s="46">
        <f t="shared" si="29"/>
        <v>1</v>
      </c>
      <c r="P142" s="46">
        <f>IF(VLOOKUP(C142,dynamic!$A$35:$F$44,4,0)&gt;VLOOKUP(D142,dynamic!$A$35:$F$44,4,0),C142,D142)</f>
        <v>6</v>
      </c>
      <c r="Q142" s="46">
        <f t="shared" si="30"/>
        <v>0</v>
      </c>
      <c r="R142" s="27">
        <f>COUNTIF($F$4:$F142,R$3)</f>
        <v>15</v>
      </c>
      <c r="S142" s="27">
        <f>COUNTIF($F$4:$F142,S$3)</f>
        <v>9</v>
      </c>
      <c r="T142" s="27">
        <f>COUNTIF($F$4:$F142,T$3)</f>
        <v>16</v>
      </c>
      <c r="U142" s="27">
        <f>COUNTIF($F$4:$F142,U$3)</f>
        <v>14</v>
      </c>
      <c r="V142" s="27">
        <f>COUNTIF($F$4:$F142,V$3)</f>
        <v>15</v>
      </c>
      <c r="W142" s="27">
        <f>COUNTIF($F$4:$F142,W$3)</f>
        <v>15</v>
      </c>
      <c r="X142" s="27">
        <f>COUNTIF($F$4:$F142,X$3)</f>
        <v>8</v>
      </c>
      <c r="Y142" s="27">
        <f>COUNTIF($F$4:$F142,Y$3)</f>
        <v>15</v>
      </c>
      <c r="Z142" s="27">
        <f>COUNTIF($F$4:$F142,Z$3)</f>
        <v>17</v>
      </c>
      <c r="AA142" s="27">
        <f>COUNTIF($F$4:$F142,AA$3)</f>
        <v>15</v>
      </c>
      <c r="AB142" s="39">
        <f>COUNTIF($E$4:$F142,R$3)</f>
        <v>30</v>
      </c>
      <c r="AC142" s="41">
        <f>COUNTIF($E$4:$F142,S$3)</f>
        <v>37</v>
      </c>
      <c r="AD142" s="41">
        <f>COUNTIF($E$4:$F142,T$3)</f>
        <v>31</v>
      </c>
      <c r="AE142" s="41">
        <f>COUNTIF($E$4:$F142,U$3)</f>
        <v>27</v>
      </c>
      <c r="AF142" s="41">
        <f>COUNTIF($E$4:$F142,V$3)</f>
        <v>31</v>
      </c>
      <c r="AG142" s="41">
        <f>COUNTIF($E$4:$F142,W$3)</f>
        <v>26</v>
      </c>
      <c r="AH142" s="41">
        <f>COUNTIF($E$4:$F142,X$3)</f>
        <v>18</v>
      </c>
      <c r="AI142" s="41">
        <f>COUNTIF($E$4:$F142,Y$3)</f>
        <v>28</v>
      </c>
      <c r="AJ142" s="41">
        <f>COUNTIF($E$4:$F142,Z$3)</f>
        <v>25</v>
      </c>
      <c r="AK142" s="41">
        <f>COUNTIF($E$4:$F142,AA$3)</f>
        <v>25</v>
      </c>
      <c r="AL142" s="4">
        <f t="shared" si="25"/>
        <v>0.5</v>
      </c>
      <c r="AM142" s="4">
        <f t="shared" si="25"/>
        <v>0.24324324324324326</v>
      </c>
      <c r="AN142" s="4">
        <f t="shared" si="25"/>
        <v>0.5161290322580645</v>
      </c>
      <c r="AO142" s="4">
        <f t="shared" si="25"/>
        <v>0.51851851851851849</v>
      </c>
      <c r="AP142" s="4">
        <f t="shared" si="25"/>
        <v>0.4838709677419355</v>
      </c>
      <c r="AQ142" s="4">
        <f t="shared" si="24"/>
        <v>0.57692307692307687</v>
      </c>
      <c r="AR142" s="4">
        <f t="shared" si="24"/>
        <v>0.44444444444444442</v>
      </c>
      <c r="AS142" s="4">
        <f t="shared" si="24"/>
        <v>0.5357142857142857</v>
      </c>
      <c r="AT142" s="4">
        <f t="shared" si="24"/>
        <v>0.68</v>
      </c>
      <c r="AU142" s="4">
        <f t="shared" si="24"/>
        <v>0.6</v>
      </c>
      <c r="AV142">
        <v>140</v>
      </c>
    </row>
    <row r="143" spans="1:48" x14ac:dyDescent="0.35">
      <c r="A143" t="s">
        <v>145</v>
      </c>
      <c r="B143" s="32">
        <v>140</v>
      </c>
      <c r="C143">
        <v>0</v>
      </c>
      <c r="D143">
        <v>7</v>
      </c>
      <c r="E143">
        <v>0</v>
      </c>
      <c r="F143">
        <f t="shared" si="26"/>
        <v>7</v>
      </c>
      <c r="G143">
        <f t="shared" si="27"/>
        <v>-7</v>
      </c>
      <c r="H143">
        <f t="shared" si="28"/>
        <v>0</v>
      </c>
      <c r="I143" s="5">
        <f>VLOOKUP(F143,naive_stat!$A$4:$E$13,5,0)</f>
        <v>0.44827586206896552</v>
      </c>
      <c r="J143" s="35">
        <f>11-VLOOKUP(F143,naive_stat!$A$4:$F$13,6,0)</f>
        <v>4</v>
      </c>
      <c r="K143" s="4">
        <f>HLOOKUP(F143,$AL$3:AU143,AV143,0)</f>
        <v>0.55172413793103448</v>
      </c>
      <c r="L143" s="47">
        <f>IF(VLOOKUP(C143,dynamic!$A$35:$G$44,7,0)&gt;VLOOKUP(D143,dynamic!$A$35:$G$44,7,0),C143,D143)</f>
        <v>7</v>
      </c>
      <c r="M143" s="47">
        <f t="shared" si="23"/>
        <v>0</v>
      </c>
      <c r="N143" s="46">
        <f>IF(VLOOKUP(C143,dynamic!$A$35:$F$44,2,0)&gt;VLOOKUP(D143,dynamic!$A$35:$F$44,2,0),C143,D143)</f>
        <v>7</v>
      </c>
      <c r="O143" s="46">
        <f t="shared" si="29"/>
        <v>0</v>
      </c>
      <c r="P143" s="46">
        <f>IF(VLOOKUP(C143,dynamic!$A$35:$F$44,4,0)&gt;VLOOKUP(D143,dynamic!$A$35:$F$44,4,0),C143,D143)</f>
        <v>0</v>
      </c>
      <c r="Q143" s="46">
        <f t="shared" si="30"/>
        <v>1</v>
      </c>
      <c r="R143" s="27">
        <f>COUNTIF($F$4:$F143,R$3)</f>
        <v>15</v>
      </c>
      <c r="S143" s="27">
        <f>COUNTIF($F$4:$F143,S$3)</f>
        <v>9</v>
      </c>
      <c r="T143" s="27">
        <f>COUNTIF($F$4:$F143,T$3)</f>
        <v>16</v>
      </c>
      <c r="U143" s="27">
        <f>COUNTIF($F$4:$F143,U$3)</f>
        <v>14</v>
      </c>
      <c r="V143" s="27">
        <f>COUNTIF($F$4:$F143,V$3)</f>
        <v>15</v>
      </c>
      <c r="W143" s="27">
        <f>COUNTIF($F$4:$F143,W$3)</f>
        <v>15</v>
      </c>
      <c r="X143" s="27">
        <f>COUNTIF($F$4:$F143,X$3)</f>
        <v>8</v>
      </c>
      <c r="Y143" s="27">
        <f>COUNTIF($F$4:$F143,Y$3)</f>
        <v>16</v>
      </c>
      <c r="Z143" s="27">
        <f>COUNTIF($F$4:$F143,Z$3)</f>
        <v>17</v>
      </c>
      <c r="AA143" s="27">
        <f>COUNTIF($F$4:$F143,AA$3)</f>
        <v>15</v>
      </c>
      <c r="AB143" s="39">
        <f>COUNTIF($E$4:$F143,R$3)</f>
        <v>31</v>
      </c>
      <c r="AC143" s="41">
        <f>COUNTIF($E$4:$F143,S$3)</f>
        <v>37</v>
      </c>
      <c r="AD143" s="41">
        <f>COUNTIF($E$4:$F143,T$3)</f>
        <v>31</v>
      </c>
      <c r="AE143" s="41">
        <f>COUNTIF($E$4:$F143,U$3)</f>
        <v>27</v>
      </c>
      <c r="AF143" s="41">
        <f>COUNTIF($E$4:$F143,V$3)</f>
        <v>31</v>
      </c>
      <c r="AG143" s="41">
        <f>COUNTIF($E$4:$F143,W$3)</f>
        <v>26</v>
      </c>
      <c r="AH143" s="41">
        <f>COUNTIF($E$4:$F143,X$3)</f>
        <v>18</v>
      </c>
      <c r="AI143" s="41">
        <f>COUNTIF($E$4:$F143,Y$3)</f>
        <v>29</v>
      </c>
      <c r="AJ143" s="41">
        <f>COUNTIF($E$4:$F143,Z$3)</f>
        <v>25</v>
      </c>
      <c r="AK143" s="41">
        <f>COUNTIF($E$4:$F143,AA$3)</f>
        <v>25</v>
      </c>
      <c r="AL143" s="4">
        <f t="shared" si="25"/>
        <v>0.4838709677419355</v>
      </c>
      <c r="AM143" s="4">
        <f t="shared" si="25"/>
        <v>0.24324324324324326</v>
      </c>
      <c r="AN143" s="4">
        <f t="shared" si="25"/>
        <v>0.5161290322580645</v>
      </c>
      <c r="AO143" s="4">
        <f t="shared" si="25"/>
        <v>0.51851851851851849</v>
      </c>
      <c r="AP143" s="4">
        <f t="shared" si="25"/>
        <v>0.4838709677419355</v>
      </c>
      <c r="AQ143" s="4">
        <f t="shared" si="24"/>
        <v>0.57692307692307687</v>
      </c>
      <c r="AR143" s="4">
        <f t="shared" si="24"/>
        <v>0.44444444444444442</v>
      </c>
      <c r="AS143" s="4">
        <f t="shared" si="24"/>
        <v>0.55172413793103448</v>
      </c>
      <c r="AT143" s="4">
        <f t="shared" si="24"/>
        <v>0.68</v>
      </c>
      <c r="AU143" s="4">
        <f t="shared" si="24"/>
        <v>0.6</v>
      </c>
      <c r="AV143">
        <v>141</v>
      </c>
    </row>
    <row r="145" spans="10:47" x14ac:dyDescent="0.35">
      <c r="J145" t="s">
        <v>142</v>
      </c>
      <c r="R145">
        <f>naive_stat!C4</f>
        <v>16</v>
      </c>
      <c r="S145">
        <v>28</v>
      </c>
      <c r="T145">
        <v>15</v>
      </c>
      <c r="U145">
        <v>13</v>
      </c>
      <c r="V145">
        <v>16</v>
      </c>
      <c r="W145">
        <v>11</v>
      </c>
      <c r="X145">
        <v>10</v>
      </c>
      <c r="Y145">
        <v>13</v>
      </c>
      <c r="Z145">
        <v>8</v>
      </c>
      <c r="AA145">
        <v>10</v>
      </c>
      <c r="AB145" s="39">
        <f>naive_stat!D4</f>
        <v>31</v>
      </c>
      <c r="AC145" s="41">
        <v>37</v>
      </c>
      <c r="AD145" s="41">
        <v>31</v>
      </c>
      <c r="AE145" s="41">
        <v>27</v>
      </c>
      <c r="AF145" s="41">
        <v>31</v>
      </c>
      <c r="AG145" s="41">
        <v>26</v>
      </c>
      <c r="AH145" s="41">
        <v>18</v>
      </c>
      <c r="AI145" s="41">
        <v>29</v>
      </c>
      <c r="AJ145" s="41">
        <v>25</v>
      </c>
      <c r="AK145" s="41">
        <v>25</v>
      </c>
      <c r="AL145" s="4">
        <v>0.5161290322580645</v>
      </c>
      <c r="AM145" s="4">
        <v>0.7567567567567568</v>
      </c>
      <c r="AN145" s="4">
        <v>0.4838709677419355</v>
      </c>
      <c r="AO145" s="4">
        <v>0.48148148148148145</v>
      </c>
      <c r="AP145" s="4">
        <v>0.5161290322580645</v>
      </c>
      <c r="AQ145" s="4">
        <v>0.42307692307692307</v>
      </c>
      <c r="AR145" s="4">
        <v>0.55555555555555558</v>
      </c>
      <c r="AS145" s="4">
        <v>0.44827586206896552</v>
      </c>
      <c r="AT145" s="4">
        <v>0.32</v>
      </c>
      <c r="AU145" s="4">
        <v>0.4</v>
      </c>
    </row>
    <row r="146" spans="10:47" x14ac:dyDescent="0.35">
      <c r="M146" t="s">
        <v>402</v>
      </c>
      <c r="O146" t="s">
        <v>405</v>
      </c>
      <c r="Q146" t="s">
        <v>406</v>
      </c>
    </row>
    <row r="147" spans="10:47" x14ac:dyDescent="0.35">
      <c r="J147" t="s">
        <v>10</v>
      </c>
      <c r="K147" t="s">
        <v>145</v>
      </c>
      <c r="L147" t="s">
        <v>155</v>
      </c>
      <c r="M147" s="4">
        <f>SUM(M104:M143)/40</f>
        <v>0.55000000000000004</v>
      </c>
      <c r="N147" s="45" t="s">
        <v>156</v>
      </c>
      <c r="O147" s="4">
        <f>SUM(O104:O143)/40</f>
        <v>0.5</v>
      </c>
      <c r="P147" s="45" t="s">
        <v>156</v>
      </c>
      <c r="Q147" s="4">
        <f>SUM(Q104:Q143)/40</f>
        <v>0.45</v>
      </c>
    </row>
    <row r="148" spans="10:47" x14ac:dyDescent="0.35">
      <c r="J148" t="s">
        <v>10</v>
      </c>
      <c r="K148" s="55" t="s">
        <v>144</v>
      </c>
      <c r="L148" t="s">
        <v>155</v>
      </c>
      <c r="M148" s="4">
        <f>SUM(M4:M103)/100</f>
        <v>0.57999999999999996</v>
      </c>
      <c r="N148" s="4"/>
      <c r="O148" s="4">
        <f>SUM(O4:O103)/100</f>
        <v>0.36</v>
      </c>
      <c r="P148" s="4"/>
      <c r="Q148" s="4">
        <f>SUM(Q4:Q103)/100</f>
        <v>0.44</v>
      </c>
    </row>
    <row r="150" spans="10:47" x14ac:dyDescent="0.35">
      <c r="K150" t="str">
        <f>K147</f>
        <v>test</v>
      </c>
      <c r="L150" t="s">
        <v>173</v>
      </c>
      <c r="M150" s="4">
        <f>SUM(M124:M143)/20</f>
        <v>0.55000000000000004</v>
      </c>
      <c r="O150" s="4">
        <f>SUM(O124:O143)/20</f>
        <v>0.45</v>
      </c>
      <c r="Q150" s="4">
        <f>SUM(Q124:Q143)/20</f>
        <v>0.45</v>
      </c>
    </row>
    <row r="151" spans="10:47" x14ac:dyDescent="0.35">
      <c r="K151" t="str">
        <f>K148</f>
        <v>training</v>
      </c>
      <c r="L151" t="str">
        <f>L150</f>
        <v>fix120</v>
      </c>
      <c r="M151" s="4">
        <f>SUM(M4:M123)/120</f>
        <v>0.57499999999999996</v>
      </c>
      <c r="O151" s="4">
        <f>SUM(O4:O123)/120</f>
        <v>0.39166666666666666</v>
      </c>
      <c r="Q151" s="4">
        <f>SUM(Q4:Q123)/120</f>
        <v>0.44166666666666665</v>
      </c>
    </row>
  </sheetData>
  <conditionalFormatting sqref="AL4:AU14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P14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Q1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569B-017A-453C-88CC-F14CDB393EB6}">
  <dimension ref="A1:AV151"/>
  <sheetViews>
    <sheetView zoomScale="48" workbookViewId="0"/>
  </sheetViews>
  <sheetFormatPr defaultRowHeight="14.5" x14ac:dyDescent="0.35"/>
  <cols>
    <col min="1" max="1" width="8.26953125" bestFit="1" customWidth="1"/>
    <col min="2" max="2" width="4.6328125" style="32" customWidth="1"/>
    <col min="3" max="4" width="8.08984375" bestFit="1" customWidth="1"/>
    <col min="5" max="5" width="6.54296875" bestFit="1" customWidth="1"/>
    <col min="6" max="6" width="7.6328125" bestFit="1" customWidth="1"/>
    <col min="7" max="7" width="6.36328125" bestFit="1" customWidth="1"/>
    <col min="8" max="8" width="7.453125" bestFit="1" customWidth="1"/>
    <col min="9" max="9" width="8.453125" bestFit="1" customWidth="1"/>
    <col min="10" max="10" width="13.7265625" bestFit="1" customWidth="1"/>
    <col min="11" max="11" width="8.81640625" bestFit="1" customWidth="1"/>
    <col min="12" max="12" width="11.08984375" bestFit="1" customWidth="1"/>
    <col min="13" max="13" width="6.54296875" bestFit="1" customWidth="1"/>
    <col min="14" max="14" width="12.1796875" bestFit="1" customWidth="1"/>
    <col min="15" max="15" width="7.6328125" bestFit="1" customWidth="1"/>
    <col min="16" max="16" width="12.1796875" bestFit="1" customWidth="1"/>
    <col min="17" max="17" width="7.6328125" bestFit="1" customWidth="1"/>
    <col min="18" max="27" width="8.453125" bestFit="1" customWidth="1"/>
    <col min="28" max="28" width="8.453125" style="39" bestFit="1" customWidth="1"/>
    <col min="29" max="37" width="8.453125" style="41" bestFit="1" customWidth="1"/>
    <col min="38" max="47" width="8.453125" bestFit="1" customWidth="1"/>
    <col min="48" max="48" width="4.6328125" bestFit="1" customWidth="1"/>
  </cols>
  <sheetData>
    <row r="1" spans="1:48" s="32" customFormat="1" x14ac:dyDescent="0.35">
      <c r="R1" s="32" t="s">
        <v>3</v>
      </c>
      <c r="S1" s="32" t="s">
        <v>3</v>
      </c>
      <c r="T1" s="32" t="s">
        <v>3</v>
      </c>
      <c r="U1" s="32" t="s">
        <v>3</v>
      </c>
      <c r="V1" s="32" t="s">
        <v>3</v>
      </c>
      <c r="W1" s="32" t="s">
        <v>3</v>
      </c>
      <c r="X1" s="32" t="s">
        <v>3</v>
      </c>
      <c r="Y1" s="32" t="s">
        <v>3</v>
      </c>
      <c r="Z1" s="32" t="s">
        <v>3</v>
      </c>
      <c r="AA1" s="32" t="s">
        <v>3</v>
      </c>
      <c r="AB1" s="37" t="s">
        <v>13</v>
      </c>
      <c r="AC1" s="40" t="s">
        <v>13</v>
      </c>
      <c r="AD1" s="40" t="s">
        <v>13</v>
      </c>
      <c r="AE1" s="40" t="s">
        <v>13</v>
      </c>
      <c r="AF1" s="40" t="s">
        <v>13</v>
      </c>
      <c r="AG1" s="40" t="s">
        <v>13</v>
      </c>
      <c r="AH1" s="40" t="s">
        <v>13</v>
      </c>
      <c r="AI1" s="40" t="s">
        <v>13</v>
      </c>
      <c r="AJ1" s="40" t="s">
        <v>13</v>
      </c>
      <c r="AK1" s="40" t="s">
        <v>13</v>
      </c>
      <c r="AL1" s="32" t="s">
        <v>141</v>
      </c>
      <c r="AM1" s="32" t="s">
        <v>141</v>
      </c>
      <c r="AN1" s="32" t="s">
        <v>141</v>
      </c>
      <c r="AO1" s="32" t="s">
        <v>141</v>
      </c>
      <c r="AP1" s="32" t="s">
        <v>141</v>
      </c>
      <c r="AQ1" s="32" t="s">
        <v>141</v>
      </c>
      <c r="AR1" s="32" t="s">
        <v>141</v>
      </c>
      <c r="AS1" s="32" t="s">
        <v>141</v>
      </c>
      <c r="AT1" s="32" t="s">
        <v>141</v>
      </c>
      <c r="AU1" s="32" t="s">
        <v>141</v>
      </c>
    </row>
    <row r="2" spans="1:48" s="32" customFormat="1" x14ac:dyDescent="0.35">
      <c r="E2" s="32" t="s">
        <v>3</v>
      </c>
      <c r="F2" s="32" t="s">
        <v>15</v>
      </c>
      <c r="G2" s="32">
        <f>COUNTIF(G4:G143,0)</f>
        <v>0</v>
      </c>
      <c r="H2" s="32">
        <f>SUM(H4:H143)</f>
        <v>0</v>
      </c>
      <c r="J2" s="32" t="s">
        <v>15</v>
      </c>
      <c r="L2" s="32" t="s">
        <v>151</v>
      </c>
      <c r="N2" s="32" t="s">
        <v>152</v>
      </c>
      <c r="P2" s="32" t="s">
        <v>161</v>
      </c>
      <c r="R2" s="32" t="s">
        <v>12</v>
      </c>
      <c r="S2" s="32" t="s">
        <v>12</v>
      </c>
      <c r="T2" s="32" t="s">
        <v>12</v>
      </c>
      <c r="U2" s="32" t="s">
        <v>12</v>
      </c>
      <c r="V2" s="32" t="s">
        <v>12</v>
      </c>
      <c r="W2" s="32" t="s">
        <v>12</v>
      </c>
      <c r="X2" s="32" t="s">
        <v>12</v>
      </c>
      <c r="Y2" s="32" t="s">
        <v>12</v>
      </c>
      <c r="Z2" s="32" t="s">
        <v>12</v>
      </c>
      <c r="AA2" s="32" t="s">
        <v>12</v>
      </c>
      <c r="AB2" s="37" t="str">
        <f>R2</f>
        <v>till_now</v>
      </c>
      <c r="AC2" s="40" t="str">
        <f t="shared" ref="AC2:AK3" si="0">S2</f>
        <v>till_now</v>
      </c>
      <c r="AD2" s="40" t="str">
        <f t="shared" si="0"/>
        <v>till_now</v>
      </c>
      <c r="AE2" s="40" t="str">
        <f t="shared" si="0"/>
        <v>till_now</v>
      </c>
      <c r="AF2" s="40" t="str">
        <f t="shared" si="0"/>
        <v>till_now</v>
      </c>
      <c r="AG2" s="40" t="str">
        <f t="shared" si="0"/>
        <v>till_now</v>
      </c>
      <c r="AH2" s="40" t="str">
        <f t="shared" si="0"/>
        <v>till_now</v>
      </c>
      <c r="AI2" s="40" t="str">
        <f t="shared" si="0"/>
        <v>till_now</v>
      </c>
      <c r="AJ2" s="40" t="str">
        <f t="shared" si="0"/>
        <v>till_now</v>
      </c>
      <c r="AK2" s="40" t="str">
        <f t="shared" si="0"/>
        <v>till_now</v>
      </c>
      <c r="AL2" s="32" t="str">
        <f>AB2</f>
        <v>till_now</v>
      </c>
      <c r="AM2" s="32" t="str">
        <f t="shared" ref="AM2:AU3" si="1">AC2</f>
        <v>till_now</v>
      </c>
      <c r="AN2" s="32" t="str">
        <f t="shared" si="1"/>
        <v>till_now</v>
      </c>
      <c r="AO2" s="32" t="str">
        <f t="shared" si="1"/>
        <v>till_now</v>
      </c>
      <c r="AP2" s="32" t="str">
        <f t="shared" si="1"/>
        <v>till_now</v>
      </c>
      <c r="AQ2" s="32" t="str">
        <f t="shared" si="1"/>
        <v>till_now</v>
      </c>
      <c r="AR2" s="32" t="str">
        <f t="shared" si="1"/>
        <v>till_now</v>
      </c>
      <c r="AS2" s="32" t="str">
        <f t="shared" si="1"/>
        <v>till_now</v>
      </c>
      <c r="AT2" s="32" t="str">
        <f t="shared" si="1"/>
        <v>till_now</v>
      </c>
      <c r="AU2" s="32" t="str">
        <f t="shared" si="1"/>
        <v>till_now</v>
      </c>
    </row>
    <row r="3" spans="1:48" s="32" customFormat="1" x14ac:dyDescent="0.35">
      <c r="B3" s="32" t="s">
        <v>0</v>
      </c>
      <c r="C3" s="32" t="s">
        <v>1</v>
      </c>
      <c r="D3" s="32" t="s">
        <v>2</v>
      </c>
      <c r="E3" s="32" t="s">
        <v>4</v>
      </c>
      <c r="F3" s="32" t="s">
        <v>17</v>
      </c>
      <c r="G3" s="32" t="s">
        <v>9</v>
      </c>
      <c r="H3" s="32" t="s">
        <v>16</v>
      </c>
      <c r="I3" s="32" t="s">
        <v>14</v>
      </c>
      <c r="J3" s="32" t="s">
        <v>11</v>
      </c>
      <c r="K3" s="32" t="s">
        <v>143</v>
      </c>
      <c r="L3" s="32" t="s">
        <v>149</v>
      </c>
      <c r="M3" s="32" t="s">
        <v>150</v>
      </c>
      <c r="N3" s="32" t="s">
        <v>158</v>
      </c>
      <c r="O3" s="32" t="s">
        <v>159</v>
      </c>
      <c r="P3" s="32" t="s">
        <v>157</v>
      </c>
      <c r="Q3" s="32" t="s">
        <v>160</v>
      </c>
      <c r="R3" s="32">
        <v>0</v>
      </c>
      <c r="S3" s="32">
        <v>1</v>
      </c>
      <c r="T3" s="32">
        <v>2</v>
      </c>
      <c r="U3" s="32">
        <v>3</v>
      </c>
      <c r="V3" s="32">
        <v>4</v>
      </c>
      <c r="W3" s="32">
        <v>5</v>
      </c>
      <c r="X3" s="32">
        <v>6</v>
      </c>
      <c r="Y3" s="32">
        <v>7</v>
      </c>
      <c r="Z3" s="32">
        <v>8</v>
      </c>
      <c r="AA3" s="32">
        <v>9</v>
      </c>
      <c r="AB3" s="37">
        <f>R3</f>
        <v>0</v>
      </c>
      <c r="AC3" s="40">
        <f t="shared" si="0"/>
        <v>1</v>
      </c>
      <c r="AD3" s="40">
        <f t="shared" si="0"/>
        <v>2</v>
      </c>
      <c r="AE3" s="40">
        <f t="shared" si="0"/>
        <v>3</v>
      </c>
      <c r="AF3" s="40">
        <f t="shared" si="0"/>
        <v>4</v>
      </c>
      <c r="AG3" s="40">
        <f t="shared" si="0"/>
        <v>5</v>
      </c>
      <c r="AH3" s="40">
        <f t="shared" si="0"/>
        <v>6</v>
      </c>
      <c r="AI3" s="40">
        <f t="shared" si="0"/>
        <v>7</v>
      </c>
      <c r="AJ3" s="40">
        <f t="shared" si="0"/>
        <v>8</v>
      </c>
      <c r="AK3" s="40">
        <f t="shared" si="0"/>
        <v>9</v>
      </c>
      <c r="AL3" s="32">
        <f>AB3</f>
        <v>0</v>
      </c>
      <c r="AM3" s="32">
        <f t="shared" si="1"/>
        <v>1</v>
      </c>
      <c r="AN3" s="32">
        <f t="shared" si="1"/>
        <v>2</v>
      </c>
      <c r="AO3" s="32">
        <f t="shared" si="1"/>
        <v>3</v>
      </c>
      <c r="AP3" s="32">
        <f t="shared" si="1"/>
        <v>4</v>
      </c>
      <c r="AQ3" s="32">
        <f t="shared" si="1"/>
        <v>5</v>
      </c>
      <c r="AR3" s="32">
        <f t="shared" si="1"/>
        <v>6</v>
      </c>
      <c r="AS3" s="32">
        <f t="shared" si="1"/>
        <v>7</v>
      </c>
      <c r="AT3" s="32">
        <f t="shared" si="1"/>
        <v>8</v>
      </c>
      <c r="AU3" s="32">
        <f t="shared" si="1"/>
        <v>9</v>
      </c>
      <c r="AV3" s="32">
        <v>1</v>
      </c>
    </row>
    <row r="4" spans="1:48" x14ac:dyDescent="0.35">
      <c r="A4" t="s">
        <v>144</v>
      </c>
      <c r="B4" s="33">
        <v>1</v>
      </c>
      <c r="C4" s="27">
        <v>1</v>
      </c>
      <c r="D4" s="27">
        <v>0</v>
      </c>
      <c r="E4" s="27">
        <v>0</v>
      </c>
      <c r="F4" s="27">
        <f>IF(E4=D4,C4,D4)</f>
        <v>1</v>
      </c>
      <c r="G4" s="27">
        <f>C4-D4</f>
        <v>1</v>
      </c>
      <c r="H4" s="27">
        <f>F4+E4-D4-C4</f>
        <v>0</v>
      </c>
      <c r="I4" s="34">
        <f>VLOOKUP(F4,naive_stat!$A$4:$E$13,5,0)</f>
        <v>0.7567567567567568</v>
      </c>
      <c r="J4" s="35">
        <f>11-VLOOKUP(F4,naive_stat!$A$4:$F$13,6,0)</f>
        <v>10</v>
      </c>
      <c r="K4" s="36">
        <f>HLOOKUP(F4,$AL$3:AU4,AV4,0)</f>
        <v>0</v>
      </c>
      <c r="L4" s="54">
        <f>IF(VLOOKUP(C4,dynamic!$A$66:$F$75,4,0)&gt;VLOOKUP(D4,dynamic!$A$66:$F$75,4,0),C4,D4)</f>
        <v>1</v>
      </c>
      <c r="M4" s="54">
        <f t="shared" ref="M4:M67" si="2">IF(L4=E4,1,0)</f>
        <v>0</v>
      </c>
      <c r="N4" s="54">
        <f>IF(VLOOKUP(C4,dynamic!$A$66:$F$75,2,0)&gt;VLOOKUP(D4,dynamic!$A$66:$F$75,2,0),C4,D4)</f>
        <v>1</v>
      </c>
      <c r="O4" s="54">
        <f t="shared" ref="O4:O67" si="3">IF(N4=$E4,1,0)</f>
        <v>0</v>
      </c>
      <c r="P4" s="54">
        <f>IF(VLOOKUP(C4,dynamic!$A$66:$G$75,7,0)&gt;VLOOKUP(D4,dynamic!$A$66:$G$75,7,0),C4,D4)</f>
        <v>1</v>
      </c>
      <c r="Q4" s="54">
        <f t="shared" ref="Q4:Q67" si="4">IF(P4=$E4,1,0)</f>
        <v>0</v>
      </c>
      <c r="R4" s="27">
        <f>COUNTIF($E$4:$E4,R$3)</f>
        <v>1</v>
      </c>
      <c r="S4" s="27">
        <f>COUNTIF($E$4:$E4,S$3)</f>
        <v>0</v>
      </c>
      <c r="T4" s="27">
        <f>COUNTIF($E$4:$E4,T$3)</f>
        <v>0</v>
      </c>
      <c r="U4" s="27">
        <f>COUNTIF($E$4:$E4,U$3)</f>
        <v>0</v>
      </c>
      <c r="V4" s="27">
        <f>COUNTIF($E$4:$E4,V$3)</f>
        <v>0</v>
      </c>
      <c r="W4" s="27">
        <f>COUNTIF($E$4:$E4,W$3)</f>
        <v>0</v>
      </c>
      <c r="X4" s="27">
        <f>COUNTIF($E$4:$E4,X$3)</f>
        <v>0</v>
      </c>
      <c r="Y4" s="27">
        <f>COUNTIF($E$4:$E4,Y$3)</f>
        <v>0</v>
      </c>
      <c r="Z4" s="27">
        <f>COUNTIF($E$4:$E4,Z$3)</f>
        <v>0</v>
      </c>
      <c r="AA4" s="27">
        <f>COUNTIF($E$4:$E4,AA$3)</f>
        <v>0</v>
      </c>
      <c r="AB4" s="38">
        <f>COUNTIF($E$4:$F4,R$3)</f>
        <v>1</v>
      </c>
      <c r="AC4" s="28">
        <f>COUNTIF($E$4:$F4,S$3)</f>
        <v>1</v>
      </c>
      <c r="AD4" s="28">
        <f>COUNTIF($E$4:$F4,T$3)</f>
        <v>0</v>
      </c>
      <c r="AE4" s="28">
        <f>COUNTIF($E$4:$F4,U$3)</f>
        <v>0</v>
      </c>
      <c r="AF4" s="28">
        <f>COUNTIF($E$4:$F4,V$3)</f>
        <v>0</v>
      </c>
      <c r="AG4" s="28">
        <f>COUNTIF($E$4:$F4,W$3)</f>
        <v>0</v>
      </c>
      <c r="AH4" s="28">
        <f>COUNTIF($E$4:$F4,X$3)</f>
        <v>0</v>
      </c>
      <c r="AI4" s="28">
        <f>COUNTIF($E$4:$F4,Y$3)</f>
        <v>0</v>
      </c>
      <c r="AJ4" s="28">
        <f>COUNTIF($E$4:$F4,Z$3)</f>
        <v>0</v>
      </c>
      <c r="AK4" s="28">
        <f>COUNTIF($E$4:$F4,AA$3)</f>
        <v>0</v>
      </c>
      <c r="AL4" s="36">
        <f>IFERROR(R4/AB4*R4,0)</f>
        <v>1</v>
      </c>
      <c r="AM4" s="36">
        <f t="shared" ref="AM4:AM67" si="5">IFERROR(S4/AC4*S4,0)</f>
        <v>0</v>
      </c>
      <c r="AN4" s="36">
        <f t="shared" ref="AN4:AN67" si="6">IFERROR(T4/AD4*T4,0)</f>
        <v>0</v>
      </c>
      <c r="AO4" s="36">
        <f t="shared" ref="AO4:AO67" si="7">IFERROR(U4/AE4*U4,0)</f>
        <v>0</v>
      </c>
      <c r="AP4" s="36">
        <f t="shared" ref="AP4:AP67" si="8">IFERROR(V4/AF4*V4,0)</f>
        <v>0</v>
      </c>
      <c r="AQ4" s="36">
        <f t="shared" ref="AQ4:AQ67" si="9">IFERROR(W4/AG4*W4,0)</f>
        <v>0</v>
      </c>
      <c r="AR4" s="36">
        <f t="shared" ref="AR4:AR67" si="10">IFERROR(X4/AH4*X4,0)</f>
        <v>0</v>
      </c>
      <c r="AS4" s="36">
        <f t="shared" ref="AS4:AS67" si="11">IFERROR(Y4/AI4*Y4,0)</f>
        <v>0</v>
      </c>
      <c r="AT4" s="36">
        <f t="shared" ref="AT4:AT67" si="12">IFERROR(Z4/AJ4*Z4,0)</f>
        <v>0</v>
      </c>
      <c r="AU4" s="36">
        <f t="shared" ref="AU4:AU67" si="13">IFERROR(AA4/AK4*AA4,0)</f>
        <v>0</v>
      </c>
      <c r="AV4" s="27">
        <v>2</v>
      </c>
    </row>
    <row r="5" spans="1:48" x14ac:dyDescent="0.35">
      <c r="A5" t="s">
        <v>144</v>
      </c>
      <c r="B5" s="33">
        <v>2</v>
      </c>
      <c r="C5" s="27">
        <v>2</v>
      </c>
      <c r="D5" s="27">
        <v>8</v>
      </c>
      <c r="E5" s="27">
        <v>2</v>
      </c>
      <c r="F5" s="27">
        <f t="shared" ref="F5:F68" si="14">IF(E5=D5,C5,D5)</f>
        <v>8</v>
      </c>
      <c r="G5" s="27">
        <f t="shared" ref="G5:G68" si="15">C5-D5</f>
        <v>-6</v>
      </c>
      <c r="H5" s="27">
        <f t="shared" ref="H5:H68" si="16">F5+E5-D5-C5</f>
        <v>0</v>
      </c>
      <c r="I5" s="34">
        <f>VLOOKUP(F5,naive_stat!$A$4:$E$13,5,0)</f>
        <v>0.32</v>
      </c>
      <c r="J5" s="35">
        <f>11-VLOOKUP(F5,naive_stat!$A$4:$F$13,6,0)</f>
        <v>1</v>
      </c>
      <c r="K5" s="36">
        <f>HLOOKUP(F5,$AL$3:AU5,AV5,0)</f>
        <v>0</v>
      </c>
      <c r="L5" s="54">
        <f>IF(VLOOKUP(C5,dynamic!$A$66:$F$75,4,0)&gt;VLOOKUP(D5,dynamic!$A$66:$F$75,4,0),C5,D5)</f>
        <v>2</v>
      </c>
      <c r="M5" s="54">
        <f t="shared" si="2"/>
        <v>1</v>
      </c>
      <c r="N5" s="54">
        <f>IF(VLOOKUP(C5,dynamic!$A$66:$F$75,2,0)&gt;VLOOKUP(D5,dynamic!$A$66:$F$75,2,0),C5,D5)</f>
        <v>2</v>
      </c>
      <c r="O5" s="54">
        <f t="shared" si="3"/>
        <v>1</v>
      </c>
      <c r="P5" s="54">
        <f>IF(VLOOKUP(C5,dynamic!$A$66:$G$75,7,0)&gt;VLOOKUP(D5,dynamic!$A$66:$G$75,7,0),C5,D5)</f>
        <v>2</v>
      </c>
      <c r="Q5" s="54">
        <f t="shared" si="4"/>
        <v>1</v>
      </c>
      <c r="R5" s="27">
        <f>COUNTIF($E$4:$E5,R$3)</f>
        <v>1</v>
      </c>
      <c r="S5" s="27">
        <f>COUNTIF($E$4:$E5,S$3)</f>
        <v>0</v>
      </c>
      <c r="T5" s="27">
        <f>COUNTIF($E$4:$E5,T$3)</f>
        <v>1</v>
      </c>
      <c r="U5" s="27">
        <f>COUNTIF($E$4:$E5,U$3)</f>
        <v>0</v>
      </c>
      <c r="V5" s="27">
        <f>COUNTIF($E$4:$E5,V$3)</f>
        <v>0</v>
      </c>
      <c r="W5" s="27">
        <f>COUNTIF($E$4:$E5,W$3)</f>
        <v>0</v>
      </c>
      <c r="X5" s="27">
        <f>COUNTIF($E$4:$E5,X$3)</f>
        <v>0</v>
      </c>
      <c r="Y5" s="27">
        <f>COUNTIF($E$4:$E5,Y$3)</f>
        <v>0</v>
      </c>
      <c r="Z5" s="27">
        <f>COUNTIF($E$4:$E5,Z$3)</f>
        <v>0</v>
      </c>
      <c r="AA5" s="27">
        <f>COUNTIF($E$4:$E5,AA$3)</f>
        <v>0</v>
      </c>
      <c r="AB5" s="38">
        <f>COUNTIF($E$4:$F5,R$3)</f>
        <v>1</v>
      </c>
      <c r="AC5" s="28">
        <f>COUNTIF($E$4:$F5,S$3)</f>
        <v>1</v>
      </c>
      <c r="AD5" s="28">
        <f>COUNTIF($E$4:$F5,T$3)</f>
        <v>1</v>
      </c>
      <c r="AE5" s="28">
        <f>COUNTIF($E$4:$F5,U$3)</f>
        <v>0</v>
      </c>
      <c r="AF5" s="28">
        <f>COUNTIF($E$4:$F5,V$3)</f>
        <v>0</v>
      </c>
      <c r="AG5" s="28">
        <f>COUNTIF($E$4:$F5,W$3)</f>
        <v>0</v>
      </c>
      <c r="AH5" s="28">
        <f>COUNTIF($E$4:$F5,X$3)</f>
        <v>0</v>
      </c>
      <c r="AI5" s="28">
        <f>COUNTIF($E$4:$F5,Y$3)</f>
        <v>0</v>
      </c>
      <c r="AJ5" s="28">
        <f>COUNTIF($E$4:$F5,Z$3)</f>
        <v>1</v>
      </c>
      <c r="AK5" s="28">
        <f>COUNTIF($E$4:$F5,AA$3)</f>
        <v>0</v>
      </c>
      <c r="AL5" s="36">
        <f t="shared" ref="AL5:AL68" si="17">IFERROR(R5/AB5*R5,0)</f>
        <v>1</v>
      </c>
      <c r="AM5" s="36">
        <f t="shared" si="5"/>
        <v>0</v>
      </c>
      <c r="AN5" s="36">
        <f t="shared" si="6"/>
        <v>1</v>
      </c>
      <c r="AO5" s="36">
        <f t="shared" si="7"/>
        <v>0</v>
      </c>
      <c r="AP5" s="36">
        <f t="shared" si="8"/>
        <v>0</v>
      </c>
      <c r="AQ5" s="36">
        <f t="shared" si="9"/>
        <v>0</v>
      </c>
      <c r="AR5" s="36">
        <f t="shared" si="10"/>
        <v>0</v>
      </c>
      <c r="AS5" s="36">
        <f t="shared" si="11"/>
        <v>0</v>
      </c>
      <c r="AT5" s="36">
        <f t="shared" si="12"/>
        <v>0</v>
      </c>
      <c r="AU5" s="36">
        <f t="shared" si="13"/>
        <v>0</v>
      </c>
      <c r="AV5" s="27">
        <v>3</v>
      </c>
    </row>
    <row r="6" spans="1:48" x14ac:dyDescent="0.35">
      <c r="A6" t="s">
        <v>144</v>
      </c>
      <c r="B6" s="33">
        <v>3</v>
      </c>
      <c r="C6" s="27">
        <v>3</v>
      </c>
      <c r="D6" s="27">
        <v>5</v>
      </c>
      <c r="E6" s="27">
        <v>3</v>
      </c>
      <c r="F6" s="27">
        <f t="shared" si="14"/>
        <v>5</v>
      </c>
      <c r="G6" s="27">
        <f t="shared" si="15"/>
        <v>-2</v>
      </c>
      <c r="H6" s="27">
        <f t="shared" si="16"/>
        <v>0</v>
      </c>
      <c r="I6" s="34">
        <f>VLOOKUP(F6,naive_stat!$A$4:$E$13,5,0)</f>
        <v>0.42307692307692307</v>
      </c>
      <c r="J6" s="35">
        <f>11-VLOOKUP(F6,naive_stat!$A$4:$F$13,6,0)</f>
        <v>3</v>
      </c>
      <c r="K6" s="36">
        <f>HLOOKUP(F6,$AL$3:AU6,AV6,0)</f>
        <v>0</v>
      </c>
      <c r="L6" s="54">
        <f>IF(VLOOKUP(C6,dynamic!$A$66:$F$75,4,0)&gt;VLOOKUP(D6,dynamic!$A$66:$F$75,4,0),C6,D6)</f>
        <v>3</v>
      </c>
      <c r="M6" s="54">
        <f t="shared" si="2"/>
        <v>1</v>
      </c>
      <c r="N6" s="54">
        <f>IF(VLOOKUP(C6,dynamic!$A$66:$F$75,2,0)&gt;VLOOKUP(D6,dynamic!$A$66:$F$75,2,0),C6,D6)</f>
        <v>3</v>
      </c>
      <c r="O6" s="54">
        <f t="shared" si="3"/>
        <v>1</v>
      </c>
      <c r="P6" s="54">
        <f>IF(VLOOKUP(C6,dynamic!$A$66:$G$75,7,0)&gt;VLOOKUP(D6,dynamic!$A$66:$G$75,7,0),C6,D6)</f>
        <v>3</v>
      </c>
      <c r="Q6" s="54">
        <f t="shared" si="4"/>
        <v>1</v>
      </c>
      <c r="R6" s="27">
        <f>COUNTIF($E$4:$E6,R$3)</f>
        <v>1</v>
      </c>
      <c r="S6" s="27">
        <f>COUNTIF($E$4:$E6,S$3)</f>
        <v>0</v>
      </c>
      <c r="T6" s="27">
        <f>COUNTIF($E$4:$E6,T$3)</f>
        <v>1</v>
      </c>
      <c r="U6" s="27">
        <f>COUNTIF($E$4:$E6,U$3)</f>
        <v>1</v>
      </c>
      <c r="V6" s="27">
        <f>COUNTIF($E$4:$E6,V$3)</f>
        <v>0</v>
      </c>
      <c r="W6" s="27">
        <f>COUNTIF($E$4:$E6,W$3)</f>
        <v>0</v>
      </c>
      <c r="X6" s="27">
        <f>COUNTIF($E$4:$E6,X$3)</f>
        <v>0</v>
      </c>
      <c r="Y6" s="27">
        <f>COUNTIF($E$4:$E6,Y$3)</f>
        <v>0</v>
      </c>
      <c r="Z6" s="27">
        <f>COUNTIF($E$4:$E6,Z$3)</f>
        <v>0</v>
      </c>
      <c r="AA6" s="27">
        <f>COUNTIF($E$4:$E6,AA$3)</f>
        <v>0</v>
      </c>
      <c r="AB6" s="38">
        <f>COUNTIF($E$4:$F6,R$3)</f>
        <v>1</v>
      </c>
      <c r="AC6" s="28">
        <f>COUNTIF($E$4:$F6,S$3)</f>
        <v>1</v>
      </c>
      <c r="AD6" s="28">
        <f>COUNTIF($E$4:$F6,T$3)</f>
        <v>1</v>
      </c>
      <c r="AE6" s="28">
        <f>COUNTIF($E$4:$F6,U$3)</f>
        <v>1</v>
      </c>
      <c r="AF6" s="28">
        <f>COUNTIF($E$4:$F6,V$3)</f>
        <v>0</v>
      </c>
      <c r="AG6" s="28">
        <f>COUNTIF($E$4:$F6,W$3)</f>
        <v>1</v>
      </c>
      <c r="AH6" s="28">
        <f>COUNTIF($E$4:$F6,X$3)</f>
        <v>0</v>
      </c>
      <c r="AI6" s="28">
        <f>COUNTIF($E$4:$F6,Y$3)</f>
        <v>0</v>
      </c>
      <c r="AJ6" s="28">
        <f>COUNTIF($E$4:$F6,Z$3)</f>
        <v>1</v>
      </c>
      <c r="AK6" s="28">
        <f>COUNTIF($E$4:$F6,AA$3)</f>
        <v>0</v>
      </c>
      <c r="AL6" s="36">
        <f t="shared" si="17"/>
        <v>1</v>
      </c>
      <c r="AM6" s="36">
        <f t="shared" si="5"/>
        <v>0</v>
      </c>
      <c r="AN6" s="36">
        <f t="shared" si="6"/>
        <v>1</v>
      </c>
      <c r="AO6" s="36">
        <f t="shared" si="7"/>
        <v>1</v>
      </c>
      <c r="AP6" s="36">
        <f t="shared" si="8"/>
        <v>0</v>
      </c>
      <c r="AQ6" s="36">
        <f t="shared" si="9"/>
        <v>0</v>
      </c>
      <c r="AR6" s="36">
        <f t="shared" si="10"/>
        <v>0</v>
      </c>
      <c r="AS6" s="36">
        <f t="shared" si="11"/>
        <v>0</v>
      </c>
      <c r="AT6" s="36">
        <f t="shared" si="12"/>
        <v>0</v>
      </c>
      <c r="AU6" s="36">
        <f t="shared" si="13"/>
        <v>0</v>
      </c>
      <c r="AV6" s="27">
        <v>4</v>
      </c>
    </row>
    <row r="7" spans="1:48" x14ac:dyDescent="0.35">
      <c r="A7" t="s">
        <v>144</v>
      </c>
      <c r="B7" s="33">
        <v>4</v>
      </c>
      <c r="C7" s="27">
        <v>7</v>
      </c>
      <c r="D7" s="27">
        <v>6</v>
      </c>
      <c r="E7" s="27">
        <v>7</v>
      </c>
      <c r="F7" s="27">
        <f t="shared" si="14"/>
        <v>6</v>
      </c>
      <c r="G7" s="27">
        <f t="shared" si="15"/>
        <v>1</v>
      </c>
      <c r="H7" s="27">
        <f t="shared" si="16"/>
        <v>0</v>
      </c>
      <c r="I7" s="34">
        <f>VLOOKUP(F7,naive_stat!$A$4:$E$13,5,0)</f>
        <v>0.55555555555555558</v>
      </c>
      <c r="J7" s="35">
        <f>11-VLOOKUP(F7,naive_stat!$A$4:$F$13,6,0)</f>
        <v>9</v>
      </c>
      <c r="K7" s="36">
        <f>HLOOKUP(F7,$AL$3:AU7,AV7,0)</f>
        <v>0</v>
      </c>
      <c r="L7" s="54">
        <f>IF(VLOOKUP(C7,dynamic!$A$66:$F$75,4,0)&gt;VLOOKUP(D7,dynamic!$A$66:$F$75,4,0),C7,D7)</f>
        <v>7</v>
      </c>
      <c r="M7" s="54">
        <f t="shared" si="2"/>
        <v>1</v>
      </c>
      <c r="N7" s="54">
        <f>IF(VLOOKUP(C7,dynamic!$A$66:$F$75,2,0)&gt;VLOOKUP(D7,dynamic!$A$66:$F$75,2,0),C7,D7)</f>
        <v>7</v>
      </c>
      <c r="O7" s="54">
        <f t="shared" si="3"/>
        <v>1</v>
      </c>
      <c r="P7" s="54">
        <f>IF(VLOOKUP(C7,dynamic!$A$66:$G$75,7,0)&gt;VLOOKUP(D7,dynamic!$A$66:$G$75,7,0),C7,D7)</f>
        <v>7</v>
      </c>
      <c r="Q7" s="54">
        <f t="shared" si="4"/>
        <v>1</v>
      </c>
      <c r="R7" s="27">
        <f>COUNTIF($E$4:$E7,R$3)</f>
        <v>1</v>
      </c>
      <c r="S7" s="27">
        <f>COUNTIF($E$4:$E7,S$3)</f>
        <v>0</v>
      </c>
      <c r="T7" s="27">
        <f>COUNTIF($E$4:$E7,T$3)</f>
        <v>1</v>
      </c>
      <c r="U7" s="27">
        <f>COUNTIF($E$4:$E7,U$3)</f>
        <v>1</v>
      </c>
      <c r="V7" s="27">
        <f>COUNTIF($E$4:$E7,V$3)</f>
        <v>0</v>
      </c>
      <c r="W7" s="27">
        <f>COUNTIF($E$4:$E7,W$3)</f>
        <v>0</v>
      </c>
      <c r="X7" s="27">
        <f>COUNTIF($E$4:$E7,X$3)</f>
        <v>0</v>
      </c>
      <c r="Y7" s="27">
        <f>COUNTIF($E$4:$E7,Y$3)</f>
        <v>1</v>
      </c>
      <c r="Z7" s="27">
        <f>COUNTIF($E$4:$E7,Z$3)</f>
        <v>0</v>
      </c>
      <c r="AA7" s="27">
        <f>COUNTIF($E$4:$E7,AA$3)</f>
        <v>0</v>
      </c>
      <c r="AB7" s="38">
        <f>COUNTIF($E$4:$F7,R$3)</f>
        <v>1</v>
      </c>
      <c r="AC7" s="28">
        <f>COUNTIF($E$4:$F7,S$3)</f>
        <v>1</v>
      </c>
      <c r="AD7" s="28">
        <f>COUNTIF($E$4:$F7,T$3)</f>
        <v>1</v>
      </c>
      <c r="AE7" s="28">
        <f>COUNTIF($E$4:$F7,U$3)</f>
        <v>1</v>
      </c>
      <c r="AF7" s="28">
        <f>COUNTIF($E$4:$F7,V$3)</f>
        <v>0</v>
      </c>
      <c r="AG7" s="28">
        <f>COUNTIF($E$4:$F7,W$3)</f>
        <v>1</v>
      </c>
      <c r="AH7" s="28">
        <f>COUNTIF($E$4:$F7,X$3)</f>
        <v>1</v>
      </c>
      <c r="AI7" s="28">
        <f>COUNTIF($E$4:$F7,Y$3)</f>
        <v>1</v>
      </c>
      <c r="AJ7" s="28">
        <f>COUNTIF($E$4:$F7,Z$3)</f>
        <v>1</v>
      </c>
      <c r="AK7" s="28">
        <f>COUNTIF($E$4:$F7,AA$3)</f>
        <v>0</v>
      </c>
      <c r="AL7" s="36">
        <f t="shared" si="17"/>
        <v>1</v>
      </c>
      <c r="AM7" s="36">
        <f t="shared" si="5"/>
        <v>0</v>
      </c>
      <c r="AN7" s="36">
        <f t="shared" si="6"/>
        <v>1</v>
      </c>
      <c r="AO7" s="36">
        <f t="shared" si="7"/>
        <v>1</v>
      </c>
      <c r="AP7" s="36">
        <f t="shared" si="8"/>
        <v>0</v>
      </c>
      <c r="AQ7" s="36">
        <f t="shared" si="9"/>
        <v>0</v>
      </c>
      <c r="AR7" s="36">
        <f t="shared" si="10"/>
        <v>0</v>
      </c>
      <c r="AS7" s="36">
        <f t="shared" si="11"/>
        <v>1</v>
      </c>
      <c r="AT7" s="36">
        <f t="shared" si="12"/>
        <v>0</v>
      </c>
      <c r="AU7" s="36">
        <f t="shared" si="13"/>
        <v>0</v>
      </c>
      <c r="AV7" s="27">
        <v>5</v>
      </c>
    </row>
    <row r="8" spans="1:48" x14ac:dyDescent="0.35">
      <c r="A8" t="s">
        <v>144</v>
      </c>
      <c r="B8" s="33">
        <v>5</v>
      </c>
      <c r="C8" s="27">
        <v>8</v>
      </c>
      <c r="D8" s="27">
        <v>1</v>
      </c>
      <c r="E8" s="27">
        <v>8</v>
      </c>
      <c r="F8" s="27">
        <f t="shared" si="14"/>
        <v>1</v>
      </c>
      <c r="G8" s="27">
        <f t="shared" si="15"/>
        <v>7</v>
      </c>
      <c r="H8" s="27">
        <f t="shared" si="16"/>
        <v>0</v>
      </c>
      <c r="I8" s="34">
        <f>VLOOKUP(F8,naive_stat!$A$4:$E$13,5,0)</f>
        <v>0.7567567567567568</v>
      </c>
      <c r="J8" s="35">
        <f>11-VLOOKUP(F8,naive_stat!$A$4:$F$13,6,0)</f>
        <v>10</v>
      </c>
      <c r="K8" s="36">
        <f>HLOOKUP(F8,$AL$3:AU8,AV8,0)</f>
        <v>0</v>
      </c>
      <c r="L8" s="54">
        <f>IF(VLOOKUP(C8,dynamic!$A$66:$F$75,4,0)&gt;VLOOKUP(D8,dynamic!$A$66:$F$75,4,0),C8,D8)</f>
        <v>1</v>
      </c>
      <c r="M8" s="54">
        <f t="shared" si="2"/>
        <v>0</v>
      </c>
      <c r="N8" s="54">
        <f>IF(VLOOKUP(C8,dynamic!$A$66:$F$75,2,0)&gt;VLOOKUP(D8,dynamic!$A$66:$F$75,2,0),C8,D8)</f>
        <v>1</v>
      </c>
      <c r="O8" s="54">
        <f t="shared" si="3"/>
        <v>0</v>
      </c>
      <c r="P8" s="54">
        <f>IF(VLOOKUP(C8,dynamic!$A$66:$G$75,7,0)&gt;VLOOKUP(D8,dynamic!$A$66:$G$75,7,0),C8,D8)</f>
        <v>1</v>
      </c>
      <c r="Q8" s="54">
        <f t="shared" si="4"/>
        <v>0</v>
      </c>
      <c r="R8" s="27">
        <f>COUNTIF($E$4:$E8,R$3)</f>
        <v>1</v>
      </c>
      <c r="S8" s="27">
        <f>COUNTIF($E$4:$E8,S$3)</f>
        <v>0</v>
      </c>
      <c r="T8" s="27">
        <f>COUNTIF($E$4:$E8,T$3)</f>
        <v>1</v>
      </c>
      <c r="U8" s="27">
        <f>COUNTIF($E$4:$E8,U$3)</f>
        <v>1</v>
      </c>
      <c r="V8" s="27">
        <f>COUNTIF($E$4:$E8,V$3)</f>
        <v>0</v>
      </c>
      <c r="W8" s="27">
        <f>COUNTIF($E$4:$E8,W$3)</f>
        <v>0</v>
      </c>
      <c r="X8" s="27">
        <f>COUNTIF($E$4:$E8,X$3)</f>
        <v>0</v>
      </c>
      <c r="Y8" s="27">
        <f>COUNTIF($E$4:$E8,Y$3)</f>
        <v>1</v>
      </c>
      <c r="Z8" s="27">
        <f>COUNTIF($E$4:$E8,Z$3)</f>
        <v>1</v>
      </c>
      <c r="AA8" s="27">
        <f>COUNTIF($E$4:$E8,AA$3)</f>
        <v>0</v>
      </c>
      <c r="AB8" s="38">
        <f>COUNTIF($E$4:$F8,R$3)</f>
        <v>1</v>
      </c>
      <c r="AC8" s="28">
        <f>COUNTIF($E$4:$F8,S$3)</f>
        <v>2</v>
      </c>
      <c r="AD8" s="28">
        <f>COUNTIF($E$4:$F8,T$3)</f>
        <v>1</v>
      </c>
      <c r="AE8" s="28">
        <f>COUNTIF($E$4:$F8,U$3)</f>
        <v>1</v>
      </c>
      <c r="AF8" s="28">
        <f>COUNTIF($E$4:$F8,V$3)</f>
        <v>0</v>
      </c>
      <c r="AG8" s="28">
        <f>COUNTIF($E$4:$F8,W$3)</f>
        <v>1</v>
      </c>
      <c r="AH8" s="28">
        <f>COUNTIF($E$4:$F8,X$3)</f>
        <v>1</v>
      </c>
      <c r="AI8" s="28">
        <f>COUNTIF($E$4:$F8,Y$3)</f>
        <v>1</v>
      </c>
      <c r="AJ8" s="28">
        <f>COUNTIF($E$4:$F8,Z$3)</f>
        <v>2</v>
      </c>
      <c r="AK8" s="28">
        <f>COUNTIF($E$4:$F8,AA$3)</f>
        <v>0</v>
      </c>
      <c r="AL8" s="36">
        <f t="shared" si="17"/>
        <v>1</v>
      </c>
      <c r="AM8" s="36">
        <f t="shared" si="5"/>
        <v>0</v>
      </c>
      <c r="AN8" s="36">
        <f t="shared" si="6"/>
        <v>1</v>
      </c>
      <c r="AO8" s="36">
        <f t="shared" si="7"/>
        <v>1</v>
      </c>
      <c r="AP8" s="36">
        <f t="shared" si="8"/>
        <v>0</v>
      </c>
      <c r="AQ8" s="36">
        <f t="shared" si="9"/>
        <v>0</v>
      </c>
      <c r="AR8" s="36">
        <f t="shared" si="10"/>
        <v>0</v>
      </c>
      <c r="AS8" s="36">
        <f t="shared" si="11"/>
        <v>1</v>
      </c>
      <c r="AT8" s="36">
        <f t="shared" si="12"/>
        <v>0.5</v>
      </c>
      <c r="AU8" s="36">
        <f t="shared" si="13"/>
        <v>0</v>
      </c>
      <c r="AV8" s="27">
        <v>6</v>
      </c>
    </row>
    <row r="9" spans="1:48" x14ac:dyDescent="0.35">
      <c r="A9" t="s">
        <v>144</v>
      </c>
      <c r="B9" s="33">
        <v>6</v>
      </c>
      <c r="C9" s="27">
        <v>8</v>
      </c>
      <c r="D9" s="27">
        <v>4</v>
      </c>
      <c r="E9" s="27">
        <v>8</v>
      </c>
      <c r="F9" s="27">
        <f t="shared" si="14"/>
        <v>4</v>
      </c>
      <c r="G9" s="27">
        <f t="shared" si="15"/>
        <v>4</v>
      </c>
      <c r="H9" s="27">
        <f t="shared" si="16"/>
        <v>0</v>
      </c>
      <c r="I9" s="34">
        <f>VLOOKUP(F9,naive_stat!$A$4:$E$13,5,0)</f>
        <v>0.5161290322580645</v>
      </c>
      <c r="J9" s="35">
        <f>11-VLOOKUP(F9,naive_stat!$A$4:$F$13,6,0)</f>
        <v>8</v>
      </c>
      <c r="K9" s="36">
        <f>HLOOKUP(F9,$AL$3:AU9,AV9,0)</f>
        <v>0</v>
      </c>
      <c r="L9" s="54">
        <f>IF(VLOOKUP(C9,dynamic!$A$66:$F$75,4,0)&gt;VLOOKUP(D9,dynamic!$A$66:$F$75,4,0),C9,D9)</f>
        <v>4</v>
      </c>
      <c r="M9" s="54">
        <f t="shared" si="2"/>
        <v>0</v>
      </c>
      <c r="N9" s="54">
        <f>IF(VLOOKUP(C9,dynamic!$A$66:$F$75,2,0)&gt;VLOOKUP(D9,dynamic!$A$66:$F$75,2,0),C9,D9)</f>
        <v>4</v>
      </c>
      <c r="O9" s="54">
        <f t="shared" si="3"/>
        <v>0</v>
      </c>
      <c r="P9" s="54">
        <f>IF(VLOOKUP(C9,dynamic!$A$66:$G$75,7,0)&gt;VLOOKUP(D9,dynamic!$A$66:$G$75,7,0),C9,D9)</f>
        <v>8</v>
      </c>
      <c r="Q9" s="54">
        <f t="shared" si="4"/>
        <v>1</v>
      </c>
      <c r="R9" s="27">
        <f>COUNTIF($E$4:$E9,R$3)</f>
        <v>1</v>
      </c>
      <c r="S9" s="27">
        <f>COUNTIF($E$4:$E9,S$3)</f>
        <v>0</v>
      </c>
      <c r="T9" s="27">
        <f>COUNTIF($E$4:$E9,T$3)</f>
        <v>1</v>
      </c>
      <c r="U9" s="27">
        <f>COUNTIF($E$4:$E9,U$3)</f>
        <v>1</v>
      </c>
      <c r="V9" s="27">
        <f>COUNTIF($E$4:$E9,V$3)</f>
        <v>0</v>
      </c>
      <c r="W9" s="27">
        <f>COUNTIF($E$4:$E9,W$3)</f>
        <v>0</v>
      </c>
      <c r="X9" s="27">
        <f>COUNTIF($E$4:$E9,X$3)</f>
        <v>0</v>
      </c>
      <c r="Y9" s="27">
        <f>COUNTIF($E$4:$E9,Y$3)</f>
        <v>1</v>
      </c>
      <c r="Z9" s="27">
        <f>COUNTIF($E$4:$E9,Z$3)</f>
        <v>2</v>
      </c>
      <c r="AA9" s="27">
        <f>COUNTIF($E$4:$E9,AA$3)</f>
        <v>0</v>
      </c>
      <c r="AB9" s="38">
        <f>COUNTIF($E$4:$F9,R$3)</f>
        <v>1</v>
      </c>
      <c r="AC9" s="28">
        <f>COUNTIF($E$4:$F9,S$3)</f>
        <v>2</v>
      </c>
      <c r="AD9" s="28">
        <f>COUNTIF($E$4:$F9,T$3)</f>
        <v>1</v>
      </c>
      <c r="AE9" s="28">
        <f>COUNTIF($E$4:$F9,U$3)</f>
        <v>1</v>
      </c>
      <c r="AF9" s="28">
        <f>COUNTIF($E$4:$F9,V$3)</f>
        <v>1</v>
      </c>
      <c r="AG9" s="28">
        <f>COUNTIF($E$4:$F9,W$3)</f>
        <v>1</v>
      </c>
      <c r="AH9" s="28">
        <f>COUNTIF($E$4:$F9,X$3)</f>
        <v>1</v>
      </c>
      <c r="AI9" s="28">
        <f>COUNTIF($E$4:$F9,Y$3)</f>
        <v>1</v>
      </c>
      <c r="AJ9" s="28">
        <f>COUNTIF($E$4:$F9,Z$3)</f>
        <v>3</v>
      </c>
      <c r="AK9" s="28">
        <f>COUNTIF($E$4:$F9,AA$3)</f>
        <v>0</v>
      </c>
      <c r="AL9" s="36">
        <f t="shared" si="17"/>
        <v>1</v>
      </c>
      <c r="AM9" s="36">
        <f t="shared" si="5"/>
        <v>0</v>
      </c>
      <c r="AN9" s="36">
        <f t="shared" si="6"/>
        <v>1</v>
      </c>
      <c r="AO9" s="36">
        <f t="shared" si="7"/>
        <v>1</v>
      </c>
      <c r="AP9" s="36">
        <f t="shared" si="8"/>
        <v>0</v>
      </c>
      <c r="AQ9" s="36">
        <f t="shared" si="9"/>
        <v>0</v>
      </c>
      <c r="AR9" s="36">
        <f t="shared" si="10"/>
        <v>0</v>
      </c>
      <c r="AS9" s="36">
        <f t="shared" si="11"/>
        <v>1</v>
      </c>
      <c r="AT9" s="36">
        <f t="shared" si="12"/>
        <v>1.3333333333333333</v>
      </c>
      <c r="AU9" s="36">
        <f t="shared" si="13"/>
        <v>0</v>
      </c>
      <c r="AV9" s="27">
        <v>7</v>
      </c>
    </row>
    <row r="10" spans="1:48" x14ac:dyDescent="0.35">
      <c r="A10" t="s">
        <v>144</v>
      </c>
      <c r="B10" s="33">
        <v>7</v>
      </c>
      <c r="C10" s="27">
        <v>6</v>
      </c>
      <c r="D10" s="27">
        <v>9</v>
      </c>
      <c r="E10" s="27">
        <v>6</v>
      </c>
      <c r="F10" s="27">
        <f t="shared" si="14"/>
        <v>9</v>
      </c>
      <c r="G10" s="27">
        <f t="shared" si="15"/>
        <v>-3</v>
      </c>
      <c r="H10" s="27">
        <f t="shared" si="16"/>
        <v>0</v>
      </c>
      <c r="I10" s="34">
        <f>VLOOKUP(F10,naive_stat!$A$4:$E$13,5,0)</f>
        <v>0.4</v>
      </c>
      <c r="J10" s="35">
        <f>11-VLOOKUP(F10,naive_stat!$A$4:$F$13,6,0)</f>
        <v>2</v>
      </c>
      <c r="K10" s="36">
        <f>HLOOKUP(F10,$AL$3:AU10,AV10,0)</f>
        <v>0</v>
      </c>
      <c r="L10" s="54">
        <f>IF(VLOOKUP(C10,dynamic!$A$66:$F$75,4,0)&gt;VLOOKUP(D10,dynamic!$A$66:$F$75,4,0),C10,D10)</f>
        <v>6</v>
      </c>
      <c r="M10" s="54">
        <f t="shared" si="2"/>
        <v>1</v>
      </c>
      <c r="N10" s="54">
        <f>IF(VLOOKUP(C10,dynamic!$A$66:$F$75,2,0)&gt;VLOOKUP(D10,dynamic!$A$66:$F$75,2,0),C10,D10)</f>
        <v>6</v>
      </c>
      <c r="O10" s="54">
        <f t="shared" si="3"/>
        <v>1</v>
      </c>
      <c r="P10" s="54">
        <f>IF(VLOOKUP(C10,dynamic!$A$66:$G$75,7,0)&gt;VLOOKUP(D10,dynamic!$A$66:$G$75,7,0),C10,D10)</f>
        <v>6</v>
      </c>
      <c r="Q10" s="54">
        <f t="shared" si="4"/>
        <v>1</v>
      </c>
      <c r="R10" s="27">
        <f>COUNTIF($E$4:$E10,R$3)</f>
        <v>1</v>
      </c>
      <c r="S10" s="27">
        <f>COUNTIF($E$4:$E10,S$3)</f>
        <v>0</v>
      </c>
      <c r="T10" s="27">
        <f>COUNTIF($E$4:$E10,T$3)</f>
        <v>1</v>
      </c>
      <c r="U10" s="27">
        <f>COUNTIF($E$4:$E10,U$3)</f>
        <v>1</v>
      </c>
      <c r="V10" s="27">
        <f>COUNTIF($E$4:$E10,V$3)</f>
        <v>0</v>
      </c>
      <c r="W10" s="27">
        <f>COUNTIF($E$4:$E10,W$3)</f>
        <v>0</v>
      </c>
      <c r="X10" s="27">
        <f>COUNTIF($E$4:$E10,X$3)</f>
        <v>1</v>
      </c>
      <c r="Y10" s="27">
        <f>COUNTIF($E$4:$E10,Y$3)</f>
        <v>1</v>
      </c>
      <c r="Z10" s="27">
        <f>COUNTIF($E$4:$E10,Z$3)</f>
        <v>2</v>
      </c>
      <c r="AA10" s="27">
        <f>COUNTIF($E$4:$E10,AA$3)</f>
        <v>0</v>
      </c>
      <c r="AB10" s="38">
        <f>COUNTIF($E$4:$F10,R$3)</f>
        <v>1</v>
      </c>
      <c r="AC10" s="28">
        <f>COUNTIF($E$4:$F10,S$3)</f>
        <v>2</v>
      </c>
      <c r="AD10" s="28">
        <f>COUNTIF($E$4:$F10,T$3)</f>
        <v>1</v>
      </c>
      <c r="AE10" s="28">
        <f>COUNTIF($E$4:$F10,U$3)</f>
        <v>1</v>
      </c>
      <c r="AF10" s="28">
        <f>COUNTIF($E$4:$F10,V$3)</f>
        <v>1</v>
      </c>
      <c r="AG10" s="28">
        <f>COUNTIF($E$4:$F10,W$3)</f>
        <v>1</v>
      </c>
      <c r="AH10" s="28">
        <f>COUNTIF($E$4:$F10,X$3)</f>
        <v>2</v>
      </c>
      <c r="AI10" s="28">
        <f>COUNTIF($E$4:$F10,Y$3)</f>
        <v>1</v>
      </c>
      <c r="AJ10" s="28">
        <f>COUNTIF($E$4:$F10,Z$3)</f>
        <v>3</v>
      </c>
      <c r="AK10" s="28">
        <f>COUNTIF($E$4:$F10,AA$3)</f>
        <v>1</v>
      </c>
      <c r="AL10" s="36">
        <f t="shared" si="17"/>
        <v>1</v>
      </c>
      <c r="AM10" s="36">
        <f t="shared" si="5"/>
        <v>0</v>
      </c>
      <c r="AN10" s="36">
        <f t="shared" si="6"/>
        <v>1</v>
      </c>
      <c r="AO10" s="36">
        <f t="shared" si="7"/>
        <v>1</v>
      </c>
      <c r="AP10" s="36">
        <f t="shared" si="8"/>
        <v>0</v>
      </c>
      <c r="AQ10" s="36">
        <f t="shared" si="9"/>
        <v>0</v>
      </c>
      <c r="AR10" s="36">
        <f t="shared" si="10"/>
        <v>0.5</v>
      </c>
      <c r="AS10" s="36">
        <f t="shared" si="11"/>
        <v>1</v>
      </c>
      <c r="AT10" s="36">
        <f t="shared" si="12"/>
        <v>1.3333333333333333</v>
      </c>
      <c r="AU10" s="36">
        <f t="shared" si="13"/>
        <v>0</v>
      </c>
      <c r="AV10" s="27">
        <v>8</v>
      </c>
    </row>
    <row r="11" spans="1:48" x14ac:dyDescent="0.35">
      <c r="A11" t="s">
        <v>144</v>
      </c>
      <c r="B11" s="33">
        <v>8</v>
      </c>
      <c r="C11" s="27">
        <v>4</v>
      </c>
      <c r="D11" s="27">
        <v>3</v>
      </c>
      <c r="E11" s="27">
        <v>4</v>
      </c>
      <c r="F11" s="27">
        <f t="shared" si="14"/>
        <v>3</v>
      </c>
      <c r="G11" s="27">
        <f t="shared" si="15"/>
        <v>1</v>
      </c>
      <c r="H11" s="27">
        <f t="shared" si="16"/>
        <v>0</v>
      </c>
      <c r="I11" s="34">
        <f>VLOOKUP(F11,naive_stat!$A$4:$E$13,5,0)</f>
        <v>0.48148148148148145</v>
      </c>
      <c r="J11" s="35">
        <f>11-VLOOKUP(F11,naive_stat!$A$4:$F$13,6,0)</f>
        <v>5</v>
      </c>
      <c r="K11" s="36">
        <f>HLOOKUP(F11,$AL$3:AU11,AV11,0)</f>
        <v>0.5</v>
      </c>
      <c r="L11" s="54">
        <f>IF(VLOOKUP(C11,dynamic!$A$66:$F$75,4,0)&gt;VLOOKUP(D11,dynamic!$A$66:$F$75,4,0),C11,D11)</f>
        <v>3</v>
      </c>
      <c r="M11" s="54">
        <f t="shared" si="2"/>
        <v>0</v>
      </c>
      <c r="N11" s="54">
        <f>IF(VLOOKUP(C11,dynamic!$A$66:$F$75,2,0)&gt;VLOOKUP(D11,dynamic!$A$66:$F$75,2,0),C11,D11)</f>
        <v>3</v>
      </c>
      <c r="O11" s="54">
        <f t="shared" si="3"/>
        <v>0</v>
      </c>
      <c r="P11" s="54">
        <f>IF(VLOOKUP(C11,dynamic!$A$66:$G$75,7,0)&gt;VLOOKUP(D11,dynamic!$A$66:$G$75,7,0),C11,D11)</f>
        <v>3</v>
      </c>
      <c r="Q11" s="54">
        <f t="shared" si="4"/>
        <v>0</v>
      </c>
      <c r="R11" s="27">
        <f>COUNTIF($E$4:$E11,R$3)</f>
        <v>1</v>
      </c>
      <c r="S11" s="27">
        <f>COUNTIF($E$4:$E11,S$3)</f>
        <v>0</v>
      </c>
      <c r="T11" s="27">
        <f>COUNTIF($E$4:$E11,T$3)</f>
        <v>1</v>
      </c>
      <c r="U11" s="27">
        <f>COUNTIF($E$4:$E11,U$3)</f>
        <v>1</v>
      </c>
      <c r="V11" s="27">
        <f>COUNTIF($E$4:$E11,V$3)</f>
        <v>1</v>
      </c>
      <c r="W11" s="27">
        <f>COUNTIF($E$4:$E11,W$3)</f>
        <v>0</v>
      </c>
      <c r="X11" s="27">
        <f>COUNTIF($E$4:$E11,X$3)</f>
        <v>1</v>
      </c>
      <c r="Y11" s="27">
        <f>COUNTIF($E$4:$E11,Y$3)</f>
        <v>1</v>
      </c>
      <c r="Z11" s="27">
        <f>COUNTIF($E$4:$E11,Z$3)</f>
        <v>2</v>
      </c>
      <c r="AA11" s="27">
        <f>COUNTIF($E$4:$E11,AA$3)</f>
        <v>0</v>
      </c>
      <c r="AB11" s="38">
        <f>COUNTIF($E$4:$F11,R$3)</f>
        <v>1</v>
      </c>
      <c r="AC11" s="28">
        <f>COUNTIF($E$4:$F11,S$3)</f>
        <v>2</v>
      </c>
      <c r="AD11" s="28">
        <f>COUNTIF($E$4:$F11,T$3)</f>
        <v>1</v>
      </c>
      <c r="AE11" s="28">
        <f>COUNTIF($E$4:$F11,U$3)</f>
        <v>2</v>
      </c>
      <c r="AF11" s="28">
        <f>COUNTIF($E$4:$F11,V$3)</f>
        <v>2</v>
      </c>
      <c r="AG11" s="28">
        <f>COUNTIF($E$4:$F11,W$3)</f>
        <v>1</v>
      </c>
      <c r="AH11" s="28">
        <f>COUNTIF($E$4:$F11,X$3)</f>
        <v>2</v>
      </c>
      <c r="AI11" s="28">
        <f>COUNTIF($E$4:$F11,Y$3)</f>
        <v>1</v>
      </c>
      <c r="AJ11" s="28">
        <f>COUNTIF($E$4:$F11,Z$3)</f>
        <v>3</v>
      </c>
      <c r="AK11" s="28">
        <f>COUNTIF($E$4:$F11,AA$3)</f>
        <v>1</v>
      </c>
      <c r="AL11" s="36">
        <f t="shared" si="17"/>
        <v>1</v>
      </c>
      <c r="AM11" s="36">
        <f t="shared" si="5"/>
        <v>0</v>
      </c>
      <c r="AN11" s="36">
        <f t="shared" si="6"/>
        <v>1</v>
      </c>
      <c r="AO11" s="36">
        <f t="shared" si="7"/>
        <v>0.5</v>
      </c>
      <c r="AP11" s="36">
        <f t="shared" si="8"/>
        <v>0.5</v>
      </c>
      <c r="AQ11" s="36">
        <f t="shared" si="9"/>
        <v>0</v>
      </c>
      <c r="AR11" s="36">
        <f t="shared" si="10"/>
        <v>0.5</v>
      </c>
      <c r="AS11" s="36">
        <f t="shared" si="11"/>
        <v>1</v>
      </c>
      <c r="AT11" s="36">
        <f t="shared" si="12"/>
        <v>1.3333333333333333</v>
      </c>
      <c r="AU11" s="36">
        <f t="shared" si="13"/>
        <v>0</v>
      </c>
      <c r="AV11" s="27">
        <v>9</v>
      </c>
    </row>
    <row r="12" spans="1:48" x14ac:dyDescent="0.35">
      <c r="A12" t="s">
        <v>144</v>
      </c>
      <c r="B12" s="33">
        <v>9</v>
      </c>
      <c r="C12" s="27">
        <v>1</v>
      </c>
      <c r="D12" s="27">
        <v>9</v>
      </c>
      <c r="E12" s="27">
        <v>1</v>
      </c>
      <c r="F12" s="27">
        <f t="shared" si="14"/>
        <v>9</v>
      </c>
      <c r="G12" s="27">
        <f t="shared" si="15"/>
        <v>-8</v>
      </c>
      <c r="H12" s="27">
        <f t="shared" si="16"/>
        <v>0</v>
      </c>
      <c r="I12" s="34">
        <f>VLOOKUP(F12,naive_stat!$A$4:$E$13,5,0)</f>
        <v>0.4</v>
      </c>
      <c r="J12" s="35">
        <f>11-VLOOKUP(F12,naive_stat!$A$4:$F$13,6,0)</f>
        <v>2</v>
      </c>
      <c r="K12" s="36">
        <f>HLOOKUP(F12,$AL$3:AU12,AV12,0)</f>
        <v>0</v>
      </c>
      <c r="L12" s="54">
        <f>IF(VLOOKUP(C12,dynamic!$A$66:$F$75,4,0)&gt;VLOOKUP(D12,dynamic!$A$66:$F$75,4,0),C12,D12)</f>
        <v>1</v>
      </c>
      <c r="M12" s="54">
        <f t="shared" si="2"/>
        <v>1</v>
      </c>
      <c r="N12" s="54">
        <f>IF(VLOOKUP(C12,dynamic!$A$66:$F$75,2,0)&gt;VLOOKUP(D12,dynamic!$A$66:$F$75,2,0),C12,D12)</f>
        <v>1</v>
      </c>
      <c r="O12" s="54">
        <f t="shared" si="3"/>
        <v>1</v>
      </c>
      <c r="P12" s="54">
        <f>IF(VLOOKUP(C12,dynamic!$A$66:$G$75,7,0)&gt;VLOOKUP(D12,dynamic!$A$66:$G$75,7,0),C12,D12)</f>
        <v>1</v>
      </c>
      <c r="Q12" s="54">
        <f t="shared" si="4"/>
        <v>1</v>
      </c>
      <c r="R12" s="27">
        <f>COUNTIF($E$4:$E12,R$3)</f>
        <v>1</v>
      </c>
      <c r="S12" s="27">
        <f>COUNTIF($E$4:$E12,S$3)</f>
        <v>1</v>
      </c>
      <c r="T12" s="27">
        <f>COUNTIF($E$4:$E12,T$3)</f>
        <v>1</v>
      </c>
      <c r="U12" s="27">
        <f>COUNTIF($E$4:$E12,U$3)</f>
        <v>1</v>
      </c>
      <c r="V12" s="27">
        <f>COUNTIF($E$4:$E12,V$3)</f>
        <v>1</v>
      </c>
      <c r="W12" s="27">
        <f>COUNTIF($E$4:$E12,W$3)</f>
        <v>0</v>
      </c>
      <c r="X12" s="27">
        <f>COUNTIF($E$4:$E12,X$3)</f>
        <v>1</v>
      </c>
      <c r="Y12" s="27">
        <f>COUNTIF($E$4:$E12,Y$3)</f>
        <v>1</v>
      </c>
      <c r="Z12" s="27">
        <f>COUNTIF($E$4:$E12,Z$3)</f>
        <v>2</v>
      </c>
      <c r="AA12" s="27">
        <f>COUNTIF($E$4:$E12,AA$3)</f>
        <v>0</v>
      </c>
      <c r="AB12" s="38">
        <f>COUNTIF($E$4:$F12,R$3)</f>
        <v>1</v>
      </c>
      <c r="AC12" s="28">
        <f>COUNTIF($E$4:$F12,S$3)</f>
        <v>3</v>
      </c>
      <c r="AD12" s="28">
        <f>COUNTIF($E$4:$F12,T$3)</f>
        <v>1</v>
      </c>
      <c r="AE12" s="28">
        <f>COUNTIF($E$4:$F12,U$3)</f>
        <v>2</v>
      </c>
      <c r="AF12" s="28">
        <f>COUNTIF($E$4:$F12,V$3)</f>
        <v>2</v>
      </c>
      <c r="AG12" s="28">
        <f>COUNTIF($E$4:$F12,W$3)</f>
        <v>1</v>
      </c>
      <c r="AH12" s="28">
        <f>COUNTIF($E$4:$F12,X$3)</f>
        <v>2</v>
      </c>
      <c r="AI12" s="28">
        <f>COUNTIF($E$4:$F12,Y$3)</f>
        <v>1</v>
      </c>
      <c r="AJ12" s="28">
        <f>COUNTIF($E$4:$F12,Z$3)</f>
        <v>3</v>
      </c>
      <c r="AK12" s="28">
        <f>COUNTIF($E$4:$F12,AA$3)</f>
        <v>2</v>
      </c>
      <c r="AL12" s="36">
        <f t="shared" si="17"/>
        <v>1</v>
      </c>
      <c r="AM12" s="36">
        <f t="shared" si="5"/>
        <v>0.33333333333333331</v>
      </c>
      <c r="AN12" s="36">
        <f t="shared" si="6"/>
        <v>1</v>
      </c>
      <c r="AO12" s="36">
        <f t="shared" si="7"/>
        <v>0.5</v>
      </c>
      <c r="AP12" s="36">
        <f t="shared" si="8"/>
        <v>0.5</v>
      </c>
      <c r="AQ12" s="36">
        <f t="shared" si="9"/>
        <v>0</v>
      </c>
      <c r="AR12" s="36">
        <f t="shared" si="10"/>
        <v>0.5</v>
      </c>
      <c r="AS12" s="36">
        <f t="shared" si="11"/>
        <v>1</v>
      </c>
      <c r="AT12" s="36">
        <f t="shared" si="12"/>
        <v>1.3333333333333333</v>
      </c>
      <c r="AU12" s="36">
        <f t="shared" si="13"/>
        <v>0</v>
      </c>
      <c r="AV12" s="27">
        <v>10</v>
      </c>
    </row>
    <row r="13" spans="1:48" x14ac:dyDescent="0.35">
      <c r="A13" t="s">
        <v>144</v>
      </c>
      <c r="B13" s="33">
        <v>10</v>
      </c>
      <c r="C13" s="27">
        <v>0</v>
      </c>
      <c r="D13" s="27">
        <v>2</v>
      </c>
      <c r="E13" s="27">
        <v>2</v>
      </c>
      <c r="F13" s="27">
        <f t="shared" si="14"/>
        <v>0</v>
      </c>
      <c r="G13" s="27">
        <f t="shared" si="15"/>
        <v>-2</v>
      </c>
      <c r="H13" s="27">
        <f t="shared" si="16"/>
        <v>0</v>
      </c>
      <c r="I13" s="34">
        <f>VLOOKUP(F13,naive_stat!$A$4:$E$13,5,0)</f>
        <v>0.5161290322580645</v>
      </c>
      <c r="J13" s="35">
        <f>11-VLOOKUP(F13,naive_stat!$A$4:$F$13,6,0)</f>
        <v>8</v>
      </c>
      <c r="K13" s="36">
        <f>HLOOKUP(F13,$AL$3:AU13,AV13,0)</f>
        <v>0.5</v>
      </c>
      <c r="L13" s="54">
        <f>IF(VLOOKUP(C13,dynamic!$A$66:$F$75,4,0)&gt;VLOOKUP(D13,dynamic!$A$66:$F$75,4,0),C13,D13)</f>
        <v>2</v>
      </c>
      <c r="M13" s="54">
        <f t="shared" si="2"/>
        <v>1</v>
      </c>
      <c r="N13" s="54">
        <f>IF(VLOOKUP(C13,dynamic!$A$66:$F$75,2,0)&gt;VLOOKUP(D13,dynamic!$A$66:$F$75,2,0),C13,D13)</f>
        <v>2</v>
      </c>
      <c r="O13" s="54">
        <f t="shared" si="3"/>
        <v>1</v>
      </c>
      <c r="P13" s="54">
        <f>IF(VLOOKUP(C13,dynamic!$A$66:$G$75,7,0)&gt;VLOOKUP(D13,dynamic!$A$66:$G$75,7,0),C13,D13)</f>
        <v>2</v>
      </c>
      <c r="Q13" s="54">
        <f t="shared" si="4"/>
        <v>1</v>
      </c>
      <c r="R13" s="27">
        <f>COUNTIF($E$4:$E13,R$3)</f>
        <v>1</v>
      </c>
      <c r="S13" s="27">
        <f>COUNTIF($E$4:$E13,S$3)</f>
        <v>1</v>
      </c>
      <c r="T13" s="27">
        <f>COUNTIF($E$4:$E13,T$3)</f>
        <v>2</v>
      </c>
      <c r="U13" s="27">
        <f>COUNTIF($E$4:$E13,U$3)</f>
        <v>1</v>
      </c>
      <c r="V13" s="27">
        <f>COUNTIF($E$4:$E13,V$3)</f>
        <v>1</v>
      </c>
      <c r="W13" s="27">
        <f>COUNTIF($E$4:$E13,W$3)</f>
        <v>0</v>
      </c>
      <c r="X13" s="27">
        <f>COUNTIF($E$4:$E13,X$3)</f>
        <v>1</v>
      </c>
      <c r="Y13" s="27">
        <f>COUNTIF($E$4:$E13,Y$3)</f>
        <v>1</v>
      </c>
      <c r="Z13" s="27">
        <f>COUNTIF($E$4:$E13,Z$3)</f>
        <v>2</v>
      </c>
      <c r="AA13" s="27">
        <f>COUNTIF($E$4:$E13,AA$3)</f>
        <v>0</v>
      </c>
      <c r="AB13" s="38">
        <f>COUNTIF($E$4:$F13,R$3)</f>
        <v>2</v>
      </c>
      <c r="AC13" s="28">
        <f>COUNTIF($E$4:$F13,S$3)</f>
        <v>3</v>
      </c>
      <c r="AD13" s="28">
        <f>COUNTIF($E$4:$F13,T$3)</f>
        <v>2</v>
      </c>
      <c r="AE13" s="28">
        <f>COUNTIF($E$4:$F13,U$3)</f>
        <v>2</v>
      </c>
      <c r="AF13" s="28">
        <f>COUNTIF($E$4:$F13,V$3)</f>
        <v>2</v>
      </c>
      <c r="AG13" s="28">
        <f>COUNTIF($E$4:$F13,W$3)</f>
        <v>1</v>
      </c>
      <c r="AH13" s="28">
        <f>COUNTIF($E$4:$F13,X$3)</f>
        <v>2</v>
      </c>
      <c r="AI13" s="28">
        <f>COUNTIF($E$4:$F13,Y$3)</f>
        <v>1</v>
      </c>
      <c r="AJ13" s="28">
        <f>COUNTIF($E$4:$F13,Z$3)</f>
        <v>3</v>
      </c>
      <c r="AK13" s="28">
        <f>COUNTIF($E$4:$F13,AA$3)</f>
        <v>2</v>
      </c>
      <c r="AL13" s="36">
        <f t="shared" si="17"/>
        <v>0.5</v>
      </c>
      <c r="AM13" s="36">
        <f t="shared" si="5"/>
        <v>0.33333333333333331</v>
      </c>
      <c r="AN13" s="36">
        <f t="shared" si="6"/>
        <v>2</v>
      </c>
      <c r="AO13" s="36">
        <f t="shared" si="7"/>
        <v>0.5</v>
      </c>
      <c r="AP13" s="36">
        <f t="shared" si="8"/>
        <v>0.5</v>
      </c>
      <c r="AQ13" s="36">
        <f t="shared" si="9"/>
        <v>0</v>
      </c>
      <c r="AR13" s="36">
        <f t="shared" si="10"/>
        <v>0.5</v>
      </c>
      <c r="AS13" s="36">
        <f t="shared" si="11"/>
        <v>1</v>
      </c>
      <c r="AT13" s="36">
        <f t="shared" si="12"/>
        <v>1.3333333333333333</v>
      </c>
      <c r="AU13" s="36">
        <f t="shared" si="13"/>
        <v>0</v>
      </c>
      <c r="AV13" s="27">
        <v>11</v>
      </c>
    </row>
    <row r="14" spans="1:48" x14ac:dyDescent="0.35">
      <c r="A14" t="s">
        <v>144</v>
      </c>
      <c r="B14" s="33">
        <v>11</v>
      </c>
      <c r="C14" s="27">
        <v>1</v>
      </c>
      <c r="D14" s="27">
        <v>4</v>
      </c>
      <c r="E14" s="27">
        <v>1</v>
      </c>
      <c r="F14" s="27">
        <f t="shared" si="14"/>
        <v>4</v>
      </c>
      <c r="G14" s="27">
        <f t="shared" si="15"/>
        <v>-3</v>
      </c>
      <c r="H14" s="27">
        <f t="shared" si="16"/>
        <v>0</v>
      </c>
      <c r="I14" s="34">
        <f>VLOOKUP(F14,naive_stat!$A$4:$E$13,5,0)</f>
        <v>0.5161290322580645</v>
      </c>
      <c r="J14" s="35">
        <f>11-VLOOKUP(F14,naive_stat!$A$4:$F$13,6,0)</f>
        <v>8</v>
      </c>
      <c r="K14" s="36">
        <f>HLOOKUP(F14,$AL$3:AU14,AV14,0)</f>
        <v>0.33333333333333331</v>
      </c>
      <c r="L14" s="54">
        <f>IF(VLOOKUP(C14,dynamic!$A$66:$F$75,4,0)&gt;VLOOKUP(D14,dynamic!$A$66:$F$75,4,0),C14,D14)</f>
        <v>1</v>
      </c>
      <c r="M14" s="54">
        <f t="shared" si="2"/>
        <v>1</v>
      </c>
      <c r="N14" s="54">
        <f>IF(VLOOKUP(C14,dynamic!$A$66:$F$75,2,0)&gt;VLOOKUP(D14,dynamic!$A$66:$F$75,2,0),C14,D14)</f>
        <v>1</v>
      </c>
      <c r="O14" s="54">
        <f t="shared" si="3"/>
        <v>1</v>
      </c>
      <c r="P14" s="54">
        <f>IF(VLOOKUP(C14,dynamic!$A$66:$G$75,7,0)&gt;VLOOKUP(D14,dynamic!$A$66:$G$75,7,0),C14,D14)</f>
        <v>1</v>
      </c>
      <c r="Q14" s="54">
        <f t="shared" si="4"/>
        <v>1</v>
      </c>
      <c r="R14" s="27">
        <f>COUNTIF($E$4:$E14,R$3)</f>
        <v>1</v>
      </c>
      <c r="S14" s="27">
        <f>COUNTIF($E$4:$E14,S$3)</f>
        <v>2</v>
      </c>
      <c r="T14" s="27">
        <f>COUNTIF($E$4:$E14,T$3)</f>
        <v>2</v>
      </c>
      <c r="U14" s="27">
        <f>COUNTIF($E$4:$E14,U$3)</f>
        <v>1</v>
      </c>
      <c r="V14" s="27">
        <f>COUNTIF($E$4:$E14,V$3)</f>
        <v>1</v>
      </c>
      <c r="W14" s="27">
        <f>COUNTIF($E$4:$E14,W$3)</f>
        <v>0</v>
      </c>
      <c r="X14" s="27">
        <f>COUNTIF($E$4:$E14,X$3)</f>
        <v>1</v>
      </c>
      <c r="Y14" s="27">
        <f>COUNTIF($E$4:$E14,Y$3)</f>
        <v>1</v>
      </c>
      <c r="Z14" s="27">
        <f>COUNTIF($E$4:$E14,Z$3)</f>
        <v>2</v>
      </c>
      <c r="AA14" s="27">
        <f>COUNTIF($E$4:$E14,AA$3)</f>
        <v>0</v>
      </c>
      <c r="AB14" s="38">
        <f>COUNTIF($E$4:$F14,R$3)</f>
        <v>2</v>
      </c>
      <c r="AC14" s="28">
        <f>COUNTIF($E$4:$F14,S$3)</f>
        <v>4</v>
      </c>
      <c r="AD14" s="28">
        <f>COUNTIF($E$4:$F14,T$3)</f>
        <v>2</v>
      </c>
      <c r="AE14" s="28">
        <f>COUNTIF($E$4:$F14,U$3)</f>
        <v>2</v>
      </c>
      <c r="AF14" s="28">
        <f>COUNTIF($E$4:$F14,V$3)</f>
        <v>3</v>
      </c>
      <c r="AG14" s="28">
        <f>COUNTIF($E$4:$F14,W$3)</f>
        <v>1</v>
      </c>
      <c r="AH14" s="28">
        <f>COUNTIF($E$4:$F14,X$3)</f>
        <v>2</v>
      </c>
      <c r="AI14" s="28">
        <f>COUNTIF($E$4:$F14,Y$3)</f>
        <v>1</v>
      </c>
      <c r="AJ14" s="28">
        <f>COUNTIF($E$4:$F14,Z$3)</f>
        <v>3</v>
      </c>
      <c r="AK14" s="28">
        <f>COUNTIF($E$4:$F14,AA$3)</f>
        <v>2</v>
      </c>
      <c r="AL14" s="36">
        <f t="shared" si="17"/>
        <v>0.5</v>
      </c>
      <c r="AM14" s="36">
        <f t="shared" si="5"/>
        <v>1</v>
      </c>
      <c r="AN14" s="36">
        <f t="shared" si="6"/>
        <v>2</v>
      </c>
      <c r="AO14" s="36">
        <f t="shared" si="7"/>
        <v>0.5</v>
      </c>
      <c r="AP14" s="36">
        <f t="shared" si="8"/>
        <v>0.33333333333333331</v>
      </c>
      <c r="AQ14" s="36">
        <f t="shared" si="9"/>
        <v>0</v>
      </c>
      <c r="AR14" s="36">
        <f t="shared" si="10"/>
        <v>0.5</v>
      </c>
      <c r="AS14" s="36">
        <f t="shared" si="11"/>
        <v>1</v>
      </c>
      <c r="AT14" s="36">
        <f t="shared" si="12"/>
        <v>1.3333333333333333</v>
      </c>
      <c r="AU14" s="36">
        <f t="shared" si="13"/>
        <v>0</v>
      </c>
      <c r="AV14" s="27">
        <v>12</v>
      </c>
    </row>
    <row r="15" spans="1:48" x14ac:dyDescent="0.35">
      <c r="A15" t="s">
        <v>144</v>
      </c>
      <c r="B15" s="33">
        <v>12</v>
      </c>
      <c r="C15" s="27">
        <v>5</v>
      </c>
      <c r="D15" s="27">
        <v>8</v>
      </c>
      <c r="E15" s="27">
        <v>5</v>
      </c>
      <c r="F15" s="27">
        <f t="shared" si="14"/>
        <v>8</v>
      </c>
      <c r="G15" s="27">
        <f t="shared" si="15"/>
        <v>-3</v>
      </c>
      <c r="H15" s="27">
        <f t="shared" si="16"/>
        <v>0</v>
      </c>
      <c r="I15" s="34">
        <f>VLOOKUP(F15,naive_stat!$A$4:$E$13,5,0)</f>
        <v>0.32</v>
      </c>
      <c r="J15" s="35">
        <f>11-VLOOKUP(F15,naive_stat!$A$4:$F$13,6,0)</f>
        <v>1</v>
      </c>
      <c r="K15" s="36">
        <f>HLOOKUP(F15,$AL$3:AU15,AV15,0)</f>
        <v>1</v>
      </c>
      <c r="L15" s="54">
        <f>IF(VLOOKUP(C15,dynamic!$A$66:$F$75,4,0)&gt;VLOOKUP(D15,dynamic!$A$66:$F$75,4,0),C15,D15)</f>
        <v>5</v>
      </c>
      <c r="M15" s="54">
        <f t="shared" si="2"/>
        <v>1</v>
      </c>
      <c r="N15" s="54">
        <f>IF(VLOOKUP(C15,dynamic!$A$66:$F$75,2,0)&gt;VLOOKUP(D15,dynamic!$A$66:$F$75,2,0),C15,D15)</f>
        <v>8</v>
      </c>
      <c r="O15" s="54">
        <f t="shared" si="3"/>
        <v>0</v>
      </c>
      <c r="P15" s="54">
        <f>IF(VLOOKUP(C15,dynamic!$A$66:$G$75,7,0)&gt;VLOOKUP(D15,dynamic!$A$66:$G$75,7,0),C15,D15)</f>
        <v>8</v>
      </c>
      <c r="Q15" s="54">
        <f t="shared" si="4"/>
        <v>0</v>
      </c>
      <c r="R15" s="27">
        <f>COUNTIF($E$4:$E15,R$3)</f>
        <v>1</v>
      </c>
      <c r="S15" s="27">
        <f>COUNTIF($E$4:$E15,S$3)</f>
        <v>2</v>
      </c>
      <c r="T15" s="27">
        <f>COUNTIF($E$4:$E15,T$3)</f>
        <v>2</v>
      </c>
      <c r="U15" s="27">
        <f>COUNTIF($E$4:$E15,U$3)</f>
        <v>1</v>
      </c>
      <c r="V15" s="27">
        <f>COUNTIF($E$4:$E15,V$3)</f>
        <v>1</v>
      </c>
      <c r="W15" s="27">
        <f>COUNTIF($E$4:$E15,W$3)</f>
        <v>1</v>
      </c>
      <c r="X15" s="27">
        <f>COUNTIF($E$4:$E15,X$3)</f>
        <v>1</v>
      </c>
      <c r="Y15" s="27">
        <f>COUNTIF($E$4:$E15,Y$3)</f>
        <v>1</v>
      </c>
      <c r="Z15" s="27">
        <f>COUNTIF($E$4:$E15,Z$3)</f>
        <v>2</v>
      </c>
      <c r="AA15" s="27">
        <f>COUNTIF($E$4:$E15,AA$3)</f>
        <v>0</v>
      </c>
      <c r="AB15" s="38">
        <f>COUNTIF($E$4:$F15,R$3)</f>
        <v>2</v>
      </c>
      <c r="AC15" s="28">
        <f>COUNTIF($E$4:$F15,S$3)</f>
        <v>4</v>
      </c>
      <c r="AD15" s="28">
        <f>COUNTIF($E$4:$F15,T$3)</f>
        <v>2</v>
      </c>
      <c r="AE15" s="28">
        <f>COUNTIF($E$4:$F15,U$3)</f>
        <v>2</v>
      </c>
      <c r="AF15" s="28">
        <f>COUNTIF($E$4:$F15,V$3)</f>
        <v>3</v>
      </c>
      <c r="AG15" s="28">
        <f>COUNTIF($E$4:$F15,W$3)</f>
        <v>2</v>
      </c>
      <c r="AH15" s="28">
        <f>COUNTIF($E$4:$F15,X$3)</f>
        <v>2</v>
      </c>
      <c r="AI15" s="28">
        <f>COUNTIF($E$4:$F15,Y$3)</f>
        <v>1</v>
      </c>
      <c r="AJ15" s="28">
        <f>COUNTIF($E$4:$F15,Z$3)</f>
        <v>4</v>
      </c>
      <c r="AK15" s="28">
        <f>COUNTIF($E$4:$F15,AA$3)</f>
        <v>2</v>
      </c>
      <c r="AL15" s="36">
        <f t="shared" si="17"/>
        <v>0.5</v>
      </c>
      <c r="AM15" s="36">
        <f t="shared" si="5"/>
        <v>1</v>
      </c>
      <c r="AN15" s="36">
        <f t="shared" si="6"/>
        <v>2</v>
      </c>
      <c r="AO15" s="36">
        <f t="shared" si="7"/>
        <v>0.5</v>
      </c>
      <c r="AP15" s="36">
        <f t="shared" si="8"/>
        <v>0.33333333333333331</v>
      </c>
      <c r="AQ15" s="36">
        <f t="shared" si="9"/>
        <v>0.5</v>
      </c>
      <c r="AR15" s="36">
        <f t="shared" si="10"/>
        <v>0.5</v>
      </c>
      <c r="AS15" s="36">
        <f t="shared" si="11"/>
        <v>1</v>
      </c>
      <c r="AT15" s="36">
        <f t="shared" si="12"/>
        <v>1</v>
      </c>
      <c r="AU15" s="36">
        <f t="shared" si="13"/>
        <v>0</v>
      </c>
      <c r="AV15" s="27">
        <v>13</v>
      </c>
    </row>
    <row r="16" spans="1:48" x14ac:dyDescent="0.35">
      <c r="A16" t="s">
        <v>144</v>
      </c>
      <c r="B16" s="33">
        <v>13</v>
      </c>
      <c r="C16" s="27">
        <v>3</v>
      </c>
      <c r="D16" s="27">
        <v>4</v>
      </c>
      <c r="E16" s="27">
        <v>3</v>
      </c>
      <c r="F16" s="27">
        <f t="shared" si="14"/>
        <v>4</v>
      </c>
      <c r="G16" s="27">
        <f t="shared" si="15"/>
        <v>-1</v>
      </c>
      <c r="H16" s="27">
        <f t="shared" si="16"/>
        <v>0</v>
      </c>
      <c r="I16" s="34">
        <f>VLOOKUP(F16,naive_stat!$A$4:$E$13,5,0)</f>
        <v>0.5161290322580645</v>
      </c>
      <c r="J16" s="35">
        <f>11-VLOOKUP(F16,naive_stat!$A$4:$F$13,6,0)</f>
        <v>8</v>
      </c>
      <c r="K16" s="36">
        <f>HLOOKUP(F16,$AL$3:AU16,AV16,0)</f>
        <v>0.25</v>
      </c>
      <c r="L16" s="54">
        <f>IF(VLOOKUP(C16,dynamic!$A$66:$F$75,4,0)&gt;VLOOKUP(D16,dynamic!$A$66:$F$75,4,0),C16,D16)</f>
        <v>3</v>
      </c>
      <c r="M16" s="54">
        <f t="shared" si="2"/>
        <v>1</v>
      </c>
      <c r="N16" s="54">
        <f>IF(VLOOKUP(C16,dynamic!$A$66:$F$75,2,0)&gt;VLOOKUP(D16,dynamic!$A$66:$F$75,2,0),C16,D16)</f>
        <v>3</v>
      </c>
      <c r="O16" s="54">
        <f t="shared" si="3"/>
        <v>1</v>
      </c>
      <c r="P16" s="54">
        <f>IF(VLOOKUP(C16,dynamic!$A$66:$G$75,7,0)&gt;VLOOKUP(D16,dynamic!$A$66:$G$75,7,0),C16,D16)</f>
        <v>3</v>
      </c>
      <c r="Q16" s="54">
        <f t="shared" si="4"/>
        <v>1</v>
      </c>
      <c r="R16" s="27">
        <f>COUNTIF($E$4:$E16,R$3)</f>
        <v>1</v>
      </c>
      <c r="S16" s="27">
        <f>COUNTIF($E$4:$E16,S$3)</f>
        <v>2</v>
      </c>
      <c r="T16" s="27">
        <f>COUNTIF($E$4:$E16,T$3)</f>
        <v>2</v>
      </c>
      <c r="U16" s="27">
        <f>COUNTIF($E$4:$E16,U$3)</f>
        <v>2</v>
      </c>
      <c r="V16" s="27">
        <f>COUNTIF($E$4:$E16,V$3)</f>
        <v>1</v>
      </c>
      <c r="W16" s="27">
        <f>COUNTIF($E$4:$E16,W$3)</f>
        <v>1</v>
      </c>
      <c r="X16" s="27">
        <f>COUNTIF($E$4:$E16,X$3)</f>
        <v>1</v>
      </c>
      <c r="Y16" s="27">
        <f>COUNTIF($E$4:$E16,Y$3)</f>
        <v>1</v>
      </c>
      <c r="Z16" s="27">
        <f>COUNTIF($E$4:$E16,Z$3)</f>
        <v>2</v>
      </c>
      <c r="AA16" s="27">
        <f>COUNTIF($E$4:$E16,AA$3)</f>
        <v>0</v>
      </c>
      <c r="AB16" s="38">
        <f>COUNTIF($E$4:$F16,R$3)</f>
        <v>2</v>
      </c>
      <c r="AC16" s="28">
        <f>COUNTIF($E$4:$F16,S$3)</f>
        <v>4</v>
      </c>
      <c r="AD16" s="28">
        <f>COUNTIF($E$4:$F16,T$3)</f>
        <v>2</v>
      </c>
      <c r="AE16" s="28">
        <f>COUNTIF($E$4:$F16,U$3)</f>
        <v>3</v>
      </c>
      <c r="AF16" s="28">
        <f>COUNTIF($E$4:$F16,V$3)</f>
        <v>4</v>
      </c>
      <c r="AG16" s="28">
        <f>COUNTIF($E$4:$F16,W$3)</f>
        <v>2</v>
      </c>
      <c r="AH16" s="28">
        <f>COUNTIF($E$4:$F16,X$3)</f>
        <v>2</v>
      </c>
      <c r="AI16" s="28">
        <f>COUNTIF($E$4:$F16,Y$3)</f>
        <v>1</v>
      </c>
      <c r="AJ16" s="28">
        <f>COUNTIF($E$4:$F16,Z$3)</f>
        <v>4</v>
      </c>
      <c r="AK16" s="28">
        <f>COUNTIF($E$4:$F16,AA$3)</f>
        <v>2</v>
      </c>
      <c r="AL16" s="36">
        <f t="shared" si="17"/>
        <v>0.5</v>
      </c>
      <c r="AM16" s="36">
        <f t="shared" si="5"/>
        <v>1</v>
      </c>
      <c r="AN16" s="36">
        <f t="shared" si="6"/>
        <v>2</v>
      </c>
      <c r="AO16" s="36">
        <f t="shared" si="7"/>
        <v>1.3333333333333333</v>
      </c>
      <c r="AP16" s="36">
        <f t="shared" si="8"/>
        <v>0.25</v>
      </c>
      <c r="AQ16" s="36">
        <f t="shared" si="9"/>
        <v>0.5</v>
      </c>
      <c r="AR16" s="36">
        <f t="shared" si="10"/>
        <v>0.5</v>
      </c>
      <c r="AS16" s="36">
        <f t="shared" si="11"/>
        <v>1</v>
      </c>
      <c r="AT16" s="36">
        <f t="shared" si="12"/>
        <v>1</v>
      </c>
      <c r="AU16" s="36">
        <f t="shared" si="13"/>
        <v>0</v>
      </c>
      <c r="AV16" s="27">
        <v>14</v>
      </c>
    </row>
    <row r="17" spans="1:48" x14ac:dyDescent="0.35">
      <c r="A17" t="s">
        <v>144</v>
      </c>
      <c r="B17" s="33">
        <v>14</v>
      </c>
      <c r="C17" s="27">
        <v>0</v>
      </c>
      <c r="D17" s="27">
        <v>1</v>
      </c>
      <c r="E17" s="27">
        <v>1</v>
      </c>
      <c r="F17" s="27">
        <f t="shared" si="14"/>
        <v>0</v>
      </c>
      <c r="G17" s="27">
        <f t="shared" si="15"/>
        <v>-1</v>
      </c>
      <c r="H17" s="27">
        <f t="shared" si="16"/>
        <v>0</v>
      </c>
      <c r="I17" s="34">
        <f>VLOOKUP(F17,naive_stat!$A$4:$E$13,5,0)</f>
        <v>0.5161290322580645</v>
      </c>
      <c r="J17" s="35">
        <f>11-VLOOKUP(F17,naive_stat!$A$4:$F$13,6,0)</f>
        <v>8</v>
      </c>
      <c r="K17" s="36">
        <f>HLOOKUP(F17,$AL$3:AU17,AV17,0)</f>
        <v>0.33333333333333331</v>
      </c>
      <c r="L17" s="54">
        <f>IF(VLOOKUP(C17,dynamic!$A$66:$F$75,4,0)&gt;VLOOKUP(D17,dynamic!$A$66:$F$75,4,0),C17,D17)</f>
        <v>1</v>
      </c>
      <c r="M17" s="54">
        <f t="shared" si="2"/>
        <v>1</v>
      </c>
      <c r="N17" s="54">
        <f>IF(VLOOKUP(C17,dynamic!$A$66:$F$75,2,0)&gt;VLOOKUP(D17,dynamic!$A$66:$F$75,2,0),C17,D17)</f>
        <v>1</v>
      </c>
      <c r="O17" s="54">
        <f t="shared" si="3"/>
        <v>1</v>
      </c>
      <c r="P17" s="54">
        <f>IF(VLOOKUP(C17,dynamic!$A$66:$G$75,7,0)&gt;VLOOKUP(D17,dynamic!$A$66:$G$75,7,0),C17,D17)</f>
        <v>1</v>
      </c>
      <c r="Q17" s="54">
        <f t="shared" si="4"/>
        <v>1</v>
      </c>
      <c r="R17" s="27">
        <f>COUNTIF($E$4:$E17,R$3)</f>
        <v>1</v>
      </c>
      <c r="S17" s="27">
        <f>COUNTIF($E$4:$E17,S$3)</f>
        <v>3</v>
      </c>
      <c r="T17" s="27">
        <f>COUNTIF($E$4:$E17,T$3)</f>
        <v>2</v>
      </c>
      <c r="U17" s="27">
        <f>COUNTIF($E$4:$E17,U$3)</f>
        <v>2</v>
      </c>
      <c r="V17" s="27">
        <f>COUNTIF($E$4:$E17,V$3)</f>
        <v>1</v>
      </c>
      <c r="W17" s="27">
        <f>COUNTIF($E$4:$E17,W$3)</f>
        <v>1</v>
      </c>
      <c r="X17" s="27">
        <f>COUNTIF($E$4:$E17,X$3)</f>
        <v>1</v>
      </c>
      <c r="Y17" s="27">
        <f>COUNTIF($E$4:$E17,Y$3)</f>
        <v>1</v>
      </c>
      <c r="Z17" s="27">
        <f>COUNTIF($E$4:$E17,Z$3)</f>
        <v>2</v>
      </c>
      <c r="AA17" s="27">
        <f>COUNTIF($E$4:$E17,AA$3)</f>
        <v>0</v>
      </c>
      <c r="AB17" s="38">
        <f>COUNTIF($E$4:$F17,R$3)</f>
        <v>3</v>
      </c>
      <c r="AC17" s="28">
        <f>COUNTIF($E$4:$F17,S$3)</f>
        <v>5</v>
      </c>
      <c r="AD17" s="28">
        <f>COUNTIF($E$4:$F17,T$3)</f>
        <v>2</v>
      </c>
      <c r="AE17" s="28">
        <f>COUNTIF($E$4:$F17,U$3)</f>
        <v>3</v>
      </c>
      <c r="AF17" s="28">
        <f>COUNTIF($E$4:$F17,V$3)</f>
        <v>4</v>
      </c>
      <c r="AG17" s="28">
        <f>COUNTIF($E$4:$F17,W$3)</f>
        <v>2</v>
      </c>
      <c r="AH17" s="28">
        <f>COUNTIF($E$4:$F17,X$3)</f>
        <v>2</v>
      </c>
      <c r="AI17" s="28">
        <f>COUNTIF($E$4:$F17,Y$3)</f>
        <v>1</v>
      </c>
      <c r="AJ17" s="28">
        <f>COUNTIF($E$4:$F17,Z$3)</f>
        <v>4</v>
      </c>
      <c r="AK17" s="28">
        <f>COUNTIF($E$4:$F17,AA$3)</f>
        <v>2</v>
      </c>
      <c r="AL17" s="36">
        <f t="shared" si="17"/>
        <v>0.33333333333333331</v>
      </c>
      <c r="AM17" s="36">
        <f t="shared" si="5"/>
        <v>1.7999999999999998</v>
      </c>
      <c r="AN17" s="36">
        <f t="shared" si="6"/>
        <v>2</v>
      </c>
      <c r="AO17" s="36">
        <f t="shared" si="7"/>
        <v>1.3333333333333333</v>
      </c>
      <c r="AP17" s="36">
        <f t="shared" si="8"/>
        <v>0.25</v>
      </c>
      <c r="AQ17" s="36">
        <f t="shared" si="9"/>
        <v>0.5</v>
      </c>
      <c r="AR17" s="36">
        <f t="shared" si="10"/>
        <v>0.5</v>
      </c>
      <c r="AS17" s="36">
        <f t="shared" si="11"/>
        <v>1</v>
      </c>
      <c r="AT17" s="36">
        <f t="shared" si="12"/>
        <v>1</v>
      </c>
      <c r="AU17" s="36">
        <f t="shared" si="13"/>
        <v>0</v>
      </c>
      <c r="AV17" s="27">
        <v>15</v>
      </c>
    </row>
    <row r="18" spans="1:48" x14ac:dyDescent="0.35">
      <c r="A18" t="s">
        <v>144</v>
      </c>
      <c r="B18" s="33">
        <v>15</v>
      </c>
      <c r="C18" s="27">
        <v>2</v>
      </c>
      <c r="D18" s="27">
        <v>5</v>
      </c>
      <c r="E18" s="27">
        <v>2</v>
      </c>
      <c r="F18" s="27">
        <f t="shared" si="14"/>
        <v>5</v>
      </c>
      <c r="G18" s="27">
        <f t="shared" si="15"/>
        <v>-3</v>
      </c>
      <c r="H18" s="27">
        <f t="shared" si="16"/>
        <v>0</v>
      </c>
      <c r="I18" s="34">
        <f>VLOOKUP(F18,naive_stat!$A$4:$E$13,5,0)</f>
        <v>0.42307692307692307</v>
      </c>
      <c r="J18" s="35">
        <f>11-VLOOKUP(F18,naive_stat!$A$4:$F$13,6,0)</f>
        <v>3</v>
      </c>
      <c r="K18" s="36">
        <f>HLOOKUP(F18,$AL$3:AU18,AV18,0)</f>
        <v>0.33333333333333331</v>
      </c>
      <c r="L18" s="54">
        <f>IF(VLOOKUP(C18,dynamic!$A$66:$F$75,4,0)&gt;VLOOKUP(D18,dynamic!$A$66:$F$75,4,0),C18,D18)</f>
        <v>2</v>
      </c>
      <c r="M18" s="54">
        <f t="shared" si="2"/>
        <v>1</v>
      </c>
      <c r="N18" s="54">
        <f>IF(VLOOKUP(C18,dynamic!$A$66:$F$75,2,0)&gt;VLOOKUP(D18,dynamic!$A$66:$F$75,2,0),C18,D18)</f>
        <v>2</v>
      </c>
      <c r="O18" s="54">
        <f t="shared" si="3"/>
        <v>1</v>
      </c>
      <c r="P18" s="54">
        <f>IF(VLOOKUP(C18,dynamic!$A$66:$G$75,7,0)&gt;VLOOKUP(D18,dynamic!$A$66:$G$75,7,0),C18,D18)</f>
        <v>2</v>
      </c>
      <c r="Q18" s="54">
        <f t="shared" si="4"/>
        <v>1</v>
      </c>
      <c r="R18" s="27">
        <f>COUNTIF($E$4:$E18,R$3)</f>
        <v>1</v>
      </c>
      <c r="S18" s="27">
        <f>COUNTIF($E$4:$E18,S$3)</f>
        <v>3</v>
      </c>
      <c r="T18" s="27">
        <f>COUNTIF($E$4:$E18,T$3)</f>
        <v>3</v>
      </c>
      <c r="U18" s="27">
        <f>COUNTIF($E$4:$E18,U$3)</f>
        <v>2</v>
      </c>
      <c r="V18" s="27">
        <f>COUNTIF($E$4:$E18,V$3)</f>
        <v>1</v>
      </c>
      <c r="W18" s="27">
        <f>COUNTIF($E$4:$E18,W$3)</f>
        <v>1</v>
      </c>
      <c r="X18" s="27">
        <f>COUNTIF($E$4:$E18,X$3)</f>
        <v>1</v>
      </c>
      <c r="Y18" s="27">
        <f>COUNTIF($E$4:$E18,Y$3)</f>
        <v>1</v>
      </c>
      <c r="Z18" s="27">
        <f>COUNTIF($E$4:$E18,Z$3)</f>
        <v>2</v>
      </c>
      <c r="AA18" s="27">
        <f>COUNTIF($E$4:$E18,AA$3)</f>
        <v>0</v>
      </c>
      <c r="AB18" s="38">
        <f>COUNTIF($E$4:$F18,R$3)</f>
        <v>3</v>
      </c>
      <c r="AC18" s="28">
        <f>COUNTIF($E$4:$F18,S$3)</f>
        <v>5</v>
      </c>
      <c r="AD18" s="28">
        <f>COUNTIF($E$4:$F18,T$3)</f>
        <v>3</v>
      </c>
      <c r="AE18" s="28">
        <f>COUNTIF($E$4:$F18,U$3)</f>
        <v>3</v>
      </c>
      <c r="AF18" s="28">
        <f>COUNTIF($E$4:$F18,V$3)</f>
        <v>4</v>
      </c>
      <c r="AG18" s="28">
        <f>COUNTIF($E$4:$F18,W$3)</f>
        <v>3</v>
      </c>
      <c r="AH18" s="28">
        <f>COUNTIF($E$4:$F18,X$3)</f>
        <v>2</v>
      </c>
      <c r="AI18" s="28">
        <f>COUNTIF($E$4:$F18,Y$3)</f>
        <v>1</v>
      </c>
      <c r="AJ18" s="28">
        <f>COUNTIF($E$4:$F18,Z$3)</f>
        <v>4</v>
      </c>
      <c r="AK18" s="28">
        <f>COUNTIF($E$4:$F18,AA$3)</f>
        <v>2</v>
      </c>
      <c r="AL18" s="36">
        <f t="shared" si="17"/>
        <v>0.33333333333333331</v>
      </c>
      <c r="AM18" s="36">
        <f t="shared" si="5"/>
        <v>1.7999999999999998</v>
      </c>
      <c r="AN18" s="36">
        <f t="shared" si="6"/>
        <v>3</v>
      </c>
      <c r="AO18" s="36">
        <f t="shared" si="7"/>
        <v>1.3333333333333333</v>
      </c>
      <c r="AP18" s="36">
        <f t="shared" si="8"/>
        <v>0.25</v>
      </c>
      <c r="AQ18" s="36">
        <f t="shared" si="9"/>
        <v>0.33333333333333331</v>
      </c>
      <c r="AR18" s="36">
        <f t="shared" si="10"/>
        <v>0.5</v>
      </c>
      <c r="AS18" s="36">
        <f t="shared" si="11"/>
        <v>1</v>
      </c>
      <c r="AT18" s="36">
        <f t="shared" si="12"/>
        <v>1</v>
      </c>
      <c r="AU18" s="36">
        <f t="shared" si="13"/>
        <v>0</v>
      </c>
      <c r="AV18" s="27">
        <v>16</v>
      </c>
    </row>
    <row r="19" spans="1:48" x14ac:dyDescent="0.35">
      <c r="A19" t="s">
        <v>144</v>
      </c>
      <c r="B19" s="33">
        <v>16</v>
      </c>
      <c r="C19" s="27">
        <v>0</v>
      </c>
      <c r="D19" s="27">
        <v>5</v>
      </c>
      <c r="E19" s="27">
        <v>5</v>
      </c>
      <c r="F19" s="27">
        <f t="shared" si="14"/>
        <v>0</v>
      </c>
      <c r="G19" s="27">
        <f t="shared" si="15"/>
        <v>-5</v>
      </c>
      <c r="H19" s="27">
        <f t="shared" si="16"/>
        <v>0</v>
      </c>
      <c r="I19" s="34">
        <f>VLOOKUP(F19,naive_stat!$A$4:$E$13,5,0)</f>
        <v>0.5161290322580645</v>
      </c>
      <c r="J19" s="35">
        <f>11-VLOOKUP(F19,naive_stat!$A$4:$F$13,6,0)</f>
        <v>8</v>
      </c>
      <c r="K19" s="36">
        <f>HLOOKUP(F19,$AL$3:AU19,AV19,0)</f>
        <v>0.25</v>
      </c>
      <c r="L19" s="54">
        <f>IF(VLOOKUP(C19,dynamic!$A$66:$F$75,4,0)&gt;VLOOKUP(D19,dynamic!$A$66:$F$75,4,0),C19,D19)</f>
        <v>0</v>
      </c>
      <c r="M19" s="54">
        <f t="shared" si="2"/>
        <v>0</v>
      </c>
      <c r="N19" s="54">
        <f>IF(VLOOKUP(C19,dynamic!$A$66:$F$75,2,0)&gt;VLOOKUP(D19,dynamic!$A$66:$F$75,2,0),C19,D19)</f>
        <v>0</v>
      </c>
      <c r="O19" s="54">
        <f t="shared" si="3"/>
        <v>0</v>
      </c>
      <c r="P19" s="54">
        <f>IF(VLOOKUP(C19,dynamic!$A$66:$G$75,7,0)&gt;VLOOKUP(D19,dynamic!$A$66:$G$75,7,0),C19,D19)</f>
        <v>0</v>
      </c>
      <c r="Q19" s="54">
        <f t="shared" si="4"/>
        <v>0</v>
      </c>
      <c r="R19" s="27">
        <f>COUNTIF($E$4:$E19,R$3)</f>
        <v>1</v>
      </c>
      <c r="S19" s="27">
        <f>COUNTIF($E$4:$E19,S$3)</f>
        <v>3</v>
      </c>
      <c r="T19" s="27">
        <f>COUNTIF($E$4:$E19,T$3)</f>
        <v>3</v>
      </c>
      <c r="U19" s="27">
        <f>COUNTIF($E$4:$E19,U$3)</f>
        <v>2</v>
      </c>
      <c r="V19" s="27">
        <f>COUNTIF($E$4:$E19,V$3)</f>
        <v>1</v>
      </c>
      <c r="W19" s="27">
        <f>COUNTIF($E$4:$E19,W$3)</f>
        <v>2</v>
      </c>
      <c r="X19" s="27">
        <f>COUNTIF($E$4:$E19,X$3)</f>
        <v>1</v>
      </c>
      <c r="Y19" s="27">
        <f>COUNTIF($E$4:$E19,Y$3)</f>
        <v>1</v>
      </c>
      <c r="Z19" s="27">
        <f>COUNTIF($E$4:$E19,Z$3)</f>
        <v>2</v>
      </c>
      <c r="AA19" s="27">
        <f>COUNTIF($E$4:$E19,AA$3)</f>
        <v>0</v>
      </c>
      <c r="AB19" s="38">
        <f>COUNTIF($E$4:$F19,R$3)</f>
        <v>4</v>
      </c>
      <c r="AC19" s="28">
        <f>COUNTIF($E$4:$F19,S$3)</f>
        <v>5</v>
      </c>
      <c r="AD19" s="28">
        <f>COUNTIF($E$4:$F19,T$3)</f>
        <v>3</v>
      </c>
      <c r="AE19" s="28">
        <f>COUNTIF($E$4:$F19,U$3)</f>
        <v>3</v>
      </c>
      <c r="AF19" s="28">
        <f>COUNTIF($E$4:$F19,V$3)</f>
        <v>4</v>
      </c>
      <c r="AG19" s="28">
        <f>COUNTIF($E$4:$F19,W$3)</f>
        <v>4</v>
      </c>
      <c r="AH19" s="28">
        <f>COUNTIF($E$4:$F19,X$3)</f>
        <v>2</v>
      </c>
      <c r="AI19" s="28">
        <f>COUNTIF($E$4:$F19,Y$3)</f>
        <v>1</v>
      </c>
      <c r="AJ19" s="28">
        <f>COUNTIF($E$4:$F19,Z$3)</f>
        <v>4</v>
      </c>
      <c r="AK19" s="28">
        <f>COUNTIF($E$4:$F19,AA$3)</f>
        <v>2</v>
      </c>
      <c r="AL19" s="36">
        <f t="shared" si="17"/>
        <v>0.25</v>
      </c>
      <c r="AM19" s="36">
        <f t="shared" si="5"/>
        <v>1.7999999999999998</v>
      </c>
      <c r="AN19" s="36">
        <f t="shared" si="6"/>
        <v>3</v>
      </c>
      <c r="AO19" s="36">
        <f t="shared" si="7"/>
        <v>1.3333333333333333</v>
      </c>
      <c r="AP19" s="36">
        <f t="shared" si="8"/>
        <v>0.25</v>
      </c>
      <c r="AQ19" s="36">
        <f t="shared" si="9"/>
        <v>1</v>
      </c>
      <c r="AR19" s="36">
        <f t="shared" si="10"/>
        <v>0.5</v>
      </c>
      <c r="AS19" s="36">
        <f t="shared" si="11"/>
        <v>1</v>
      </c>
      <c r="AT19" s="36">
        <f t="shared" si="12"/>
        <v>1</v>
      </c>
      <c r="AU19" s="36">
        <f t="shared" si="13"/>
        <v>0</v>
      </c>
      <c r="AV19" s="27">
        <v>17</v>
      </c>
    </row>
    <row r="20" spans="1:48" x14ac:dyDescent="0.35">
      <c r="A20" t="s">
        <v>144</v>
      </c>
      <c r="B20" s="33">
        <v>17</v>
      </c>
      <c r="C20" s="27">
        <v>1</v>
      </c>
      <c r="D20" s="27">
        <v>7</v>
      </c>
      <c r="E20" s="27">
        <v>1</v>
      </c>
      <c r="F20" s="27">
        <f t="shared" si="14"/>
        <v>7</v>
      </c>
      <c r="G20" s="27">
        <f t="shared" si="15"/>
        <v>-6</v>
      </c>
      <c r="H20" s="27">
        <f t="shared" si="16"/>
        <v>0</v>
      </c>
      <c r="I20" s="34">
        <f>VLOOKUP(F20,naive_stat!$A$4:$E$13,5,0)</f>
        <v>0.44827586206896552</v>
      </c>
      <c r="J20" s="35">
        <f>11-VLOOKUP(F20,naive_stat!$A$4:$F$13,6,0)</f>
        <v>4</v>
      </c>
      <c r="K20" s="36">
        <f>HLOOKUP(F20,$AL$3:AU20,AV20,0)</f>
        <v>0.5</v>
      </c>
      <c r="L20" s="54">
        <f>IF(VLOOKUP(C20,dynamic!$A$66:$F$75,4,0)&gt;VLOOKUP(D20,dynamic!$A$66:$F$75,4,0),C20,D20)</f>
        <v>1</v>
      </c>
      <c r="M20" s="54">
        <f t="shared" si="2"/>
        <v>1</v>
      </c>
      <c r="N20" s="54">
        <f>IF(VLOOKUP(C20,dynamic!$A$66:$F$75,2,0)&gt;VLOOKUP(D20,dynamic!$A$66:$F$75,2,0),C20,D20)</f>
        <v>1</v>
      </c>
      <c r="O20" s="54">
        <f t="shared" si="3"/>
        <v>1</v>
      </c>
      <c r="P20" s="54">
        <f>IF(VLOOKUP(C20,dynamic!$A$66:$G$75,7,0)&gt;VLOOKUP(D20,dynamic!$A$66:$G$75,7,0),C20,D20)</f>
        <v>1</v>
      </c>
      <c r="Q20" s="54">
        <f t="shared" si="4"/>
        <v>1</v>
      </c>
      <c r="R20" s="27">
        <f>COUNTIF($E$4:$E20,R$3)</f>
        <v>1</v>
      </c>
      <c r="S20" s="27">
        <f>COUNTIF($E$4:$E20,S$3)</f>
        <v>4</v>
      </c>
      <c r="T20" s="27">
        <f>COUNTIF($E$4:$E20,T$3)</f>
        <v>3</v>
      </c>
      <c r="U20" s="27">
        <f>COUNTIF($E$4:$E20,U$3)</f>
        <v>2</v>
      </c>
      <c r="V20" s="27">
        <f>COUNTIF($E$4:$E20,V$3)</f>
        <v>1</v>
      </c>
      <c r="W20" s="27">
        <f>COUNTIF($E$4:$E20,W$3)</f>
        <v>2</v>
      </c>
      <c r="X20" s="27">
        <f>COUNTIF($E$4:$E20,X$3)</f>
        <v>1</v>
      </c>
      <c r="Y20" s="27">
        <f>COUNTIF($E$4:$E20,Y$3)</f>
        <v>1</v>
      </c>
      <c r="Z20" s="27">
        <f>COUNTIF($E$4:$E20,Z$3)</f>
        <v>2</v>
      </c>
      <c r="AA20" s="27">
        <f>COUNTIF($E$4:$E20,AA$3)</f>
        <v>0</v>
      </c>
      <c r="AB20" s="38">
        <f>COUNTIF($E$4:$F20,R$3)</f>
        <v>4</v>
      </c>
      <c r="AC20" s="28">
        <f>COUNTIF($E$4:$F20,S$3)</f>
        <v>6</v>
      </c>
      <c r="AD20" s="28">
        <f>COUNTIF($E$4:$F20,T$3)</f>
        <v>3</v>
      </c>
      <c r="AE20" s="28">
        <f>COUNTIF($E$4:$F20,U$3)</f>
        <v>3</v>
      </c>
      <c r="AF20" s="28">
        <f>COUNTIF($E$4:$F20,V$3)</f>
        <v>4</v>
      </c>
      <c r="AG20" s="28">
        <f>COUNTIF($E$4:$F20,W$3)</f>
        <v>4</v>
      </c>
      <c r="AH20" s="28">
        <f>COUNTIF($E$4:$F20,X$3)</f>
        <v>2</v>
      </c>
      <c r="AI20" s="28">
        <f>COUNTIF($E$4:$F20,Y$3)</f>
        <v>2</v>
      </c>
      <c r="AJ20" s="28">
        <f>COUNTIF($E$4:$F20,Z$3)</f>
        <v>4</v>
      </c>
      <c r="AK20" s="28">
        <f>COUNTIF($E$4:$F20,AA$3)</f>
        <v>2</v>
      </c>
      <c r="AL20" s="36">
        <f t="shared" si="17"/>
        <v>0.25</v>
      </c>
      <c r="AM20" s="36">
        <f t="shared" si="5"/>
        <v>2.6666666666666665</v>
      </c>
      <c r="AN20" s="36">
        <f t="shared" si="6"/>
        <v>3</v>
      </c>
      <c r="AO20" s="36">
        <f t="shared" si="7"/>
        <v>1.3333333333333333</v>
      </c>
      <c r="AP20" s="36">
        <f t="shared" si="8"/>
        <v>0.25</v>
      </c>
      <c r="AQ20" s="36">
        <f t="shared" si="9"/>
        <v>1</v>
      </c>
      <c r="AR20" s="36">
        <f t="shared" si="10"/>
        <v>0.5</v>
      </c>
      <c r="AS20" s="36">
        <f t="shared" si="11"/>
        <v>0.5</v>
      </c>
      <c r="AT20" s="36">
        <f t="shared" si="12"/>
        <v>1</v>
      </c>
      <c r="AU20" s="36">
        <f t="shared" si="13"/>
        <v>0</v>
      </c>
      <c r="AV20" s="27">
        <v>18</v>
      </c>
    </row>
    <row r="21" spans="1:48" x14ac:dyDescent="0.35">
      <c r="A21" t="s">
        <v>144</v>
      </c>
      <c r="B21" s="33">
        <v>18</v>
      </c>
      <c r="C21" s="27">
        <v>7</v>
      </c>
      <c r="D21" s="27">
        <v>2</v>
      </c>
      <c r="E21" s="27">
        <v>2</v>
      </c>
      <c r="F21" s="27">
        <f t="shared" si="14"/>
        <v>7</v>
      </c>
      <c r="G21" s="27">
        <f t="shared" si="15"/>
        <v>5</v>
      </c>
      <c r="H21" s="27">
        <f t="shared" si="16"/>
        <v>0</v>
      </c>
      <c r="I21" s="34">
        <f>VLOOKUP(F21,naive_stat!$A$4:$E$13,5,0)</f>
        <v>0.44827586206896552</v>
      </c>
      <c r="J21" s="35">
        <f>11-VLOOKUP(F21,naive_stat!$A$4:$F$13,6,0)</f>
        <v>4</v>
      </c>
      <c r="K21" s="36">
        <f>HLOOKUP(F21,$AL$3:AU21,AV21,0)</f>
        <v>0.33333333333333331</v>
      </c>
      <c r="L21" s="54">
        <f>IF(VLOOKUP(C21,dynamic!$A$66:$F$75,4,0)&gt;VLOOKUP(D21,dynamic!$A$66:$F$75,4,0),C21,D21)</f>
        <v>2</v>
      </c>
      <c r="M21" s="54">
        <f t="shared" si="2"/>
        <v>1</v>
      </c>
      <c r="N21" s="54">
        <f>IF(VLOOKUP(C21,dynamic!$A$66:$F$75,2,0)&gt;VLOOKUP(D21,dynamic!$A$66:$F$75,2,0),C21,D21)</f>
        <v>2</v>
      </c>
      <c r="O21" s="54">
        <f t="shared" si="3"/>
        <v>1</v>
      </c>
      <c r="P21" s="54">
        <f>IF(VLOOKUP(C21,dynamic!$A$66:$G$75,7,0)&gt;VLOOKUP(D21,dynamic!$A$66:$G$75,7,0),C21,D21)</f>
        <v>2</v>
      </c>
      <c r="Q21" s="54">
        <f t="shared" si="4"/>
        <v>1</v>
      </c>
      <c r="R21" s="27">
        <f>COUNTIF($E$4:$E21,R$3)</f>
        <v>1</v>
      </c>
      <c r="S21" s="27">
        <f>COUNTIF($E$4:$E21,S$3)</f>
        <v>4</v>
      </c>
      <c r="T21" s="27">
        <f>COUNTIF($E$4:$E21,T$3)</f>
        <v>4</v>
      </c>
      <c r="U21" s="27">
        <f>COUNTIF($E$4:$E21,U$3)</f>
        <v>2</v>
      </c>
      <c r="V21" s="27">
        <f>COUNTIF($E$4:$E21,V$3)</f>
        <v>1</v>
      </c>
      <c r="W21" s="27">
        <f>COUNTIF($E$4:$E21,W$3)</f>
        <v>2</v>
      </c>
      <c r="X21" s="27">
        <f>COUNTIF($E$4:$E21,X$3)</f>
        <v>1</v>
      </c>
      <c r="Y21" s="27">
        <f>COUNTIF($E$4:$E21,Y$3)</f>
        <v>1</v>
      </c>
      <c r="Z21" s="27">
        <f>COUNTIF($E$4:$E21,Z$3)</f>
        <v>2</v>
      </c>
      <c r="AA21" s="27">
        <f>COUNTIF($E$4:$E21,AA$3)</f>
        <v>0</v>
      </c>
      <c r="AB21" s="38">
        <f>COUNTIF($E$4:$F21,R$3)</f>
        <v>4</v>
      </c>
      <c r="AC21" s="28">
        <f>COUNTIF($E$4:$F21,S$3)</f>
        <v>6</v>
      </c>
      <c r="AD21" s="28">
        <f>COUNTIF($E$4:$F21,T$3)</f>
        <v>4</v>
      </c>
      <c r="AE21" s="28">
        <f>COUNTIF($E$4:$F21,U$3)</f>
        <v>3</v>
      </c>
      <c r="AF21" s="28">
        <f>COUNTIF($E$4:$F21,V$3)</f>
        <v>4</v>
      </c>
      <c r="AG21" s="28">
        <f>COUNTIF($E$4:$F21,W$3)</f>
        <v>4</v>
      </c>
      <c r="AH21" s="28">
        <f>COUNTIF($E$4:$F21,X$3)</f>
        <v>2</v>
      </c>
      <c r="AI21" s="28">
        <f>COUNTIF($E$4:$F21,Y$3)</f>
        <v>3</v>
      </c>
      <c r="AJ21" s="28">
        <f>COUNTIF($E$4:$F21,Z$3)</f>
        <v>4</v>
      </c>
      <c r="AK21" s="28">
        <f>COUNTIF($E$4:$F21,AA$3)</f>
        <v>2</v>
      </c>
      <c r="AL21" s="36">
        <f t="shared" si="17"/>
        <v>0.25</v>
      </c>
      <c r="AM21" s="36">
        <f t="shared" si="5"/>
        <v>2.6666666666666665</v>
      </c>
      <c r="AN21" s="36">
        <f t="shared" si="6"/>
        <v>4</v>
      </c>
      <c r="AO21" s="36">
        <f t="shared" si="7"/>
        <v>1.3333333333333333</v>
      </c>
      <c r="AP21" s="36">
        <f t="shared" si="8"/>
        <v>0.25</v>
      </c>
      <c r="AQ21" s="36">
        <f t="shared" si="9"/>
        <v>1</v>
      </c>
      <c r="AR21" s="36">
        <f t="shared" si="10"/>
        <v>0.5</v>
      </c>
      <c r="AS21" s="36">
        <f t="shared" si="11"/>
        <v>0.33333333333333331</v>
      </c>
      <c r="AT21" s="36">
        <f t="shared" si="12"/>
        <v>1</v>
      </c>
      <c r="AU21" s="36">
        <f t="shared" si="13"/>
        <v>0</v>
      </c>
      <c r="AV21" s="27">
        <v>19</v>
      </c>
    </row>
    <row r="22" spans="1:48" x14ac:dyDescent="0.35">
      <c r="A22" t="s">
        <v>144</v>
      </c>
      <c r="B22" s="33">
        <v>19</v>
      </c>
      <c r="C22" s="27">
        <v>3</v>
      </c>
      <c r="D22" s="27">
        <v>5</v>
      </c>
      <c r="E22" s="27">
        <v>3</v>
      </c>
      <c r="F22" s="27">
        <f t="shared" si="14"/>
        <v>5</v>
      </c>
      <c r="G22" s="27">
        <f t="shared" si="15"/>
        <v>-2</v>
      </c>
      <c r="H22" s="27">
        <f t="shared" si="16"/>
        <v>0</v>
      </c>
      <c r="I22" s="34">
        <f>VLOOKUP(F22,naive_stat!$A$4:$E$13,5,0)</f>
        <v>0.42307692307692307</v>
      </c>
      <c r="J22" s="35">
        <f>11-VLOOKUP(F22,naive_stat!$A$4:$F$13,6,0)</f>
        <v>3</v>
      </c>
      <c r="K22" s="36">
        <f>HLOOKUP(F22,$AL$3:AU22,AV22,0)</f>
        <v>0.8</v>
      </c>
      <c r="L22" s="54">
        <f>IF(VLOOKUP(C22,dynamic!$A$66:$F$75,4,0)&gt;VLOOKUP(D22,dynamic!$A$66:$F$75,4,0),C22,D22)</f>
        <v>3</v>
      </c>
      <c r="M22" s="54">
        <f t="shared" si="2"/>
        <v>1</v>
      </c>
      <c r="N22" s="54">
        <f>IF(VLOOKUP(C22,dynamic!$A$66:$F$75,2,0)&gt;VLOOKUP(D22,dynamic!$A$66:$F$75,2,0),C22,D22)</f>
        <v>3</v>
      </c>
      <c r="O22" s="54">
        <f t="shared" si="3"/>
        <v>1</v>
      </c>
      <c r="P22" s="54">
        <f>IF(VLOOKUP(C22,dynamic!$A$66:$G$75,7,0)&gt;VLOOKUP(D22,dynamic!$A$66:$G$75,7,0),C22,D22)</f>
        <v>3</v>
      </c>
      <c r="Q22" s="54">
        <f t="shared" si="4"/>
        <v>1</v>
      </c>
      <c r="R22" s="27">
        <f>COUNTIF($E$4:$E22,R$3)</f>
        <v>1</v>
      </c>
      <c r="S22" s="27">
        <f>COUNTIF($E$4:$E22,S$3)</f>
        <v>4</v>
      </c>
      <c r="T22" s="27">
        <f>COUNTIF($E$4:$E22,T$3)</f>
        <v>4</v>
      </c>
      <c r="U22" s="27">
        <f>COUNTIF($E$4:$E22,U$3)</f>
        <v>3</v>
      </c>
      <c r="V22" s="27">
        <f>COUNTIF($E$4:$E22,V$3)</f>
        <v>1</v>
      </c>
      <c r="W22" s="27">
        <f>COUNTIF($E$4:$E22,W$3)</f>
        <v>2</v>
      </c>
      <c r="X22" s="27">
        <f>COUNTIF($E$4:$E22,X$3)</f>
        <v>1</v>
      </c>
      <c r="Y22" s="27">
        <f>COUNTIF($E$4:$E22,Y$3)</f>
        <v>1</v>
      </c>
      <c r="Z22" s="27">
        <f>COUNTIF($E$4:$E22,Z$3)</f>
        <v>2</v>
      </c>
      <c r="AA22" s="27">
        <f>COUNTIF($E$4:$E22,AA$3)</f>
        <v>0</v>
      </c>
      <c r="AB22" s="38">
        <f>COUNTIF($E$4:$F22,R$3)</f>
        <v>4</v>
      </c>
      <c r="AC22" s="28">
        <f>COUNTIF($E$4:$F22,S$3)</f>
        <v>6</v>
      </c>
      <c r="AD22" s="28">
        <f>COUNTIF($E$4:$F22,T$3)</f>
        <v>4</v>
      </c>
      <c r="AE22" s="28">
        <f>COUNTIF($E$4:$F22,U$3)</f>
        <v>4</v>
      </c>
      <c r="AF22" s="28">
        <f>COUNTIF($E$4:$F22,V$3)</f>
        <v>4</v>
      </c>
      <c r="AG22" s="28">
        <f>COUNTIF($E$4:$F22,W$3)</f>
        <v>5</v>
      </c>
      <c r="AH22" s="28">
        <f>COUNTIF($E$4:$F22,X$3)</f>
        <v>2</v>
      </c>
      <c r="AI22" s="28">
        <f>COUNTIF($E$4:$F22,Y$3)</f>
        <v>3</v>
      </c>
      <c r="AJ22" s="28">
        <f>COUNTIF($E$4:$F22,Z$3)</f>
        <v>4</v>
      </c>
      <c r="AK22" s="28">
        <f>COUNTIF($E$4:$F22,AA$3)</f>
        <v>2</v>
      </c>
      <c r="AL22" s="36">
        <f t="shared" si="17"/>
        <v>0.25</v>
      </c>
      <c r="AM22" s="36">
        <f t="shared" si="5"/>
        <v>2.6666666666666665</v>
      </c>
      <c r="AN22" s="36">
        <f t="shared" si="6"/>
        <v>4</v>
      </c>
      <c r="AO22" s="36">
        <f t="shared" si="7"/>
        <v>2.25</v>
      </c>
      <c r="AP22" s="36">
        <f t="shared" si="8"/>
        <v>0.25</v>
      </c>
      <c r="AQ22" s="36">
        <f t="shared" si="9"/>
        <v>0.8</v>
      </c>
      <c r="AR22" s="36">
        <f t="shared" si="10"/>
        <v>0.5</v>
      </c>
      <c r="AS22" s="36">
        <f t="shared" si="11"/>
        <v>0.33333333333333331</v>
      </c>
      <c r="AT22" s="36">
        <f t="shared" si="12"/>
        <v>1</v>
      </c>
      <c r="AU22" s="36">
        <f t="shared" si="13"/>
        <v>0</v>
      </c>
      <c r="AV22" s="27">
        <v>20</v>
      </c>
    </row>
    <row r="23" spans="1:48" x14ac:dyDescent="0.35">
      <c r="A23" t="s">
        <v>144</v>
      </c>
      <c r="B23" s="33">
        <v>20</v>
      </c>
      <c r="C23" s="27">
        <v>5</v>
      </c>
      <c r="D23" s="27">
        <v>0</v>
      </c>
      <c r="E23" s="27">
        <v>5</v>
      </c>
      <c r="F23" s="27">
        <f t="shared" si="14"/>
        <v>0</v>
      </c>
      <c r="G23" s="27">
        <f t="shared" si="15"/>
        <v>5</v>
      </c>
      <c r="H23" s="27">
        <f t="shared" si="16"/>
        <v>0</v>
      </c>
      <c r="I23" s="34">
        <f>VLOOKUP(F23,naive_stat!$A$4:$E$13,5,0)</f>
        <v>0.5161290322580645</v>
      </c>
      <c r="J23" s="35">
        <f>11-VLOOKUP(F23,naive_stat!$A$4:$F$13,6,0)</f>
        <v>8</v>
      </c>
      <c r="K23" s="36">
        <f>HLOOKUP(F23,$AL$3:AU23,AV23,0)</f>
        <v>0.2</v>
      </c>
      <c r="L23" s="54">
        <f>IF(VLOOKUP(C23,dynamic!$A$66:$F$75,4,0)&gt;VLOOKUP(D23,dynamic!$A$66:$F$75,4,0),C23,D23)</f>
        <v>0</v>
      </c>
      <c r="M23" s="54">
        <f t="shared" si="2"/>
        <v>0</v>
      </c>
      <c r="N23" s="54">
        <f>IF(VLOOKUP(C23,dynamic!$A$66:$F$75,2,0)&gt;VLOOKUP(D23,dynamic!$A$66:$F$75,2,0),C23,D23)</f>
        <v>0</v>
      </c>
      <c r="O23" s="54">
        <f t="shared" si="3"/>
        <v>0</v>
      </c>
      <c r="P23" s="54">
        <f>IF(VLOOKUP(C23,dynamic!$A$66:$G$75,7,0)&gt;VLOOKUP(D23,dynamic!$A$66:$G$75,7,0),C23,D23)</f>
        <v>0</v>
      </c>
      <c r="Q23" s="54">
        <f t="shared" si="4"/>
        <v>0</v>
      </c>
      <c r="R23" s="27">
        <f>COUNTIF($E$4:$E23,R$3)</f>
        <v>1</v>
      </c>
      <c r="S23" s="27">
        <f>COUNTIF($E$4:$E23,S$3)</f>
        <v>4</v>
      </c>
      <c r="T23" s="27">
        <f>COUNTIF($E$4:$E23,T$3)</f>
        <v>4</v>
      </c>
      <c r="U23" s="27">
        <f>COUNTIF($E$4:$E23,U$3)</f>
        <v>3</v>
      </c>
      <c r="V23" s="27">
        <f>COUNTIF($E$4:$E23,V$3)</f>
        <v>1</v>
      </c>
      <c r="W23" s="27">
        <f>COUNTIF($E$4:$E23,W$3)</f>
        <v>3</v>
      </c>
      <c r="X23" s="27">
        <f>COUNTIF($E$4:$E23,X$3)</f>
        <v>1</v>
      </c>
      <c r="Y23" s="27">
        <f>COUNTIF($E$4:$E23,Y$3)</f>
        <v>1</v>
      </c>
      <c r="Z23" s="27">
        <f>COUNTIF($E$4:$E23,Z$3)</f>
        <v>2</v>
      </c>
      <c r="AA23" s="27">
        <f>COUNTIF($E$4:$E23,AA$3)</f>
        <v>0</v>
      </c>
      <c r="AB23" s="38">
        <f>COUNTIF($E$4:$F23,R$3)</f>
        <v>5</v>
      </c>
      <c r="AC23" s="28">
        <f>COUNTIF($E$4:$F23,S$3)</f>
        <v>6</v>
      </c>
      <c r="AD23" s="28">
        <f>COUNTIF($E$4:$F23,T$3)</f>
        <v>4</v>
      </c>
      <c r="AE23" s="28">
        <f>COUNTIF($E$4:$F23,U$3)</f>
        <v>4</v>
      </c>
      <c r="AF23" s="28">
        <f>COUNTIF($E$4:$F23,V$3)</f>
        <v>4</v>
      </c>
      <c r="AG23" s="28">
        <f>COUNTIF($E$4:$F23,W$3)</f>
        <v>6</v>
      </c>
      <c r="AH23" s="28">
        <f>COUNTIF($E$4:$F23,X$3)</f>
        <v>2</v>
      </c>
      <c r="AI23" s="28">
        <f>COUNTIF($E$4:$F23,Y$3)</f>
        <v>3</v>
      </c>
      <c r="AJ23" s="28">
        <f>COUNTIF($E$4:$F23,Z$3)</f>
        <v>4</v>
      </c>
      <c r="AK23" s="28">
        <f>COUNTIF($E$4:$F23,AA$3)</f>
        <v>2</v>
      </c>
      <c r="AL23" s="36">
        <f t="shared" si="17"/>
        <v>0.2</v>
      </c>
      <c r="AM23" s="36">
        <f t="shared" si="5"/>
        <v>2.6666666666666665</v>
      </c>
      <c r="AN23" s="36">
        <f t="shared" si="6"/>
        <v>4</v>
      </c>
      <c r="AO23" s="36">
        <f t="shared" si="7"/>
        <v>2.25</v>
      </c>
      <c r="AP23" s="36">
        <f t="shared" si="8"/>
        <v>0.25</v>
      </c>
      <c r="AQ23" s="36">
        <f t="shared" si="9"/>
        <v>1.5</v>
      </c>
      <c r="AR23" s="36">
        <f t="shared" si="10"/>
        <v>0.5</v>
      </c>
      <c r="AS23" s="36">
        <f t="shared" si="11"/>
        <v>0.33333333333333331</v>
      </c>
      <c r="AT23" s="36">
        <f t="shared" si="12"/>
        <v>1</v>
      </c>
      <c r="AU23" s="36">
        <f t="shared" si="13"/>
        <v>0</v>
      </c>
      <c r="AV23" s="27">
        <v>21</v>
      </c>
    </row>
    <row r="24" spans="1:48" x14ac:dyDescent="0.35">
      <c r="A24" t="s">
        <v>144</v>
      </c>
      <c r="B24" s="33">
        <v>21</v>
      </c>
      <c r="C24" s="27">
        <v>1</v>
      </c>
      <c r="D24" s="27">
        <v>8</v>
      </c>
      <c r="E24" s="27">
        <v>1</v>
      </c>
      <c r="F24" s="27">
        <f t="shared" si="14"/>
        <v>8</v>
      </c>
      <c r="G24" s="27">
        <f t="shared" si="15"/>
        <v>-7</v>
      </c>
      <c r="H24" s="27">
        <f t="shared" si="16"/>
        <v>0</v>
      </c>
      <c r="I24" s="34">
        <f>VLOOKUP(F24,naive_stat!$A$4:$E$13,5,0)</f>
        <v>0.32</v>
      </c>
      <c r="J24" s="35">
        <f>11-VLOOKUP(F24,naive_stat!$A$4:$F$13,6,0)</f>
        <v>1</v>
      </c>
      <c r="K24" s="36">
        <f>HLOOKUP(F24,$AL$3:AU24,AV24,0)</f>
        <v>0.8</v>
      </c>
      <c r="L24" s="54">
        <f>IF(VLOOKUP(C24,dynamic!$A$66:$F$75,4,0)&gt;VLOOKUP(D24,dynamic!$A$66:$F$75,4,0),C24,D24)</f>
        <v>1</v>
      </c>
      <c r="M24" s="54">
        <f t="shared" si="2"/>
        <v>1</v>
      </c>
      <c r="N24" s="54">
        <f>IF(VLOOKUP(C24,dynamic!$A$66:$F$75,2,0)&gt;VLOOKUP(D24,dynamic!$A$66:$F$75,2,0),C24,D24)</f>
        <v>1</v>
      </c>
      <c r="O24" s="54">
        <f t="shared" si="3"/>
        <v>1</v>
      </c>
      <c r="P24" s="54">
        <f>IF(VLOOKUP(C24,dynamic!$A$66:$G$75,7,0)&gt;VLOOKUP(D24,dynamic!$A$66:$G$75,7,0),C24,D24)</f>
        <v>1</v>
      </c>
      <c r="Q24" s="54">
        <f t="shared" si="4"/>
        <v>1</v>
      </c>
      <c r="R24" s="27">
        <f>COUNTIF($E$4:$E24,R$3)</f>
        <v>1</v>
      </c>
      <c r="S24" s="27">
        <f>COUNTIF($E$4:$E24,S$3)</f>
        <v>5</v>
      </c>
      <c r="T24" s="27">
        <f>COUNTIF($E$4:$E24,T$3)</f>
        <v>4</v>
      </c>
      <c r="U24" s="27">
        <f>COUNTIF($E$4:$E24,U$3)</f>
        <v>3</v>
      </c>
      <c r="V24" s="27">
        <f>COUNTIF($E$4:$E24,V$3)</f>
        <v>1</v>
      </c>
      <c r="W24" s="27">
        <f>COUNTIF($E$4:$E24,W$3)</f>
        <v>3</v>
      </c>
      <c r="X24" s="27">
        <f>COUNTIF($E$4:$E24,X$3)</f>
        <v>1</v>
      </c>
      <c r="Y24" s="27">
        <f>COUNTIF($E$4:$E24,Y$3)</f>
        <v>1</v>
      </c>
      <c r="Z24" s="27">
        <f>COUNTIF($E$4:$E24,Z$3)</f>
        <v>2</v>
      </c>
      <c r="AA24" s="27">
        <f>COUNTIF($E$4:$E24,AA$3)</f>
        <v>0</v>
      </c>
      <c r="AB24" s="38">
        <f>COUNTIF($E$4:$F24,R$3)</f>
        <v>5</v>
      </c>
      <c r="AC24" s="28">
        <f>COUNTIF($E$4:$F24,S$3)</f>
        <v>7</v>
      </c>
      <c r="AD24" s="28">
        <f>COUNTIF($E$4:$F24,T$3)</f>
        <v>4</v>
      </c>
      <c r="AE24" s="28">
        <f>COUNTIF($E$4:$F24,U$3)</f>
        <v>4</v>
      </c>
      <c r="AF24" s="28">
        <f>COUNTIF($E$4:$F24,V$3)</f>
        <v>4</v>
      </c>
      <c r="AG24" s="28">
        <f>COUNTIF($E$4:$F24,W$3)</f>
        <v>6</v>
      </c>
      <c r="AH24" s="28">
        <f>COUNTIF($E$4:$F24,X$3)</f>
        <v>2</v>
      </c>
      <c r="AI24" s="28">
        <f>COUNTIF($E$4:$F24,Y$3)</f>
        <v>3</v>
      </c>
      <c r="AJ24" s="28">
        <f>COUNTIF($E$4:$F24,Z$3)</f>
        <v>5</v>
      </c>
      <c r="AK24" s="28">
        <f>COUNTIF($E$4:$F24,AA$3)</f>
        <v>2</v>
      </c>
      <c r="AL24" s="36">
        <f t="shared" si="17"/>
        <v>0.2</v>
      </c>
      <c r="AM24" s="36">
        <f t="shared" si="5"/>
        <v>3.5714285714285716</v>
      </c>
      <c r="AN24" s="36">
        <f t="shared" si="6"/>
        <v>4</v>
      </c>
      <c r="AO24" s="36">
        <f t="shared" si="7"/>
        <v>2.25</v>
      </c>
      <c r="AP24" s="36">
        <f t="shared" si="8"/>
        <v>0.25</v>
      </c>
      <c r="AQ24" s="36">
        <f t="shared" si="9"/>
        <v>1.5</v>
      </c>
      <c r="AR24" s="36">
        <f t="shared" si="10"/>
        <v>0.5</v>
      </c>
      <c r="AS24" s="36">
        <f t="shared" si="11"/>
        <v>0.33333333333333331</v>
      </c>
      <c r="AT24" s="36">
        <f t="shared" si="12"/>
        <v>0.8</v>
      </c>
      <c r="AU24" s="36">
        <f t="shared" si="13"/>
        <v>0</v>
      </c>
      <c r="AV24" s="27">
        <v>22</v>
      </c>
    </row>
    <row r="25" spans="1:48" x14ac:dyDescent="0.35">
      <c r="A25" t="s">
        <v>144</v>
      </c>
      <c r="B25" s="33">
        <v>22</v>
      </c>
      <c r="C25" s="27">
        <v>3</v>
      </c>
      <c r="D25" s="27">
        <v>1</v>
      </c>
      <c r="E25" s="27">
        <v>1</v>
      </c>
      <c r="F25" s="27">
        <f t="shared" si="14"/>
        <v>3</v>
      </c>
      <c r="G25" s="27">
        <f t="shared" si="15"/>
        <v>2</v>
      </c>
      <c r="H25" s="27">
        <f t="shared" si="16"/>
        <v>0</v>
      </c>
      <c r="I25" s="34">
        <f>VLOOKUP(F25,naive_stat!$A$4:$E$13,5,0)</f>
        <v>0.48148148148148145</v>
      </c>
      <c r="J25" s="35">
        <f>11-VLOOKUP(F25,naive_stat!$A$4:$F$13,6,0)</f>
        <v>5</v>
      </c>
      <c r="K25" s="36">
        <f>HLOOKUP(F25,$AL$3:AU25,AV25,0)</f>
        <v>1.7999999999999998</v>
      </c>
      <c r="L25" s="54">
        <f>IF(VLOOKUP(C25,dynamic!$A$66:$F$75,4,0)&gt;VLOOKUP(D25,dynamic!$A$66:$F$75,4,0),C25,D25)</f>
        <v>1</v>
      </c>
      <c r="M25" s="54">
        <f t="shared" si="2"/>
        <v>1</v>
      </c>
      <c r="N25" s="54">
        <f>IF(VLOOKUP(C25,dynamic!$A$66:$F$75,2,0)&gt;VLOOKUP(D25,dynamic!$A$66:$F$75,2,0),C25,D25)</f>
        <v>1</v>
      </c>
      <c r="O25" s="54">
        <f t="shared" si="3"/>
        <v>1</v>
      </c>
      <c r="P25" s="54">
        <f>IF(VLOOKUP(C25,dynamic!$A$66:$G$75,7,0)&gt;VLOOKUP(D25,dynamic!$A$66:$G$75,7,0),C25,D25)</f>
        <v>1</v>
      </c>
      <c r="Q25" s="54">
        <f t="shared" si="4"/>
        <v>1</v>
      </c>
      <c r="R25" s="27">
        <f>COUNTIF($E$4:$E25,R$3)</f>
        <v>1</v>
      </c>
      <c r="S25" s="27">
        <f>COUNTIF($E$4:$E25,S$3)</f>
        <v>6</v>
      </c>
      <c r="T25" s="27">
        <f>COUNTIF($E$4:$E25,T$3)</f>
        <v>4</v>
      </c>
      <c r="U25" s="27">
        <f>COUNTIF($E$4:$E25,U$3)</f>
        <v>3</v>
      </c>
      <c r="V25" s="27">
        <f>COUNTIF($E$4:$E25,V$3)</f>
        <v>1</v>
      </c>
      <c r="W25" s="27">
        <f>COUNTIF($E$4:$E25,W$3)</f>
        <v>3</v>
      </c>
      <c r="X25" s="27">
        <f>COUNTIF($E$4:$E25,X$3)</f>
        <v>1</v>
      </c>
      <c r="Y25" s="27">
        <f>COUNTIF($E$4:$E25,Y$3)</f>
        <v>1</v>
      </c>
      <c r="Z25" s="27">
        <f>COUNTIF($E$4:$E25,Z$3)</f>
        <v>2</v>
      </c>
      <c r="AA25" s="27">
        <f>COUNTIF($E$4:$E25,AA$3)</f>
        <v>0</v>
      </c>
      <c r="AB25" s="38">
        <f>COUNTIF($E$4:$F25,R$3)</f>
        <v>5</v>
      </c>
      <c r="AC25" s="28">
        <f>COUNTIF($E$4:$F25,S$3)</f>
        <v>8</v>
      </c>
      <c r="AD25" s="28">
        <f>COUNTIF($E$4:$F25,T$3)</f>
        <v>4</v>
      </c>
      <c r="AE25" s="28">
        <f>COUNTIF($E$4:$F25,U$3)</f>
        <v>5</v>
      </c>
      <c r="AF25" s="28">
        <f>COUNTIF($E$4:$F25,V$3)</f>
        <v>4</v>
      </c>
      <c r="AG25" s="28">
        <f>COUNTIF($E$4:$F25,W$3)</f>
        <v>6</v>
      </c>
      <c r="AH25" s="28">
        <f>COUNTIF($E$4:$F25,X$3)</f>
        <v>2</v>
      </c>
      <c r="AI25" s="28">
        <f>COUNTIF($E$4:$F25,Y$3)</f>
        <v>3</v>
      </c>
      <c r="AJ25" s="28">
        <f>COUNTIF($E$4:$F25,Z$3)</f>
        <v>5</v>
      </c>
      <c r="AK25" s="28">
        <f>COUNTIF($E$4:$F25,AA$3)</f>
        <v>2</v>
      </c>
      <c r="AL25" s="36">
        <f t="shared" si="17"/>
        <v>0.2</v>
      </c>
      <c r="AM25" s="36">
        <f t="shared" si="5"/>
        <v>4.5</v>
      </c>
      <c r="AN25" s="36">
        <f t="shared" si="6"/>
        <v>4</v>
      </c>
      <c r="AO25" s="36">
        <f t="shared" si="7"/>
        <v>1.7999999999999998</v>
      </c>
      <c r="AP25" s="36">
        <f t="shared" si="8"/>
        <v>0.25</v>
      </c>
      <c r="AQ25" s="36">
        <f t="shared" si="9"/>
        <v>1.5</v>
      </c>
      <c r="AR25" s="36">
        <f t="shared" si="10"/>
        <v>0.5</v>
      </c>
      <c r="AS25" s="36">
        <f t="shared" si="11"/>
        <v>0.33333333333333331</v>
      </c>
      <c r="AT25" s="36">
        <f t="shared" si="12"/>
        <v>0.8</v>
      </c>
      <c r="AU25" s="36">
        <f t="shared" si="13"/>
        <v>0</v>
      </c>
      <c r="AV25" s="27">
        <v>23</v>
      </c>
    </row>
    <row r="26" spans="1:48" x14ac:dyDescent="0.35">
      <c r="A26" t="s">
        <v>144</v>
      </c>
      <c r="B26" s="33">
        <v>23</v>
      </c>
      <c r="C26" s="27">
        <v>3</v>
      </c>
      <c r="D26" s="27">
        <v>8</v>
      </c>
      <c r="E26" s="27">
        <v>8</v>
      </c>
      <c r="F26" s="27">
        <f t="shared" si="14"/>
        <v>3</v>
      </c>
      <c r="G26" s="27">
        <f t="shared" si="15"/>
        <v>-5</v>
      </c>
      <c r="H26" s="27">
        <f t="shared" si="16"/>
        <v>0</v>
      </c>
      <c r="I26" s="34">
        <f>VLOOKUP(F26,naive_stat!$A$4:$E$13,5,0)</f>
        <v>0.48148148148148145</v>
      </c>
      <c r="J26" s="35">
        <f>11-VLOOKUP(F26,naive_stat!$A$4:$F$13,6,0)</f>
        <v>5</v>
      </c>
      <c r="K26" s="36">
        <f>HLOOKUP(F26,$AL$3:AU26,AV26,0)</f>
        <v>1.5</v>
      </c>
      <c r="L26" s="54">
        <f>IF(VLOOKUP(C26,dynamic!$A$66:$F$75,4,0)&gt;VLOOKUP(D26,dynamic!$A$66:$F$75,4,0),C26,D26)</f>
        <v>3</v>
      </c>
      <c r="M26" s="54">
        <f t="shared" si="2"/>
        <v>0</v>
      </c>
      <c r="N26" s="54">
        <f>IF(VLOOKUP(C26,dynamic!$A$66:$F$75,2,0)&gt;VLOOKUP(D26,dynamic!$A$66:$F$75,2,0),C26,D26)</f>
        <v>3</v>
      </c>
      <c r="O26" s="54">
        <f t="shared" si="3"/>
        <v>0</v>
      </c>
      <c r="P26" s="54">
        <f>IF(VLOOKUP(C26,dynamic!$A$66:$G$75,7,0)&gt;VLOOKUP(D26,dynamic!$A$66:$G$75,7,0),C26,D26)</f>
        <v>3</v>
      </c>
      <c r="Q26" s="54">
        <f t="shared" si="4"/>
        <v>0</v>
      </c>
      <c r="R26" s="27">
        <f>COUNTIF($E$4:$E26,R$3)</f>
        <v>1</v>
      </c>
      <c r="S26" s="27">
        <f>COUNTIF($E$4:$E26,S$3)</f>
        <v>6</v>
      </c>
      <c r="T26" s="27">
        <f>COUNTIF($E$4:$E26,T$3)</f>
        <v>4</v>
      </c>
      <c r="U26" s="27">
        <f>COUNTIF($E$4:$E26,U$3)</f>
        <v>3</v>
      </c>
      <c r="V26" s="27">
        <f>COUNTIF($E$4:$E26,V$3)</f>
        <v>1</v>
      </c>
      <c r="W26" s="27">
        <f>COUNTIF($E$4:$E26,W$3)</f>
        <v>3</v>
      </c>
      <c r="X26" s="27">
        <f>COUNTIF($E$4:$E26,X$3)</f>
        <v>1</v>
      </c>
      <c r="Y26" s="27">
        <f>COUNTIF($E$4:$E26,Y$3)</f>
        <v>1</v>
      </c>
      <c r="Z26" s="27">
        <f>COUNTIF($E$4:$E26,Z$3)</f>
        <v>3</v>
      </c>
      <c r="AA26" s="27">
        <f>COUNTIF($E$4:$E26,AA$3)</f>
        <v>0</v>
      </c>
      <c r="AB26" s="38">
        <f>COUNTIF($E$4:$F26,R$3)</f>
        <v>5</v>
      </c>
      <c r="AC26" s="28">
        <f>COUNTIF($E$4:$F26,S$3)</f>
        <v>8</v>
      </c>
      <c r="AD26" s="28">
        <f>COUNTIF($E$4:$F26,T$3)</f>
        <v>4</v>
      </c>
      <c r="AE26" s="28">
        <f>COUNTIF($E$4:$F26,U$3)</f>
        <v>6</v>
      </c>
      <c r="AF26" s="28">
        <f>COUNTIF($E$4:$F26,V$3)</f>
        <v>4</v>
      </c>
      <c r="AG26" s="28">
        <f>COUNTIF($E$4:$F26,W$3)</f>
        <v>6</v>
      </c>
      <c r="AH26" s="28">
        <f>COUNTIF($E$4:$F26,X$3)</f>
        <v>2</v>
      </c>
      <c r="AI26" s="28">
        <f>COUNTIF($E$4:$F26,Y$3)</f>
        <v>3</v>
      </c>
      <c r="AJ26" s="28">
        <f>COUNTIF($E$4:$F26,Z$3)</f>
        <v>6</v>
      </c>
      <c r="AK26" s="28">
        <f>COUNTIF($E$4:$F26,AA$3)</f>
        <v>2</v>
      </c>
      <c r="AL26" s="36">
        <f t="shared" si="17"/>
        <v>0.2</v>
      </c>
      <c r="AM26" s="36">
        <f t="shared" si="5"/>
        <v>4.5</v>
      </c>
      <c r="AN26" s="36">
        <f t="shared" si="6"/>
        <v>4</v>
      </c>
      <c r="AO26" s="36">
        <f t="shared" si="7"/>
        <v>1.5</v>
      </c>
      <c r="AP26" s="36">
        <f t="shared" si="8"/>
        <v>0.25</v>
      </c>
      <c r="AQ26" s="36">
        <f t="shared" si="9"/>
        <v>1.5</v>
      </c>
      <c r="AR26" s="36">
        <f t="shared" si="10"/>
        <v>0.5</v>
      </c>
      <c r="AS26" s="36">
        <f t="shared" si="11"/>
        <v>0.33333333333333331</v>
      </c>
      <c r="AT26" s="36">
        <f t="shared" si="12"/>
        <v>1.5</v>
      </c>
      <c r="AU26" s="36">
        <f t="shared" si="13"/>
        <v>0</v>
      </c>
      <c r="AV26" s="27">
        <v>24</v>
      </c>
    </row>
    <row r="27" spans="1:48" x14ac:dyDescent="0.35">
      <c r="A27" t="s">
        <v>144</v>
      </c>
      <c r="B27" s="33">
        <v>24</v>
      </c>
      <c r="C27" s="27">
        <v>9</v>
      </c>
      <c r="D27" s="27">
        <v>7</v>
      </c>
      <c r="E27" s="27">
        <v>7</v>
      </c>
      <c r="F27" s="27">
        <f t="shared" si="14"/>
        <v>9</v>
      </c>
      <c r="G27" s="27">
        <f t="shared" si="15"/>
        <v>2</v>
      </c>
      <c r="H27" s="27">
        <f t="shared" si="16"/>
        <v>0</v>
      </c>
      <c r="I27" s="34">
        <f>VLOOKUP(F27,naive_stat!$A$4:$E$13,5,0)</f>
        <v>0.4</v>
      </c>
      <c r="J27" s="35">
        <f>11-VLOOKUP(F27,naive_stat!$A$4:$F$13,6,0)</f>
        <v>2</v>
      </c>
      <c r="K27" s="36">
        <f>HLOOKUP(F27,$AL$3:AU27,AV27,0)</f>
        <v>0</v>
      </c>
      <c r="L27" s="54">
        <f>IF(VLOOKUP(C27,dynamic!$A$66:$F$75,4,0)&gt;VLOOKUP(D27,dynamic!$A$66:$F$75,4,0),C27,D27)</f>
        <v>7</v>
      </c>
      <c r="M27" s="54">
        <f t="shared" si="2"/>
        <v>1</v>
      </c>
      <c r="N27" s="54">
        <f>IF(VLOOKUP(C27,dynamic!$A$66:$F$75,2,0)&gt;VLOOKUP(D27,dynamic!$A$66:$F$75,2,0),C27,D27)</f>
        <v>7</v>
      </c>
      <c r="O27" s="54">
        <f t="shared" si="3"/>
        <v>1</v>
      </c>
      <c r="P27" s="54">
        <f>IF(VLOOKUP(C27,dynamic!$A$66:$G$75,7,0)&gt;VLOOKUP(D27,dynamic!$A$66:$G$75,7,0),C27,D27)</f>
        <v>7</v>
      </c>
      <c r="Q27" s="54">
        <f t="shared" si="4"/>
        <v>1</v>
      </c>
      <c r="R27" s="27">
        <f>COUNTIF($E$4:$E27,R$3)</f>
        <v>1</v>
      </c>
      <c r="S27" s="27">
        <f>COUNTIF($E$4:$E27,S$3)</f>
        <v>6</v>
      </c>
      <c r="T27" s="27">
        <f>COUNTIF($E$4:$E27,T$3)</f>
        <v>4</v>
      </c>
      <c r="U27" s="27">
        <f>COUNTIF($E$4:$E27,U$3)</f>
        <v>3</v>
      </c>
      <c r="V27" s="27">
        <f>COUNTIF($E$4:$E27,V$3)</f>
        <v>1</v>
      </c>
      <c r="W27" s="27">
        <f>COUNTIF($E$4:$E27,W$3)</f>
        <v>3</v>
      </c>
      <c r="X27" s="27">
        <f>COUNTIF($E$4:$E27,X$3)</f>
        <v>1</v>
      </c>
      <c r="Y27" s="27">
        <f>COUNTIF($E$4:$E27,Y$3)</f>
        <v>2</v>
      </c>
      <c r="Z27" s="27">
        <f>COUNTIF($E$4:$E27,Z$3)</f>
        <v>3</v>
      </c>
      <c r="AA27" s="27">
        <f>COUNTIF($E$4:$E27,AA$3)</f>
        <v>0</v>
      </c>
      <c r="AB27" s="38">
        <f>COUNTIF($E$4:$F27,R$3)</f>
        <v>5</v>
      </c>
      <c r="AC27" s="28">
        <f>COUNTIF($E$4:$F27,S$3)</f>
        <v>8</v>
      </c>
      <c r="AD27" s="28">
        <f>COUNTIF($E$4:$F27,T$3)</f>
        <v>4</v>
      </c>
      <c r="AE27" s="28">
        <f>COUNTIF($E$4:$F27,U$3)</f>
        <v>6</v>
      </c>
      <c r="AF27" s="28">
        <f>COUNTIF($E$4:$F27,V$3)</f>
        <v>4</v>
      </c>
      <c r="AG27" s="28">
        <f>COUNTIF($E$4:$F27,W$3)</f>
        <v>6</v>
      </c>
      <c r="AH27" s="28">
        <f>COUNTIF($E$4:$F27,X$3)</f>
        <v>2</v>
      </c>
      <c r="AI27" s="28">
        <f>COUNTIF($E$4:$F27,Y$3)</f>
        <v>4</v>
      </c>
      <c r="AJ27" s="28">
        <f>COUNTIF($E$4:$F27,Z$3)</f>
        <v>6</v>
      </c>
      <c r="AK27" s="28">
        <f>COUNTIF($E$4:$F27,AA$3)</f>
        <v>3</v>
      </c>
      <c r="AL27" s="36">
        <f t="shared" si="17"/>
        <v>0.2</v>
      </c>
      <c r="AM27" s="36">
        <f t="shared" si="5"/>
        <v>4.5</v>
      </c>
      <c r="AN27" s="36">
        <f t="shared" si="6"/>
        <v>4</v>
      </c>
      <c r="AO27" s="36">
        <f t="shared" si="7"/>
        <v>1.5</v>
      </c>
      <c r="AP27" s="36">
        <f t="shared" si="8"/>
        <v>0.25</v>
      </c>
      <c r="AQ27" s="36">
        <f t="shared" si="9"/>
        <v>1.5</v>
      </c>
      <c r="AR27" s="36">
        <f t="shared" si="10"/>
        <v>0.5</v>
      </c>
      <c r="AS27" s="36">
        <f t="shared" si="11"/>
        <v>1</v>
      </c>
      <c r="AT27" s="36">
        <f t="shared" si="12"/>
        <v>1.5</v>
      </c>
      <c r="AU27" s="36">
        <f t="shared" si="13"/>
        <v>0</v>
      </c>
      <c r="AV27" s="27">
        <v>25</v>
      </c>
    </row>
    <row r="28" spans="1:48" x14ac:dyDescent="0.35">
      <c r="A28" t="s">
        <v>144</v>
      </c>
      <c r="B28" s="33">
        <v>25</v>
      </c>
      <c r="C28" s="27">
        <v>8</v>
      </c>
      <c r="D28" s="27">
        <v>5</v>
      </c>
      <c r="E28" s="27">
        <v>5</v>
      </c>
      <c r="F28" s="27">
        <f t="shared" si="14"/>
        <v>8</v>
      </c>
      <c r="G28" s="27">
        <f t="shared" si="15"/>
        <v>3</v>
      </c>
      <c r="H28" s="27">
        <f t="shared" si="16"/>
        <v>0</v>
      </c>
      <c r="I28" s="34">
        <f>VLOOKUP(F28,naive_stat!$A$4:$E$13,5,0)</f>
        <v>0.32</v>
      </c>
      <c r="J28" s="35">
        <f>11-VLOOKUP(F28,naive_stat!$A$4:$F$13,6,0)</f>
        <v>1</v>
      </c>
      <c r="K28" s="36">
        <f>HLOOKUP(F28,$AL$3:AU28,AV28,0)</f>
        <v>1.2857142857142856</v>
      </c>
      <c r="L28" s="54">
        <f>IF(VLOOKUP(C28,dynamic!$A$66:$F$75,4,0)&gt;VLOOKUP(D28,dynamic!$A$66:$F$75,4,0),C28,D28)</f>
        <v>5</v>
      </c>
      <c r="M28" s="54">
        <f t="shared" si="2"/>
        <v>1</v>
      </c>
      <c r="N28" s="54">
        <f>IF(VLOOKUP(C28,dynamic!$A$66:$F$75,2,0)&gt;VLOOKUP(D28,dynamic!$A$66:$F$75,2,0),C28,D28)</f>
        <v>8</v>
      </c>
      <c r="O28" s="54">
        <f t="shared" si="3"/>
        <v>0</v>
      </c>
      <c r="P28" s="54">
        <f>IF(VLOOKUP(C28,dynamic!$A$66:$G$75,7,0)&gt;VLOOKUP(D28,dynamic!$A$66:$G$75,7,0),C28,D28)</f>
        <v>8</v>
      </c>
      <c r="Q28" s="54">
        <f t="shared" si="4"/>
        <v>0</v>
      </c>
      <c r="R28" s="27">
        <f>COUNTIF($E$4:$E28,R$3)</f>
        <v>1</v>
      </c>
      <c r="S28" s="27">
        <f>COUNTIF($E$4:$E28,S$3)</f>
        <v>6</v>
      </c>
      <c r="T28" s="27">
        <f>COUNTIF($E$4:$E28,T$3)</f>
        <v>4</v>
      </c>
      <c r="U28" s="27">
        <f>COUNTIF($E$4:$E28,U$3)</f>
        <v>3</v>
      </c>
      <c r="V28" s="27">
        <f>COUNTIF($E$4:$E28,V$3)</f>
        <v>1</v>
      </c>
      <c r="W28" s="27">
        <f>COUNTIF($E$4:$E28,W$3)</f>
        <v>4</v>
      </c>
      <c r="X28" s="27">
        <f>COUNTIF($E$4:$E28,X$3)</f>
        <v>1</v>
      </c>
      <c r="Y28" s="27">
        <f>COUNTIF($E$4:$E28,Y$3)</f>
        <v>2</v>
      </c>
      <c r="Z28" s="27">
        <f>COUNTIF($E$4:$E28,Z$3)</f>
        <v>3</v>
      </c>
      <c r="AA28" s="27">
        <f>COUNTIF($E$4:$E28,AA$3)</f>
        <v>0</v>
      </c>
      <c r="AB28" s="38">
        <f>COUNTIF($E$4:$F28,R$3)</f>
        <v>5</v>
      </c>
      <c r="AC28" s="28">
        <f>COUNTIF($E$4:$F28,S$3)</f>
        <v>8</v>
      </c>
      <c r="AD28" s="28">
        <f>COUNTIF($E$4:$F28,T$3)</f>
        <v>4</v>
      </c>
      <c r="AE28" s="28">
        <f>COUNTIF($E$4:$F28,U$3)</f>
        <v>6</v>
      </c>
      <c r="AF28" s="28">
        <f>COUNTIF($E$4:$F28,V$3)</f>
        <v>4</v>
      </c>
      <c r="AG28" s="28">
        <f>COUNTIF($E$4:$F28,W$3)</f>
        <v>7</v>
      </c>
      <c r="AH28" s="28">
        <f>COUNTIF($E$4:$F28,X$3)</f>
        <v>2</v>
      </c>
      <c r="AI28" s="28">
        <f>COUNTIF($E$4:$F28,Y$3)</f>
        <v>4</v>
      </c>
      <c r="AJ28" s="28">
        <f>COUNTIF($E$4:$F28,Z$3)</f>
        <v>7</v>
      </c>
      <c r="AK28" s="28">
        <f>COUNTIF($E$4:$F28,AA$3)</f>
        <v>3</v>
      </c>
      <c r="AL28" s="36">
        <f t="shared" si="17"/>
        <v>0.2</v>
      </c>
      <c r="AM28" s="36">
        <f t="shared" si="5"/>
        <v>4.5</v>
      </c>
      <c r="AN28" s="36">
        <f t="shared" si="6"/>
        <v>4</v>
      </c>
      <c r="AO28" s="36">
        <f t="shared" si="7"/>
        <v>1.5</v>
      </c>
      <c r="AP28" s="36">
        <f t="shared" si="8"/>
        <v>0.25</v>
      </c>
      <c r="AQ28" s="36">
        <f t="shared" si="9"/>
        <v>2.2857142857142856</v>
      </c>
      <c r="AR28" s="36">
        <f t="shared" si="10"/>
        <v>0.5</v>
      </c>
      <c r="AS28" s="36">
        <f t="shared" si="11"/>
        <v>1</v>
      </c>
      <c r="AT28" s="36">
        <f t="shared" si="12"/>
        <v>1.2857142857142856</v>
      </c>
      <c r="AU28" s="36">
        <f t="shared" si="13"/>
        <v>0</v>
      </c>
      <c r="AV28" s="27">
        <v>26</v>
      </c>
    </row>
    <row r="29" spans="1:48" x14ac:dyDescent="0.35">
      <c r="A29" t="s">
        <v>144</v>
      </c>
      <c r="B29" s="33">
        <v>26</v>
      </c>
      <c r="C29" s="27">
        <v>0</v>
      </c>
      <c r="D29" s="27">
        <v>5</v>
      </c>
      <c r="E29" s="27">
        <v>0</v>
      </c>
      <c r="F29" s="27">
        <f t="shared" si="14"/>
        <v>5</v>
      </c>
      <c r="G29" s="27">
        <f t="shared" si="15"/>
        <v>-5</v>
      </c>
      <c r="H29" s="27">
        <f t="shared" si="16"/>
        <v>0</v>
      </c>
      <c r="I29" s="34">
        <f>VLOOKUP(F29,naive_stat!$A$4:$E$13,5,0)</f>
        <v>0.42307692307692307</v>
      </c>
      <c r="J29" s="35">
        <f>11-VLOOKUP(F29,naive_stat!$A$4:$F$13,6,0)</f>
        <v>3</v>
      </c>
      <c r="K29" s="36">
        <f>HLOOKUP(F29,$AL$3:AU29,AV29,0)</f>
        <v>2</v>
      </c>
      <c r="L29" s="54">
        <f>IF(VLOOKUP(C29,dynamic!$A$66:$F$75,4,0)&gt;VLOOKUP(D29,dynamic!$A$66:$F$75,4,0),C29,D29)</f>
        <v>0</v>
      </c>
      <c r="M29" s="54">
        <f t="shared" si="2"/>
        <v>1</v>
      </c>
      <c r="N29" s="54">
        <f>IF(VLOOKUP(C29,dynamic!$A$66:$F$75,2,0)&gt;VLOOKUP(D29,dynamic!$A$66:$F$75,2,0),C29,D29)</f>
        <v>0</v>
      </c>
      <c r="O29" s="54">
        <f t="shared" si="3"/>
        <v>1</v>
      </c>
      <c r="P29" s="54">
        <f>IF(VLOOKUP(C29,dynamic!$A$66:$G$75,7,0)&gt;VLOOKUP(D29,dynamic!$A$66:$G$75,7,0),C29,D29)</f>
        <v>0</v>
      </c>
      <c r="Q29" s="54">
        <f t="shared" si="4"/>
        <v>1</v>
      </c>
      <c r="R29" s="27">
        <f>COUNTIF($E$4:$E29,R$3)</f>
        <v>2</v>
      </c>
      <c r="S29" s="27">
        <f>COUNTIF($E$4:$E29,S$3)</f>
        <v>6</v>
      </c>
      <c r="T29" s="27">
        <f>COUNTIF($E$4:$E29,T$3)</f>
        <v>4</v>
      </c>
      <c r="U29" s="27">
        <f>COUNTIF($E$4:$E29,U$3)</f>
        <v>3</v>
      </c>
      <c r="V29" s="27">
        <f>COUNTIF($E$4:$E29,V$3)</f>
        <v>1</v>
      </c>
      <c r="W29" s="27">
        <f>COUNTIF($E$4:$E29,W$3)</f>
        <v>4</v>
      </c>
      <c r="X29" s="27">
        <f>COUNTIF($E$4:$E29,X$3)</f>
        <v>1</v>
      </c>
      <c r="Y29" s="27">
        <f>COUNTIF($E$4:$E29,Y$3)</f>
        <v>2</v>
      </c>
      <c r="Z29" s="27">
        <f>COUNTIF($E$4:$E29,Z$3)</f>
        <v>3</v>
      </c>
      <c r="AA29" s="27">
        <f>COUNTIF($E$4:$E29,AA$3)</f>
        <v>0</v>
      </c>
      <c r="AB29" s="38">
        <f>COUNTIF($E$4:$F29,R$3)</f>
        <v>6</v>
      </c>
      <c r="AC29" s="28">
        <f>COUNTIF($E$4:$F29,S$3)</f>
        <v>8</v>
      </c>
      <c r="AD29" s="28">
        <f>COUNTIF($E$4:$F29,T$3)</f>
        <v>4</v>
      </c>
      <c r="AE29" s="28">
        <f>COUNTIF($E$4:$F29,U$3)</f>
        <v>6</v>
      </c>
      <c r="AF29" s="28">
        <f>COUNTIF($E$4:$F29,V$3)</f>
        <v>4</v>
      </c>
      <c r="AG29" s="28">
        <f>COUNTIF($E$4:$F29,W$3)</f>
        <v>8</v>
      </c>
      <c r="AH29" s="28">
        <f>COUNTIF($E$4:$F29,X$3)</f>
        <v>2</v>
      </c>
      <c r="AI29" s="28">
        <f>COUNTIF($E$4:$F29,Y$3)</f>
        <v>4</v>
      </c>
      <c r="AJ29" s="28">
        <f>COUNTIF($E$4:$F29,Z$3)</f>
        <v>7</v>
      </c>
      <c r="AK29" s="28">
        <f>COUNTIF($E$4:$F29,AA$3)</f>
        <v>3</v>
      </c>
      <c r="AL29" s="36">
        <f t="shared" si="17"/>
        <v>0.66666666666666663</v>
      </c>
      <c r="AM29" s="36">
        <f t="shared" si="5"/>
        <v>4.5</v>
      </c>
      <c r="AN29" s="36">
        <f t="shared" si="6"/>
        <v>4</v>
      </c>
      <c r="AO29" s="36">
        <f t="shared" si="7"/>
        <v>1.5</v>
      </c>
      <c r="AP29" s="36">
        <f t="shared" si="8"/>
        <v>0.25</v>
      </c>
      <c r="AQ29" s="36">
        <f t="shared" si="9"/>
        <v>2</v>
      </c>
      <c r="AR29" s="36">
        <f t="shared" si="10"/>
        <v>0.5</v>
      </c>
      <c r="AS29" s="36">
        <f t="shared" si="11"/>
        <v>1</v>
      </c>
      <c r="AT29" s="36">
        <f t="shared" si="12"/>
        <v>1.2857142857142856</v>
      </c>
      <c r="AU29" s="36">
        <f t="shared" si="13"/>
        <v>0</v>
      </c>
      <c r="AV29" s="27">
        <v>27</v>
      </c>
    </row>
    <row r="30" spans="1:48" x14ac:dyDescent="0.35">
      <c r="A30" t="s">
        <v>144</v>
      </c>
      <c r="B30" s="33">
        <v>27</v>
      </c>
      <c r="C30" s="27">
        <v>3</v>
      </c>
      <c r="D30" s="27">
        <v>2</v>
      </c>
      <c r="E30" s="27">
        <v>3</v>
      </c>
      <c r="F30" s="27">
        <f t="shared" si="14"/>
        <v>2</v>
      </c>
      <c r="G30" s="27">
        <f t="shared" si="15"/>
        <v>1</v>
      </c>
      <c r="H30" s="27">
        <f t="shared" si="16"/>
        <v>0</v>
      </c>
      <c r="I30" s="34">
        <f>VLOOKUP(F30,naive_stat!$A$4:$E$13,5,0)</f>
        <v>0.4838709677419355</v>
      </c>
      <c r="J30" s="35">
        <f>11-VLOOKUP(F30,naive_stat!$A$4:$F$13,6,0)</f>
        <v>6</v>
      </c>
      <c r="K30" s="36">
        <f>HLOOKUP(F30,$AL$3:AU30,AV30,0)</f>
        <v>3.2</v>
      </c>
      <c r="L30" s="54">
        <f>IF(VLOOKUP(C30,dynamic!$A$66:$F$75,4,0)&gt;VLOOKUP(D30,dynamic!$A$66:$F$75,4,0),C30,D30)</f>
        <v>2</v>
      </c>
      <c r="M30" s="54">
        <f t="shared" si="2"/>
        <v>0</v>
      </c>
      <c r="N30" s="54">
        <f>IF(VLOOKUP(C30,dynamic!$A$66:$F$75,2,0)&gt;VLOOKUP(D30,dynamic!$A$66:$F$75,2,0),C30,D30)</f>
        <v>2</v>
      </c>
      <c r="O30" s="54">
        <f t="shared" si="3"/>
        <v>0</v>
      </c>
      <c r="P30" s="54">
        <f>IF(VLOOKUP(C30,dynamic!$A$66:$G$75,7,0)&gt;VLOOKUP(D30,dynamic!$A$66:$G$75,7,0),C30,D30)</f>
        <v>3</v>
      </c>
      <c r="Q30" s="54">
        <f t="shared" si="4"/>
        <v>1</v>
      </c>
      <c r="R30" s="27">
        <f>COUNTIF($E$4:$E30,R$3)</f>
        <v>2</v>
      </c>
      <c r="S30" s="27">
        <f>COUNTIF($E$4:$E30,S$3)</f>
        <v>6</v>
      </c>
      <c r="T30" s="27">
        <f>COUNTIF($E$4:$E30,T$3)</f>
        <v>4</v>
      </c>
      <c r="U30" s="27">
        <f>COUNTIF($E$4:$E30,U$3)</f>
        <v>4</v>
      </c>
      <c r="V30" s="27">
        <f>COUNTIF($E$4:$E30,V$3)</f>
        <v>1</v>
      </c>
      <c r="W30" s="27">
        <f>COUNTIF($E$4:$E30,W$3)</f>
        <v>4</v>
      </c>
      <c r="X30" s="27">
        <f>COUNTIF($E$4:$E30,X$3)</f>
        <v>1</v>
      </c>
      <c r="Y30" s="27">
        <f>COUNTIF($E$4:$E30,Y$3)</f>
        <v>2</v>
      </c>
      <c r="Z30" s="27">
        <f>COUNTIF($E$4:$E30,Z$3)</f>
        <v>3</v>
      </c>
      <c r="AA30" s="27">
        <f>COUNTIF($E$4:$E30,AA$3)</f>
        <v>0</v>
      </c>
      <c r="AB30" s="38">
        <f>COUNTIF($E$4:$F30,R$3)</f>
        <v>6</v>
      </c>
      <c r="AC30" s="28">
        <f>COUNTIF($E$4:$F30,S$3)</f>
        <v>8</v>
      </c>
      <c r="AD30" s="28">
        <f>COUNTIF($E$4:$F30,T$3)</f>
        <v>5</v>
      </c>
      <c r="AE30" s="28">
        <f>COUNTIF($E$4:$F30,U$3)</f>
        <v>7</v>
      </c>
      <c r="AF30" s="28">
        <f>COUNTIF($E$4:$F30,V$3)</f>
        <v>4</v>
      </c>
      <c r="AG30" s="28">
        <f>COUNTIF($E$4:$F30,W$3)</f>
        <v>8</v>
      </c>
      <c r="AH30" s="28">
        <f>COUNTIF($E$4:$F30,X$3)</f>
        <v>2</v>
      </c>
      <c r="AI30" s="28">
        <f>COUNTIF($E$4:$F30,Y$3)</f>
        <v>4</v>
      </c>
      <c r="AJ30" s="28">
        <f>COUNTIF($E$4:$F30,Z$3)</f>
        <v>7</v>
      </c>
      <c r="AK30" s="28">
        <f>COUNTIF($E$4:$F30,AA$3)</f>
        <v>3</v>
      </c>
      <c r="AL30" s="36">
        <f t="shared" si="17"/>
        <v>0.66666666666666663</v>
      </c>
      <c r="AM30" s="36">
        <f t="shared" si="5"/>
        <v>4.5</v>
      </c>
      <c r="AN30" s="36">
        <f t="shared" si="6"/>
        <v>3.2</v>
      </c>
      <c r="AO30" s="36">
        <f t="shared" si="7"/>
        <v>2.2857142857142856</v>
      </c>
      <c r="AP30" s="36">
        <f t="shared" si="8"/>
        <v>0.25</v>
      </c>
      <c r="AQ30" s="36">
        <f t="shared" si="9"/>
        <v>2</v>
      </c>
      <c r="AR30" s="36">
        <f t="shared" si="10"/>
        <v>0.5</v>
      </c>
      <c r="AS30" s="36">
        <f t="shared" si="11"/>
        <v>1</v>
      </c>
      <c r="AT30" s="36">
        <f t="shared" si="12"/>
        <v>1.2857142857142856</v>
      </c>
      <c r="AU30" s="36">
        <f t="shared" si="13"/>
        <v>0</v>
      </c>
      <c r="AV30" s="27">
        <v>28</v>
      </c>
    </row>
    <row r="31" spans="1:48" x14ac:dyDescent="0.35">
      <c r="A31" t="s">
        <v>144</v>
      </c>
      <c r="B31" s="33">
        <v>28</v>
      </c>
      <c r="C31" s="27">
        <v>4</v>
      </c>
      <c r="D31" s="27">
        <v>0</v>
      </c>
      <c r="E31" s="27">
        <v>4</v>
      </c>
      <c r="F31" s="27">
        <f t="shared" si="14"/>
        <v>0</v>
      </c>
      <c r="G31" s="27">
        <f t="shared" si="15"/>
        <v>4</v>
      </c>
      <c r="H31" s="27">
        <f t="shared" si="16"/>
        <v>0</v>
      </c>
      <c r="I31" s="34">
        <f>VLOOKUP(F31,naive_stat!$A$4:$E$13,5,0)</f>
        <v>0.5161290322580645</v>
      </c>
      <c r="J31" s="35">
        <f>11-VLOOKUP(F31,naive_stat!$A$4:$F$13,6,0)</f>
        <v>8</v>
      </c>
      <c r="K31" s="36">
        <f>HLOOKUP(F31,$AL$3:AU31,AV31,0)</f>
        <v>0.5714285714285714</v>
      </c>
      <c r="L31" s="54">
        <f>IF(VLOOKUP(C31,dynamic!$A$66:$F$75,4,0)&gt;VLOOKUP(D31,dynamic!$A$66:$F$75,4,0),C31,D31)</f>
        <v>4</v>
      </c>
      <c r="M31" s="54">
        <f t="shared" si="2"/>
        <v>1</v>
      </c>
      <c r="N31" s="54">
        <f>IF(VLOOKUP(C31,dynamic!$A$66:$F$75,2,0)&gt;VLOOKUP(D31,dynamic!$A$66:$F$75,2,0),C31,D31)</f>
        <v>4</v>
      </c>
      <c r="O31" s="54">
        <f t="shared" si="3"/>
        <v>1</v>
      </c>
      <c r="P31" s="54">
        <f>IF(VLOOKUP(C31,dynamic!$A$66:$G$75,7,0)&gt;VLOOKUP(D31,dynamic!$A$66:$G$75,7,0),C31,D31)</f>
        <v>4</v>
      </c>
      <c r="Q31" s="54">
        <f t="shared" si="4"/>
        <v>1</v>
      </c>
      <c r="R31" s="27">
        <f>COUNTIF($E$4:$E31,R$3)</f>
        <v>2</v>
      </c>
      <c r="S31" s="27">
        <f>COUNTIF($E$4:$E31,S$3)</f>
        <v>6</v>
      </c>
      <c r="T31" s="27">
        <f>COUNTIF($E$4:$E31,T$3)</f>
        <v>4</v>
      </c>
      <c r="U31" s="27">
        <f>COUNTIF($E$4:$E31,U$3)</f>
        <v>4</v>
      </c>
      <c r="V31" s="27">
        <f>COUNTIF($E$4:$E31,V$3)</f>
        <v>2</v>
      </c>
      <c r="W31" s="27">
        <f>COUNTIF($E$4:$E31,W$3)</f>
        <v>4</v>
      </c>
      <c r="X31" s="27">
        <f>COUNTIF($E$4:$E31,X$3)</f>
        <v>1</v>
      </c>
      <c r="Y31" s="27">
        <f>COUNTIF($E$4:$E31,Y$3)</f>
        <v>2</v>
      </c>
      <c r="Z31" s="27">
        <f>COUNTIF($E$4:$E31,Z$3)</f>
        <v>3</v>
      </c>
      <c r="AA31" s="27">
        <f>COUNTIF($E$4:$E31,AA$3)</f>
        <v>0</v>
      </c>
      <c r="AB31" s="38">
        <f>COUNTIF($E$4:$F31,R$3)</f>
        <v>7</v>
      </c>
      <c r="AC31" s="28">
        <f>COUNTIF($E$4:$F31,S$3)</f>
        <v>8</v>
      </c>
      <c r="AD31" s="28">
        <f>COUNTIF($E$4:$F31,T$3)</f>
        <v>5</v>
      </c>
      <c r="AE31" s="28">
        <f>COUNTIF($E$4:$F31,U$3)</f>
        <v>7</v>
      </c>
      <c r="AF31" s="28">
        <f>COUNTIF($E$4:$F31,V$3)</f>
        <v>5</v>
      </c>
      <c r="AG31" s="28">
        <f>COUNTIF($E$4:$F31,W$3)</f>
        <v>8</v>
      </c>
      <c r="AH31" s="28">
        <f>COUNTIF($E$4:$F31,X$3)</f>
        <v>2</v>
      </c>
      <c r="AI31" s="28">
        <f>COUNTIF($E$4:$F31,Y$3)</f>
        <v>4</v>
      </c>
      <c r="AJ31" s="28">
        <f>COUNTIF($E$4:$F31,Z$3)</f>
        <v>7</v>
      </c>
      <c r="AK31" s="28">
        <f>COUNTIF($E$4:$F31,AA$3)</f>
        <v>3</v>
      </c>
      <c r="AL31" s="36">
        <f t="shared" si="17"/>
        <v>0.5714285714285714</v>
      </c>
      <c r="AM31" s="36">
        <f t="shared" si="5"/>
        <v>4.5</v>
      </c>
      <c r="AN31" s="36">
        <f t="shared" si="6"/>
        <v>3.2</v>
      </c>
      <c r="AO31" s="36">
        <f t="shared" si="7"/>
        <v>2.2857142857142856</v>
      </c>
      <c r="AP31" s="36">
        <f t="shared" si="8"/>
        <v>0.8</v>
      </c>
      <c r="AQ31" s="36">
        <f t="shared" si="9"/>
        <v>2</v>
      </c>
      <c r="AR31" s="36">
        <f t="shared" si="10"/>
        <v>0.5</v>
      </c>
      <c r="AS31" s="36">
        <f t="shared" si="11"/>
        <v>1</v>
      </c>
      <c r="AT31" s="36">
        <f t="shared" si="12"/>
        <v>1.2857142857142856</v>
      </c>
      <c r="AU31" s="36">
        <f t="shared" si="13"/>
        <v>0</v>
      </c>
      <c r="AV31" s="27">
        <v>29</v>
      </c>
    </row>
    <row r="32" spans="1:48" x14ac:dyDescent="0.35">
      <c r="A32" t="s">
        <v>144</v>
      </c>
      <c r="B32" s="33">
        <v>29</v>
      </c>
      <c r="C32" s="27">
        <v>0</v>
      </c>
      <c r="D32" s="27">
        <v>4</v>
      </c>
      <c r="E32" s="27">
        <v>0</v>
      </c>
      <c r="F32" s="27">
        <f t="shared" si="14"/>
        <v>4</v>
      </c>
      <c r="G32" s="27">
        <f t="shared" si="15"/>
        <v>-4</v>
      </c>
      <c r="H32" s="27">
        <f t="shared" si="16"/>
        <v>0</v>
      </c>
      <c r="I32" s="34">
        <f>VLOOKUP(F32,naive_stat!$A$4:$E$13,5,0)</f>
        <v>0.5161290322580645</v>
      </c>
      <c r="J32" s="35">
        <f>11-VLOOKUP(F32,naive_stat!$A$4:$F$13,6,0)</f>
        <v>8</v>
      </c>
      <c r="K32" s="36">
        <f>HLOOKUP(F32,$AL$3:AU32,AV32,0)</f>
        <v>0.66666666666666663</v>
      </c>
      <c r="L32" s="54">
        <f>IF(VLOOKUP(C32,dynamic!$A$66:$F$75,4,0)&gt;VLOOKUP(D32,dynamic!$A$66:$F$75,4,0),C32,D32)</f>
        <v>4</v>
      </c>
      <c r="M32" s="54">
        <f t="shared" si="2"/>
        <v>0</v>
      </c>
      <c r="N32" s="54">
        <f>IF(VLOOKUP(C32,dynamic!$A$66:$F$75,2,0)&gt;VLOOKUP(D32,dynamic!$A$66:$F$75,2,0),C32,D32)</f>
        <v>4</v>
      </c>
      <c r="O32" s="54">
        <f t="shared" si="3"/>
        <v>0</v>
      </c>
      <c r="P32" s="54">
        <f>IF(VLOOKUP(C32,dynamic!$A$66:$G$75,7,0)&gt;VLOOKUP(D32,dynamic!$A$66:$G$75,7,0),C32,D32)</f>
        <v>4</v>
      </c>
      <c r="Q32" s="54">
        <f t="shared" si="4"/>
        <v>0</v>
      </c>
      <c r="R32" s="27">
        <f>COUNTIF($E$4:$E32,R$3)</f>
        <v>3</v>
      </c>
      <c r="S32" s="27">
        <f>COUNTIF($E$4:$E32,S$3)</f>
        <v>6</v>
      </c>
      <c r="T32" s="27">
        <f>COUNTIF($E$4:$E32,T$3)</f>
        <v>4</v>
      </c>
      <c r="U32" s="27">
        <f>COUNTIF($E$4:$E32,U$3)</f>
        <v>4</v>
      </c>
      <c r="V32" s="27">
        <f>COUNTIF($E$4:$E32,V$3)</f>
        <v>2</v>
      </c>
      <c r="W32" s="27">
        <f>COUNTIF($E$4:$E32,W$3)</f>
        <v>4</v>
      </c>
      <c r="X32" s="27">
        <f>COUNTIF($E$4:$E32,X$3)</f>
        <v>1</v>
      </c>
      <c r="Y32" s="27">
        <f>COUNTIF($E$4:$E32,Y$3)</f>
        <v>2</v>
      </c>
      <c r="Z32" s="27">
        <f>COUNTIF($E$4:$E32,Z$3)</f>
        <v>3</v>
      </c>
      <c r="AA32" s="27">
        <f>COUNTIF($E$4:$E32,AA$3)</f>
        <v>0</v>
      </c>
      <c r="AB32" s="38">
        <f>COUNTIF($E$4:$F32,R$3)</f>
        <v>8</v>
      </c>
      <c r="AC32" s="28">
        <f>COUNTIF($E$4:$F32,S$3)</f>
        <v>8</v>
      </c>
      <c r="AD32" s="28">
        <f>COUNTIF($E$4:$F32,T$3)</f>
        <v>5</v>
      </c>
      <c r="AE32" s="28">
        <f>COUNTIF($E$4:$F32,U$3)</f>
        <v>7</v>
      </c>
      <c r="AF32" s="28">
        <f>COUNTIF($E$4:$F32,V$3)</f>
        <v>6</v>
      </c>
      <c r="AG32" s="28">
        <f>COUNTIF($E$4:$F32,W$3)</f>
        <v>8</v>
      </c>
      <c r="AH32" s="28">
        <f>COUNTIF($E$4:$F32,X$3)</f>
        <v>2</v>
      </c>
      <c r="AI32" s="28">
        <f>COUNTIF($E$4:$F32,Y$3)</f>
        <v>4</v>
      </c>
      <c r="AJ32" s="28">
        <f>COUNTIF($E$4:$F32,Z$3)</f>
        <v>7</v>
      </c>
      <c r="AK32" s="28">
        <f>COUNTIF($E$4:$F32,AA$3)</f>
        <v>3</v>
      </c>
      <c r="AL32" s="36">
        <f t="shared" si="17"/>
        <v>1.125</v>
      </c>
      <c r="AM32" s="36">
        <f t="shared" si="5"/>
        <v>4.5</v>
      </c>
      <c r="AN32" s="36">
        <f t="shared" si="6"/>
        <v>3.2</v>
      </c>
      <c r="AO32" s="36">
        <f t="shared" si="7"/>
        <v>2.2857142857142856</v>
      </c>
      <c r="AP32" s="36">
        <f t="shared" si="8"/>
        <v>0.66666666666666663</v>
      </c>
      <c r="AQ32" s="36">
        <f t="shared" si="9"/>
        <v>2</v>
      </c>
      <c r="AR32" s="36">
        <f t="shared" si="10"/>
        <v>0.5</v>
      </c>
      <c r="AS32" s="36">
        <f t="shared" si="11"/>
        <v>1</v>
      </c>
      <c r="AT32" s="36">
        <f t="shared" si="12"/>
        <v>1.2857142857142856</v>
      </c>
      <c r="AU32" s="36">
        <f t="shared" si="13"/>
        <v>0</v>
      </c>
      <c r="AV32" s="27">
        <v>30</v>
      </c>
    </row>
    <row r="33" spans="1:48" x14ac:dyDescent="0.35">
      <c r="A33" t="s">
        <v>144</v>
      </c>
      <c r="B33" s="33">
        <v>30</v>
      </c>
      <c r="C33" s="27">
        <v>9</v>
      </c>
      <c r="D33" s="27">
        <v>4</v>
      </c>
      <c r="E33" s="27">
        <v>4</v>
      </c>
      <c r="F33" s="27">
        <f t="shared" si="14"/>
        <v>9</v>
      </c>
      <c r="G33" s="27">
        <f t="shared" si="15"/>
        <v>5</v>
      </c>
      <c r="H33" s="27">
        <f t="shared" si="16"/>
        <v>0</v>
      </c>
      <c r="I33" s="34">
        <f>VLOOKUP(F33,naive_stat!$A$4:$E$13,5,0)</f>
        <v>0.4</v>
      </c>
      <c r="J33" s="35">
        <f>11-VLOOKUP(F33,naive_stat!$A$4:$F$13,6,0)</f>
        <v>2</v>
      </c>
      <c r="K33" s="36">
        <f>HLOOKUP(F33,$AL$3:AU33,AV33,0)</f>
        <v>0</v>
      </c>
      <c r="L33" s="54">
        <f>IF(VLOOKUP(C33,dynamic!$A$66:$F$75,4,0)&gt;VLOOKUP(D33,dynamic!$A$66:$F$75,4,0),C33,D33)</f>
        <v>4</v>
      </c>
      <c r="M33" s="54">
        <f t="shared" si="2"/>
        <v>1</v>
      </c>
      <c r="N33" s="54">
        <f>IF(VLOOKUP(C33,dynamic!$A$66:$F$75,2,0)&gt;VLOOKUP(D33,dynamic!$A$66:$F$75,2,0),C33,D33)</f>
        <v>4</v>
      </c>
      <c r="O33" s="54">
        <f t="shared" si="3"/>
        <v>1</v>
      </c>
      <c r="P33" s="54">
        <f>IF(VLOOKUP(C33,dynamic!$A$66:$G$75,7,0)&gt;VLOOKUP(D33,dynamic!$A$66:$G$75,7,0),C33,D33)</f>
        <v>4</v>
      </c>
      <c r="Q33" s="54">
        <f t="shared" si="4"/>
        <v>1</v>
      </c>
      <c r="R33" s="27">
        <f>COUNTIF($E$4:$E33,R$3)</f>
        <v>3</v>
      </c>
      <c r="S33" s="27">
        <f>COUNTIF($E$4:$E33,S$3)</f>
        <v>6</v>
      </c>
      <c r="T33" s="27">
        <f>COUNTIF($E$4:$E33,T$3)</f>
        <v>4</v>
      </c>
      <c r="U33" s="27">
        <f>COUNTIF($E$4:$E33,U$3)</f>
        <v>4</v>
      </c>
      <c r="V33" s="27">
        <f>COUNTIF($E$4:$E33,V$3)</f>
        <v>3</v>
      </c>
      <c r="W33" s="27">
        <f>COUNTIF($E$4:$E33,W$3)</f>
        <v>4</v>
      </c>
      <c r="X33" s="27">
        <f>COUNTIF($E$4:$E33,X$3)</f>
        <v>1</v>
      </c>
      <c r="Y33" s="27">
        <f>COUNTIF($E$4:$E33,Y$3)</f>
        <v>2</v>
      </c>
      <c r="Z33" s="27">
        <f>COUNTIF($E$4:$E33,Z$3)</f>
        <v>3</v>
      </c>
      <c r="AA33" s="27">
        <f>COUNTIF($E$4:$E33,AA$3)</f>
        <v>0</v>
      </c>
      <c r="AB33" s="38">
        <f>COUNTIF($E$4:$F33,R$3)</f>
        <v>8</v>
      </c>
      <c r="AC33" s="28">
        <f>COUNTIF($E$4:$F33,S$3)</f>
        <v>8</v>
      </c>
      <c r="AD33" s="28">
        <f>COUNTIF($E$4:$F33,T$3)</f>
        <v>5</v>
      </c>
      <c r="AE33" s="28">
        <f>COUNTIF($E$4:$F33,U$3)</f>
        <v>7</v>
      </c>
      <c r="AF33" s="28">
        <f>COUNTIF($E$4:$F33,V$3)</f>
        <v>7</v>
      </c>
      <c r="AG33" s="28">
        <f>COUNTIF($E$4:$F33,W$3)</f>
        <v>8</v>
      </c>
      <c r="AH33" s="28">
        <f>COUNTIF($E$4:$F33,X$3)</f>
        <v>2</v>
      </c>
      <c r="AI33" s="28">
        <f>COUNTIF($E$4:$F33,Y$3)</f>
        <v>4</v>
      </c>
      <c r="AJ33" s="28">
        <f>COUNTIF($E$4:$F33,Z$3)</f>
        <v>7</v>
      </c>
      <c r="AK33" s="28">
        <f>COUNTIF($E$4:$F33,AA$3)</f>
        <v>4</v>
      </c>
      <c r="AL33" s="36">
        <f t="shared" si="17"/>
        <v>1.125</v>
      </c>
      <c r="AM33" s="36">
        <f t="shared" si="5"/>
        <v>4.5</v>
      </c>
      <c r="AN33" s="36">
        <f t="shared" si="6"/>
        <v>3.2</v>
      </c>
      <c r="AO33" s="36">
        <f t="shared" si="7"/>
        <v>2.2857142857142856</v>
      </c>
      <c r="AP33" s="36">
        <f t="shared" si="8"/>
        <v>1.2857142857142856</v>
      </c>
      <c r="AQ33" s="36">
        <f t="shared" si="9"/>
        <v>2</v>
      </c>
      <c r="AR33" s="36">
        <f t="shared" si="10"/>
        <v>0.5</v>
      </c>
      <c r="AS33" s="36">
        <f t="shared" si="11"/>
        <v>1</v>
      </c>
      <c r="AT33" s="36">
        <f t="shared" si="12"/>
        <v>1.2857142857142856</v>
      </c>
      <c r="AU33" s="36">
        <f t="shared" si="13"/>
        <v>0</v>
      </c>
      <c r="AV33" s="27">
        <v>31</v>
      </c>
    </row>
    <row r="34" spans="1:48" x14ac:dyDescent="0.35">
      <c r="A34" t="s">
        <v>144</v>
      </c>
      <c r="B34" s="33">
        <v>31</v>
      </c>
      <c r="C34" s="27">
        <v>4</v>
      </c>
      <c r="D34" s="27">
        <v>9</v>
      </c>
      <c r="E34" s="27">
        <v>9</v>
      </c>
      <c r="F34" s="27">
        <f t="shared" si="14"/>
        <v>4</v>
      </c>
      <c r="G34" s="27">
        <f t="shared" si="15"/>
        <v>-5</v>
      </c>
      <c r="H34" s="27">
        <f t="shared" si="16"/>
        <v>0</v>
      </c>
      <c r="I34" s="34">
        <f>VLOOKUP(F34,naive_stat!$A$4:$E$13,5,0)</f>
        <v>0.5161290322580645</v>
      </c>
      <c r="J34" s="35">
        <f>11-VLOOKUP(F34,naive_stat!$A$4:$F$13,6,0)</f>
        <v>8</v>
      </c>
      <c r="K34" s="36">
        <f>HLOOKUP(F34,$AL$3:AU34,AV34,0)</f>
        <v>1.125</v>
      </c>
      <c r="L34" s="54">
        <f>IF(VLOOKUP(C34,dynamic!$A$66:$F$75,4,0)&gt;VLOOKUP(D34,dynamic!$A$66:$F$75,4,0),C34,D34)</f>
        <v>4</v>
      </c>
      <c r="M34" s="54">
        <f t="shared" si="2"/>
        <v>0</v>
      </c>
      <c r="N34" s="54">
        <f>IF(VLOOKUP(C34,dynamic!$A$66:$F$75,2,0)&gt;VLOOKUP(D34,dynamic!$A$66:$F$75,2,0),C34,D34)</f>
        <v>4</v>
      </c>
      <c r="O34" s="54">
        <f t="shared" si="3"/>
        <v>0</v>
      </c>
      <c r="P34" s="54">
        <f>IF(VLOOKUP(C34,dynamic!$A$66:$G$75,7,0)&gt;VLOOKUP(D34,dynamic!$A$66:$G$75,7,0),C34,D34)</f>
        <v>4</v>
      </c>
      <c r="Q34" s="54">
        <f t="shared" si="4"/>
        <v>0</v>
      </c>
      <c r="R34" s="27">
        <f>COUNTIF($E$4:$E34,R$3)</f>
        <v>3</v>
      </c>
      <c r="S34" s="27">
        <f>COUNTIF($E$4:$E34,S$3)</f>
        <v>6</v>
      </c>
      <c r="T34" s="27">
        <f>COUNTIF($E$4:$E34,T$3)</f>
        <v>4</v>
      </c>
      <c r="U34" s="27">
        <f>COUNTIF($E$4:$E34,U$3)</f>
        <v>4</v>
      </c>
      <c r="V34" s="27">
        <f>COUNTIF($E$4:$E34,V$3)</f>
        <v>3</v>
      </c>
      <c r="W34" s="27">
        <f>COUNTIF($E$4:$E34,W$3)</f>
        <v>4</v>
      </c>
      <c r="X34" s="27">
        <f>COUNTIF($E$4:$E34,X$3)</f>
        <v>1</v>
      </c>
      <c r="Y34" s="27">
        <f>COUNTIF($E$4:$E34,Y$3)</f>
        <v>2</v>
      </c>
      <c r="Z34" s="27">
        <f>COUNTIF($E$4:$E34,Z$3)</f>
        <v>3</v>
      </c>
      <c r="AA34" s="27">
        <f>COUNTIF($E$4:$E34,AA$3)</f>
        <v>1</v>
      </c>
      <c r="AB34" s="38">
        <f>COUNTIF($E$4:$F34,R$3)</f>
        <v>8</v>
      </c>
      <c r="AC34" s="28">
        <f>COUNTIF($E$4:$F34,S$3)</f>
        <v>8</v>
      </c>
      <c r="AD34" s="28">
        <f>COUNTIF($E$4:$F34,T$3)</f>
        <v>5</v>
      </c>
      <c r="AE34" s="28">
        <f>COUNTIF($E$4:$F34,U$3)</f>
        <v>7</v>
      </c>
      <c r="AF34" s="28">
        <f>COUNTIF($E$4:$F34,V$3)</f>
        <v>8</v>
      </c>
      <c r="AG34" s="28">
        <f>COUNTIF($E$4:$F34,W$3)</f>
        <v>8</v>
      </c>
      <c r="AH34" s="28">
        <f>COUNTIF($E$4:$F34,X$3)</f>
        <v>2</v>
      </c>
      <c r="AI34" s="28">
        <f>COUNTIF($E$4:$F34,Y$3)</f>
        <v>4</v>
      </c>
      <c r="AJ34" s="28">
        <f>COUNTIF($E$4:$F34,Z$3)</f>
        <v>7</v>
      </c>
      <c r="AK34" s="28">
        <f>COUNTIF($E$4:$F34,AA$3)</f>
        <v>5</v>
      </c>
      <c r="AL34" s="36">
        <f t="shared" si="17"/>
        <v>1.125</v>
      </c>
      <c r="AM34" s="36">
        <f t="shared" si="5"/>
        <v>4.5</v>
      </c>
      <c r="AN34" s="36">
        <f t="shared" si="6"/>
        <v>3.2</v>
      </c>
      <c r="AO34" s="36">
        <f t="shared" si="7"/>
        <v>2.2857142857142856</v>
      </c>
      <c r="AP34" s="36">
        <f t="shared" si="8"/>
        <v>1.125</v>
      </c>
      <c r="AQ34" s="36">
        <f t="shared" si="9"/>
        <v>2</v>
      </c>
      <c r="AR34" s="36">
        <f t="shared" si="10"/>
        <v>0.5</v>
      </c>
      <c r="AS34" s="36">
        <f t="shared" si="11"/>
        <v>1</v>
      </c>
      <c r="AT34" s="36">
        <f t="shared" si="12"/>
        <v>1.2857142857142856</v>
      </c>
      <c r="AU34" s="36">
        <f t="shared" si="13"/>
        <v>0.2</v>
      </c>
      <c r="AV34" s="27">
        <v>32</v>
      </c>
    </row>
    <row r="35" spans="1:48" x14ac:dyDescent="0.35">
      <c r="A35" t="s">
        <v>144</v>
      </c>
      <c r="B35" s="33">
        <v>32</v>
      </c>
      <c r="C35" s="27">
        <v>3</v>
      </c>
      <c r="D35" s="27">
        <v>1</v>
      </c>
      <c r="E35" s="27">
        <v>3</v>
      </c>
      <c r="F35" s="27">
        <f t="shared" si="14"/>
        <v>1</v>
      </c>
      <c r="G35" s="27">
        <f t="shared" si="15"/>
        <v>2</v>
      </c>
      <c r="H35" s="27">
        <f t="shared" si="16"/>
        <v>0</v>
      </c>
      <c r="I35" s="34">
        <f>VLOOKUP(F35,naive_stat!$A$4:$E$13,5,0)</f>
        <v>0.7567567567567568</v>
      </c>
      <c r="J35" s="35">
        <f>11-VLOOKUP(F35,naive_stat!$A$4:$F$13,6,0)</f>
        <v>10</v>
      </c>
      <c r="K35" s="36">
        <f>HLOOKUP(F35,$AL$3:AU35,AV35,0)</f>
        <v>4</v>
      </c>
      <c r="L35" s="54">
        <f>IF(VLOOKUP(C35,dynamic!$A$66:$F$75,4,0)&gt;VLOOKUP(D35,dynamic!$A$66:$F$75,4,0),C35,D35)</f>
        <v>1</v>
      </c>
      <c r="M35" s="54">
        <f t="shared" si="2"/>
        <v>0</v>
      </c>
      <c r="N35" s="54">
        <f>IF(VLOOKUP(C35,dynamic!$A$66:$F$75,2,0)&gt;VLOOKUP(D35,dynamic!$A$66:$F$75,2,0),C35,D35)</f>
        <v>1</v>
      </c>
      <c r="O35" s="54">
        <f t="shared" si="3"/>
        <v>0</v>
      </c>
      <c r="P35" s="54">
        <f>IF(VLOOKUP(C35,dynamic!$A$66:$G$75,7,0)&gt;VLOOKUP(D35,dynamic!$A$66:$G$75,7,0),C35,D35)</f>
        <v>1</v>
      </c>
      <c r="Q35" s="54">
        <f t="shared" si="4"/>
        <v>0</v>
      </c>
      <c r="R35" s="27">
        <f>COUNTIF($E$4:$E35,R$3)</f>
        <v>3</v>
      </c>
      <c r="S35" s="27">
        <f>COUNTIF($E$4:$E35,S$3)</f>
        <v>6</v>
      </c>
      <c r="T35" s="27">
        <f>COUNTIF($E$4:$E35,T$3)</f>
        <v>4</v>
      </c>
      <c r="U35" s="27">
        <f>COUNTIF($E$4:$E35,U$3)</f>
        <v>5</v>
      </c>
      <c r="V35" s="27">
        <f>COUNTIF($E$4:$E35,V$3)</f>
        <v>3</v>
      </c>
      <c r="W35" s="27">
        <f>COUNTIF($E$4:$E35,W$3)</f>
        <v>4</v>
      </c>
      <c r="X35" s="27">
        <f>COUNTIF($E$4:$E35,X$3)</f>
        <v>1</v>
      </c>
      <c r="Y35" s="27">
        <f>COUNTIF($E$4:$E35,Y$3)</f>
        <v>2</v>
      </c>
      <c r="Z35" s="27">
        <f>COUNTIF($E$4:$E35,Z$3)</f>
        <v>3</v>
      </c>
      <c r="AA35" s="27">
        <f>COUNTIF($E$4:$E35,AA$3)</f>
        <v>1</v>
      </c>
      <c r="AB35" s="38">
        <f>COUNTIF($E$4:$F35,R$3)</f>
        <v>8</v>
      </c>
      <c r="AC35" s="28">
        <f>COUNTIF($E$4:$F35,S$3)</f>
        <v>9</v>
      </c>
      <c r="AD35" s="28">
        <f>COUNTIF($E$4:$F35,T$3)</f>
        <v>5</v>
      </c>
      <c r="AE35" s="28">
        <f>COUNTIF($E$4:$F35,U$3)</f>
        <v>8</v>
      </c>
      <c r="AF35" s="28">
        <f>COUNTIF($E$4:$F35,V$3)</f>
        <v>8</v>
      </c>
      <c r="AG35" s="28">
        <f>COUNTIF($E$4:$F35,W$3)</f>
        <v>8</v>
      </c>
      <c r="AH35" s="28">
        <f>COUNTIF($E$4:$F35,X$3)</f>
        <v>2</v>
      </c>
      <c r="AI35" s="28">
        <f>COUNTIF($E$4:$F35,Y$3)</f>
        <v>4</v>
      </c>
      <c r="AJ35" s="28">
        <f>COUNTIF($E$4:$F35,Z$3)</f>
        <v>7</v>
      </c>
      <c r="AK35" s="28">
        <f>COUNTIF($E$4:$F35,AA$3)</f>
        <v>5</v>
      </c>
      <c r="AL35" s="36">
        <f t="shared" si="17"/>
        <v>1.125</v>
      </c>
      <c r="AM35" s="36">
        <f t="shared" si="5"/>
        <v>4</v>
      </c>
      <c r="AN35" s="36">
        <f t="shared" si="6"/>
        <v>3.2</v>
      </c>
      <c r="AO35" s="36">
        <f t="shared" si="7"/>
        <v>3.125</v>
      </c>
      <c r="AP35" s="36">
        <f t="shared" si="8"/>
        <v>1.125</v>
      </c>
      <c r="AQ35" s="36">
        <f t="shared" si="9"/>
        <v>2</v>
      </c>
      <c r="AR35" s="36">
        <f t="shared" si="10"/>
        <v>0.5</v>
      </c>
      <c r="AS35" s="36">
        <f t="shared" si="11"/>
        <v>1</v>
      </c>
      <c r="AT35" s="36">
        <f t="shared" si="12"/>
        <v>1.2857142857142856</v>
      </c>
      <c r="AU35" s="36">
        <f t="shared" si="13"/>
        <v>0.2</v>
      </c>
      <c r="AV35" s="27">
        <v>33</v>
      </c>
    </row>
    <row r="36" spans="1:48" x14ac:dyDescent="0.35">
      <c r="A36" t="s">
        <v>144</v>
      </c>
      <c r="B36" s="33">
        <v>33</v>
      </c>
      <c r="C36" s="27">
        <v>3</v>
      </c>
      <c r="D36" s="27">
        <v>5</v>
      </c>
      <c r="E36" s="27">
        <v>3</v>
      </c>
      <c r="F36" s="27">
        <f t="shared" si="14"/>
        <v>5</v>
      </c>
      <c r="G36" s="27">
        <f t="shared" si="15"/>
        <v>-2</v>
      </c>
      <c r="H36" s="27">
        <f t="shared" si="16"/>
        <v>0</v>
      </c>
      <c r="I36" s="34">
        <f>VLOOKUP(F36,naive_stat!$A$4:$E$13,5,0)</f>
        <v>0.42307692307692307</v>
      </c>
      <c r="J36" s="35">
        <f>11-VLOOKUP(F36,naive_stat!$A$4:$F$13,6,0)</f>
        <v>3</v>
      </c>
      <c r="K36" s="36">
        <f>HLOOKUP(F36,$AL$3:AU36,AV36,0)</f>
        <v>1.7777777777777777</v>
      </c>
      <c r="L36" s="54">
        <f>IF(VLOOKUP(C36,dynamic!$A$66:$F$75,4,0)&gt;VLOOKUP(D36,dynamic!$A$66:$F$75,4,0),C36,D36)</f>
        <v>3</v>
      </c>
      <c r="M36" s="54">
        <f t="shared" si="2"/>
        <v>1</v>
      </c>
      <c r="N36" s="54">
        <f>IF(VLOOKUP(C36,dynamic!$A$66:$F$75,2,0)&gt;VLOOKUP(D36,dynamic!$A$66:$F$75,2,0),C36,D36)</f>
        <v>3</v>
      </c>
      <c r="O36" s="54">
        <f t="shared" si="3"/>
        <v>1</v>
      </c>
      <c r="P36" s="54">
        <f>IF(VLOOKUP(C36,dynamic!$A$66:$G$75,7,0)&gt;VLOOKUP(D36,dynamic!$A$66:$G$75,7,0),C36,D36)</f>
        <v>3</v>
      </c>
      <c r="Q36" s="54">
        <f t="shared" si="4"/>
        <v>1</v>
      </c>
      <c r="R36" s="27">
        <f>COUNTIF($E$4:$E36,R$3)</f>
        <v>3</v>
      </c>
      <c r="S36" s="27">
        <f>COUNTIF($E$4:$E36,S$3)</f>
        <v>6</v>
      </c>
      <c r="T36" s="27">
        <f>COUNTIF($E$4:$E36,T$3)</f>
        <v>4</v>
      </c>
      <c r="U36" s="27">
        <f>COUNTIF($E$4:$E36,U$3)</f>
        <v>6</v>
      </c>
      <c r="V36" s="27">
        <f>COUNTIF($E$4:$E36,V$3)</f>
        <v>3</v>
      </c>
      <c r="W36" s="27">
        <f>COUNTIF($E$4:$E36,W$3)</f>
        <v>4</v>
      </c>
      <c r="X36" s="27">
        <f>COUNTIF($E$4:$E36,X$3)</f>
        <v>1</v>
      </c>
      <c r="Y36" s="27">
        <f>COUNTIF($E$4:$E36,Y$3)</f>
        <v>2</v>
      </c>
      <c r="Z36" s="27">
        <f>COUNTIF($E$4:$E36,Z$3)</f>
        <v>3</v>
      </c>
      <c r="AA36" s="27">
        <f>COUNTIF($E$4:$E36,AA$3)</f>
        <v>1</v>
      </c>
      <c r="AB36" s="38">
        <f>COUNTIF($E$4:$F36,R$3)</f>
        <v>8</v>
      </c>
      <c r="AC36" s="28">
        <f>COUNTIF($E$4:$F36,S$3)</f>
        <v>9</v>
      </c>
      <c r="AD36" s="28">
        <f>COUNTIF($E$4:$F36,T$3)</f>
        <v>5</v>
      </c>
      <c r="AE36" s="28">
        <f>COUNTIF($E$4:$F36,U$3)</f>
        <v>9</v>
      </c>
      <c r="AF36" s="28">
        <f>COUNTIF($E$4:$F36,V$3)</f>
        <v>8</v>
      </c>
      <c r="AG36" s="28">
        <f>COUNTIF($E$4:$F36,W$3)</f>
        <v>9</v>
      </c>
      <c r="AH36" s="28">
        <f>COUNTIF($E$4:$F36,X$3)</f>
        <v>2</v>
      </c>
      <c r="AI36" s="28">
        <f>COUNTIF($E$4:$F36,Y$3)</f>
        <v>4</v>
      </c>
      <c r="AJ36" s="28">
        <f>COUNTIF($E$4:$F36,Z$3)</f>
        <v>7</v>
      </c>
      <c r="AK36" s="28">
        <f>COUNTIF($E$4:$F36,AA$3)</f>
        <v>5</v>
      </c>
      <c r="AL36" s="36">
        <f t="shared" si="17"/>
        <v>1.125</v>
      </c>
      <c r="AM36" s="36">
        <f t="shared" si="5"/>
        <v>4</v>
      </c>
      <c r="AN36" s="36">
        <f t="shared" si="6"/>
        <v>3.2</v>
      </c>
      <c r="AO36" s="36">
        <f t="shared" si="7"/>
        <v>4</v>
      </c>
      <c r="AP36" s="36">
        <f t="shared" si="8"/>
        <v>1.125</v>
      </c>
      <c r="AQ36" s="36">
        <f t="shared" si="9"/>
        <v>1.7777777777777777</v>
      </c>
      <c r="AR36" s="36">
        <f t="shared" si="10"/>
        <v>0.5</v>
      </c>
      <c r="AS36" s="36">
        <f t="shared" si="11"/>
        <v>1</v>
      </c>
      <c r="AT36" s="36">
        <f t="shared" si="12"/>
        <v>1.2857142857142856</v>
      </c>
      <c r="AU36" s="36">
        <f t="shared" si="13"/>
        <v>0.2</v>
      </c>
      <c r="AV36" s="27">
        <v>34</v>
      </c>
    </row>
    <row r="37" spans="1:48" x14ac:dyDescent="0.35">
      <c r="A37" t="s">
        <v>144</v>
      </c>
      <c r="B37" s="33">
        <v>34</v>
      </c>
      <c r="C37" s="27">
        <v>5</v>
      </c>
      <c r="D37" s="27">
        <v>1</v>
      </c>
      <c r="E37" s="27">
        <v>1</v>
      </c>
      <c r="F37" s="27">
        <f t="shared" si="14"/>
        <v>5</v>
      </c>
      <c r="G37" s="27">
        <f t="shared" si="15"/>
        <v>4</v>
      </c>
      <c r="H37" s="27">
        <f t="shared" si="16"/>
        <v>0</v>
      </c>
      <c r="I37" s="34">
        <f>VLOOKUP(F37,naive_stat!$A$4:$E$13,5,0)</f>
        <v>0.42307692307692307</v>
      </c>
      <c r="J37" s="35">
        <f>11-VLOOKUP(F37,naive_stat!$A$4:$F$13,6,0)</f>
        <v>3</v>
      </c>
      <c r="K37" s="36">
        <f>HLOOKUP(F37,$AL$3:AU37,AV37,0)</f>
        <v>1.6</v>
      </c>
      <c r="L37" s="54">
        <f>IF(VLOOKUP(C37,dynamic!$A$66:$F$75,4,0)&gt;VLOOKUP(D37,dynamic!$A$66:$F$75,4,0),C37,D37)</f>
        <v>1</v>
      </c>
      <c r="M37" s="54">
        <f t="shared" si="2"/>
        <v>1</v>
      </c>
      <c r="N37" s="54">
        <f>IF(VLOOKUP(C37,dynamic!$A$66:$F$75,2,0)&gt;VLOOKUP(D37,dynamic!$A$66:$F$75,2,0),C37,D37)</f>
        <v>1</v>
      </c>
      <c r="O37" s="54">
        <f t="shared" si="3"/>
        <v>1</v>
      </c>
      <c r="P37" s="54">
        <f>IF(VLOOKUP(C37,dynamic!$A$66:$G$75,7,0)&gt;VLOOKUP(D37,dynamic!$A$66:$G$75,7,0),C37,D37)</f>
        <v>1</v>
      </c>
      <c r="Q37" s="54">
        <f t="shared" si="4"/>
        <v>1</v>
      </c>
      <c r="R37" s="27">
        <f>COUNTIF($E$4:$E37,R$3)</f>
        <v>3</v>
      </c>
      <c r="S37" s="27">
        <f>COUNTIF($E$4:$E37,S$3)</f>
        <v>7</v>
      </c>
      <c r="T37" s="27">
        <f>COUNTIF($E$4:$E37,T$3)</f>
        <v>4</v>
      </c>
      <c r="U37" s="27">
        <f>COUNTIF($E$4:$E37,U$3)</f>
        <v>6</v>
      </c>
      <c r="V37" s="27">
        <f>COUNTIF($E$4:$E37,V$3)</f>
        <v>3</v>
      </c>
      <c r="W37" s="27">
        <f>COUNTIF($E$4:$E37,W$3)</f>
        <v>4</v>
      </c>
      <c r="X37" s="27">
        <f>COUNTIF($E$4:$E37,X$3)</f>
        <v>1</v>
      </c>
      <c r="Y37" s="27">
        <f>COUNTIF($E$4:$E37,Y$3)</f>
        <v>2</v>
      </c>
      <c r="Z37" s="27">
        <f>COUNTIF($E$4:$E37,Z$3)</f>
        <v>3</v>
      </c>
      <c r="AA37" s="27">
        <f>COUNTIF($E$4:$E37,AA$3)</f>
        <v>1</v>
      </c>
      <c r="AB37" s="38">
        <f>COUNTIF($E$4:$F37,R$3)</f>
        <v>8</v>
      </c>
      <c r="AC37" s="28">
        <f>COUNTIF($E$4:$F37,S$3)</f>
        <v>10</v>
      </c>
      <c r="AD37" s="28">
        <f>COUNTIF($E$4:$F37,T$3)</f>
        <v>5</v>
      </c>
      <c r="AE37" s="28">
        <f>COUNTIF($E$4:$F37,U$3)</f>
        <v>9</v>
      </c>
      <c r="AF37" s="28">
        <f>COUNTIF($E$4:$F37,V$3)</f>
        <v>8</v>
      </c>
      <c r="AG37" s="28">
        <f>COUNTIF($E$4:$F37,W$3)</f>
        <v>10</v>
      </c>
      <c r="AH37" s="28">
        <f>COUNTIF($E$4:$F37,X$3)</f>
        <v>2</v>
      </c>
      <c r="AI37" s="28">
        <f>COUNTIF($E$4:$F37,Y$3)</f>
        <v>4</v>
      </c>
      <c r="AJ37" s="28">
        <f>COUNTIF($E$4:$F37,Z$3)</f>
        <v>7</v>
      </c>
      <c r="AK37" s="28">
        <f>COUNTIF($E$4:$F37,AA$3)</f>
        <v>5</v>
      </c>
      <c r="AL37" s="36">
        <f t="shared" si="17"/>
        <v>1.125</v>
      </c>
      <c r="AM37" s="36">
        <f t="shared" si="5"/>
        <v>4.8999999999999995</v>
      </c>
      <c r="AN37" s="36">
        <f t="shared" si="6"/>
        <v>3.2</v>
      </c>
      <c r="AO37" s="36">
        <f t="shared" si="7"/>
        <v>4</v>
      </c>
      <c r="AP37" s="36">
        <f t="shared" si="8"/>
        <v>1.125</v>
      </c>
      <c r="AQ37" s="36">
        <f t="shared" si="9"/>
        <v>1.6</v>
      </c>
      <c r="AR37" s="36">
        <f t="shared" si="10"/>
        <v>0.5</v>
      </c>
      <c r="AS37" s="36">
        <f t="shared" si="11"/>
        <v>1</v>
      </c>
      <c r="AT37" s="36">
        <f t="shared" si="12"/>
        <v>1.2857142857142856</v>
      </c>
      <c r="AU37" s="36">
        <f t="shared" si="13"/>
        <v>0.2</v>
      </c>
      <c r="AV37" s="27">
        <v>35</v>
      </c>
    </row>
    <row r="38" spans="1:48" x14ac:dyDescent="0.35">
      <c r="A38" t="s">
        <v>144</v>
      </c>
      <c r="B38" s="33">
        <v>35</v>
      </c>
      <c r="C38" s="27">
        <v>1</v>
      </c>
      <c r="D38" s="27">
        <v>8</v>
      </c>
      <c r="E38" s="27">
        <v>8</v>
      </c>
      <c r="F38" s="27">
        <f t="shared" si="14"/>
        <v>1</v>
      </c>
      <c r="G38" s="27">
        <f t="shared" si="15"/>
        <v>-7</v>
      </c>
      <c r="H38" s="27">
        <f t="shared" si="16"/>
        <v>0</v>
      </c>
      <c r="I38" s="34">
        <f>VLOOKUP(F38,naive_stat!$A$4:$E$13,5,0)</f>
        <v>0.7567567567567568</v>
      </c>
      <c r="J38" s="35">
        <f>11-VLOOKUP(F38,naive_stat!$A$4:$F$13,6,0)</f>
        <v>10</v>
      </c>
      <c r="K38" s="36">
        <f>HLOOKUP(F38,$AL$3:AU38,AV38,0)</f>
        <v>4.4545454545454541</v>
      </c>
      <c r="L38" s="54">
        <f>IF(VLOOKUP(C38,dynamic!$A$66:$F$75,4,0)&gt;VLOOKUP(D38,dynamic!$A$66:$F$75,4,0),C38,D38)</f>
        <v>1</v>
      </c>
      <c r="M38" s="54">
        <f t="shared" si="2"/>
        <v>0</v>
      </c>
      <c r="N38" s="54">
        <f>IF(VLOOKUP(C38,dynamic!$A$66:$F$75,2,0)&gt;VLOOKUP(D38,dynamic!$A$66:$F$75,2,0),C38,D38)</f>
        <v>1</v>
      </c>
      <c r="O38" s="54">
        <f t="shared" si="3"/>
        <v>0</v>
      </c>
      <c r="P38" s="54">
        <f>IF(VLOOKUP(C38,dynamic!$A$66:$G$75,7,0)&gt;VLOOKUP(D38,dynamic!$A$66:$G$75,7,0),C38,D38)</f>
        <v>1</v>
      </c>
      <c r="Q38" s="54">
        <f t="shared" si="4"/>
        <v>0</v>
      </c>
      <c r="R38" s="27">
        <f>COUNTIF($E$4:$E38,R$3)</f>
        <v>3</v>
      </c>
      <c r="S38" s="27">
        <f>COUNTIF($E$4:$E38,S$3)</f>
        <v>7</v>
      </c>
      <c r="T38" s="27">
        <f>COUNTIF($E$4:$E38,T$3)</f>
        <v>4</v>
      </c>
      <c r="U38" s="27">
        <f>COUNTIF($E$4:$E38,U$3)</f>
        <v>6</v>
      </c>
      <c r="V38" s="27">
        <f>COUNTIF($E$4:$E38,V$3)</f>
        <v>3</v>
      </c>
      <c r="W38" s="27">
        <f>COUNTIF($E$4:$E38,W$3)</f>
        <v>4</v>
      </c>
      <c r="X38" s="27">
        <f>COUNTIF($E$4:$E38,X$3)</f>
        <v>1</v>
      </c>
      <c r="Y38" s="27">
        <f>COUNTIF($E$4:$E38,Y$3)</f>
        <v>2</v>
      </c>
      <c r="Z38" s="27">
        <f>COUNTIF($E$4:$E38,Z$3)</f>
        <v>4</v>
      </c>
      <c r="AA38" s="27">
        <f>COUNTIF($E$4:$E38,AA$3)</f>
        <v>1</v>
      </c>
      <c r="AB38" s="38">
        <f>COUNTIF($E$4:$F38,R$3)</f>
        <v>8</v>
      </c>
      <c r="AC38" s="28">
        <f>COUNTIF($E$4:$F38,S$3)</f>
        <v>11</v>
      </c>
      <c r="AD38" s="28">
        <f>COUNTIF($E$4:$F38,T$3)</f>
        <v>5</v>
      </c>
      <c r="AE38" s="28">
        <f>COUNTIF($E$4:$F38,U$3)</f>
        <v>9</v>
      </c>
      <c r="AF38" s="28">
        <f>COUNTIF($E$4:$F38,V$3)</f>
        <v>8</v>
      </c>
      <c r="AG38" s="28">
        <f>COUNTIF($E$4:$F38,W$3)</f>
        <v>10</v>
      </c>
      <c r="AH38" s="28">
        <f>COUNTIF($E$4:$F38,X$3)</f>
        <v>2</v>
      </c>
      <c r="AI38" s="28">
        <f>COUNTIF($E$4:$F38,Y$3)</f>
        <v>4</v>
      </c>
      <c r="AJ38" s="28">
        <f>COUNTIF($E$4:$F38,Z$3)</f>
        <v>8</v>
      </c>
      <c r="AK38" s="28">
        <f>COUNTIF($E$4:$F38,AA$3)</f>
        <v>5</v>
      </c>
      <c r="AL38" s="36">
        <f t="shared" si="17"/>
        <v>1.125</v>
      </c>
      <c r="AM38" s="36">
        <f t="shared" si="5"/>
        <v>4.4545454545454541</v>
      </c>
      <c r="AN38" s="36">
        <f t="shared" si="6"/>
        <v>3.2</v>
      </c>
      <c r="AO38" s="36">
        <f t="shared" si="7"/>
        <v>4</v>
      </c>
      <c r="AP38" s="36">
        <f t="shared" si="8"/>
        <v>1.125</v>
      </c>
      <c r="AQ38" s="36">
        <f t="shared" si="9"/>
        <v>1.6</v>
      </c>
      <c r="AR38" s="36">
        <f t="shared" si="10"/>
        <v>0.5</v>
      </c>
      <c r="AS38" s="36">
        <f t="shared" si="11"/>
        <v>1</v>
      </c>
      <c r="AT38" s="36">
        <f t="shared" si="12"/>
        <v>2</v>
      </c>
      <c r="AU38" s="36">
        <f t="shared" si="13"/>
        <v>0.2</v>
      </c>
      <c r="AV38" s="27">
        <v>36</v>
      </c>
    </row>
    <row r="39" spans="1:48" x14ac:dyDescent="0.35">
      <c r="A39" t="s">
        <v>144</v>
      </c>
      <c r="B39" s="33">
        <v>36</v>
      </c>
      <c r="C39" s="27">
        <v>6</v>
      </c>
      <c r="D39" s="27">
        <v>2</v>
      </c>
      <c r="E39" s="27">
        <v>6</v>
      </c>
      <c r="F39" s="27">
        <f t="shared" si="14"/>
        <v>2</v>
      </c>
      <c r="G39" s="27">
        <f t="shared" si="15"/>
        <v>4</v>
      </c>
      <c r="H39" s="27">
        <f t="shared" si="16"/>
        <v>0</v>
      </c>
      <c r="I39" s="34">
        <f>VLOOKUP(F39,naive_stat!$A$4:$E$13,5,0)</f>
        <v>0.4838709677419355</v>
      </c>
      <c r="J39" s="35">
        <f>11-VLOOKUP(F39,naive_stat!$A$4:$F$13,6,0)</f>
        <v>6</v>
      </c>
      <c r="K39" s="36">
        <f>HLOOKUP(F39,$AL$3:AU39,AV39,0)</f>
        <v>2.6666666666666665</v>
      </c>
      <c r="L39" s="54">
        <f>IF(VLOOKUP(C39,dynamic!$A$66:$F$75,4,0)&gt;VLOOKUP(D39,dynamic!$A$66:$F$75,4,0),C39,D39)</f>
        <v>2</v>
      </c>
      <c r="M39" s="54">
        <f t="shared" si="2"/>
        <v>0</v>
      </c>
      <c r="N39" s="54">
        <f>IF(VLOOKUP(C39,dynamic!$A$66:$F$75,2,0)&gt;VLOOKUP(D39,dynamic!$A$66:$F$75,2,0),C39,D39)</f>
        <v>2</v>
      </c>
      <c r="O39" s="54">
        <f t="shared" si="3"/>
        <v>0</v>
      </c>
      <c r="P39" s="54">
        <f>IF(VLOOKUP(C39,dynamic!$A$66:$G$75,7,0)&gt;VLOOKUP(D39,dynamic!$A$66:$G$75,7,0),C39,D39)</f>
        <v>2</v>
      </c>
      <c r="Q39" s="54">
        <f t="shared" si="4"/>
        <v>0</v>
      </c>
      <c r="R39" s="27">
        <f>COUNTIF($E$4:$E39,R$3)</f>
        <v>3</v>
      </c>
      <c r="S39" s="27">
        <f>COUNTIF($E$4:$E39,S$3)</f>
        <v>7</v>
      </c>
      <c r="T39" s="27">
        <f>COUNTIF($E$4:$E39,T$3)</f>
        <v>4</v>
      </c>
      <c r="U39" s="27">
        <f>COUNTIF($E$4:$E39,U$3)</f>
        <v>6</v>
      </c>
      <c r="V39" s="27">
        <f>COUNTIF($E$4:$E39,V$3)</f>
        <v>3</v>
      </c>
      <c r="W39" s="27">
        <f>COUNTIF($E$4:$E39,W$3)</f>
        <v>4</v>
      </c>
      <c r="X39" s="27">
        <f>COUNTIF($E$4:$E39,X$3)</f>
        <v>2</v>
      </c>
      <c r="Y39" s="27">
        <f>COUNTIF($E$4:$E39,Y$3)</f>
        <v>2</v>
      </c>
      <c r="Z39" s="27">
        <f>COUNTIF($E$4:$E39,Z$3)</f>
        <v>4</v>
      </c>
      <c r="AA39" s="27">
        <f>COUNTIF($E$4:$E39,AA$3)</f>
        <v>1</v>
      </c>
      <c r="AB39" s="38">
        <f>COUNTIF($E$4:$F39,R$3)</f>
        <v>8</v>
      </c>
      <c r="AC39" s="28">
        <f>COUNTIF($E$4:$F39,S$3)</f>
        <v>11</v>
      </c>
      <c r="AD39" s="28">
        <f>COUNTIF($E$4:$F39,T$3)</f>
        <v>6</v>
      </c>
      <c r="AE39" s="28">
        <f>COUNTIF($E$4:$F39,U$3)</f>
        <v>9</v>
      </c>
      <c r="AF39" s="28">
        <f>COUNTIF($E$4:$F39,V$3)</f>
        <v>8</v>
      </c>
      <c r="AG39" s="28">
        <f>COUNTIF($E$4:$F39,W$3)</f>
        <v>10</v>
      </c>
      <c r="AH39" s="28">
        <f>COUNTIF($E$4:$F39,X$3)</f>
        <v>3</v>
      </c>
      <c r="AI39" s="28">
        <f>COUNTIF($E$4:$F39,Y$3)</f>
        <v>4</v>
      </c>
      <c r="AJ39" s="28">
        <f>COUNTIF($E$4:$F39,Z$3)</f>
        <v>8</v>
      </c>
      <c r="AK39" s="28">
        <f>COUNTIF($E$4:$F39,AA$3)</f>
        <v>5</v>
      </c>
      <c r="AL39" s="36">
        <f t="shared" si="17"/>
        <v>1.125</v>
      </c>
      <c r="AM39" s="36">
        <f t="shared" si="5"/>
        <v>4.4545454545454541</v>
      </c>
      <c r="AN39" s="36">
        <f t="shared" si="6"/>
        <v>2.6666666666666665</v>
      </c>
      <c r="AO39" s="36">
        <f t="shared" si="7"/>
        <v>4</v>
      </c>
      <c r="AP39" s="36">
        <f t="shared" si="8"/>
        <v>1.125</v>
      </c>
      <c r="AQ39" s="36">
        <f t="shared" si="9"/>
        <v>1.6</v>
      </c>
      <c r="AR39" s="36">
        <f t="shared" si="10"/>
        <v>1.3333333333333333</v>
      </c>
      <c r="AS39" s="36">
        <f t="shared" si="11"/>
        <v>1</v>
      </c>
      <c r="AT39" s="36">
        <f t="shared" si="12"/>
        <v>2</v>
      </c>
      <c r="AU39" s="36">
        <f t="shared" si="13"/>
        <v>0.2</v>
      </c>
      <c r="AV39" s="27">
        <v>37</v>
      </c>
    </row>
    <row r="40" spans="1:48" x14ac:dyDescent="0.35">
      <c r="A40" t="s">
        <v>144</v>
      </c>
      <c r="B40" s="33">
        <v>37</v>
      </c>
      <c r="C40" s="27">
        <v>7</v>
      </c>
      <c r="D40" s="27">
        <v>2</v>
      </c>
      <c r="E40" s="27">
        <v>7</v>
      </c>
      <c r="F40" s="27">
        <f t="shared" si="14"/>
        <v>2</v>
      </c>
      <c r="G40" s="27">
        <f t="shared" si="15"/>
        <v>5</v>
      </c>
      <c r="H40" s="27">
        <f t="shared" si="16"/>
        <v>0</v>
      </c>
      <c r="I40" s="34">
        <f>VLOOKUP(F40,naive_stat!$A$4:$E$13,5,0)</f>
        <v>0.4838709677419355</v>
      </c>
      <c r="J40" s="35">
        <f>11-VLOOKUP(F40,naive_stat!$A$4:$F$13,6,0)</f>
        <v>6</v>
      </c>
      <c r="K40" s="36">
        <f>HLOOKUP(F40,$AL$3:AU40,AV40,0)</f>
        <v>2.2857142857142856</v>
      </c>
      <c r="L40" s="54">
        <f>IF(VLOOKUP(C40,dynamic!$A$66:$F$75,4,0)&gt;VLOOKUP(D40,dynamic!$A$66:$F$75,4,0),C40,D40)</f>
        <v>2</v>
      </c>
      <c r="M40" s="54">
        <f t="shared" si="2"/>
        <v>0</v>
      </c>
      <c r="N40" s="54">
        <f>IF(VLOOKUP(C40,dynamic!$A$66:$F$75,2,0)&gt;VLOOKUP(D40,dynamic!$A$66:$F$75,2,0),C40,D40)</f>
        <v>2</v>
      </c>
      <c r="O40" s="54">
        <f t="shared" si="3"/>
        <v>0</v>
      </c>
      <c r="P40" s="54">
        <f>IF(VLOOKUP(C40,dynamic!$A$66:$G$75,7,0)&gt;VLOOKUP(D40,dynamic!$A$66:$G$75,7,0),C40,D40)</f>
        <v>2</v>
      </c>
      <c r="Q40" s="54">
        <f t="shared" si="4"/>
        <v>0</v>
      </c>
      <c r="R40" s="27">
        <f>COUNTIF($E$4:$E40,R$3)</f>
        <v>3</v>
      </c>
      <c r="S40" s="27">
        <f>COUNTIF($E$4:$E40,S$3)</f>
        <v>7</v>
      </c>
      <c r="T40" s="27">
        <f>COUNTIF($E$4:$E40,T$3)</f>
        <v>4</v>
      </c>
      <c r="U40" s="27">
        <f>COUNTIF($E$4:$E40,U$3)</f>
        <v>6</v>
      </c>
      <c r="V40" s="27">
        <f>COUNTIF($E$4:$E40,V$3)</f>
        <v>3</v>
      </c>
      <c r="W40" s="27">
        <f>COUNTIF($E$4:$E40,W$3)</f>
        <v>4</v>
      </c>
      <c r="X40" s="27">
        <f>COUNTIF($E$4:$E40,X$3)</f>
        <v>2</v>
      </c>
      <c r="Y40" s="27">
        <f>COUNTIF($E$4:$E40,Y$3)</f>
        <v>3</v>
      </c>
      <c r="Z40" s="27">
        <f>COUNTIF($E$4:$E40,Z$3)</f>
        <v>4</v>
      </c>
      <c r="AA40" s="27">
        <f>COUNTIF($E$4:$E40,AA$3)</f>
        <v>1</v>
      </c>
      <c r="AB40" s="38">
        <f>COUNTIF($E$4:$F40,R$3)</f>
        <v>8</v>
      </c>
      <c r="AC40" s="28">
        <f>COUNTIF($E$4:$F40,S$3)</f>
        <v>11</v>
      </c>
      <c r="AD40" s="28">
        <f>COUNTIF($E$4:$F40,T$3)</f>
        <v>7</v>
      </c>
      <c r="AE40" s="28">
        <f>COUNTIF($E$4:$F40,U$3)</f>
        <v>9</v>
      </c>
      <c r="AF40" s="28">
        <f>COUNTIF($E$4:$F40,V$3)</f>
        <v>8</v>
      </c>
      <c r="AG40" s="28">
        <f>COUNTIF($E$4:$F40,W$3)</f>
        <v>10</v>
      </c>
      <c r="AH40" s="28">
        <f>COUNTIF($E$4:$F40,X$3)</f>
        <v>3</v>
      </c>
      <c r="AI40" s="28">
        <f>COUNTIF($E$4:$F40,Y$3)</f>
        <v>5</v>
      </c>
      <c r="AJ40" s="28">
        <f>COUNTIF($E$4:$F40,Z$3)</f>
        <v>8</v>
      </c>
      <c r="AK40" s="28">
        <f>COUNTIF($E$4:$F40,AA$3)</f>
        <v>5</v>
      </c>
      <c r="AL40" s="36">
        <f t="shared" si="17"/>
        <v>1.125</v>
      </c>
      <c r="AM40" s="36">
        <f t="shared" si="5"/>
        <v>4.4545454545454541</v>
      </c>
      <c r="AN40" s="36">
        <f t="shared" si="6"/>
        <v>2.2857142857142856</v>
      </c>
      <c r="AO40" s="36">
        <f t="shared" si="7"/>
        <v>4</v>
      </c>
      <c r="AP40" s="36">
        <f t="shared" si="8"/>
        <v>1.125</v>
      </c>
      <c r="AQ40" s="36">
        <f t="shared" si="9"/>
        <v>1.6</v>
      </c>
      <c r="AR40" s="36">
        <f t="shared" si="10"/>
        <v>1.3333333333333333</v>
      </c>
      <c r="AS40" s="36">
        <f t="shared" si="11"/>
        <v>1.7999999999999998</v>
      </c>
      <c r="AT40" s="36">
        <f t="shared" si="12"/>
        <v>2</v>
      </c>
      <c r="AU40" s="36">
        <f t="shared" si="13"/>
        <v>0.2</v>
      </c>
      <c r="AV40" s="27">
        <v>38</v>
      </c>
    </row>
    <row r="41" spans="1:48" x14ac:dyDescent="0.35">
      <c r="A41" t="s">
        <v>144</v>
      </c>
      <c r="B41" s="33">
        <v>38</v>
      </c>
      <c r="C41" s="27">
        <v>4</v>
      </c>
      <c r="D41" s="27">
        <v>1</v>
      </c>
      <c r="E41" s="27">
        <v>1</v>
      </c>
      <c r="F41" s="27">
        <f t="shared" si="14"/>
        <v>4</v>
      </c>
      <c r="G41" s="27">
        <f t="shared" si="15"/>
        <v>3</v>
      </c>
      <c r="H41" s="27">
        <f t="shared" si="16"/>
        <v>0</v>
      </c>
      <c r="I41" s="34">
        <f>VLOOKUP(F41,naive_stat!$A$4:$E$13,5,0)</f>
        <v>0.5161290322580645</v>
      </c>
      <c r="J41" s="35">
        <f>11-VLOOKUP(F41,naive_stat!$A$4:$F$13,6,0)</f>
        <v>8</v>
      </c>
      <c r="K41" s="36">
        <f>HLOOKUP(F41,$AL$3:AU41,AV41,0)</f>
        <v>1</v>
      </c>
      <c r="L41" s="54">
        <f>IF(VLOOKUP(C41,dynamic!$A$66:$F$75,4,0)&gt;VLOOKUP(D41,dynamic!$A$66:$F$75,4,0),C41,D41)</f>
        <v>1</v>
      </c>
      <c r="M41" s="54">
        <f t="shared" si="2"/>
        <v>1</v>
      </c>
      <c r="N41" s="54">
        <f>IF(VLOOKUP(C41,dynamic!$A$66:$F$75,2,0)&gt;VLOOKUP(D41,dynamic!$A$66:$F$75,2,0),C41,D41)</f>
        <v>1</v>
      </c>
      <c r="O41" s="54">
        <f t="shared" si="3"/>
        <v>1</v>
      </c>
      <c r="P41" s="54">
        <f>IF(VLOOKUP(C41,dynamic!$A$66:$G$75,7,0)&gt;VLOOKUP(D41,dynamic!$A$66:$G$75,7,0),C41,D41)</f>
        <v>1</v>
      </c>
      <c r="Q41" s="54">
        <f t="shared" si="4"/>
        <v>1</v>
      </c>
      <c r="R41" s="27">
        <f>COUNTIF($E$4:$E41,R$3)</f>
        <v>3</v>
      </c>
      <c r="S41" s="27">
        <f>COUNTIF($E$4:$E41,S$3)</f>
        <v>8</v>
      </c>
      <c r="T41" s="27">
        <f>COUNTIF($E$4:$E41,T$3)</f>
        <v>4</v>
      </c>
      <c r="U41" s="27">
        <f>COUNTIF($E$4:$E41,U$3)</f>
        <v>6</v>
      </c>
      <c r="V41" s="27">
        <f>COUNTIF($E$4:$E41,V$3)</f>
        <v>3</v>
      </c>
      <c r="W41" s="27">
        <f>COUNTIF($E$4:$E41,W$3)</f>
        <v>4</v>
      </c>
      <c r="X41" s="27">
        <f>COUNTIF($E$4:$E41,X$3)</f>
        <v>2</v>
      </c>
      <c r="Y41" s="27">
        <f>COUNTIF($E$4:$E41,Y$3)</f>
        <v>3</v>
      </c>
      <c r="Z41" s="27">
        <f>COUNTIF($E$4:$E41,Z$3)</f>
        <v>4</v>
      </c>
      <c r="AA41" s="27">
        <f>COUNTIF($E$4:$E41,AA$3)</f>
        <v>1</v>
      </c>
      <c r="AB41" s="38">
        <f>COUNTIF($E$4:$F41,R$3)</f>
        <v>8</v>
      </c>
      <c r="AC41" s="28">
        <f>COUNTIF($E$4:$F41,S$3)</f>
        <v>12</v>
      </c>
      <c r="AD41" s="28">
        <f>COUNTIF($E$4:$F41,T$3)</f>
        <v>7</v>
      </c>
      <c r="AE41" s="28">
        <f>COUNTIF($E$4:$F41,U$3)</f>
        <v>9</v>
      </c>
      <c r="AF41" s="28">
        <f>COUNTIF($E$4:$F41,V$3)</f>
        <v>9</v>
      </c>
      <c r="AG41" s="28">
        <f>COUNTIF($E$4:$F41,W$3)</f>
        <v>10</v>
      </c>
      <c r="AH41" s="28">
        <f>COUNTIF($E$4:$F41,X$3)</f>
        <v>3</v>
      </c>
      <c r="AI41" s="28">
        <f>COUNTIF($E$4:$F41,Y$3)</f>
        <v>5</v>
      </c>
      <c r="AJ41" s="28">
        <f>COUNTIF($E$4:$F41,Z$3)</f>
        <v>8</v>
      </c>
      <c r="AK41" s="28">
        <f>COUNTIF($E$4:$F41,AA$3)</f>
        <v>5</v>
      </c>
      <c r="AL41" s="36">
        <f t="shared" si="17"/>
        <v>1.125</v>
      </c>
      <c r="AM41" s="36">
        <f t="shared" si="5"/>
        <v>5.333333333333333</v>
      </c>
      <c r="AN41" s="36">
        <f t="shared" si="6"/>
        <v>2.2857142857142856</v>
      </c>
      <c r="AO41" s="36">
        <f t="shared" si="7"/>
        <v>4</v>
      </c>
      <c r="AP41" s="36">
        <f t="shared" si="8"/>
        <v>1</v>
      </c>
      <c r="AQ41" s="36">
        <f t="shared" si="9"/>
        <v>1.6</v>
      </c>
      <c r="AR41" s="36">
        <f t="shared" si="10"/>
        <v>1.3333333333333333</v>
      </c>
      <c r="AS41" s="36">
        <f t="shared" si="11"/>
        <v>1.7999999999999998</v>
      </c>
      <c r="AT41" s="36">
        <f t="shared" si="12"/>
        <v>2</v>
      </c>
      <c r="AU41" s="36">
        <f t="shared" si="13"/>
        <v>0.2</v>
      </c>
      <c r="AV41" s="27">
        <v>39</v>
      </c>
    </row>
    <row r="42" spans="1:48" x14ac:dyDescent="0.35">
      <c r="A42" t="s">
        <v>144</v>
      </c>
      <c r="B42" s="33">
        <v>39</v>
      </c>
      <c r="C42" s="27">
        <v>0</v>
      </c>
      <c r="D42" s="27">
        <v>2</v>
      </c>
      <c r="E42" s="27">
        <v>0</v>
      </c>
      <c r="F42" s="27">
        <f t="shared" si="14"/>
        <v>2</v>
      </c>
      <c r="G42" s="27">
        <f t="shared" si="15"/>
        <v>-2</v>
      </c>
      <c r="H42" s="27">
        <f t="shared" si="16"/>
        <v>0</v>
      </c>
      <c r="I42" s="34">
        <f>VLOOKUP(F42,naive_stat!$A$4:$E$13,5,0)</f>
        <v>0.4838709677419355</v>
      </c>
      <c r="J42" s="35">
        <f>11-VLOOKUP(F42,naive_stat!$A$4:$F$13,6,0)</f>
        <v>6</v>
      </c>
      <c r="K42" s="36">
        <f>HLOOKUP(F42,$AL$3:AU42,AV42,0)</f>
        <v>2</v>
      </c>
      <c r="L42" s="54">
        <f>IF(VLOOKUP(C42,dynamic!$A$66:$F$75,4,0)&gt;VLOOKUP(D42,dynamic!$A$66:$F$75,4,0),C42,D42)</f>
        <v>2</v>
      </c>
      <c r="M42" s="54">
        <f t="shared" si="2"/>
        <v>0</v>
      </c>
      <c r="N42" s="54">
        <f>IF(VLOOKUP(C42,dynamic!$A$66:$F$75,2,0)&gt;VLOOKUP(D42,dynamic!$A$66:$F$75,2,0),C42,D42)</f>
        <v>2</v>
      </c>
      <c r="O42" s="54">
        <f t="shared" si="3"/>
        <v>0</v>
      </c>
      <c r="P42" s="54">
        <f>IF(VLOOKUP(C42,dynamic!$A$66:$G$75,7,0)&gt;VLOOKUP(D42,dynamic!$A$66:$G$75,7,0),C42,D42)</f>
        <v>2</v>
      </c>
      <c r="Q42" s="54">
        <f t="shared" si="4"/>
        <v>0</v>
      </c>
      <c r="R42" s="27">
        <f>COUNTIF($E$4:$E42,R$3)</f>
        <v>4</v>
      </c>
      <c r="S42" s="27">
        <f>COUNTIF($E$4:$E42,S$3)</f>
        <v>8</v>
      </c>
      <c r="T42" s="27">
        <f>COUNTIF($E$4:$E42,T$3)</f>
        <v>4</v>
      </c>
      <c r="U42" s="27">
        <f>COUNTIF($E$4:$E42,U$3)</f>
        <v>6</v>
      </c>
      <c r="V42" s="27">
        <f>COUNTIF($E$4:$E42,V$3)</f>
        <v>3</v>
      </c>
      <c r="W42" s="27">
        <f>COUNTIF($E$4:$E42,W$3)</f>
        <v>4</v>
      </c>
      <c r="X42" s="27">
        <f>COUNTIF($E$4:$E42,X$3)</f>
        <v>2</v>
      </c>
      <c r="Y42" s="27">
        <f>COUNTIF($E$4:$E42,Y$3)</f>
        <v>3</v>
      </c>
      <c r="Z42" s="27">
        <f>COUNTIF($E$4:$E42,Z$3)</f>
        <v>4</v>
      </c>
      <c r="AA42" s="27">
        <f>COUNTIF($E$4:$E42,AA$3)</f>
        <v>1</v>
      </c>
      <c r="AB42" s="38">
        <f>COUNTIF($E$4:$F42,R$3)</f>
        <v>9</v>
      </c>
      <c r="AC42" s="28">
        <f>COUNTIF($E$4:$F42,S$3)</f>
        <v>12</v>
      </c>
      <c r="AD42" s="28">
        <f>COUNTIF($E$4:$F42,T$3)</f>
        <v>8</v>
      </c>
      <c r="AE42" s="28">
        <f>COUNTIF($E$4:$F42,U$3)</f>
        <v>9</v>
      </c>
      <c r="AF42" s="28">
        <f>COUNTIF($E$4:$F42,V$3)</f>
        <v>9</v>
      </c>
      <c r="AG42" s="28">
        <f>COUNTIF($E$4:$F42,W$3)</f>
        <v>10</v>
      </c>
      <c r="AH42" s="28">
        <f>COUNTIF($E$4:$F42,X$3)</f>
        <v>3</v>
      </c>
      <c r="AI42" s="28">
        <f>COUNTIF($E$4:$F42,Y$3)</f>
        <v>5</v>
      </c>
      <c r="AJ42" s="28">
        <f>COUNTIF($E$4:$F42,Z$3)</f>
        <v>8</v>
      </c>
      <c r="AK42" s="28">
        <f>COUNTIF($E$4:$F42,AA$3)</f>
        <v>5</v>
      </c>
      <c r="AL42" s="36">
        <f t="shared" si="17"/>
        <v>1.7777777777777777</v>
      </c>
      <c r="AM42" s="36">
        <f t="shared" si="5"/>
        <v>5.333333333333333</v>
      </c>
      <c r="AN42" s="36">
        <f t="shared" si="6"/>
        <v>2</v>
      </c>
      <c r="AO42" s="36">
        <f t="shared" si="7"/>
        <v>4</v>
      </c>
      <c r="AP42" s="36">
        <f t="shared" si="8"/>
        <v>1</v>
      </c>
      <c r="AQ42" s="36">
        <f t="shared" si="9"/>
        <v>1.6</v>
      </c>
      <c r="AR42" s="36">
        <f t="shared" si="10"/>
        <v>1.3333333333333333</v>
      </c>
      <c r="AS42" s="36">
        <f t="shared" si="11"/>
        <v>1.7999999999999998</v>
      </c>
      <c r="AT42" s="36">
        <f t="shared" si="12"/>
        <v>2</v>
      </c>
      <c r="AU42" s="36">
        <f t="shared" si="13"/>
        <v>0.2</v>
      </c>
      <c r="AV42" s="27">
        <v>40</v>
      </c>
    </row>
    <row r="43" spans="1:48" x14ac:dyDescent="0.35">
      <c r="A43" t="s">
        <v>144</v>
      </c>
      <c r="B43" s="33">
        <v>40</v>
      </c>
      <c r="C43" s="27">
        <v>2</v>
      </c>
      <c r="D43" s="27">
        <v>3</v>
      </c>
      <c r="E43" s="27">
        <v>2</v>
      </c>
      <c r="F43" s="27">
        <f t="shared" si="14"/>
        <v>3</v>
      </c>
      <c r="G43" s="27">
        <f t="shared" si="15"/>
        <v>-1</v>
      </c>
      <c r="H43" s="27">
        <f t="shared" si="16"/>
        <v>0</v>
      </c>
      <c r="I43" s="34">
        <f>VLOOKUP(F43,naive_stat!$A$4:$E$13,5,0)</f>
        <v>0.48148148148148145</v>
      </c>
      <c r="J43" s="35">
        <f>11-VLOOKUP(F43,naive_stat!$A$4:$F$13,6,0)</f>
        <v>5</v>
      </c>
      <c r="K43" s="36">
        <f>HLOOKUP(F43,$AL$3:AU43,AV43,0)</f>
        <v>3.5999999999999996</v>
      </c>
      <c r="L43" s="54">
        <f>IF(VLOOKUP(C43,dynamic!$A$66:$F$75,4,0)&gt;VLOOKUP(D43,dynamic!$A$66:$F$75,4,0),C43,D43)</f>
        <v>2</v>
      </c>
      <c r="M43" s="54">
        <f t="shared" si="2"/>
        <v>1</v>
      </c>
      <c r="N43" s="54">
        <f>IF(VLOOKUP(C43,dynamic!$A$66:$F$75,2,0)&gt;VLOOKUP(D43,dynamic!$A$66:$F$75,2,0),C43,D43)</f>
        <v>2</v>
      </c>
      <c r="O43" s="54">
        <f t="shared" si="3"/>
        <v>1</v>
      </c>
      <c r="P43" s="54">
        <f>IF(VLOOKUP(C43,dynamic!$A$66:$G$75,7,0)&gt;VLOOKUP(D43,dynamic!$A$66:$G$75,7,0),C43,D43)</f>
        <v>3</v>
      </c>
      <c r="Q43" s="54">
        <f t="shared" si="4"/>
        <v>0</v>
      </c>
      <c r="R43" s="27">
        <f>COUNTIF($E$4:$E43,R$3)</f>
        <v>4</v>
      </c>
      <c r="S43" s="27">
        <f>COUNTIF($E$4:$E43,S$3)</f>
        <v>8</v>
      </c>
      <c r="T43" s="27">
        <f>COUNTIF($E$4:$E43,T$3)</f>
        <v>5</v>
      </c>
      <c r="U43" s="27">
        <f>COUNTIF($E$4:$E43,U$3)</f>
        <v>6</v>
      </c>
      <c r="V43" s="27">
        <f>COUNTIF($E$4:$E43,V$3)</f>
        <v>3</v>
      </c>
      <c r="W43" s="27">
        <f>COUNTIF($E$4:$E43,W$3)</f>
        <v>4</v>
      </c>
      <c r="X43" s="27">
        <f>COUNTIF($E$4:$E43,X$3)</f>
        <v>2</v>
      </c>
      <c r="Y43" s="27">
        <f>COUNTIF($E$4:$E43,Y$3)</f>
        <v>3</v>
      </c>
      <c r="Z43" s="27">
        <f>COUNTIF($E$4:$E43,Z$3)</f>
        <v>4</v>
      </c>
      <c r="AA43" s="27">
        <f>COUNTIF($E$4:$E43,AA$3)</f>
        <v>1</v>
      </c>
      <c r="AB43" s="38">
        <f>COUNTIF($E$4:$F43,R$3)</f>
        <v>9</v>
      </c>
      <c r="AC43" s="28">
        <f>COUNTIF($E$4:$F43,S$3)</f>
        <v>12</v>
      </c>
      <c r="AD43" s="28">
        <f>COUNTIF($E$4:$F43,T$3)</f>
        <v>9</v>
      </c>
      <c r="AE43" s="28">
        <f>COUNTIF($E$4:$F43,U$3)</f>
        <v>10</v>
      </c>
      <c r="AF43" s="28">
        <f>COUNTIF($E$4:$F43,V$3)</f>
        <v>9</v>
      </c>
      <c r="AG43" s="28">
        <f>COUNTIF($E$4:$F43,W$3)</f>
        <v>10</v>
      </c>
      <c r="AH43" s="28">
        <f>COUNTIF($E$4:$F43,X$3)</f>
        <v>3</v>
      </c>
      <c r="AI43" s="28">
        <f>COUNTIF($E$4:$F43,Y$3)</f>
        <v>5</v>
      </c>
      <c r="AJ43" s="28">
        <f>COUNTIF($E$4:$F43,Z$3)</f>
        <v>8</v>
      </c>
      <c r="AK43" s="28">
        <f>COUNTIF($E$4:$F43,AA$3)</f>
        <v>5</v>
      </c>
      <c r="AL43" s="36">
        <f t="shared" si="17"/>
        <v>1.7777777777777777</v>
      </c>
      <c r="AM43" s="36">
        <f t="shared" si="5"/>
        <v>5.333333333333333</v>
      </c>
      <c r="AN43" s="36">
        <f t="shared" si="6"/>
        <v>2.7777777777777777</v>
      </c>
      <c r="AO43" s="36">
        <f t="shared" si="7"/>
        <v>3.5999999999999996</v>
      </c>
      <c r="AP43" s="36">
        <f t="shared" si="8"/>
        <v>1</v>
      </c>
      <c r="AQ43" s="36">
        <f t="shared" si="9"/>
        <v>1.6</v>
      </c>
      <c r="AR43" s="36">
        <f t="shared" si="10"/>
        <v>1.3333333333333333</v>
      </c>
      <c r="AS43" s="36">
        <f t="shared" si="11"/>
        <v>1.7999999999999998</v>
      </c>
      <c r="AT43" s="36">
        <f t="shared" si="12"/>
        <v>2</v>
      </c>
      <c r="AU43" s="36">
        <f t="shared" si="13"/>
        <v>0.2</v>
      </c>
      <c r="AV43" s="27">
        <v>41</v>
      </c>
    </row>
    <row r="44" spans="1:48" x14ac:dyDescent="0.35">
      <c r="A44" t="s">
        <v>144</v>
      </c>
      <c r="B44" s="33">
        <v>41</v>
      </c>
      <c r="C44" s="27">
        <v>5</v>
      </c>
      <c r="D44" s="27">
        <v>7</v>
      </c>
      <c r="E44" s="27">
        <v>7</v>
      </c>
      <c r="F44" s="27">
        <f t="shared" si="14"/>
        <v>5</v>
      </c>
      <c r="G44" s="27">
        <f t="shared" si="15"/>
        <v>-2</v>
      </c>
      <c r="H44" s="27">
        <f t="shared" si="16"/>
        <v>0</v>
      </c>
      <c r="I44" s="34">
        <f>VLOOKUP(F44,naive_stat!$A$4:$E$13,5,0)</f>
        <v>0.42307692307692307</v>
      </c>
      <c r="J44" s="35">
        <f>11-VLOOKUP(F44,naive_stat!$A$4:$F$13,6,0)</f>
        <v>3</v>
      </c>
      <c r="K44" s="36">
        <f>HLOOKUP(F44,$AL$3:AU44,AV44,0)</f>
        <v>1.4545454545454546</v>
      </c>
      <c r="L44" s="54">
        <f>IF(VLOOKUP(C44,dynamic!$A$66:$F$75,4,0)&gt;VLOOKUP(D44,dynamic!$A$66:$F$75,4,0),C44,D44)</f>
        <v>7</v>
      </c>
      <c r="M44" s="54">
        <f t="shared" si="2"/>
        <v>1</v>
      </c>
      <c r="N44" s="54">
        <f>IF(VLOOKUP(C44,dynamic!$A$66:$F$75,2,0)&gt;VLOOKUP(D44,dynamic!$A$66:$F$75,2,0),C44,D44)</f>
        <v>7</v>
      </c>
      <c r="O44" s="54">
        <f t="shared" si="3"/>
        <v>1</v>
      </c>
      <c r="P44" s="54">
        <f>IF(VLOOKUP(C44,dynamic!$A$66:$G$75,7,0)&gt;VLOOKUP(D44,dynamic!$A$66:$G$75,7,0),C44,D44)</f>
        <v>7</v>
      </c>
      <c r="Q44" s="54">
        <f t="shared" si="4"/>
        <v>1</v>
      </c>
      <c r="R44" s="27">
        <f>COUNTIF($E$4:$E44,R$3)</f>
        <v>4</v>
      </c>
      <c r="S44" s="27">
        <f>COUNTIF($E$4:$E44,S$3)</f>
        <v>8</v>
      </c>
      <c r="T44" s="27">
        <f>COUNTIF($E$4:$E44,T$3)</f>
        <v>5</v>
      </c>
      <c r="U44" s="27">
        <f>COUNTIF($E$4:$E44,U$3)</f>
        <v>6</v>
      </c>
      <c r="V44" s="27">
        <f>COUNTIF($E$4:$E44,V$3)</f>
        <v>3</v>
      </c>
      <c r="W44" s="27">
        <f>COUNTIF($E$4:$E44,W$3)</f>
        <v>4</v>
      </c>
      <c r="X44" s="27">
        <f>COUNTIF($E$4:$E44,X$3)</f>
        <v>2</v>
      </c>
      <c r="Y44" s="27">
        <f>COUNTIF($E$4:$E44,Y$3)</f>
        <v>4</v>
      </c>
      <c r="Z44" s="27">
        <f>COUNTIF($E$4:$E44,Z$3)</f>
        <v>4</v>
      </c>
      <c r="AA44" s="27">
        <f>COUNTIF($E$4:$E44,AA$3)</f>
        <v>1</v>
      </c>
      <c r="AB44" s="38">
        <f>COUNTIF($E$4:$F44,R$3)</f>
        <v>9</v>
      </c>
      <c r="AC44" s="28">
        <f>COUNTIF($E$4:$F44,S$3)</f>
        <v>12</v>
      </c>
      <c r="AD44" s="28">
        <f>COUNTIF($E$4:$F44,T$3)</f>
        <v>9</v>
      </c>
      <c r="AE44" s="28">
        <f>COUNTIF($E$4:$F44,U$3)</f>
        <v>10</v>
      </c>
      <c r="AF44" s="28">
        <f>COUNTIF($E$4:$F44,V$3)</f>
        <v>9</v>
      </c>
      <c r="AG44" s="28">
        <f>COUNTIF($E$4:$F44,W$3)</f>
        <v>11</v>
      </c>
      <c r="AH44" s="28">
        <f>COUNTIF($E$4:$F44,X$3)</f>
        <v>3</v>
      </c>
      <c r="AI44" s="28">
        <f>COUNTIF($E$4:$F44,Y$3)</f>
        <v>6</v>
      </c>
      <c r="AJ44" s="28">
        <f>COUNTIF($E$4:$F44,Z$3)</f>
        <v>8</v>
      </c>
      <c r="AK44" s="28">
        <f>COUNTIF($E$4:$F44,AA$3)</f>
        <v>5</v>
      </c>
      <c r="AL44" s="36">
        <f t="shared" si="17"/>
        <v>1.7777777777777777</v>
      </c>
      <c r="AM44" s="36">
        <f t="shared" si="5"/>
        <v>5.333333333333333</v>
      </c>
      <c r="AN44" s="36">
        <f t="shared" si="6"/>
        <v>2.7777777777777777</v>
      </c>
      <c r="AO44" s="36">
        <f t="shared" si="7"/>
        <v>3.5999999999999996</v>
      </c>
      <c r="AP44" s="36">
        <f t="shared" si="8"/>
        <v>1</v>
      </c>
      <c r="AQ44" s="36">
        <f t="shared" si="9"/>
        <v>1.4545454545454546</v>
      </c>
      <c r="AR44" s="36">
        <f t="shared" si="10"/>
        <v>1.3333333333333333</v>
      </c>
      <c r="AS44" s="36">
        <f t="shared" si="11"/>
        <v>2.6666666666666665</v>
      </c>
      <c r="AT44" s="36">
        <f t="shared" si="12"/>
        <v>2</v>
      </c>
      <c r="AU44" s="36">
        <f t="shared" si="13"/>
        <v>0.2</v>
      </c>
      <c r="AV44" s="27">
        <v>42</v>
      </c>
    </row>
    <row r="45" spans="1:48" x14ac:dyDescent="0.35">
      <c r="A45" t="s">
        <v>144</v>
      </c>
      <c r="B45" s="33">
        <v>42</v>
      </c>
      <c r="C45" s="27">
        <v>8</v>
      </c>
      <c r="D45" s="27">
        <v>2</v>
      </c>
      <c r="E45" s="27">
        <v>2</v>
      </c>
      <c r="F45" s="27">
        <f t="shared" si="14"/>
        <v>8</v>
      </c>
      <c r="G45" s="27">
        <f t="shared" si="15"/>
        <v>6</v>
      </c>
      <c r="H45" s="27">
        <f t="shared" si="16"/>
        <v>0</v>
      </c>
      <c r="I45" s="34">
        <f>VLOOKUP(F45,naive_stat!$A$4:$E$13,5,0)</f>
        <v>0.32</v>
      </c>
      <c r="J45" s="35">
        <f>11-VLOOKUP(F45,naive_stat!$A$4:$F$13,6,0)</f>
        <v>1</v>
      </c>
      <c r="K45" s="36">
        <f>HLOOKUP(F45,$AL$3:AU45,AV45,0)</f>
        <v>1.7777777777777777</v>
      </c>
      <c r="L45" s="54">
        <f>IF(VLOOKUP(C45,dynamic!$A$66:$F$75,4,0)&gt;VLOOKUP(D45,dynamic!$A$66:$F$75,4,0),C45,D45)</f>
        <v>2</v>
      </c>
      <c r="M45" s="54">
        <f t="shared" si="2"/>
        <v>1</v>
      </c>
      <c r="N45" s="54">
        <f>IF(VLOOKUP(C45,dynamic!$A$66:$F$75,2,0)&gt;VLOOKUP(D45,dynamic!$A$66:$F$75,2,0),C45,D45)</f>
        <v>2</v>
      </c>
      <c r="O45" s="54">
        <f t="shared" si="3"/>
        <v>1</v>
      </c>
      <c r="P45" s="54">
        <f>IF(VLOOKUP(C45,dynamic!$A$66:$G$75,7,0)&gt;VLOOKUP(D45,dynamic!$A$66:$G$75,7,0),C45,D45)</f>
        <v>2</v>
      </c>
      <c r="Q45" s="54">
        <f t="shared" si="4"/>
        <v>1</v>
      </c>
      <c r="R45" s="27">
        <f>COUNTIF($E$4:$E45,R$3)</f>
        <v>4</v>
      </c>
      <c r="S45" s="27">
        <f>COUNTIF($E$4:$E45,S$3)</f>
        <v>8</v>
      </c>
      <c r="T45" s="27">
        <f>COUNTIF($E$4:$E45,T$3)</f>
        <v>6</v>
      </c>
      <c r="U45" s="27">
        <f>COUNTIF($E$4:$E45,U$3)</f>
        <v>6</v>
      </c>
      <c r="V45" s="27">
        <f>COUNTIF($E$4:$E45,V$3)</f>
        <v>3</v>
      </c>
      <c r="W45" s="27">
        <f>COUNTIF($E$4:$E45,W$3)</f>
        <v>4</v>
      </c>
      <c r="X45" s="27">
        <f>COUNTIF($E$4:$E45,X$3)</f>
        <v>2</v>
      </c>
      <c r="Y45" s="27">
        <f>COUNTIF($E$4:$E45,Y$3)</f>
        <v>4</v>
      </c>
      <c r="Z45" s="27">
        <f>COUNTIF($E$4:$E45,Z$3)</f>
        <v>4</v>
      </c>
      <c r="AA45" s="27">
        <f>COUNTIF($E$4:$E45,AA$3)</f>
        <v>1</v>
      </c>
      <c r="AB45" s="38">
        <f>COUNTIF($E$4:$F45,R$3)</f>
        <v>9</v>
      </c>
      <c r="AC45" s="28">
        <f>COUNTIF($E$4:$F45,S$3)</f>
        <v>12</v>
      </c>
      <c r="AD45" s="28">
        <f>COUNTIF($E$4:$F45,T$3)</f>
        <v>10</v>
      </c>
      <c r="AE45" s="28">
        <f>COUNTIF($E$4:$F45,U$3)</f>
        <v>10</v>
      </c>
      <c r="AF45" s="28">
        <f>COUNTIF($E$4:$F45,V$3)</f>
        <v>9</v>
      </c>
      <c r="AG45" s="28">
        <f>COUNTIF($E$4:$F45,W$3)</f>
        <v>11</v>
      </c>
      <c r="AH45" s="28">
        <f>COUNTIF($E$4:$F45,X$3)</f>
        <v>3</v>
      </c>
      <c r="AI45" s="28">
        <f>COUNTIF($E$4:$F45,Y$3)</f>
        <v>6</v>
      </c>
      <c r="AJ45" s="28">
        <f>COUNTIF($E$4:$F45,Z$3)</f>
        <v>9</v>
      </c>
      <c r="AK45" s="28">
        <f>COUNTIF($E$4:$F45,AA$3)</f>
        <v>5</v>
      </c>
      <c r="AL45" s="36">
        <f t="shared" si="17"/>
        <v>1.7777777777777777</v>
      </c>
      <c r="AM45" s="36">
        <f t="shared" si="5"/>
        <v>5.333333333333333</v>
      </c>
      <c r="AN45" s="36">
        <f t="shared" si="6"/>
        <v>3.5999999999999996</v>
      </c>
      <c r="AO45" s="36">
        <f t="shared" si="7"/>
        <v>3.5999999999999996</v>
      </c>
      <c r="AP45" s="36">
        <f t="shared" si="8"/>
        <v>1</v>
      </c>
      <c r="AQ45" s="36">
        <f t="shared" si="9"/>
        <v>1.4545454545454546</v>
      </c>
      <c r="AR45" s="36">
        <f t="shared" si="10"/>
        <v>1.3333333333333333</v>
      </c>
      <c r="AS45" s="36">
        <f t="shared" si="11"/>
        <v>2.6666666666666665</v>
      </c>
      <c r="AT45" s="36">
        <f t="shared" si="12"/>
        <v>1.7777777777777777</v>
      </c>
      <c r="AU45" s="36">
        <f t="shared" si="13"/>
        <v>0.2</v>
      </c>
      <c r="AV45" s="27">
        <v>43</v>
      </c>
    </row>
    <row r="46" spans="1:48" x14ac:dyDescent="0.35">
      <c r="A46" t="s">
        <v>144</v>
      </c>
      <c r="B46" s="33">
        <v>43</v>
      </c>
      <c r="C46" s="27">
        <v>9</v>
      </c>
      <c r="D46" s="27">
        <v>5</v>
      </c>
      <c r="E46" s="27">
        <v>5</v>
      </c>
      <c r="F46" s="27">
        <f t="shared" si="14"/>
        <v>9</v>
      </c>
      <c r="G46" s="27">
        <f t="shared" si="15"/>
        <v>4</v>
      </c>
      <c r="H46" s="27">
        <f t="shared" si="16"/>
        <v>0</v>
      </c>
      <c r="I46" s="34">
        <f>VLOOKUP(F46,naive_stat!$A$4:$E$13,5,0)</f>
        <v>0.4</v>
      </c>
      <c r="J46" s="35">
        <f>11-VLOOKUP(F46,naive_stat!$A$4:$F$13,6,0)</f>
        <v>2</v>
      </c>
      <c r="K46" s="36">
        <f>HLOOKUP(F46,$AL$3:AU46,AV46,0)</f>
        <v>0.16666666666666666</v>
      </c>
      <c r="L46" s="54">
        <f>IF(VLOOKUP(C46,dynamic!$A$66:$F$75,4,0)&gt;VLOOKUP(D46,dynamic!$A$66:$F$75,4,0),C46,D46)</f>
        <v>5</v>
      </c>
      <c r="M46" s="54">
        <f t="shared" si="2"/>
        <v>1</v>
      </c>
      <c r="N46" s="54">
        <f>IF(VLOOKUP(C46,dynamic!$A$66:$F$75,2,0)&gt;VLOOKUP(D46,dynamic!$A$66:$F$75,2,0),C46,D46)</f>
        <v>5</v>
      </c>
      <c r="O46" s="54">
        <f t="shared" si="3"/>
        <v>1</v>
      </c>
      <c r="P46" s="54">
        <f>IF(VLOOKUP(C46,dynamic!$A$66:$G$75,7,0)&gt;VLOOKUP(D46,dynamic!$A$66:$G$75,7,0),C46,D46)</f>
        <v>5</v>
      </c>
      <c r="Q46" s="54">
        <f t="shared" si="4"/>
        <v>1</v>
      </c>
      <c r="R46" s="27">
        <f>COUNTIF($E$4:$E46,R$3)</f>
        <v>4</v>
      </c>
      <c r="S46" s="27">
        <f>COUNTIF($E$4:$E46,S$3)</f>
        <v>8</v>
      </c>
      <c r="T46" s="27">
        <f>COUNTIF($E$4:$E46,T$3)</f>
        <v>6</v>
      </c>
      <c r="U46" s="27">
        <f>COUNTIF($E$4:$E46,U$3)</f>
        <v>6</v>
      </c>
      <c r="V46" s="27">
        <f>COUNTIF($E$4:$E46,V$3)</f>
        <v>3</v>
      </c>
      <c r="W46" s="27">
        <f>COUNTIF($E$4:$E46,W$3)</f>
        <v>5</v>
      </c>
      <c r="X46" s="27">
        <f>COUNTIF($E$4:$E46,X$3)</f>
        <v>2</v>
      </c>
      <c r="Y46" s="27">
        <f>COUNTIF($E$4:$E46,Y$3)</f>
        <v>4</v>
      </c>
      <c r="Z46" s="27">
        <f>COUNTIF($E$4:$E46,Z$3)</f>
        <v>4</v>
      </c>
      <c r="AA46" s="27">
        <f>COUNTIF($E$4:$E46,AA$3)</f>
        <v>1</v>
      </c>
      <c r="AB46" s="38">
        <f>COUNTIF($E$4:$F46,R$3)</f>
        <v>9</v>
      </c>
      <c r="AC46" s="28">
        <f>COUNTIF($E$4:$F46,S$3)</f>
        <v>12</v>
      </c>
      <c r="AD46" s="28">
        <f>COUNTIF($E$4:$F46,T$3)</f>
        <v>10</v>
      </c>
      <c r="AE46" s="28">
        <f>COUNTIF($E$4:$F46,U$3)</f>
        <v>10</v>
      </c>
      <c r="AF46" s="28">
        <f>COUNTIF($E$4:$F46,V$3)</f>
        <v>9</v>
      </c>
      <c r="AG46" s="28">
        <f>COUNTIF($E$4:$F46,W$3)</f>
        <v>12</v>
      </c>
      <c r="AH46" s="28">
        <f>COUNTIF($E$4:$F46,X$3)</f>
        <v>3</v>
      </c>
      <c r="AI46" s="28">
        <f>COUNTIF($E$4:$F46,Y$3)</f>
        <v>6</v>
      </c>
      <c r="AJ46" s="28">
        <f>COUNTIF($E$4:$F46,Z$3)</f>
        <v>9</v>
      </c>
      <c r="AK46" s="28">
        <f>COUNTIF($E$4:$F46,AA$3)</f>
        <v>6</v>
      </c>
      <c r="AL46" s="36">
        <f t="shared" si="17"/>
        <v>1.7777777777777777</v>
      </c>
      <c r="AM46" s="36">
        <f t="shared" si="5"/>
        <v>5.333333333333333</v>
      </c>
      <c r="AN46" s="36">
        <f t="shared" si="6"/>
        <v>3.5999999999999996</v>
      </c>
      <c r="AO46" s="36">
        <f t="shared" si="7"/>
        <v>3.5999999999999996</v>
      </c>
      <c r="AP46" s="36">
        <f t="shared" si="8"/>
        <v>1</v>
      </c>
      <c r="AQ46" s="36">
        <f t="shared" si="9"/>
        <v>2.0833333333333335</v>
      </c>
      <c r="AR46" s="36">
        <f t="shared" si="10"/>
        <v>1.3333333333333333</v>
      </c>
      <c r="AS46" s="36">
        <f t="shared" si="11"/>
        <v>2.6666666666666665</v>
      </c>
      <c r="AT46" s="36">
        <f t="shared" si="12"/>
        <v>1.7777777777777777</v>
      </c>
      <c r="AU46" s="36">
        <f t="shared" si="13"/>
        <v>0.16666666666666666</v>
      </c>
      <c r="AV46" s="27">
        <v>44</v>
      </c>
    </row>
    <row r="47" spans="1:48" x14ac:dyDescent="0.35">
      <c r="A47" t="s">
        <v>144</v>
      </c>
      <c r="B47" s="33">
        <v>44</v>
      </c>
      <c r="C47" s="27">
        <v>3</v>
      </c>
      <c r="D47" s="27">
        <v>7</v>
      </c>
      <c r="E47" s="27">
        <v>3</v>
      </c>
      <c r="F47" s="27">
        <f t="shared" si="14"/>
        <v>7</v>
      </c>
      <c r="G47" s="27">
        <f t="shared" si="15"/>
        <v>-4</v>
      </c>
      <c r="H47" s="27">
        <f t="shared" si="16"/>
        <v>0</v>
      </c>
      <c r="I47" s="34">
        <f>VLOOKUP(F47,naive_stat!$A$4:$E$13,5,0)</f>
        <v>0.44827586206896552</v>
      </c>
      <c r="J47" s="35">
        <f>11-VLOOKUP(F47,naive_stat!$A$4:$F$13,6,0)</f>
        <v>4</v>
      </c>
      <c r="K47" s="36">
        <f>HLOOKUP(F47,$AL$3:AU47,AV47,0)</f>
        <v>2.2857142857142856</v>
      </c>
      <c r="L47" s="54">
        <f>IF(VLOOKUP(C47,dynamic!$A$66:$F$75,4,0)&gt;VLOOKUP(D47,dynamic!$A$66:$F$75,4,0),C47,D47)</f>
        <v>3</v>
      </c>
      <c r="M47" s="54">
        <f t="shared" si="2"/>
        <v>1</v>
      </c>
      <c r="N47" s="54">
        <f>IF(VLOOKUP(C47,dynamic!$A$66:$F$75,2,0)&gt;VLOOKUP(D47,dynamic!$A$66:$F$75,2,0),C47,D47)</f>
        <v>3</v>
      </c>
      <c r="O47" s="54">
        <f t="shared" si="3"/>
        <v>1</v>
      </c>
      <c r="P47" s="54">
        <f>IF(VLOOKUP(C47,dynamic!$A$66:$G$75,7,0)&gt;VLOOKUP(D47,dynamic!$A$66:$G$75,7,0),C47,D47)</f>
        <v>3</v>
      </c>
      <c r="Q47" s="54">
        <f t="shared" si="4"/>
        <v>1</v>
      </c>
      <c r="R47" s="27">
        <f>COUNTIF($E$4:$E47,R$3)</f>
        <v>4</v>
      </c>
      <c r="S47" s="27">
        <f>COUNTIF($E$4:$E47,S$3)</f>
        <v>8</v>
      </c>
      <c r="T47" s="27">
        <f>COUNTIF($E$4:$E47,T$3)</f>
        <v>6</v>
      </c>
      <c r="U47" s="27">
        <f>COUNTIF($E$4:$E47,U$3)</f>
        <v>7</v>
      </c>
      <c r="V47" s="27">
        <f>COUNTIF($E$4:$E47,V$3)</f>
        <v>3</v>
      </c>
      <c r="W47" s="27">
        <f>COUNTIF($E$4:$E47,W$3)</f>
        <v>5</v>
      </c>
      <c r="X47" s="27">
        <f>COUNTIF($E$4:$E47,X$3)</f>
        <v>2</v>
      </c>
      <c r="Y47" s="27">
        <f>COUNTIF($E$4:$E47,Y$3)</f>
        <v>4</v>
      </c>
      <c r="Z47" s="27">
        <f>COUNTIF($E$4:$E47,Z$3)</f>
        <v>4</v>
      </c>
      <c r="AA47" s="27">
        <f>COUNTIF($E$4:$E47,AA$3)</f>
        <v>1</v>
      </c>
      <c r="AB47" s="38">
        <f>COUNTIF($E$4:$F47,R$3)</f>
        <v>9</v>
      </c>
      <c r="AC47" s="28">
        <f>COUNTIF($E$4:$F47,S$3)</f>
        <v>12</v>
      </c>
      <c r="AD47" s="28">
        <f>COUNTIF($E$4:$F47,T$3)</f>
        <v>10</v>
      </c>
      <c r="AE47" s="28">
        <f>COUNTIF($E$4:$F47,U$3)</f>
        <v>11</v>
      </c>
      <c r="AF47" s="28">
        <f>COUNTIF($E$4:$F47,V$3)</f>
        <v>9</v>
      </c>
      <c r="AG47" s="28">
        <f>COUNTIF($E$4:$F47,W$3)</f>
        <v>12</v>
      </c>
      <c r="AH47" s="28">
        <f>COUNTIF($E$4:$F47,X$3)</f>
        <v>3</v>
      </c>
      <c r="AI47" s="28">
        <f>COUNTIF($E$4:$F47,Y$3)</f>
        <v>7</v>
      </c>
      <c r="AJ47" s="28">
        <f>COUNTIF($E$4:$F47,Z$3)</f>
        <v>9</v>
      </c>
      <c r="AK47" s="28">
        <f>COUNTIF($E$4:$F47,AA$3)</f>
        <v>6</v>
      </c>
      <c r="AL47" s="36">
        <f t="shared" si="17"/>
        <v>1.7777777777777777</v>
      </c>
      <c r="AM47" s="36">
        <f t="shared" si="5"/>
        <v>5.333333333333333</v>
      </c>
      <c r="AN47" s="36">
        <f t="shared" si="6"/>
        <v>3.5999999999999996</v>
      </c>
      <c r="AO47" s="36">
        <f t="shared" si="7"/>
        <v>4.4545454545454541</v>
      </c>
      <c r="AP47" s="36">
        <f t="shared" si="8"/>
        <v>1</v>
      </c>
      <c r="AQ47" s="36">
        <f t="shared" si="9"/>
        <v>2.0833333333333335</v>
      </c>
      <c r="AR47" s="36">
        <f t="shared" si="10"/>
        <v>1.3333333333333333</v>
      </c>
      <c r="AS47" s="36">
        <f t="shared" si="11"/>
        <v>2.2857142857142856</v>
      </c>
      <c r="AT47" s="36">
        <f t="shared" si="12"/>
        <v>1.7777777777777777</v>
      </c>
      <c r="AU47" s="36">
        <f t="shared" si="13"/>
        <v>0.16666666666666666</v>
      </c>
      <c r="AV47" s="27">
        <v>45</v>
      </c>
    </row>
    <row r="48" spans="1:48" x14ac:dyDescent="0.35">
      <c r="A48" t="s">
        <v>144</v>
      </c>
      <c r="B48" s="33">
        <v>45</v>
      </c>
      <c r="C48" s="27">
        <v>3</v>
      </c>
      <c r="D48" s="27">
        <v>7</v>
      </c>
      <c r="E48" s="27">
        <v>7</v>
      </c>
      <c r="F48" s="27">
        <f t="shared" si="14"/>
        <v>3</v>
      </c>
      <c r="G48" s="27">
        <f t="shared" si="15"/>
        <v>-4</v>
      </c>
      <c r="H48" s="27">
        <f t="shared" si="16"/>
        <v>0</v>
      </c>
      <c r="I48" s="34">
        <f>VLOOKUP(F48,naive_stat!$A$4:$E$13,5,0)</f>
        <v>0.48148148148148145</v>
      </c>
      <c r="J48" s="35">
        <f>11-VLOOKUP(F48,naive_stat!$A$4:$F$13,6,0)</f>
        <v>5</v>
      </c>
      <c r="K48" s="36">
        <f>HLOOKUP(F48,$AL$3:AU48,AV48,0)</f>
        <v>4.0833333333333339</v>
      </c>
      <c r="L48" s="54">
        <f>IF(VLOOKUP(C48,dynamic!$A$66:$F$75,4,0)&gt;VLOOKUP(D48,dynamic!$A$66:$F$75,4,0),C48,D48)</f>
        <v>3</v>
      </c>
      <c r="M48" s="54">
        <f t="shared" si="2"/>
        <v>0</v>
      </c>
      <c r="N48" s="54">
        <f>IF(VLOOKUP(C48,dynamic!$A$66:$F$75,2,0)&gt;VLOOKUP(D48,dynamic!$A$66:$F$75,2,0),C48,D48)</f>
        <v>3</v>
      </c>
      <c r="O48" s="54">
        <f t="shared" si="3"/>
        <v>0</v>
      </c>
      <c r="P48" s="54">
        <f>IF(VLOOKUP(C48,dynamic!$A$66:$G$75,7,0)&gt;VLOOKUP(D48,dynamic!$A$66:$G$75,7,0),C48,D48)</f>
        <v>3</v>
      </c>
      <c r="Q48" s="54">
        <f t="shared" si="4"/>
        <v>0</v>
      </c>
      <c r="R48" s="27">
        <f>COUNTIF($E$4:$E48,R$3)</f>
        <v>4</v>
      </c>
      <c r="S48" s="27">
        <f>COUNTIF($E$4:$E48,S$3)</f>
        <v>8</v>
      </c>
      <c r="T48" s="27">
        <f>COUNTIF($E$4:$E48,T$3)</f>
        <v>6</v>
      </c>
      <c r="U48" s="27">
        <f>COUNTIF($E$4:$E48,U$3)</f>
        <v>7</v>
      </c>
      <c r="V48" s="27">
        <f>COUNTIF($E$4:$E48,V$3)</f>
        <v>3</v>
      </c>
      <c r="W48" s="27">
        <f>COUNTIF($E$4:$E48,W$3)</f>
        <v>5</v>
      </c>
      <c r="X48" s="27">
        <f>COUNTIF($E$4:$E48,X$3)</f>
        <v>2</v>
      </c>
      <c r="Y48" s="27">
        <f>COUNTIF($E$4:$E48,Y$3)</f>
        <v>5</v>
      </c>
      <c r="Z48" s="27">
        <f>COUNTIF($E$4:$E48,Z$3)</f>
        <v>4</v>
      </c>
      <c r="AA48" s="27">
        <f>COUNTIF($E$4:$E48,AA$3)</f>
        <v>1</v>
      </c>
      <c r="AB48" s="38">
        <f>COUNTIF($E$4:$F48,R$3)</f>
        <v>9</v>
      </c>
      <c r="AC48" s="28">
        <f>COUNTIF($E$4:$F48,S$3)</f>
        <v>12</v>
      </c>
      <c r="AD48" s="28">
        <f>COUNTIF($E$4:$F48,T$3)</f>
        <v>10</v>
      </c>
      <c r="AE48" s="28">
        <f>COUNTIF($E$4:$F48,U$3)</f>
        <v>12</v>
      </c>
      <c r="AF48" s="28">
        <f>COUNTIF($E$4:$F48,V$3)</f>
        <v>9</v>
      </c>
      <c r="AG48" s="28">
        <f>COUNTIF($E$4:$F48,W$3)</f>
        <v>12</v>
      </c>
      <c r="AH48" s="28">
        <f>COUNTIF($E$4:$F48,X$3)</f>
        <v>3</v>
      </c>
      <c r="AI48" s="28">
        <f>COUNTIF($E$4:$F48,Y$3)</f>
        <v>8</v>
      </c>
      <c r="AJ48" s="28">
        <f>COUNTIF($E$4:$F48,Z$3)</f>
        <v>9</v>
      </c>
      <c r="AK48" s="28">
        <f>COUNTIF($E$4:$F48,AA$3)</f>
        <v>6</v>
      </c>
      <c r="AL48" s="36">
        <f t="shared" si="17"/>
        <v>1.7777777777777777</v>
      </c>
      <c r="AM48" s="36">
        <f t="shared" si="5"/>
        <v>5.333333333333333</v>
      </c>
      <c r="AN48" s="36">
        <f t="shared" si="6"/>
        <v>3.5999999999999996</v>
      </c>
      <c r="AO48" s="36">
        <f t="shared" si="7"/>
        <v>4.0833333333333339</v>
      </c>
      <c r="AP48" s="36">
        <f t="shared" si="8"/>
        <v>1</v>
      </c>
      <c r="AQ48" s="36">
        <f t="shared" si="9"/>
        <v>2.0833333333333335</v>
      </c>
      <c r="AR48" s="36">
        <f t="shared" si="10"/>
        <v>1.3333333333333333</v>
      </c>
      <c r="AS48" s="36">
        <f t="shared" si="11"/>
        <v>3.125</v>
      </c>
      <c r="AT48" s="36">
        <f t="shared" si="12"/>
        <v>1.7777777777777777</v>
      </c>
      <c r="AU48" s="36">
        <f t="shared" si="13"/>
        <v>0.16666666666666666</v>
      </c>
      <c r="AV48" s="27">
        <v>46</v>
      </c>
    </row>
    <row r="49" spans="1:48" x14ac:dyDescent="0.35">
      <c r="A49" t="s">
        <v>144</v>
      </c>
      <c r="B49" s="33">
        <v>46</v>
      </c>
      <c r="C49" s="27">
        <v>1</v>
      </c>
      <c r="D49" s="27">
        <v>9</v>
      </c>
      <c r="E49" s="27">
        <v>1</v>
      </c>
      <c r="F49" s="27">
        <f t="shared" si="14"/>
        <v>9</v>
      </c>
      <c r="G49" s="27">
        <f t="shared" si="15"/>
        <v>-8</v>
      </c>
      <c r="H49" s="27">
        <f t="shared" si="16"/>
        <v>0</v>
      </c>
      <c r="I49" s="34">
        <f>VLOOKUP(F49,naive_stat!$A$4:$E$13,5,0)</f>
        <v>0.4</v>
      </c>
      <c r="J49" s="35">
        <f>11-VLOOKUP(F49,naive_stat!$A$4:$F$13,6,0)</f>
        <v>2</v>
      </c>
      <c r="K49" s="36">
        <f>HLOOKUP(F49,$AL$3:AU49,AV49,0)</f>
        <v>0.14285714285714285</v>
      </c>
      <c r="L49" s="54">
        <f>IF(VLOOKUP(C49,dynamic!$A$66:$F$75,4,0)&gt;VLOOKUP(D49,dynamic!$A$66:$F$75,4,0),C49,D49)</f>
        <v>1</v>
      </c>
      <c r="M49" s="54">
        <f t="shared" si="2"/>
        <v>1</v>
      </c>
      <c r="N49" s="54">
        <f>IF(VLOOKUP(C49,dynamic!$A$66:$F$75,2,0)&gt;VLOOKUP(D49,dynamic!$A$66:$F$75,2,0),C49,D49)</f>
        <v>1</v>
      </c>
      <c r="O49" s="54">
        <f t="shared" si="3"/>
        <v>1</v>
      </c>
      <c r="P49" s="54">
        <f>IF(VLOOKUP(C49,dynamic!$A$66:$G$75,7,0)&gt;VLOOKUP(D49,dynamic!$A$66:$G$75,7,0),C49,D49)</f>
        <v>1</v>
      </c>
      <c r="Q49" s="54">
        <f t="shared" si="4"/>
        <v>1</v>
      </c>
      <c r="R49" s="27">
        <f>COUNTIF($E$4:$E49,R$3)</f>
        <v>4</v>
      </c>
      <c r="S49" s="27">
        <f>COUNTIF($E$4:$E49,S$3)</f>
        <v>9</v>
      </c>
      <c r="T49" s="27">
        <f>COUNTIF($E$4:$E49,T$3)</f>
        <v>6</v>
      </c>
      <c r="U49" s="27">
        <f>COUNTIF($E$4:$E49,U$3)</f>
        <v>7</v>
      </c>
      <c r="V49" s="27">
        <f>COUNTIF($E$4:$E49,V$3)</f>
        <v>3</v>
      </c>
      <c r="W49" s="27">
        <f>COUNTIF($E$4:$E49,W$3)</f>
        <v>5</v>
      </c>
      <c r="X49" s="27">
        <f>COUNTIF($E$4:$E49,X$3)</f>
        <v>2</v>
      </c>
      <c r="Y49" s="27">
        <f>COUNTIF($E$4:$E49,Y$3)</f>
        <v>5</v>
      </c>
      <c r="Z49" s="27">
        <f>COUNTIF($E$4:$E49,Z$3)</f>
        <v>4</v>
      </c>
      <c r="AA49" s="27">
        <f>COUNTIF($E$4:$E49,AA$3)</f>
        <v>1</v>
      </c>
      <c r="AB49" s="38">
        <f>COUNTIF($E$4:$F49,R$3)</f>
        <v>9</v>
      </c>
      <c r="AC49" s="28">
        <f>COUNTIF($E$4:$F49,S$3)</f>
        <v>13</v>
      </c>
      <c r="AD49" s="28">
        <f>COUNTIF($E$4:$F49,T$3)</f>
        <v>10</v>
      </c>
      <c r="AE49" s="28">
        <f>COUNTIF($E$4:$F49,U$3)</f>
        <v>12</v>
      </c>
      <c r="AF49" s="28">
        <f>COUNTIF($E$4:$F49,V$3)</f>
        <v>9</v>
      </c>
      <c r="AG49" s="28">
        <f>COUNTIF($E$4:$F49,W$3)</f>
        <v>12</v>
      </c>
      <c r="AH49" s="28">
        <f>COUNTIF($E$4:$F49,X$3)</f>
        <v>3</v>
      </c>
      <c r="AI49" s="28">
        <f>COUNTIF($E$4:$F49,Y$3)</f>
        <v>8</v>
      </c>
      <c r="AJ49" s="28">
        <f>COUNTIF($E$4:$F49,Z$3)</f>
        <v>9</v>
      </c>
      <c r="AK49" s="28">
        <f>COUNTIF($E$4:$F49,AA$3)</f>
        <v>7</v>
      </c>
      <c r="AL49" s="36">
        <f t="shared" si="17"/>
        <v>1.7777777777777777</v>
      </c>
      <c r="AM49" s="36">
        <f t="shared" si="5"/>
        <v>6.2307692307692308</v>
      </c>
      <c r="AN49" s="36">
        <f t="shared" si="6"/>
        <v>3.5999999999999996</v>
      </c>
      <c r="AO49" s="36">
        <f t="shared" si="7"/>
        <v>4.0833333333333339</v>
      </c>
      <c r="AP49" s="36">
        <f t="shared" si="8"/>
        <v>1</v>
      </c>
      <c r="AQ49" s="36">
        <f t="shared" si="9"/>
        <v>2.0833333333333335</v>
      </c>
      <c r="AR49" s="36">
        <f t="shared" si="10"/>
        <v>1.3333333333333333</v>
      </c>
      <c r="AS49" s="36">
        <f t="shared" si="11"/>
        <v>3.125</v>
      </c>
      <c r="AT49" s="36">
        <f t="shared" si="12"/>
        <v>1.7777777777777777</v>
      </c>
      <c r="AU49" s="36">
        <f t="shared" si="13"/>
        <v>0.14285714285714285</v>
      </c>
      <c r="AV49" s="27">
        <v>47</v>
      </c>
    </row>
    <row r="50" spans="1:48" x14ac:dyDescent="0.35">
      <c r="A50" t="s">
        <v>144</v>
      </c>
      <c r="B50" s="33">
        <v>47</v>
      </c>
      <c r="C50" s="27">
        <v>1</v>
      </c>
      <c r="D50" s="27">
        <v>2</v>
      </c>
      <c r="E50" s="27">
        <v>1</v>
      </c>
      <c r="F50" s="27">
        <f t="shared" si="14"/>
        <v>2</v>
      </c>
      <c r="G50" s="27">
        <f t="shared" si="15"/>
        <v>-1</v>
      </c>
      <c r="H50" s="27">
        <f t="shared" si="16"/>
        <v>0</v>
      </c>
      <c r="I50" s="34">
        <f>VLOOKUP(F50,naive_stat!$A$4:$E$13,5,0)</f>
        <v>0.4838709677419355</v>
      </c>
      <c r="J50" s="35">
        <f>11-VLOOKUP(F50,naive_stat!$A$4:$F$13,6,0)</f>
        <v>6</v>
      </c>
      <c r="K50" s="36">
        <f>HLOOKUP(F50,$AL$3:AU50,AV50,0)</f>
        <v>3.2727272727272725</v>
      </c>
      <c r="L50" s="54">
        <f>IF(VLOOKUP(C50,dynamic!$A$66:$F$75,4,0)&gt;VLOOKUP(D50,dynamic!$A$66:$F$75,4,0),C50,D50)</f>
        <v>1</v>
      </c>
      <c r="M50" s="54">
        <f t="shared" si="2"/>
        <v>1</v>
      </c>
      <c r="N50" s="54">
        <f>IF(VLOOKUP(C50,dynamic!$A$66:$F$75,2,0)&gt;VLOOKUP(D50,dynamic!$A$66:$F$75,2,0),C50,D50)</f>
        <v>1</v>
      </c>
      <c r="O50" s="54">
        <f t="shared" si="3"/>
        <v>1</v>
      </c>
      <c r="P50" s="54">
        <f>IF(VLOOKUP(C50,dynamic!$A$66:$G$75,7,0)&gt;VLOOKUP(D50,dynamic!$A$66:$G$75,7,0),C50,D50)</f>
        <v>1</v>
      </c>
      <c r="Q50" s="54">
        <f t="shared" si="4"/>
        <v>1</v>
      </c>
      <c r="R50" s="27">
        <f>COUNTIF($E$4:$E50,R$3)</f>
        <v>4</v>
      </c>
      <c r="S50" s="27">
        <f>COUNTIF($E$4:$E50,S$3)</f>
        <v>10</v>
      </c>
      <c r="T50" s="27">
        <f>COUNTIF($E$4:$E50,T$3)</f>
        <v>6</v>
      </c>
      <c r="U50" s="27">
        <f>COUNTIF($E$4:$E50,U$3)</f>
        <v>7</v>
      </c>
      <c r="V50" s="27">
        <f>COUNTIF($E$4:$E50,V$3)</f>
        <v>3</v>
      </c>
      <c r="W50" s="27">
        <f>COUNTIF($E$4:$E50,W$3)</f>
        <v>5</v>
      </c>
      <c r="X50" s="27">
        <f>COUNTIF($E$4:$E50,X$3)</f>
        <v>2</v>
      </c>
      <c r="Y50" s="27">
        <f>COUNTIF($E$4:$E50,Y$3)</f>
        <v>5</v>
      </c>
      <c r="Z50" s="27">
        <f>COUNTIF($E$4:$E50,Z$3)</f>
        <v>4</v>
      </c>
      <c r="AA50" s="27">
        <f>COUNTIF($E$4:$E50,AA$3)</f>
        <v>1</v>
      </c>
      <c r="AB50" s="38">
        <f>COUNTIF($E$4:$F50,R$3)</f>
        <v>9</v>
      </c>
      <c r="AC50" s="28">
        <f>COUNTIF($E$4:$F50,S$3)</f>
        <v>14</v>
      </c>
      <c r="AD50" s="28">
        <f>COUNTIF($E$4:$F50,T$3)</f>
        <v>11</v>
      </c>
      <c r="AE50" s="28">
        <f>COUNTIF($E$4:$F50,U$3)</f>
        <v>12</v>
      </c>
      <c r="AF50" s="28">
        <f>COUNTIF($E$4:$F50,V$3)</f>
        <v>9</v>
      </c>
      <c r="AG50" s="28">
        <f>COUNTIF($E$4:$F50,W$3)</f>
        <v>12</v>
      </c>
      <c r="AH50" s="28">
        <f>COUNTIF($E$4:$F50,X$3)</f>
        <v>3</v>
      </c>
      <c r="AI50" s="28">
        <f>COUNTIF($E$4:$F50,Y$3)</f>
        <v>8</v>
      </c>
      <c r="AJ50" s="28">
        <f>COUNTIF($E$4:$F50,Z$3)</f>
        <v>9</v>
      </c>
      <c r="AK50" s="28">
        <f>COUNTIF($E$4:$F50,AA$3)</f>
        <v>7</v>
      </c>
      <c r="AL50" s="36">
        <f t="shared" si="17"/>
        <v>1.7777777777777777</v>
      </c>
      <c r="AM50" s="36">
        <f t="shared" si="5"/>
        <v>7.1428571428571432</v>
      </c>
      <c r="AN50" s="36">
        <f t="shared" si="6"/>
        <v>3.2727272727272725</v>
      </c>
      <c r="AO50" s="36">
        <f t="shared" si="7"/>
        <v>4.0833333333333339</v>
      </c>
      <c r="AP50" s="36">
        <f t="shared" si="8"/>
        <v>1</v>
      </c>
      <c r="AQ50" s="36">
        <f t="shared" si="9"/>
        <v>2.0833333333333335</v>
      </c>
      <c r="AR50" s="36">
        <f t="shared" si="10"/>
        <v>1.3333333333333333</v>
      </c>
      <c r="AS50" s="36">
        <f t="shared" si="11"/>
        <v>3.125</v>
      </c>
      <c r="AT50" s="36">
        <f t="shared" si="12"/>
        <v>1.7777777777777777</v>
      </c>
      <c r="AU50" s="36">
        <f t="shared" si="13"/>
        <v>0.14285714285714285</v>
      </c>
      <c r="AV50" s="27">
        <v>48</v>
      </c>
    </row>
    <row r="51" spans="1:48" x14ac:dyDescent="0.35">
      <c r="A51" t="s">
        <v>144</v>
      </c>
      <c r="B51" s="33">
        <v>48</v>
      </c>
      <c r="C51" s="27">
        <v>0</v>
      </c>
      <c r="D51" s="27">
        <v>7</v>
      </c>
      <c r="E51" s="27">
        <v>0</v>
      </c>
      <c r="F51" s="27">
        <f t="shared" si="14"/>
        <v>7</v>
      </c>
      <c r="G51" s="27">
        <f t="shared" si="15"/>
        <v>-7</v>
      </c>
      <c r="H51" s="27">
        <f t="shared" si="16"/>
        <v>0</v>
      </c>
      <c r="I51" s="34">
        <f>VLOOKUP(F51,naive_stat!$A$4:$E$13,5,0)</f>
        <v>0.44827586206896552</v>
      </c>
      <c r="J51" s="35">
        <f>11-VLOOKUP(F51,naive_stat!$A$4:$F$13,6,0)</f>
        <v>4</v>
      </c>
      <c r="K51" s="36">
        <f>HLOOKUP(F51,$AL$3:AU51,AV51,0)</f>
        <v>2.7777777777777777</v>
      </c>
      <c r="L51" s="54">
        <f>IF(VLOOKUP(C51,dynamic!$A$66:$F$75,4,0)&gt;VLOOKUP(D51,dynamic!$A$66:$F$75,4,0),C51,D51)</f>
        <v>7</v>
      </c>
      <c r="M51" s="54">
        <f t="shared" si="2"/>
        <v>0</v>
      </c>
      <c r="N51" s="54">
        <f>IF(VLOOKUP(C51,dynamic!$A$66:$F$75,2,0)&gt;VLOOKUP(D51,dynamic!$A$66:$F$75,2,0),C51,D51)</f>
        <v>7</v>
      </c>
      <c r="O51" s="54">
        <f t="shared" si="3"/>
        <v>0</v>
      </c>
      <c r="P51" s="54">
        <f>IF(VLOOKUP(C51,dynamic!$A$66:$G$75,7,0)&gt;VLOOKUP(D51,dynamic!$A$66:$G$75,7,0),C51,D51)</f>
        <v>7</v>
      </c>
      <c r="Q51" s="54">
        <f t="shared" si="4"/>
        <v>0</v>
      </c>
      <c r="R51" s="27">
        <f>COUNTIF($E$4:$E51,R$3)</f>
        <v>5</v>
      </c>
      <c r="S51" s="27">
        <f>COUNTIF($E$4:$E51,S$3)</f>
        <v>10</v>
      </c>
      <c r="T51" s="27">
        <f>COUNTIF($E$4:$E51,T$3)</f>
        <v>6</v>
      </c>
      <c r="U51" s="27">
        <f>COUNTIF($E$4:$E51,U$3)</f>
        <v>7</v>
      </c>
      <c r="V51" s="27">
        <f>COUNTIF($E$4:$E51,V$3)</f>
        <v>3</v>
      </c>
      <c r="W51" s="27">
        <f>COUNTIF($E$4:$E51,W$3)</f>
        <v>5</v>
      </c>
      <c r="X51" s="27">
        <f>COUNTIF($E$4:$E51,X$3)</f>
        <v>2</v>
      </c>
      <c r="Y51" s="27">
        <f>COUNTIF($E$4:$E51,Y$3)</f>
        <v>5</v>
      </c>
      <c r="Z51" s="27">
        <f>COUNTIF($E$4:$E51,Z$3)</f>
        <v>4</v>
      </c>
      <c r="AA51" s="27">
        <f>COUNTIF($E$4:$E51,AA$3)</f>
        <v>1</v>
      </c>
      <c r="AB51" s="38">
        <f>COUNTIF($E$4:$F51,R$3)</f>
        <v>10</v>
      </c>
      <c r="AC51" s="28">
        <f>COUNTIF($E$4:$F51,S$3)</f>
        <v>14</v>
      </c>
      <c r="AD51" s="28">
        <f>COUNTIF($E$4:$F51,T$3)</f>
        <v>11</v>
      </c>
      <c r="AE51" s="28">
        <f>COUNTIF($E$4:$F51,U$3)</f>
        <v>12</v>
      </c>
      <c r="AF51" s="28">
        <f>COUNTIF($E$4:$F51,V$3)</f>
        <v>9</v>
      </c>
      <c r="AG51" s="28">
        <f>COUNTIF($E$4:$F51,W$3)</f>
        <v>12</v>
      </c>
      <c r="AH51" s="28">
        <f>COUNTIF($E$4:$F51,X$3)</f>
        <v>3</v>
      </c>
      <c r="AI51" s="28">
        <f>COUNTIF($E$4:$F51,Y$3)</f>
        <v>9</v>
      </c>
      <c r="AJ51" s="28">
        <f>COUNTIF($E$4:$F51,Z$3)</f>
        <v>9</v>
      </c>
      <c r="AK51" s="28">
        <f>COUNTIF($E$4:$F51,AA$3)</f>
        <v>7</v>
      </c>
      <c r="AL51" s="36">
        <f t="shared" si="17"/>
        <v>2.5</v>
      </c>
      <c r="AM51" s="36">
        <f t="shared" si="5"/>
        <v>7.1428571428571432</v>
      </c>
      <c r="AN51" s="36">
        <f t="shared" si="6"/>
        <v>3.2727272727272725</v>
      </c>
      <c r="AO51" s="36">
        <f t="shared" si="7"/>
        <v>4.0833333333333339</v>
      </c>
      <c r="AP51" s="36">
        <f t="shared" si="8"/>
        <v>1</v>
      </c>
      <c r="AQ51" s="36">
        <f t="shared" si="9"/>
        <v>2.0833333333333335</v>
      </c>
      <c r="AR51" s="36">
        <f t="shared" si="10"/>
        <v>1.3333333333333333</v>
      </c>
      <c r="AS51" s="36">
        <f t="shared" si="11"/>
        <v>2.7777777777777777</v>
      </c>
      <c r="AT51" s="36">
        <f t="shared" si="12"/>
        <v>1.7777777777777777</v>
      </c>
      <c r="AU51" s="36">
        <f t="shared" si="13"/>
        <v>0.14285714285714285</v>
      </c>
      <c r="AV51" s="27">
        <v>49</v>
      </c>
    </row>
    <row r="52" spans="1:48" x14ac:dyDescent="0.35">
      <c r="A52" t="s">
        <v>144</v>
      </c>
      <c r="B52" s="33">
        <v>49</v>
      </c>
      <c r="C52" s="27">
        <v>0</v>
      </c>
      <c r="D52" s="27">
        <v>9</v>
      </c>
      <c r="E52" s="27">
        <v>0</v>
      </c>
      <c r="F52" s="27">
        <f t="shared" si="14"/>
        <v>9</v>
      </c>
      <c r="G52" s="27">
        <f t="shared" si="15"/>
        <v>-9</v>
      </c>
      <c r="H52" s="27">
        <f t="shared" si="16"/>
        <v>0</v>
      </c>
      <c r="I52" s="34">
        <f>VLOOKUP(F52,naive_stat!$A$4:$E$13,5,0)</f>
        <v>0.4</v>
      </c>
      <c r="J52" s="35">
        <f>11-VLOOKUP(F52,naive_stat!$A$4:$F$13,6,0)</f>
        <v>2</v>
      </c>
      <c r="K52" s="36">
        <f>HLOOKUP(F52,$AL$3:AU52,AV52,0)</f>
        <v>0.125</v>
      </c>
      <c r="L52" s="54">
        <f>IF(VLOOKUP(C52,dynamic!$A$66:$F$75,4,0)&gt;VLOOKUP(D52,dynamic!$A$66:$F$75,4,0),C52,D52)</f>
        <v>0</v>
      </c>
      <c r="M52" s="54">
        <f t="shared" si="2"/>
        <v>1</v>
      </c>
      <c r="N52" s="54">
        <f>IF(VLOOKUP(C52,dynamic!$A$66:$F$75,2,0)&gt;VLOOKUP(D52,dynamic!$A$66:$F$75,2,0),C52,D52)</f>
        <v>0</v>
      </c>
      <c r="O52" s="54">
        <f t="shared" si="3"/>
        <v>1</v>
      </c>
      <c r="P52" s="54">
        <f>IF(VLOOKUP(C52,dynamic!$A$66:$G$75,7,0)&gt;VLOOKUP(D52,dynamic!$A$66:$G$75,7,0),C52,D52)</f>
        <v>0</v>
      </c>
      <c r="Q52" s="54">
        <f t="shared" si="4"/>
        <v>1</v>
      </c>
      <c r="R52" s="27">
        <f>COUNTIF($E$4:$E52,R$3)</f>
        <v>6</v>
      </c>
      <c r="S52" s="27">
        <f>COUNTIF($E$4:$E52,S$3)</f>
        <v>10</v>
      </c>
      <c r="T52" s="27">
        <f>COUNTIF($E$4:$E52,T$3)</f>
        <v>6</v>
      </c>
      <c r="U52" s="27">
        <f>COUNTIF($E$4:$E52,U$3)</f>
        <v>7</v>
      </c>
      <c r="V52" s="27">
        <f>COUNTIF($E$4:$E52,V$3)</f>
        <v>3</v>
      </c>
      <c r="W52" s="27">
        <f>COUNTIF($E$4:$E52,W$3)</f>
        <v>5</v>
      </c>
      <c r="X52" s="27">
        <f>COUNTIF($E$4:$E52,X$3)</f>
        <v>2</v>
      </c>
      <c r="Y52" s="27">
        <f>COUNTIF($E$4:$E52,Y$3)</f>
        <v>5</v>
      </c>
      <c r="Z52" s="27">
        <f>COUNTIF($E$4:$E52,Z$3)</f>
        <v>4</v>
      </c>
      <c r="AA52" s="27">
        <f>COUNTIF($E$4:$E52,AA$3)</f>
        <v>1</v>
      </c>
      <c r="AB52" s="38">
        <f>COUNTIF($E$4:$F52,R$3)</f>
        <v>11</v>
      </c>
      <c r="AC52" s="28">
        <f>COUNTIF($E$4:$F52,S$3)</f>
        <v>14</v>
      </c>
      <c r="AD52" s="28">
        <f>COUNTIF($E$4:$F52,T$3)</f>
        <v>11</v>
      </c>
      <c r="AE52" s="28">
        <f>COUNTIF($E$4:$F52,U$3)</f>
        <v>12</v>
      </c>
      <c r="AF52" s="28">
        <f>COUNTIF($E$4:$F52,V$3)</f>
        <v>9</v>
      </c>
      <c r="AG52" s="28">
        <f>COUNTIF($E$4:$F52,W$3)</f>
        <v>12</v>
      </c>
      <c r="AH52" s="28">
        <f>COUNTIF($E$4:$F52,X$3)</f>
        <v>3</v>
      </c>
      <c r="AI52" s="28">
        <f>COUNTIF($E$4:$F52,Y$3)</f>
        <v>9</v>
      </c>
      <c r="AJ52" s="28">
        <f>COUNTIF($E$4:$F52,Z$3)</f>
        <v>9</v>
      </c>
      <c r="AK52" s="28">
        <f>COUNTIF($E$4:$F52,AA$3)</f>
        <v>8</v>
      </c>
      <c r="AL52" s="36">
        <f t="shared" si="17"/>
        <v>3.2727272727272725</v>
      </c>
      <c r="AM52" s="36">
        <f t="shared" si="5"/>
        <v>7.1428571428571432</v>
      </c>
      <c r="AN52" s="36">
        <f t="shared" si="6"/>
        <v>3.2727272727272725</v>
      </c>
      <c r="AO52" s="36">
        <f t="shared" si="7"/>
        <v>4.0833333333333339</v>
      </c>
      <c r="AP52" s="36">
        <f t="shared" si="8"/>
        <v>1</v>
      </c>
      <c r="AQ52" s="36">
        <f t="shared" si="9"/>
        <v>2.0833333333333335</v>
      </c>
      <c r="AR52" s="36">
        <f t="shared" si="10"/>
        <v>1.3333333333333333</v>
      </c>
      <c r="AS52" s="36">
        <f t="shared" si="11"/>
        <v>2.7777777777777777</v>
      </c>
      <c r="AT52" s="36">
        <f t="shared" si="12"/>
        <v>1.7777777777777777</v>
      </c>
      <c r="AU52" s="36">
        <f t="shared" si="13"/>
        <v>0.125</v>
      </c>
      <c r="AV52" s="27">
        <v>50</v>
      </c>
    </row>
    <row r="53" spans="1:48" x14ac:dyDescent="0.35">
      <c r="A53" t="s">
        <v>144</v>
      </c>
      <c r="B53" s="33">
        <v>50</v>
      </c>
      <c r="C53" s="27">
        <v>9</v>
      </c>
      <c r="D53" s="27">
        <v>3</v>
      </c>
      <c r="E53" s="27">
        <v>3</v>
      </c>
      <c r="F53" s="27">
        <f t="shared" si="14"/>
        <v>9</v>
      </c>
      <c r="G53" s="27">
        <f t="shared" si="15"/>
        <v>6</v>
      </c>
      <c r="H53" s="27">
        <f t="shared" si="16"/>
        <v>0</v>
      </c>
      <c r="I53" s="34">
        <f>VLOOKUP(F53,naive_stat!$A$4:$E$13,5,0)</f>
        <v>0.4</v>
      </c>
      <c r="J53" s="35">
        <f>11-VLOOKUP(F53,naive_stat!$A$4:$F$13,6,0)</f>
        <v>2</v>
      </c>
      <c r="K53" s="36">
        <f>HLOOKUP(F53,$AL$3:AU53,AV53,0)</f>
        <v>0.1111111111111111</v>
      </c>
      <c r="L53" s="54">
        <f>IF(VLOOKUP(C53,dynamic!$A$66:$F$75,4,0)&gt;VLOOKUP(D53,dynamic!$A$66:$F$75,4,0),C53,D53)</f>
        <v>3</v>
      </c>
      <c r="M53" s="54">
        <f t="shared" si="2"/>
        <v>1</v>
      </c>
      <c r="N53" s="54">
        <f>IF(VLOOKUP(C53,dynamic!$A$66:$F$75,2,0)&gt;VLOOKUP(D53,dynamic!$A$66:$F$75,2,0),C53,D53)</f>
        <v>3</v>
      </c>
      <c r="O53" s="54">
        <f t="shared" si="3"/>
        <v>1</v>
      </c>
      <c r="P53" s="54">
        <f>IF(VLOOKUP(C53,dynamic!$A$66:$G$75,7,0)&gt;VLOOKUP(D53,dynamic!$A$66:$G$75,7,0),C53,D53)</f>
        <v>3</v>
      </c>
      <c r="Q53" s="54">
        <f t="shared" si="4"/>
        <v>1</v>
      </c>
      <c r="R53" s="27">
        <f>COUNTIF($E$4:$E53,R$3)</f>
        <v>6</v>
      </c>
      <c r="S53" s="27">
        <f>COUNTIF($E$4:$E53,S$3)</f>
        <v>10</v>
      </c>
      <c r="T53" s="27">
        <f>COUNTIF($E$4:$E53,T$3)</f>
        <v>6</v>
      </c>
      <c r="U53" s="27">
        <f>COUNTIF($E$4:$E53,U$3)</f>
        <v>8</v>
      </c>
      <c r="V53" s="27">
        <f>COUNTIF($E$4:$E53,V$3)</f>
        <v>3</v>
      </c>
      <c r="W53" s="27">
        <f>COUNTIF($E$4:$E53,W$3)</f>
        <v>5</v>
      </c>
      <c r="X53" s="27">
        <f>COUNTIF($E$4:$E53,X$3)</f>
        <v>2</v>
      </c>
      <c r="Y53" s="27">
        <f>COUNTIF($E$4:$E53,Y$3)</f>
        <v>5</v>
      </c>
      <c r="Z53" s="27">
        <f>COUNTIF($E$4:$E53,Z$3)</f>
        <v>4</v>
      </c>
      <c r="AA53" s="27">
        <f>COUNTIF($E$4:$E53,AA$3)</f>
        <v>1</v>
      </c>
      <c r="AB53" s="38">
        <f>COUNTIF($E$4:$F53,R$3)</f>
        <v>11</v>
      </c>
      <c r="AC53" s="28">
        <f>COUNTIF($E$4:$F53,S$3)</f>
        <v>14</v>
      </c>
      <c r="AD53" s="28">
        <f>COUNTIF($E$4:$F53,T$3)</f>
        <v>11</v>
      </c>
      <c r="AE53" s="28">
        <f>COUNTIF($E$4:$F53,U$3)</f>
        <v>13</v>
      </c>
      <c r="AF53" s="28">
        <f>COUNTIF($E$4:$F53,V$3)</f>
        <v>9</v>
      </c>
      <c r="AG53" s="28">
        <f>COUNTIF($E$4:$F53,W$3)</f>
        <v>12</v>
      </c>
      <c r="AH53" s="28">
        <f>COUNTIF($E$4:$F53,X$3)</f>
        <v>3</v>
      </c>
      <c r="AI53" s="28">
        <f>COUNTIF($E$4:$F53,Y$3)</f>
        <v>9</v>
      </c>
      <c r="AJ53" s="28">
        <f>COUNTIF($E$4:$F53,Z$3)</f>
        <v>9</v>
      </c>
      <c r="AK53" s="28">
        <f>COUNTIF($E$4:$F53,AA$3)</f>
        <v>9</v>
      </c>
      <c r="AL53" s="36">
        <f t="shared" si="17"/>
        <v>3.2727272727272725</v>
      </c>
      <c r="AM53" s="36">
        <f t="shared" si="5"/>
        <v>7.1428571428571432</v>
      </c>
      <c r="AN53" s="36">
        <f t="shared" si="6"/>
        <v>3.2727272727272725</v>
      </c>
      <c r="AO53" s="36">
        <f t="shared" si="7"/>
        <v>4.9230769230769234</v>
      </c>
      <c r="AP53" s="36">
        <f t="shared" si="8"/>
        <v>1</v>
      </c>
      <c r="AQ53" s="36">
        <f t="shared" si="9"/>
        <v>2.0833333333333335</v>
      </c>
      <c r="AR53" s="36">
        <f t="shared" si="10"/>
        <v>1.3333333333333333</v>
      </c>
      <c r="AS53" s="36">
        <f t="shared" si="11"/>
        <v>2.7777777777777777</v>
      </c>
      <c r="AT53" s="36">
        <f t="shared" si="12"/>
        <v>1.7777777777777777</v>
      </c>
      <c r="AU53" s="36">
        <f t="shared" si="13"/>
        <v>0.1111111111111111</v>
      </c>
      <c r="AV53" s="27">
        <v>51</v>
      </c>
    </row>
    <row r="54" spans="1:48" x14ac:dyDescent="0.35">
      <c r="A54" t="s">
        <v>144</v>
      </c>
      <c r="B54" s="33">
        <v>51</v>
      </c>
      <c r="C54" s="27">
        <v>0</v>
      </c>
      <c r="D54" s="27">
        <v>1</v>
      </c>
      <c r="E54" s="27">
        <v>1</v>
      </c>
      <c r="F54" s="27">
        <f t="shared" si="14"/>
        <v>0</v>
      </c>
      <c r="G54" s="27">
        <f t="shared" si="15"/>
        <v>-1</v>
      </c>
      <c r="H54" s="27">
        <f t="shared" si="16"/>
        <v>0</v>
      </c>
      <c r="I54" s="34">
        <f>VLOOKUP(F54,naive_stat!$A$4:$E$13,5,0)</f>
        <v>0.5161290322580645</v>
      </c>
      <c r="J54" s="35">
        <f>11-VLOOKUP(F54,naive_stat!$A$4:$F$13,6,0)</f>
        <v>8</v>
      </c>
      <c r="K54" s="36">
        <f>HLOOKUP(F54,$AL$3:AU54,AV54,0)</f>
        <v>3</v>
      </c>
      <c r="L54" s="54">
        <f>IF(VLOOKUP(C54,dynamic!$A$66:$F$75,4,0)&gt;VLOOKUP(D54,dynamic!$A$66:$F$75,4,0),C54,D54)</f>
        <v>1</v>
      </c>
      <c r="M54" s="54">
        <f t="shared" si="2"/>
        <v>1</v>
      </c>
      <c r="N54" s="54">
        <f>IF(VLOOKUP(C54,dynamic!$A$66:$F$75,2,0)&gt;VLOOKUP(D54,dynamic!$A$66:$F$75,2,0),C54,D54)</f>
        <v>1</v>
      </c>
      <c r="O54" s="54">
        <f t="shared" si="3"/>
        <v>1</v>
      </c>
      <c r="P54" s="54">
        <f>IF(VLOOKUP(C54,dynamic!$A$66:$G$75,7,0)&gt;VLOOKUP(D54,dynamic!$A$66:$G$75,7,0),C54,D54)</f>
        <v>1</v>
      </c>
      <c r="Q54" s="54">
        <f t="shared" si="4"/>
        <v>1</v>
      </c>
      <c r="R54" s="27">
        <f>COUNTIF($E$4:$E54,R$3)</f>
        <v>6</v>
      </c>
      <c r="S54" s="27">
        <f>COUNTIF($E$4:$E54,S$3)</f>
        <v>11</v>
      </c>
      <c r="T54" s="27">
        <f>COUNTIF($E$4:$E54,T$3)</f>
        <v>6</v>
      </c>
      <c r="U54" s="27">
        <f>COUNTIF($E$4:$E54,U$3)</f>
        <v>8</v>
      </c>
      <c r="V54" s="27">
        <f>COUNTIF($E$4:$E54,V$3)</f>
        <v>3</v>
      </c>
      <c r="W54" s="27">
        <f>COUNTIF($E$4:$E54,W$3)</f>
        <v>5</v>
      </c>
      <c r="X54" s="27">
        <f>COUNTIF($E$4:$E54,X$3)</f>
        <v>2</v>
      </c>
      <c r="Y54" s="27">
        <f>COUNTIF($E$4:$E54,Y$3)</f>
        <v>5</v>
      </c>
      <c r="Z54" s="27">
        <f>COUNTIF($E$4:$E54,Z$3)</f>
        <v>4</v>
      </c>
      <c r="AA54" s="27">
        <f>COUNTIF($E$4:$E54,AA$3)</f>
        <v>1</v>
      </c>
      <c r="AB54" s="38">
        <f>COUNTIF($E$4:$F54,R$3)</f>
        <v>12</v>
      </c>
      <c r="AC54" s="28">
        <f>COUNTIF($E$4:$F54,S$3)</f>
        <v>15</v>
      </c>
      <c r="AD54" s="28">
        <f>COUNTIF($E$4:$F54,T$3)</f>
        <v>11</v>
      </c>
      <c r="AE54" s="28">
        <f>COUNTIF($E$4:$F54,U$3)</f>
        <v>13</v>
      </c>
      <c r="AF54" s="28">
        <f>COUNTIF($E$4:$F54,V$3)</f>
        <v>9</v>
      </c>
      <c r="AG54" s="28">
        <f>COUNTIF($E$4:$F54,W$3)</f>
        <v>12</v>
      </c>
      <c r="AH54" s="28">
        <f>COUNTIF($E$4:$F54,X$3)</f>
        <v>3</v>
      </c>
      <c r="AI54" s="28">
        <f>COUNTIF($E$4:$F54,Y$3)</f>
        <v>9</v>
      </c>
      <c r="AJ54" s="28">
        <f>COUNTIF($E$4:$F54,Z$3)</f>
        <v>9</v>
      </c>
      <c r="AK54" s="28">
        <f>COUNTIF($E$4:$F54,AA$3)</f>
        <v>9</v>
      </c>
      <c r="AL54" s="36">
        <f t="shared" si="17"/>
        <v>3</v>
      </c>
      <c r="AM54" s="36">
        <f t="shared" si="5"/>
        <v>8.0666666666666664</v>
      </c>
      <c r="AN54" s="36">
        <f t="shared" si="6"/>
        <v>3.2727272727272725</v>
      </c>
      <c r="AO54" s="36">
        <f t="shared" si="7"/>
        <v>4.9230769230769234</v>
      </c>
      <c r="AP54" s="36">
        <f t="shared" si="8"/>
        <v>1</v>
      </c>
      <c r="AQ54" s="36">
        <f t="shared" si="9"/>
        <v>2.0833333333333335</v>
      </c>
      <c r="AR54" s="36">
        <f t="shared" si="10"/>
        <v>1.3333333333333333</v>
      </c>
      <c r="AS54" s="36">
        <f t="shared" si="11"/>
        <v>2.7777777777777777</v>
      </c>
      <c r="AT54" s="36">
        <f t="shared" si="12"/>
        <v>1.7777777777777777</v>
      </c>
      <c r="AU54" s="36">
        <f t="shared" si="13"/>
        <v>0.1111111111111111</v>
      </c>
      <c r="AV54" s="27">
        <v>52</v>
      </c>
    </row>
    <row r="55" spans="1:48" x14ac:dyDescent="0.35">
      <c r="A55" t="s">
        <v>144</v>
      </c>
      <c r="B55" s="33">
        <v>52</v>
      </c>
      <c r="C55" s="27">
        <v>1</v>
      </c>
      <c r="D55" s="27">
        <v>7</v>
      </c>
      <c r="E55" s="27">
        <v>7</v>
      </c>
      <c r="F55" s="27">
        <f t="shared" si="14"/>
        <v>1</v>
      </c>
      <c r="G55" s="27">
        <f t="shared" si="15"/>
        <v>-6</v>
      </c>
      <c r="H55" s="27">
        <f t="shared" si="16"/>
        <v>0</v>
      </c>
      <c r="I55" s="34">
        <f>VLOOKUP(F55,naive_stat!$A$4:$E$13,5,0)</f>
        <v>0.7567567567567568</v>
      </c>
      <c r="J55" s="35">
        <f>11-VLOOKUP(F55,naive_stat!$A$4:$F$13,6,0)</f>
        <v>10</v>
      </c>
      <c r="K55" s="36">
        <f>HLOOKUP(F55,$AL$3:AU55,AV55,0)</f>
        <v>7.5625</v>
      </c>
      <c r="L55" s="54">
        <f>IF(VLOOKUP(C55,dynamic!$A$66:$F$75,4,0)&gt;VLOOKUP(D55,dynamic!$A$66:$F$75,4,0),C55,D55)</f>
        <v>1</v>
      </c>
      <c r="M55" s="54">
        <f t="shared" si="2"/>
        <v>0</v>
      </c>
      <c r="N55" s="54">
        <f>IF(VLOOKUP(C55,dynamic!$A$66:$F$75,2,0)&gt;VLOOKUP(D55,dynamic!$A$66:$F$75,2,0),C55,D55)</f>
        <v>1</v>
      </c>
      <c r="O55" s="54">
        <f t="shared" si="3"/>
        <v>0</v>
      </c>
      <c r="P55" s="54">
        <f>IF(VLOOKUP(C55,dynamic!$A$66:$G$75,7,0)&gt;VLOOKUP(D55,dynamic!$A$66:$G$75,7,0),C55,D55)</f>
        <v>1</v>
      </c>
      <c r="Q55" s="54">
        <f t="shared" si="4"/>
        <v>0</v>
      </c>
      <c r="R55" s="27">
        <f>COUNTIF($E$4:$E55,R$3)</f>
        <v>6</v>
      </c>
      <c r="S55" s="27">
        <f>COUNTIF($E$4:$E55,S$3)</f>
        <v>11</v>
      </c>
      <c r="T55" s="27">
        <f>COUNTIF($E$4:$E55,T$3)</f>
        <v>6</v>
      </c>
      <c r="U55" s="27">
        <f>COUNTIF($E$4:$E55,U$3)</f>
        <v>8</v>
      </c>
      <c r="V55" s="27">
        <f>COUNTIF($E$4:$E55,V$3)</f>
        <v>3</v>
      </c>
      <c r="W55" s="27">
        <f>COUNTIF($E$4:$E55,W$3)</f>
        <v>5</v>
      </c>
      <c r="X55" s="27">
        <f>COUNTIF($E$4:$E55,X$3)</f>
        <v>2</v>
      </c>
      <c r="Y55" s="27">
        <f>COUNTIF($E$4:$E55,Y$3)</f>
        <v>6</v>
      </c>
      <c r="Z55" s="27">
        <f>COUNTIF($E$4:$E55,Z$3)</f>
        <v>4</v>
      </c>
      <c r="AA55" s="27">
        <f>COUNTIF($E$4:$E55,AA$3)</f>
        <v>1</v>
      </c>
      <c r="AB55" s="38">
        <f>COUNTIF($E$4:$F55,R$3)</f>
        <v>12</v>
      </c>
      <c r="AC55" s="28">
        <f>COUNTIF($E$4:$F55,S$3)</f>
        <v>16</v>
      </c>
      <c r="AD55" s="28">
        <f>COUNTIF($E$4:$F55,T$3)</f>
        <v>11</v>
      </c>
      <c r="AE55" s="28">
        <f>COUNTIF($E$4:$F55,U$3)</f>
        <v>13</v>
      </c>
      <c r="AF55" s="28">
        <f>COUNTIF($E$4:$F55,V$3)</f>
        <v>9</v>
      </c>
      <c r="AG55" s="28">
        <f>COUNTIF($E$4:$F55,W$3)</f>
        <v>12</v>
      </c>
      <c r="AH55" s="28">
        <f>COUNTIF($E$4:$F55,X$3)</f>
        <v>3</v>
      </c>
      <c r="AI55" s="28">
        <f>COUNTIF($E$4:$F55,Y$3)</f>
        <v>10</v>
      </c>
      <c r="AJ55" s="28">
        <f>COUNTIF($E$4:$F55,Z$3)</f>
        <v>9</v>
      </c>
      <c r="AK55" s="28">
        <f>COUNTIF($E$4:$F55,AA$3)</f>
        <v>9</v>
      </c>
      <c r="AL55" s="36">
        <f t="shared" si="17"/>
        <v>3</v>
      </c>
      <c r="AM55" s="36">
        <f t="shared" si="5"/>
        <v>7.5625</v>
      </c>
      <c r="AN55" s="36">
        <f t="shared" si="6"/>
        <v>3.2727272727272725</v>
      </c>
      <c r="AO55" s="36">
        <f t="shared" si="7"/>
        <v>4.9230769230769234</v>
      </c>
      <c r="AP55" s="36">
        <f t="shared" si="8"/>
        <v>1</v>
      </c>
      <c r="AQ55" s="36">
        <f t="shared" si="9"/>
        <v>2.0833333333333335</v>
      </c>
      <c r="AR55" s="36">
        <f t="shared" si="10"/>
        <v>1.3333333333333333</v>
      </c>
      <c r="AS55" s="36">
        <f t="shared" si="11"/>
        <v>3.5999999999999996</v>
      </c>
      <c r="AT55" s="36">
        <f t="shared" si="12"/>
        <v>1.7777777777777777</v>
      </c>
      <c r="AU55" s="36">
        <f t="shared" si="13"/>
        <v>0.1111111111111111</v>
      </c>
      <c r="AV55" s="27">
        <v>53</v>
      </c>
    </row>
    <row r="56" spans="1:48" x14ac:dyDescent="0.35">
      <c r="A56" t="s">
        <v>144</v>
      </c>
      <c r="B56" s="33">
        <v>53</v>
      </c>
      <c r="C56" s="27">
        <v>1</v>
      </c>
      <c r="D56" s="27">
        <v>3</v>
      </c>
      <c r="E56" s="27">
        <v>1</v>
      </c>
      <c r="F56" s="27">
        <f t="shared" si="14"/>
        <v>3</v>
      </c>
      <c r="G56" s="27">
        <f t="shared" si="15"/>
        <v>-2</v>
      </c>
      <c r="H56" s="27">
        <f t="shared" si="16"/>
        <v>0</v>
      </c>
      <c r="I56" s="34">
        <f>VLOOKUP(F56,naive_stat!$A$4:$E$13,5,0)</f>
        <v>0.48148148148148145</v>
      </c>
      <c r="J56" s="35">
        <f>11-VLOOKUP(F56,naive_stat!$A$4:$F$13,6,0)</f>
        <v>5</v>
      </c>
      <c r="K56" s="36">
        <f>HLOOKUP(F56,$AL$3:AU56,AV56,0)</f>
        <v>4.5714285714285712</v>
      </c>
      <c r="L56" s="54">
        <f>IF(VLOOKUP(C56,dynamic!$A$66:$F$75,4,0)&gt;VLOOKUP(D56,dynamic!$A$66:$F$75,4,0),C56,D56)</f>
        <v>1</v>
      </c>
      <c r="M56" s="54">
        <f t="shared" si="2"/>
        <v>1</v>
      </c>
      <c r="N56" s="54">
        <f>IF(VLOOKUP(C56,dynamic!$A$66:$F$75,2,0)&gt;VLOOKUP(D56,dynamic!$A$66:$F$75,2,0),C56,D56)</f>
        <v>1</v>
      </c>
      <c r="O56" s="54">
        <f t="shared" si="3"/>
        <v>1</v>
      </c>
      <c r="P56" s="54">
        <f>IF(VLOOKUP(C56,dynamic!$A$66:$G$75,7,0)&gt;VLOOKUP(D56,dynamic!$A$66:$G$75,7,0),C56,D56)</f>
        <v>1</v>
      </c>
      <c r="Q56" s="54">
        <f t="shared" si="4"/>
        <v>1</v>
      </c>
      <c r="R56" s="27">
        <f>COUNTIF($E$4:$E56,R$3)</f>
        <v>6</v>
      </c>
      <c r="S56" s="27">
        <f>COUNTIF($E$4:$E56,S$3)</f>
        <v>12</v>
      </c>
      <c r="T56" s="27">
        <f>COUNTIF($E$4:$E56,T$3)</f>
        <v>6</v>
      </c>
      <c r="U56" s="27">
        <f>COUNTIF($E$4:$E56,U$3)</f>
        <v>8</v>
      </c>
      <c r="V56" s="27">
        <f>COUNTIF($E$4:$E56,V$3)</f>
        <v>3</v>
      </c>
      <c r="W56" s="27">
        <f>COUNTIF($E$4:$E56,W$3)</f>
        <v>5</v>
      </c>
      <c r="X56" s="27">
        <f>COUNTIF($E$4:$E56,X$3)</f>
        <v>2</v>
      </c>
      <c r="Y56" s="27">
        <f>COUNTIF($E$4:$E56,Y$3)</f>
        <v>6</v>
      </c>
      <c r="Z56" s="27">
        <f>COUNTIF($E$4:$E56,Z$3)</f>
        <v>4</v>
      </c>
      <c r="AA56" s="27">
        <f>COUNTIF($E$4:$E56,AA$3)</f>
        <v>1</v>
      </c>
      <c r="AB56" s="38">
        <f>COUNTIF($E$4:$F56,R$3)</f>
        <v>12</v>
      </c>
      <c r="AC56" s="28">
        <f>COUNTIF($E$4:$F56,S$3)</f>
        <v>17</v>
      </c>
      <c r="AD56" s="28">
        <f>COUNTIF($E$4:$F56,T$3)</f>
        <v>11</v>
      </c>
      <c r="AE56" s="28">
        <f>COUNTIF($E$4:$F56,U$3)</f>
        <v>14</v>
      </c>
      <c r="AF56" s="28">
        <f>COUNTIF($E$4:$F56,V$3)</f>
        <v>9</v>
      </c>
      <c r="AG56" s="28">
        <f>COUNTIF($E$4:$F56,W$3)</f>
        <v>12</v>
      </c>
      <c r="AH56" s="28">
        <f>COUNTIF($E$4:$F56,X$3)</f>
        <v>3</v>
      </c>
      <c r="AI56" s="28">
        <f>COUNTIF($E$4:$F56,Y$3)</f>
        <v>10</v>
      </c>
      <c r="AJ56" s="28">
        <f>COUNTIF($E$4:$F56,Z$3)</f>
        <v>9</v>
      </c>
      <c r="AK56" s="28">
        <f>COUNTIF($E$4:$F56,AA$3)</f>
        <v>9</v>
      </c>
      <c r="AL56" s="36">
        <f t="shared" si="17"/>
        <v>3</v>
      </c>
      <c r="AM56" s="36">
        <f t="shared" si="5"/>
        <v>8.4705882352941178</v>
      </c>
      <c r="AN56" s="36">
        <f t="shared" si="6"/>
        <v>3.2727272727272725</v>
      </c>
      <c r="AO56" s="36">
        <f t="shared" si="7"/>
        <v>4.5714285714285712</v>
      </c>
      <c r="AP56" s="36">
        <f t="shared" si="8"/>
        <v>1</v>
      </c>
      <c r="AQ56" s="36">
        <f t="shared" si="9"/>
        <v>2.0833333333333335</v>
      </c>
      <c r="AR56" s="36">
        <f t="shared" si="10"/>
        <v>1.3333333333333333</v>
      </c>
      <c r="AS56" s="36">
        <f t="shared" si="11"/>
        <v>3.5999999999999996</v>
      </c>
      <c r="AT56" s="36">
        <f t="shared" si="12"/>
        <v>1.7777777777777777</v>
      </c>
      <c r="AU56" s="36">
        <f t="shared" si="13"/>
        <v>0.1111111111111111</v>
      </c>
      <c r="AV56" s="27">
        <v>54</v>
      </c>
    </row>
    <row r="57" spans="1:48" x14ac:dyDescent="0.35">
      <c r="A57" t="s">
        <v>144</v>
      </c>
      <c r="B57" s="33">
        <v>54</v>
      </c>
      <c r="C57" s="27">
        <v>7</v>
      </c>
      <c r="D57" s="27">
        <v>4</v>
      </c>
      <c r="E57" s="27">
        <v>4</v>
      </c>
      <c r="F57" s="27">
        <f t="shared" si="14"/>
        <v>7</v>
      </c>
      <c r="G57" s="27">
        <f t="shared" si="15"/>
        <v>3</v>
      </c>
      <c r="H57" s="27">
        <f t="shared" si="16"/>
        <v>0</v>
      </c>
      <c r="I57" s="34">
        <f>VLOOKUP(F57,naive_stat!$A$4:$E$13,5,0)</f>
        <v>0.44827586206896552</v>
      </c>
      <c r="J57" s="35">
        <f>11-VLOOKUP(F57,naive_stat!$A$4:$F$13,6,0)</f>
        <v>4</v>
      </c>
      <c r="K57" s="36">
        <f>HLOOKUP(F57,$AL$3:AU57,AV57,0)</f>
        <v>3.2727272727272725</v>
      </c>
      <c r="L57" s="54">
        <f>IF(VLOOKUP(C57,dynamic!$A$66:$F$75,4,0)&gt;VLOOKUP(D57,dynamic!$A$66:$F$75,4,0),C57,D57)</f>
        <v>7</v>
      </c>
      <c r="M57" s="54">
        <f t="shared" si="2"/>
        <v>0</v>
      </c>
      <c r="N57" s="54">
        <f>IF(VLOOKUP(C57,dynamic!$A$66:$F$75,2,0)&gt;VLOOKUP(D57,dynamic!$A$66:$F$75,2,0),C57,D57)</f>
        <v>7</v>
      </c>
      <c r="O57" s="54">
        <f t="shared" si="3"/>
        <v>0</v>
      </c>
      <c r="P57" s="54">
        <f>IF(VLOOKUP(C57,dynamic!$A$66:$G$75,7,0)&gt;VLOOKUP(D57,dynamic!$A$66:$G$75,7,0),C57,D57)</f>
        <v>7</v>
      </c>
      <c r="Q57" s="54">
        <f t="shared" si="4"/>
        <v>0</v>
      </c>
      <c r="R57" s="27">
        <f>COUNTIF($E$4:$E57,R$3)</f>
        <v>6</v>
      </c>
      <c r="S57" s="27">
        <f>COUNTIF($E$4:$E57,S$3)</f>
        <v>12</v>
      </c>
      <c r="T57" s="27">
        <f>COUNTIF($E$4:$E57,T$3)</f>
        <v>6</v>
      </c>
      <c r="U57" s="27">
        <f>COUNTIF($E$4:$E57,U$3)</f>
        <v>8</v>
      </c>
      <c r="V57" s="27">
        <f>COUNTIF($E$4:$E57,V$3)</f>
        <v>4</v>
      </c>
      <c r="W57" s="27">
        <f>COUNTIF($E$4:$E57,W$3)</f>
        <v>5</v>
      </c>
      <c r="X57" s="27">
        <f>COUNTIF($E$4:$E57,X$3)</f>
        <v>2</v>
      </c>
      <c r="Y57" s="27">
        <f>COUNTIF($E$4:$E57,Y$3)</f>
        <v>6</v>
      </c>
      <c r="Z57" s="27">
        <f>COUNTIF($E$4:$E57,Z$3)</f>
        <v>4</v>
      </c>
      <c r="AA57" s="27">
        <f>COUNTIF($E$4:$E57,AA$3)</f>
        <v>1</v>
      </c>
      <c r="AB57" s="38">
        <f>COUNTIF($E$4:$F57,R$3)</f>
        <v>12</v>
      </c>
      <c r="AC57" s="28">
        <f>COUNTIF($E$4:$F57,S$3)</f>
        <v>17</v>
      </c>
      <c r="AD57" s="28">
        <f>COUNTIF($E$4:$F57,T$3)</f>
        <v>11</v>
      </c>
      <c r="AE57" s="28">
        <f>COUNTIF($E$4:$F57,U$3)</f>
        <v>14</v>
      </c>
      <c r="AF57" s="28">
        <f>COUNTIF($E$4:$F57,V$3)</f>
        <v>10</v>
      </c>
      <c r="AG57" s="28">
        <f>COUNTIF($E$4:$F57,W$3)</f>
        <v>12</v>
      </c>
      <c r="AH57" s="28">
        <f>COUNTIF($E$4:$F57,X$3)</f>
        <v>3</v>
      </c>
      <c r="AI57" s="28">
        <f>COUNTIF($E$4:$F57,Y$3)</f>
        <v>11</v>
      </c>
      <c r="AJ57" s="28">
        <f>COUNTIF($E$4:$F57,Z$3)</f>
        <v>9</v>
      </c>
      <c r="AK57" s="28">
        <f>COUNTIF($E$4:$F57,AA$3)</f>
        <v>9</v>
      </c>
      <c r="AL57" s="36">
        <f t="shared" si="17"/>
        <v>3</v>
      </c>
      <c r="AM57" s="36">
        <f t="shared" si="5"/>
        <v>8.4705882352941178</v>
      </c>
      <c r="AN57" s="36">
        <f t="shared" si="6"/>
        <v>3.2727272727272725</v>
      </c>
      <c r="AO57" s="36">
        <f t="shared" si="7"/>
        <v>4.5714285714285712</v>
      </c>
      <c r="AP57" s="36">
        <f t="shared" si="8"/>
        <v>1.6</v>
      </c>
      <c r="AQ57" s="36">
        <f t="shared" si="9"/>
        <v>2.0833333333333335</v>
      </c>
      <c r="AR57" s="36">
        <f t="shared" si="10"/>
        <v>1.3333333333333333</v>
      </c>
      <c r="AS57" s="36">
        <f t="shared" si="11"/>
        <v>3.2727272727272725</v>
      </c>
      <c r="AT57" s="36">
        <f t="shared" si="12"/>
        <v>1.7777777777777777</v>
      </c>
      <c r="AU57" s="36">
        <f t="shared" si="13"/>
        <v>0.1111111111111111</v>
      </c>
      <c r="AV57" s="27">
        <v>55</v>
      </c>
    </row>
    <row r="58" spans="1:48" x14ac:dyDescent="0.35">
      <c r="A58" t="s">
        <v>144</v>
      </c>
      <c r="B58" s="33">
        <v>55</v>
      </c>
      <c r="C58" s="27">
        <v>5</v>
      </c>
      <c r="D58" s="27">
        <v>2</v>
      </c>
      <c r="E58" s="27">
        <v>5</v>
      </c>
      <c r="F58" s="27">
        <f t="shared" si="14"/>
        <v>2</v>
      </c>
      <c r="G58" s="27">
        <f t="shared" si="15"/>
        <v>3</v>
      </c>
      <c r="H58" s="27">
        <f t="shared" si="16"/>
        <v>0</v>
      </c>
      <c r="I58" s="34">
        <f>VLOOKUP(F58,naive_stat!$A$4:$E$13,5,0)</f>
        <v>0.4838709677419355</v>
      </c>
      <c r="J58" s="35">
        <f>11-VLOOKUP(F58,naive_stat!$A$4:$F$13,6,0)</f>
        <v>6</v>
      </c>
      <c r="K58" s="36">
        <f>HLOOKUP(F58,$AL$3:AU58,AV58,0)</f>
        <v>3</v>
      </c>
      <c r="L58" s="54">
        <f>IF(VLOOKUP(C58,dynamic!$A$66:$F$75,4,0)&gt;VLOOKUP(D58,dynamic!$A$66:$F$75,4,0),C58,D58)</f>
        <v>2</v>
      </c>
      <c r="M58" s="54">
        <f t="shared" si="2"/>
        <v>0</v>
      </c>
      <c r="N58" s="54">
        <f>IF(VLOOKUP(C58,dynamic!$A$66:$F$75,2,0)&gt;VLOOKUP(D58,dynamic!$A$66:$F$75,2,0),C58,D58)</f>
        <v>2</v>
      </c>
      <c r="O58" s="54">
        <f t="shared" si="3"/>
        <v>0</v>
      </c>
      <c r="P58" s="54">
        <f>IF(VLOOKUP(C58,dynamic!$A$66:$G$75,7,0)&gt;VLOOKUP(D58,dynamic!$A$66:$G$75,7,0),C58,D58)</f>
        <v>2</v>
      </c>
      <c r="Q58" s="54">
        <f t="shared" si="4"/>
        <v>0</v>
      </c>
      <c r="R58" s="27">
        <f>COUNTIF($E$4:$E58,R$3)</f>
        <v>6</v>
      </c>
      <c r="S58" s="27">
        <f>COUNTIF($E$4:$E58,S$3)</f>
        <v>12</v>
      </c>
      <c r="T58" s="27">
        <f>COUNTIF($E$4:$E58,T$3)</f>
        <v>6</v>
      </c>
      <c r="U58" s="27">
        <f>COUNTIF($E$4:$E58,U$3)</f>
        <v>8</v>
      </c>
      <c r="V58" s="27">
        <f>COUNTIF($E$4:$E58,V$3)</f>
        <v>4</v>
      </c>
      <c r="W58" s="27">
        <f>COUNTIF($E$4:$E58,W$3)</f>
        <v>6</v>
      </c>
      <c r="X58" s="27">
        <f>COUNTIF($E$4:$E58,X$3)</f>
        <v>2</v>
      </c>
      <c r="Y58" s="27">
        <f>COUNTIF($E$4:$E58,Y$3)</f>
        <v>6</v>
      </c>
      <c r="Z58" s="27">
        <f>COUNTIF($E$4:$E58,Z$3)</f>
        <v>4</v>
      </c>
      <c r="AA58" s="27">
        <f>COUNTIF($E$4:$E58,AA$3)</f>
        <v>1</v>
      </c>
      <c r="AB58" s="38">
        <f>COUNTIF($E$4:$F58,R$3)</f>
        <v>12</v>
      </c>
      <c r="AC58" s="28">
        <f>COUNTIF($E$4:$F58,S$3)</f>
        <v>17</v>
      </c>
      <c r="AD58" s="28">
        <f>COUNTIF($E$4:$F58,T$3)</f>
        <v>12</v>
      </c>
      <c r="AE58" s="28">
        <f>COUNTIF($E$4:$F58,U$3)</f>
        <v>14</v>
      </c>
      <c r="AF58" s="28">
        <f>COUNTIF($E$4:$F58,V$3)</f>
        <v>10</v>
      </c>
      <c r="AG58" s="28">
        <f>COUNTIF($E$4:$F58,W$3)</f>
        <v>13</v>
      </c>
      <c r="AH58" s="28">
        <f>COUNTIF($E$4:$F58,X$3)</f>
        <v>3</v>
      </c>
      <c r="AI58" s="28">
        <f>COUNTIF($E$4:$F58,Y$3)</f>
        <v>11</v>
      </c>
      <c r="AJ58" s="28">
        <f>COUNTIF($E$4:$F58,Z$3)</f>
        <v>9</v>
      </c>
      <c r="AK58" s="28">
        <f>COUNTIF($E$4:$F58,AA$3)</f>
        <v>9</v>
      </c>
      <c r="AL58" s="36">
        <f t="shared" si="17"/>
        <v>3</v>
      </c>
      <c r="AM58" s="36">
        <f t="shared" si="5"/>
        <v>8.4705882352941178</v>
      </c>
      <c r="AN58" s="36">
        <f t="shared" si="6"/>
        <v>3</v>
      </c>
      <c r="AO58" s="36">
        <f t="shared" si="7"/>
        <v>4.5714285714285712</v>
      </c>
      <c r="AP58" s="36">
        <f t="shared" si="8"/>
        <v>1.6</v>
      </c>
      <c r="AQ58" s="36">
        <f t="shared" si="9"/>
        <v>2.7692307692307692</v>
      </c>
      <c r="AR58" s="36">
        <f t="shared" si="10"/>
        <v>1.3333333333333333</v>
      </c>
      <c r="AS58" s="36">
        <f t="shared" si="11"/>
        <v>3.2727272727272725</v>
      </c>
      <c r="AT58" s="36">
        <f t="shared" si="12"/>
        <v>1.7777777777777777</v>
      </c>
      <c r="AU58" s="36">
        <f t="shared" si="13"/>
        <v>0.1111111111111111</v>
      </c>
      <c r="AV58" s="27">
        <v>56</v>
      </c>
    </row>
    <row r="59" spans="1:48" x14ac:dyDescent="0.35">
      <c r="A59" t="s">
        <v>144</v>
      </c>
      <c r="B59" s="33">
        <v>56</v>
      </c>
      <c r="C59" s="27">
        <v>8</v>
      </c>
      <c r="D59" s="27">
        <v>1</v>
      </c>
      <c r="E59" s="27">
        <v>1</v>
      </c>
      <c r="F59" s="27">
        <f t="shared" si="14"/>
        <v>8</v>
      </c>
      <c r="G59" s="27">
        <f t="shared" si="15"/>
        <v>7</v>
      </c>
      <c r="H59" s="27">
        <f t="shared" si="16"/>
        <v>0</v>
      </c>
      <c r="I59" s="34">
        <f>VLOOKUP(F59,naive_stat!$A$4:$E$13,5,0)</f>
        <v>0.32</v>
      </c>
      <c r="J59" s="35">
        <f>11-VLOOKUP(F59,naive_stat!$A$4:$F$13,6,0)</f>
        <v>1</v>
      </c>
      <c r="K59" s="36">
        <f>HLOOKUP(F59,$AL$3:AU59,AV59,0)</f>
        <v>1.6</v>
      </c>
      <c r="L59" s="54">
        <f>IF(VLOOKUP(C59,dynamic!$A$66:$F$75,4,0)&gt;VLOOKUP(D59,dynamic!$A$66:$F$75,4,0),C59,D59)</f>
        <v>1</v>
      </c>
      <c r="M59" s="54">
        <f t="shared" si="2"/>
        <v>1</v>
      </c>
      <c r="N59" s="54">
        <f>IF(VLOOKUP(C59,dynamic!$A$66:$F$75,2,0)&gt;VLOOKUP(D59,dynamic!$A$66:$F$75,2,0),C59,D59)</f>
        <v>1</v>
      </c>
      <c r="O59" s="54">
        <f t="shared" si="3"/>
        <v>1</v>
      </c>
      <c r="P59" s="54">
        <f>IF(VLOOKUP(C59,dynamic!$A$66:$G$75,7,0)&gt;VLOOKUP(D59,dynamic!$A$66:$G$75,7,0),C59,D59)</f>
        <v>1</v>
      </c>
      <c r="Q59" s="54">
        <f t="shared" si="4"/>
        <v>1</v>
      </c>
      <c r="R59" s="27">
        <f>COUNTIF($E$4:$E59,R$3)</f>
        <v>6</v>
      </c>
      <c r="S59" s="27">
        <f>COUNTIF($E$4:$E59,S$3)</f>
        <v>13</v>
      </c>
      <c r="T59" s="27">
        <f>COUNTIF($E$4:$E59,T$3)</f>
        <v>6</v>
      </c>
      <c r="U59" s="27">
        <f>COUNTIF($E$4:$E59,U$3)</f>
        <v>8</v>
      </c>
      <c r="V59" s="27">
        <f>COUNTIF($E$4:$E59,V$3)</f>
        <v>4</v>
      </c>
      <c r="W59" s="27">
        <f>COUNTIF($E$4:$E59,W$3)</f>
        <v>6</v>
      </c>
      <c r="X59" s="27">
        <f>COUNTIF($E$4:$E59,X$3)</f>
        <v>2</v>
      </c>
      <c r="Y59" s="27">
        <f>COUNTIF($E$4:$E59,Y$3)</f>
        <v>6</v>
      </c>
      <c r="Z59" s="27">
        <f>COUNTIF($E$4:$E59,Z$3)</f>
        <v>4</v>
      </c>
      <c r="AA59" s="27">
        <f>COUNTIF($E$4:$E59,AA$3)</f>
        <v>1</v>
      </c>
      <c r="AB59" s="38">
        <f>COUNTIF($E$4:$F59,R$3)</f>
        <v>12</v>
      </c>
      <c r="AC59" s="28">
        <f>COUNTIF($E$4:$F59,S$3)</f>
        <v>18</v>
      </c>
      <c r="AD59" s="28">
        <f>COUNTIF($E$4:$F59,T$3)</f>
        <v>12</v>
      </c>
      <c r="AE59" s="28">
        <f>COUNTIF($E$4:$F59,U$3)</f>
        <v>14</v>
      </c>
      <c r="AF59" s="28">
        <f>COUNTIF($E$4:$F59,V$3)</f>
        <v>10</v>
      </c>
      <c r="AG59" s="28">
        <f>COUNTIF($E$4:$F59,W$3)</f>
        <v>13</v>
      </c>
      <c r="AH59" s="28">
        <f>COUNTIF($E$4:$F59,X$3)</f>
        <v>3</v>
      </c>
      <c r="AI59" s="28">
        <f>COUNTIF($E$4:$F59,Y$3)</f>
        <v>11</v>
      </c>
      <c r="AJ59" s="28">
        <f>COUNTIF($E$4:$F59,Z$3)</f>
        <v>10</v>
      </c>
      <c r="AK59" s="28">
        <f>COUNTIF($E$4:$F59,AA$3)</f>
        <v>9</v>
      </c>
      <c r="AL59" s="36">
        <f t="shared" si="17"/>
        <v>3</v>
      </c>
      <c r="AM59" s="36">
        <f t="shared" si="5"/>
        <v>9.3888888888888893</v>
      </c>
      <c r="AN59" s="36">
        <f t="shared" si="6"/>
        <v>3</v>
      </c>
      <c r="AO59" s="36">
        <f t="shared" si="7"/>
        <v>4.5714285714285712</v>
      </c>
      <c r="AP59" s="36">
        <f t="shared" si="8"/>
        <v>1.6</v>
      </c>
      <c r="AQ59" s="36">
        <f t="shared" si="9"/>
        <v>2.7692307692307692</v>
      </c>
      <c r="AR59" s="36">
        <f t="shared" si="10"/>
        <v>1.3333333333333333</v>
      </c>
      <c r="AS59" s="36">
        <f t="shared" si="11"/>
        <v>3.2727272727272725</v>
      </c>
      <c r="AT59" s="36">
        <f t="shared" si="12"/>
        <v>1.6</v>
      </c>
      <c r="AU59" s="36">
        <f t="shared" si="13"/>
        <v>0.1111111111111111</v>
      </c>
      <c r="AV59" s="27">
        <v>57</v>
      </c>
    </row>
    <row r="60" spans="1:48" x14ac:dyDescent="0.35">
      <c r="A60" t="s">
        <v>144</v>
      </c>
      <c r="B60" s="33">
        <v>57</v>
      </c>
      <c r="C60" s="27">
        <v>6</v>
      </c>
      <c r="D60" s="27">
        <v>7</v>
      </c>
      <c r="E60" s="27">
        <v>6</v>
      </c>
      <c r="F60" s="27">
        <f t="shared" si="14"/>
        <v>7</v>
      </c>
      <c r="G60" s="27">
        <f t="shared" si="15"/>
        <v>-1</v>
      </c>
      <c r="H60" s="27">
        <f t="shared" si="16"/>
        <v>0</v>
      </c>
      <c r="I60" s="34">
        <f>VLOOKUP(F60,naive_stat!$A$4:$E$13,5,0)</f>
        <v>0.44827586206896552</v>
      </c>
      <c r="J60" s="35">
        <f>11-VLOOKUP(F60,naive_stat!$A$4:$F$13,6,0)</f>
        <v>4</v>
      </c>
      <c r="K60" s="36">
        <f>HLOOKUP(F60,$AL$3:AU60,AV60,0)</f>
        <v>3</v>
      </c>
      <c r="L60" s="54">
        <f>IF(VLOOKUP(C60,dynamic!$A$66:$F$75,4,0)&gt;VLOOKUP(D60,dynamic!$A$66:$F$75,4,0),C60,D60)</f>
        <v>7</v>
      </c>
      <c r="M60" s="54">
        <f t="shared" si="2"/>
        <v>0</v>
      </c>
      <c r="N60" s="54">
        <f>IF(VLOOKUP(C60,dynamic!$A$66:$F$75,2,0)&gt;VLOOKUP(D60,dynamic!$A$66:$F$75,2,0),C60,D60)</f>
        <v>7</v>
      </c>
      <c r="O60" s="54">
        <f t="shared" si="3"/>
        <v>0</v>
      </c>
      <c r="P60" s="54">
        <f>IF(VLOOKUP(C60,dynamic!$A$66:$G$75,7,0)&gt;VLOOKUP(D60,dynamic!$A$66:$G$75,7,0),C60,D60)</f>
        <v>7</v>
      </c>
      <c r="Q60" s="54">
        <f t="shared" si="4"/>
        <v>0</v>
      </c>
      <c r="R60" s="27">
        <f>COUNTIF($E$4:$E60,R$3)</f>
        <v>6</v>
      </c>
      <c r="S60" s="27">
        <f>COUNTIF($E$4:$E60,S$3)</f>
        <v>13</v>
      </c>
      <c r="T60" s="27">
        <f>COUNTIF($E$4:$E60,T$3)</f>
        <v>6</v>
      </c>
      <c r="U60" s="27">
        <f>COUNTIF($E$4:$E60,U$3)</f>
        <v>8</v>
      </c>
      <c r="V60" s="27">
        <f>COUNTIF($E$4:$E60,V$3)</f>
        <v>4</v>
      </c>
      <c r="W60" s="27">
        <f>COUNTIF($E$4:$E60,W$3)</f>
        <v>6</v>
      </c>
      <c r="X60" s="27">
        <f>COUNTIF($E$4:$E60,X$3)</f>
        <v>3</v>
      </c>
      <c r="Y60" s="27">
        <f>COUNTIF($E$4:$E60,Y$3)</f>
        <v>6</v>
      </c>
      <c r="Z60" s="27">
        <f>COUNTIF($E$4:$E60,Z$3)</f>
        <v>4</v>
      </c>
      <c r="AA60" s="27">
        <f>COUNTIF($E$4:$E60,AA$3)</f>
        <v>1</v>
      </c>
      <c r="AB60" s="38">
        <f>COUNTIF($E$4:$F60,R$3)</f>
        <v>12</v>
      </c>
      <c r="AC60" s="28">
        <f>COUNTIF($E$4:$F60,S$3)</f>
        <v>18</v>
      </c>
      <c r="AD60" s="28">
        <f>COUNTIF($E$4:$F60,T$3)</f>
        <v>12</v>
      </c>
      <c r="AE60" s="28">
        <f>COUNTIF($E$4:$F60,U$3)</f>
        <v>14</v>
      </c>
      <c r="AF60" s="28">
        <f>COUNTIF($E$4:$F60,V$3)</f>
        <v>10</v>
      </c>
      <c r="AG60" s="28">
        <f>COUNTIF($E$4:$F60,W$3)</f>
        <v>13</v>
      </c>
      <c r="AH60" s="28">
        <f>COUNTIF($E$4:$F60,X$3)</f>
        <v>4</v>
      </c>
      <c r="AI60" s="28">
        <f>COUNTIF($E$4:$F60,Y$3)</f>
        <v>12</v>
      </c>
      <c r="AJ60" s="28">
        <f>COUNTIF($E$4:$F60,Z$3)</f>
        <v>10</v>
      </c>
      <c r="AK60" s="28">
        <f>COUNTIF($E$4:$F60,AA$3)</f>
        <v>9</v>
      </c>
      <c r="AL60" s="36">
        <f t="shared" si="17"/>
        <v>3</v>
      </c>
      <c r="AM60" s="36">
        <f t="shared" si="5"/>
        <v>9.3888888888888893</v>
      </c>
      <c r="AN60" s="36">
        <f t="shared" si="6"/>
        <v>3</v>
      </c>
      <c r="AO60" s="36">
        <f t="shared" si="7"/>
        <v>4.5714285714285712</v>
      </c>
      <c r="AP60" s="36">
        <f t="shared" si="8"/>
        <v>1.6</v>
      </c>
      <c r="AQ60" s="36">
        <f t="shared" si="9"/>
        <v>2.7692307692307692</v>
      </c>
      <c r="AR60" s="36">
        <f t="shared" si="10"/>
        <v>2.25</v>
      </c>
      <c r="AS60" s="36">
        <f t="shared" si="11"/>
        <v>3</v>
      </c>
      <c r="AT60" s="36">
        <f t="shared" si="12"/>
        <v>1.6</v>
      </c>
      <c r="AU60" s="36">
        <f t="shared" si="13"/>
        <v>0.1111111111111111</v>
      </c>
      <c r="AV60" s="27">
        <v>58</v>
      </c>
    </row>
    <row r="61" spans="1:48" x14ac:dyDescent="0.35">
      <c r="A61" t="s">
        <v>144</v>
      </c>
      <c r="B61" s="33">
        <v>58</v>
      </c>
      <c r="C61" s="27">
        <v>4</v>
      </c>
      <c r="D61" s="27">
        <v>2</v>
      </c>
      <c r="E61" s="27">
        <v>2</v>
      </c>
      <c r="F61" s="27">
        <f t="shared" si="14"/>
        <v>4</v>
      </c>
      <c r="G61" s="27">
        <f t="shared" si="15"/>
        <v>2</v>
      </c>
      <c r="H61" s="27">
        <f t="shared" si="16"/>
        <v>0</v>
      </c>
      <c r="I61" s="34">
        <f>VLOOKUP(F61,naive_stat!$A$4:$E$13,5,0)</f>
        <v>0.5161290322580645</v>
      </c>
      <c r="J61" s="35">
        <f>11-VLOOKUP(F61,naive_stat!$A$4:$F$13,6,0)</f>
        <v>8</v>
      </c>
      <c r="K61" s="36">
        <f>HLOOKUP(F61,$AL$3:AU61,AV61,0)</f>
        <v>1.4545454545454546</v>
      </c>
      <c r="L61" s="54">
        <f>IF(VLOOKUP(C61,dynamic!$A$66:$F$75,4,0)&gt;VLOOKUP(D61,dynamic!$A$66:$F$75,4,0),C61,D61)</f>
        <v>2</v>
      </c>
      <c r="M61" s="54">
        <f t="shared" si="2"/>
        <v>1</v>
      </c>
      <c r="N61" s="54">
        <f>IF(VLOOKUP(C61,dynamic!$A$66:$F$75,2,0)&gt;VLOOKUP(D61,dynamic!$A$66:$F$75,2,0),C61,D61)</f>
        <v>2</v>
      </c>
      <c r="O61" s="54">
        <f t="shared" si="3"/>
        <v>1</v>
      </c>
      <c r="P61" s="54">
        <f>IF(VLOOKUP(C61,dynamic!$A$66:$G$75,7,0)&gt;VLOOKUP(D61,dynamic!$A$66:$G$75,7,0),C61,D61)</f>
        <v>2</v>
      </c>
      <c r="Q61" s="54">
        <f t="shared" si="4"/>
        <v>1</v>
      </c>
      <c r="R61" s="27">
        <f>COUNTIF($E$4:$E61,R$3)</f>
        <v>6</v>
      </c>
      <c r="S61" s="27">
        <f>COUNTIF($E$4:$E61,S$3)</f>
        <v>13</v>
      </c>
      <c r="T61" s="27">
        <f>COUNTIF($E$4:$E61,T$3)</f>
        <v>7</v>
      </c>
      <c r="U61" s="27">
        <f>COUNTIF($E$4:$E61,U$3)</f>
        <v>8</v>
      </c>
      <c r="V61" s="27">
        <f>COUNTIF($E$4:$E61,V$3)</f>
        <v>4</v>
      </c>
      <c r="W61" s="27">
        <f>COUNTIF($E$4:$E61,W$3)</f>
        <v>6</v>
      </c>
      <c r="X61" s="27">
        <f>COUNTIF($E$4:$E61,X$3)</f>
        <v>3</v>
      </c>
      <c r="Y61" s="27">
        <f>COUNTIF($E$4:$E61,Y$3)</f>
        <v>6</v>
      </c>
      <c r="Z61" s="27">
        <f>COUNTIF($E$4:$E61,Z$3)</f>
        <v>4</v>
      </c>
      <c r="AA61" s="27">
        <f>COUNTIF($E$4:$E61,AA$3)</f>
        <v>1</v>
      </c>
      <c r="AB61" s="38">
        <f>COUNTIF($E$4:$F61,R$3)</f>
        <v>12</v>
      </c>
      <c r="AC61" s="28">
        <f>COUNTIF($E$4:$F61,S$3)</f>
        <v>18</v>
      </c>
      <c r="AD61" s="28">
        <f>COUNTIF($E$4:$F61,T$3)</f>
        <v>13</v>
      </c>
      <c r="AE61" s="28">
        <f>COUNTIF($E$4:$F61,U$3)</f>
        <v>14</v>
      </c>
      <c r="AF61" s="28">
        <f>COUNTIF($E$4:$F61,V$3)</f>
        <v>11</v>
      </c>
      <c r="AG61" s="28">
        <f>COUNTIF($E$4:$F61,W$3)</f>
        <v>13</v>
      </c>
      <c r="AH61" s="28">
        <f>COUNTIF($E$4:$F61,X$3)</f>
        <v>4</v>
      </c>
      <c r="AI61" s="28">
        <f>COUNTIF($E$4:$F61,Y$3)</f>
        <v>12</v>
      </c>
      <c r="AJ61" s="28">
        <f>COUNTIF($E$4:$F61,Z$3)</f>
        <v>10</v>
      </c>
      <c r="AK61" s="28">
        <f>COUNTIF($E$4:$F61,AA$3)</f>
        <v>9</v>
      </c>
      <c r="AL61" s="36">
        <f t="shared" si="17"/>
        <v>3</v>
      </c>
      <c r="AM61" s="36">
        <f t="shared" si="5"/>
        <v>9.3888888888888893</v>
      </c>
      <c r="AN61" s="36">
        <f t="shared" si="6"/>
        <v>3.7692307692307692</v>
      </c>
      <c r="AO61" s="36">
        <f t="shared" si="7"/>
        <v>4.5714285714285712</v>
      </c>
      <c r="AP61" s="36">
        <f t="shared" si="8"/>
        <v>1.4545454545454546</v>
      </c>
      <c r="AQ61" s="36">
        <f t="shared" si="9"/>
        <v>2.7692307692307692</v>
      </c>
      <c r="AR61" s="36">
        <f t="shared" si="10"/>
        <v>2.25</v>
      </c>
      <c r="AS61" s="36">
        <f t="shared" si="11"/>
        <v>3</v>
      </c>
      <c r="AT61" s="36">
        <f t="shared" si="12"/>
        <v>1.6</v>
      </c>
      <c r="AU61" s="36">
        <f t="shared" si="13"/>
        <v>0.1111111111111111</v>
      </c>
      <c r="AV61" s="27">
        <v>59</v>
      </c>
    </row>
    <row r="62" spans="1:48" x14ac:dyDescent="0.35">
      <c r="A62" t="s">
        <v>144</v>
      </c>
      <c r="B62" s="33">
        <v>59</v>
      </c>
      <c r="C62" s="27">
        <v>1</v>
      </c>
      <c r="D62" s="27">
        <v>4</v>
      </c>
      <c r="E62" s="27">
        <v>1</v>
      </c>
      <c r="F62" s="27">
        <f t="shared" si="14"/>
        <v>4</v>
      </c>
      <c r="G62" s="27">
        <f t="shared" si="15"/>
        <v>-3</v>
      </c>
      <c r="H62" s="27">
        <f t="shared" si="16"/>
        <v>0</v>
      </c>
      <c r="I62" s="34">
        <f>VLOOKUP(F62,naive_stat!$A$4:$E$13,5,0)</f>
        <v>0.5161290322580645</v>
      </c>
      <c r="J62" s="35">
        <f>11-VLOOKUP(F62,naive_stat!$A$4:$F$13,6,0)</f>
        <v>8</v>
      </c>
      <c r="K62" s="36">
        <f>HLOOKUP(F62,$AL$3:AU62,AV62,0)</f>
        <v>1.3333333333333333</v>
      </c>
      <c r="L62" s="54">
        <f>IF(VLOOKUP(C62,dynamic!$A$66:$F$75,4,0)&gt;VLOOKUP(D62,dynamic!$A$66:$F$75,4,0),C62,D62)</f>
        <v>1</v>
      </c>
      <c r="M62" s="54">
        <f t="shared" si="2"/>
        <v>1</v>
      </c>
      <c r="N62" s="54">
        <f>IF(VLOOKUP(C62,dynamic!$A$66:$F$75,2,0)&gt;VLOOKUP(D62,dynamic!$A$66:$F$75,2,0),C62,D62)</f>
        <v>1</v>
      </c>
      <c r="O62" s="54">
        <f t="shared" si="3"/>
        <v>1</v>
      </c>
      <c r="P62" s="54">
        <f>IF(VLOOKUP(C62,dynamic!$A$66:$G$75,7,0)&gt;VLOOKUP(D62,dynamic!$A$66:$G$75,7,0),C62,D62)</f>
        <v>1</v>
      </c>
      <c r="Q62" s="54">
        <f t="shared" si="4"/>
        <v>1</v>
      </c>
      <c r="R62" s="27">
        <f>COUNTIF($E$4:$E62,R$3)</f>
        <v>6</v>
      </c>
      <c r="S62" s="27">
        <f>COUNTIF($E$4:$E62,S$3)</f>
        <v>14</v>
      </c>
      <c r="T62" s="27">
        <f>COUNTIF($E$4:$E62,T$3)</f>
        <v>7</v>
      </c>
      <c r="U62" s="27">
        <f>COUNTIF($E$4:$E62,U$3)</f>
        <v>8</v>
      </c>
      <c r="V62" s="27">
        <f>COUNTIF($E$4:$E62,V$3)</f>
        <v>4</v>
      </c>
      <c r="W62" s="27">
        <f>COUNTIF($E$4:$E62,W$3)</f>
        <v>6</v>
      </c>
      <c r="X62" s="27">
        <f>COUNTIF($E$4:$E62,X$3)</f>
        <v>3</v>
      </c>
      <c r="Y62" s="27">
        <f>COUNTIF($E$4:$E62,Y$3)</f>
        <v>6</v>
      </c>
      <c r="Z62" s="27">
        <f>COUNTIF($E$4:$E62,Z$3)</f>
        <v>4</v>
      </c>
      <c r="AA62" s="27">
        <f>COUNTIF($E$4:$E62,AA$3)</f>
        <v>1</v>
      </c>
      <c r="AB62" s="38">
        <f>COUNTIF($E$4:$F62,R$3)</f>
        <v>12</v>
      </c>
      <c r="AC62" s="28">
        <f>COUNTIF($E$4:$F62,S$3)</f>
        <v>19</v>
      </c>
      <c r="AD62" s="28">
        <f>COUNTIF($E$4:$F62,T$3)</f>
        <v>13</v>
      </c>
      <c r="AE62" s="28">
        <f>COUNTIF($E$4:$F62,U$3)</f>
        <v>14</v>
      </c>
      <c r="AF62" s="28">
        <f>COUNTIF($E$4:$F62,V$3)</f>
        <v>12</v>
      </c>
      <c r="AG62" s="28">
        <f>COUNTIF($E$4:$F62,W$3)</f>
        <v>13</v>
      </c>
      <c r="AH62" s="28">
        <f>COUNTIF($E$4:$F62,X$3)</f>
        <v>4</v>
      </c>
      <c r="AI62" s="28">
        <f>COUNTIF($E$4:$F62,Y$3)</f>
        <v>12</v>
      </c>
      <c r="AJ62" s="28">
        <f>COUNTIF($E$4:$F62,Z$3)</f>
        <v>10</v>
      </c>
      <c r="AK62" s="28">
        <f>COUNTIF($E$4:$F62,AA$3)</f>
        <v>9</v>
      </c>
      <c r="AL62" s="36">
        <f t="shared" si="17"/>
        <v>3</v>
      </c>
      <c r="AM62" s="36">
        <f t="shared" si="5"/>
        <v>10.315789473684211</v>
      </c>
      <c r="AN62" s="36">
        <f t="shared" si="6"/>
        <v>3.7692307692307692</v>
      </c>
      <c r="AO62" s="36">
        <f t="shared" si="7"/>
        <v>4.5714285714285712</v>
      </c>
      <c r="AP62" s="36">
        <f t="shared" si="8"/>
        <v>1.3333333333333333</v>
      </c>
      <c r="AQ62" s="36">
        <f t="shared" si="9"/>
        <v>2.7692307692307692</v>
      </c>
      <c r="AR62" s="36">
        <f t="shared" si="10"/>
        <v>2.25</v>
      </c>
      <c r="AS62" s="36">
        <f t="shared" si="11"/>
        <v>3</v>
      </c>
      <c r="AT62" s="36">
        <f t="shared" si="12"/>
        <v>1.6</v>
      </c>
      <c r="AU62" s="36">
        <f t="shared" si="13"/>
        <v>0.1111111111111111</v>
      </c>
      <c r="AV62" s="27">
        <v>60</v>
      </c>
    </row>
    <row r="63" spans="1:48" x14ac:dyDescent="0.35">
      <c r="A63" t="s">
        <v>144</v>
      </c>
      <c r="B63" s="33">
        <v>60</v>
      </c>
      <c r="C63" s="27">
        <v>9</v>
      </c>
      <c r="D63" s="27">
        <v>7</v>
      </c>
      <c r="E63" s="27">
        <v>7</v>
      </c>
      <c r="F63" s="27">
        <f t="shared" si="14"/>
        <v>9</v>
      </c>
      <c r="G63" s="27">
        <f t="shared" si="15"/>
        <v>2</v>
      </c>
      <c r="H63" s="27">
        <f t="shared" si="16"/>
        <v>0</v>
      </c>
      <c r="I63" s="34">
        <f>VLOOKUP(F63,naive_stat!$A$4:$E$13,5,0)</f>
        <v>0.4</v>
      </c>
      <c r="J63" s="35">
        <f>11-VLOOKUP(F63,naive_stat!$A$4:$F$13,6,0)</f>
        <v>2</v>
      </c>
      <c r="K63" s="36">
        <f>HLOOKUP(F63,$AL$3:AU63,AV63,0)</f>
        <v>0.1</v>
      </c>
      <c r="L63" s="54">
        <f>IF(VLOOKUP(C63,dynamic!$A$66:$F$75,4,0)&gt;VLOOKUP(D63,dynamic!$A$66:$F$75,4,0),C63,D63)</f>
        <v>7</v>
      </c>
      <c r="M63" s="54">
        <f t="shared" si="2"/>
        <v>1</v>
      </c>
      <c r="N63" s="54">
        <f>IF(VLOOKUP(C63,dynamic!$A$66:$F$75,2,0)&gt;VLOOKUP(D63,dynamic!$A$66:$F$75,2,0),C63,D63)</f>
        <v>7</v>
      </c>
      <c r="O63" s="54">
        <f t="shared" si="3"/>
        <v>1</v>
      </c>
      <c r="P63" s="54">
        <f>IF(VLOOKUP(C63,dynamic!$A$66:$G$75,7,0)&gt;VLOOKUP(D63,dynamic!$A$66:$G$75,7,0),C63,D63)</f>
        <v>7</v>
      </c>
      <c r="Q63" s="54">
        <f t="shared" si="4"/>
        <v>1</v>
      </c>
      <c r="R63" s="27">
        <f>COUNTIF($E$4:$E63,R$3)</f>
        <v>6</v>
      </c>
      <c r="S63" s="27">
        <f>COUNTIF($E$4:$E63,S$3)</f>
        <v>14</v>
      </c>
      <c r="T63" s="27">
        <f>COUNTIF($E$4:$E63,T$3)</f>
        <v>7</v>
      </c>
      <c r="U63" s="27">
        <f>COUNTIF($E$4:$E63,U$3)</f>
        <v>8</v>
      </c>
      <c r="V63" s="27">
        <f>COUNTIF($E$4:$E63,V$3)</f>
        <v>4</v>
      </c>
      <c r="W63" s="27">
        <f>COUNTIF($E$4:$E63,W$3)</f>
        <v>6</v>
      </c>
      <c r="X63" s="27">
        <f>COUNTIF($E$4:$E63,X$3)</f>
        <v>3</v>
      </c>
      <c r="Y63" s="27">
        <f>COUNTIF($E$4:$E63,Y$3)</f>
        <v>7</v>
      </c>
      <c r="Z63" s="27">
        <f>COUNTIF($E$4:$E63,Z$3)</f>
        <v>4</v>
      </c>
      <c r="AA63" s="27">
        <f>COUNTIF($E$4:$E63,AA$3)</f>
        <v>1</v>
      </c>
      <c r="AB63" s="38">
        <f>COUNTIF($E$4:$F63,R$3)</f>
        <v>12</v>
      </c>
      <c r="AC63" s="28">
        <f>COUNTIF($E$4:$F63,S$3)</f>
        <v>19</v>
      </c>
      <c r="AD63" s="28">
        <f>COUNTIF($E$4:$F63,T$3)</f>
        <v>13</v>
      </c>
      <c r="AE63" s="28">
        <f>COUNTIF($E$4:$F63,U$3)</f>
        <v>14</v>
      </c>
      <c r="AF63" s="28">
        <f>COUNTIF($E$4:$F63,V$3)</f>
        <v>12</v>
      </c>
      <c r="AG63" s="28">
        <f>COUNTIF($E$4:$F63,W$3)</f>
        <v>13</v>
      </c>
      <c r="AH63" s="28">
        <f>COUNTIF($E$4:$F63,X$3)</f>
        <v>4</v>
      </c>
      <c r="AI63" s="28">
        <f>COUNTIF($E$4:$F63,Y$3)</f>
        <v>13</v>
      </c>
      <c r="AJ63" s="28">
        <f>COUNTIF($E$4:$F63,Z$3)</f>
        <v>10</v>
      </c>
      <c r="AK63" s="28">
        <f>COUNTIF($E$4:$F63,AA$3)</f>
        <v>10</v>
      </c>
      <c r="AL63" s="36">
        <f t="shared" si="17"/>
        <v>3</v>
      </c>
      <c r="AM63" s="36">
        <f t="shared" si="5"/>
        <v>10.315789473684211</v>
      </c>
      <c r="AN63" s="36">
        <f t="shared" si="6"/>
        <v>3.7692307692307692</v>
      </c>
      <c r="AO63" s="36">
        <f t="shared" si="7"/>
        <v>4.5714285714285712</v>
      </c>
      <c r="AP63" s="36">
        <f t="shared" si="8"/>
        <v>1.3333333333333333</v>
      </c>
      <c r="AQ63" s="36">
        <f t="shared" si="9"/>
        <v>2.7692307692307692</v>
      </c>
      <c r="AR63" s="36">
        <f t="shared" si="10"/>
        <v>2.25</v>
      </c>
      <c r="AS63" s="36">
        <f t="shared" si="11"/>
        <v>3.7692307692307692</v>
      </c>
      <c r="AT63" s="36">
        <f t="shared" si="12"/>
        <v>1.6</v>
      </c>
      <c r="AU63" s="36">
        <f t="shared" si="13"/>
        <v>0.1</v>
      </c>
      <c r="AV63" s="27">
        <v>61</v>
      </c>
    </row>
    <row r="64" spans="1:48" x14ac:dyDescent="0.35">
      <c r="A64" t="s">
        <v>144</v>
      </c>
      <c r="B64" s="33">
        <v>61</v>
      </c>
      <c r="C64" s="27">
        <v>1</v>
      </c>
      <c r="D64" s="27">
        <v>3</v>
      </c>
      <c r="E64" s="27">
        <v>1</v>
      </c>
      <c r="F64" s="27">
        <f t="shared" si="14"/>
        <v>3</v>
      </c>
      <c r="G64" s="27">
        <f t="shared" si="15"/>
        <v>-2</v>
      </c>
      <c r="H64" s="27">
        <f t="shared" si="16"/>
        <v>0</v>
      </c>
      <c r="I64" s="34">
        <f>VLOOKUP(F64,naive_stat!$A$4:$E$13,5,0)</f>
        <v>0.48148148148148145</v>
      </c>
      <c r="J64" s="35">
        <f>11-VLOOKUP(F64,naive_stat!$A$4:$F$13,6,0)</f>
        <v>5</v>
      </c>
      <c r="K64" s="36">
        <f>HLOOKUP(F64,$AL$3:AU64,AV64,0)</f>
        <v>4.2666666666666666</v>
      </c>
      <c r="L64" s="54">
        <f>IF(VLOOKUP(C64,dynamic!$A$66:$F$75,4,0)&gt;VLOOKUP(D64,dynamic!$A$66:$F$75,4,0),C64,D64)</f>
        <v>1</v>
      </c>
      <c r="M64" s="54">
        <f t="shared" si="2"/>
        <v>1</v>
      </c>
      <c r="N64" s="54">
        <f>IF(VLOOKUP(C64,dynamic!$A$66:$F$75,2,0)&gt;VLOOKUP(D64,dynamic!$A$66:$F$75,2,0),C64,D64)</f>
        <v>1</v>
      </c>
      <c r="O64" s="54">
        <f t="shared" si="3"/>
        <v>1</v>
      </c>
      <c r="P64" s="54">
        <f>IF(VLOOKUP(C64,dynamic!$A$66:$G$75,7,0)&gt;VLOOKUP(D64,dynamic!$A$66:$G$75,7,0),C64,D64)</f>
        <v>1</v>
      </c>
      <c r="Q64" s="54">
        <f t="shared" si="4"/>
        <v>1</v>
      </c>
      <c r="R64" s="27">
        <f>COUNTIF($E$4:$E64,R$3)</f>
        <v>6</v>
      </c>
      <c r="S64" s="27">
        <f>COUNTIF($E$4:$E64,S$3)</f>
        <v>15</v>
      </c>
      <c r="T64" s="27">
        <f>COUNTIF($E$4:$E64,T$3)</f>
        <v>7</v>
      </c>
      <c r="U64" s="27">
        <f>COUNTIF($E$4:$E64,U$3)</f>
        <v>8</v>
      </c>
      <c r="V64" s="27">
        <f>COUNTIF($E$4:$E64,V$3)</f>
        <v>4</v>
      </c>
      <c r="W64" s="27">
        <f>COUNTIF($E$4:$E64,W$3)</f>
        <v>6</v>
      </c>
      <c r="X64" s="27">
        <f>COUNTIF($E$4:$E64,X$3)</f>
        <v>3</v>
      </c>
      <c r="Y64" s="27">
        <f>COUNTIF($E$4:$E64,Y$3)</f>
        <v>7</v>
      </c>
      <c r="Z64" s="27">
        <f>COUNTIF($E$4:$E64,Z$3)</f>
        <v>4</v>
      </c>
      <c r="AA64" s="27">
        <f>COUNTIF($E$4:$E64,AA$3)</f>
        <v>1</v>
      </c>
      <c r="AB64" s="38">
        <f>COUNTIF($E$4:$F64,R$3)</f>
        <v>12</v>
      </c>
      <c r="AC64" s="28">
        <f>COUNTIF($E$4:$F64,S$3)</f>
        <v>20</v>
      </c>
      <c r="AD64" s="28">
        <f>COUNTIF($E$4:$F64,T$3)</f>
        <v>13</v>
      </c>
      <c r="AE64" s="28">
        <f>COUNTIF($E$4:$F64,U$3)</f>
        <v>15</v>
      </c>
      <c r="AF64" s="28">
        <f>COUNTIF($E$4:$F64,V$3)</f>
        <v>12</v>
      </c>
      <c r="AG64" s="28">
        <f>COUNTIF($E$4:$F64,W$3)</f>
        <v>13</v>
      </c>
      <c r="AH64" s="28">
        <f>COUNTIF($E$4:$F64,X$3)</f>
        <v>4</v>
      </c>
      <c r="AI64" s="28">
        <f>COUNTIF($E$4:$F64,Y$3)</f>
        <v>13</v>
      </c>
      <c r="AJ64" s="28">
        <f>COUNTIF($E$4:$F64,Z$3)</f>
        <v>10</v>
      </c>
      <c r="AK64" s="28">
        <f>COUNTIF($E$4:$F64,AA$3)</f>
        <v>10</v>
      </c>
      <c r="AL64" s="36">
        <f t="shared" si="17"/>
        <v>3</v>
      </c>
      <c r="AM64" s="36">
        <f t="shared" si="5"/>
        <v>11.25</v>
      </c>
      <c r="AN64" s="36">
        <f t="shared" si="6"/>
        <v>3.7692307692307692</v>
      </c>
      <c r="AO64" s="36">
        <f t="shared" si="7"/>
        <v>4.2666666666666666</v>
      </c>
      <c r="AP64" s="36">
        <f t="shared" si="8"/>
        <v>1.3333333333333333</v>
      </c>
      <c r="AQ64" s="36">
        <f t="shared" si="9"/>
        <v>2.7692307692307692</v>
      </c>
      <c r="AR64" s="36">
        <f t="shared" si="10"/>
        <v>2.25</v>
      </c>
      <c r="AS64" s="36">
        <f t="shared" si="11"/>
        <v>3.7692307692307692</v>
      </c>
      <c r="AT64" s="36">
        <f t="shared" si="12"/>
        <v>1.6</v>
      </c>
      <c r="AU64" s="36">
        <f t="shared" si="13"/>
        <v>0.1</v>
      </c>
      <c r="AV64" s="27">
        <v>62</v>
      </c>
    </row>
    <row r="65" spans="1:48" x14ac:dyDescent="0.35">
      <c r="A65" t="s">
        <v>144</v>
      </c>
      <c r="B65" s="33">
        <v>62</v>
      </c>
      <c r="C65" s="27">
        <v>9</v>
      </c>
      <c r="D65" s="27">
        <v>3</v>
      </c>
      <c r="E65" s="27">
        <v>3</v>
      </c>
      <c r="F65" s="27">
        <f t="shared" si="14"/>
        <v>9</v>
      </c>
      <c r="G65" s="27">
        <f t="shared" si="15"/>
        <v>6</v>
      </c>
      <c r="H65" s="27">
        <f t="shared" si="16"/>
        <v>0</v>
      </c>
      <c r="I65" s="34">
        <f>VLOOKUP(F65,naive_stat!$A$4:$E$13,5,0)</f>
        <v>0.4</v>
      </c>
      <c r="J65" s="35">
        <f>11-VLOOKUP(F65,naive_stat!$A$4:$F$13,6,0)</f>
        <v>2</v>
      </c>
      <c r="K65" s="36">
        <f>HLOOKUP(F65,$AL$3:AU65,AV65,0)</f>
        <v>9.0909090909090912E-2</v>
      </c>
      <c r="L65" s="54">
        <f>IF(VLOOKUP(C65,dynamic!$A$66:$F$75,4,0)&gt;VLOOKUP(D65,dynamic!$A$66:$F$75,4,0),C65,D65)</f>
        <v>3</v>
      </c>
      <c r="M65" s="54">
        <f t="shared" si="2"/>
        <v>1</v>
      </c>
      <c r="N65" s="54">
        <f>IF(VLOOKUP(C65,dynamic!$A$66:$F$75,2,0)&gt;VLOOKUP(D65,dynamic!$A$66:$F$75,2,0),C65,D65)</f>
        <v>3</v>
      </c>
      <c r="O65" s="54">
        <f t="shared" si="3"/>
        <v>1</v>
      </c>
      <c r="P65" s="54">
        <f>IF(VLOOKUP(C65,dynamic!$A$66:$G$75,7,0)&gt;VLOOKUP(D65,dynamic!$A$66:$G$75,7,0),C65,D65)</f>
        <v>3</v>
      </c>
      <c r="Q65" s="54">
        <f t="shared" si="4"/>
        <v>1</v>
      </c>
      <c r="R65" s="27">
        <f>COUNTIF($E$4:$E65,R$3)</f>
        <v>6</v>
      </c>
      <c r="S65" s="27">
        <f>COUNTIF($E$4:$E65,S$3)</f>
        <v>15</v>
      </c>
      <c r="T65" s="27">
        <f>COUNTIF($E$4:$E65,T$3)</f>
        <v>7</v>
      </c>
      <c r="U65" s="27">
        <f>COUNTIF($E$4:$E65,U$3)</f>
        <v>9</v>
      </c>
      <c r="V65" s="27">
        <f>COUNTIF($E$4:$E65,V$3)</f>
        <v>4</v>
      </c>
      <c r="W65" s="27">
        <f>COUNTIF($E$4:$E65,W$3)</f>
        <v>6</v>
      </c>
      <c r="X65" s="27">
        <f>COUNTIF($E$4:$E65,X$3)</f>
        <v>3</v>
      </c>
      <c r="Y65" s="27">
        <f>COUNTIF($E$4:$E65,Y$3)</f>
        <v>7</v>
      </c>
      <c r="Z65" s="27">
        <f>COUNTIF($E$4:$E65,Z$3)</f>
        <v>4</v>
      </c>
      <c r="AA65" s="27">
        <f>COUNTIF($E$4:$E65,AA$3)</f>
        <v>1</v>
      </c>
      <c r="AB65" s="38">
        <f>COUNTIF($E$4:$F65,R$3)</f>
        <v>12</v>
      </c>
      <c r="AC65" s="28">
        <f>COUNTIF($E$4:$F65,S$3)</f>
        <v>20</v>
      </c>
      <c r="AD65" s="28">
        <f>COUNTIF($E$4:$F65,T$3)</f>
        <v>13</v>
      </c>
      <c r="AE65" s="28">
        <f>COUNTIF($E$4:$F65,U$3)</f>
        <v>16</v>
      </c>
      <c r="AF65" s="28">
        <f>COUNTIF($E$4:$F65,V$3)</f>
        <v>12</v>
      </c>
      <c r="AG65" s="28">
        <f>COUNTIF($E$4:$F65,W$3)</f>
        <v>13</v>
      </c>
      <c r="AH65" s="28">
        <f>COUNTIF($E$4:$F65,X$3)</f>
        <v>4</v>
      </c>
      <c r="AI65" s="28">
        <f>COUNTIF($E$4:$F65,Y$3)</f>
        <v>13</v>
      </c>
      <c r="AJ65" s="28">
        <f>COUNTIF($E$4:$F65,Z$3)</f>
        <v>10</v>
      </c>
      <c r="AK65" s="28">
        <f>COUNTIF($E$4:$F65,AA$3)</f>
        <v>11</v>
      </c>
      <c r="AL65" s="36">
        <f t="shared" si="17"/>
        <v>3</v>
      </c>
      <c r="AM65" s="36">
        <f t="shared" si="5"/>
        <v>11.25</v>
      </c>
      <c r="AN65" s="36">
        <f t="shared" si="6"/>
        <v>3.7692307692307692</v>
      </c>
      <c r="AO65" s="36">
        <f t="shared" si="7"/>
        <v>5.0625</v>
      </c>
      <c r="AP65" s="36">
        <f t="shared" si="8"/>
        <v>1.3333333333333333</v>
      </c>
      <c r="AQ65" s="36">
        <f t="shared" si="9"/>
        <v>2.7692307692307692</v>
      </c>
      <c r="AR65" s="36">
        <f t="shared" si="10"/>
        <v>2.25</v>
      </c>
      <c r="AS65" s="36">
        <f t="shared" si="11"/>
        <v>3.7692307692307692</v>
      </c>
      <c r="AT65" s="36">
        <f t="shared" si="12"/>
        <v>1.6</v>
      </c>
      <c r="AU65" s="36">
        <f t="shared" si="13"/>
        <v>9.0909090909090912E-2</v>
      </c>
      <c r="AV65" s="27">
        <v>63</v>
      </c>
    </row>
    <row r="66" spans="1:48" x14ac:dyDescent="0.35">
      <c r="A66" t="s">
        <v>144</v>
      </c>
      <c r="B66" s="33">
        <v>63</v>
      </c>
      <c r="C66" s="27">
        <v>4</v>
      </c>
      <c r="D66" s="27">
        <v>6</v>
      </c>
      <c r="E66" s="27">
        <v>4</v>
      </c>
      <c r="F66" s="27">
        <f t="shared" si="14"/>
        <v>6</v>
      </c>
      <c r="G66" s="27">
        <f t="shared" si="15"/>
        <v>-2</v>
      </c>
      <c r="H66" s="27">
        <f t="shared" si="16"/>
        <v>0</v>
      </c>
      <c r="I66" s="34">
        <f>VLOOKUP(F66,naive_stat!$A$4:$E$13,5,0)</f>
        <v>0.55555555555555558</v>
      </c>
      <c r="J66" s="35">
        <f>11-VLOOKUP(F66,naive_stat!$A$4:$F$13,6,0)</f>
        <v>9</v>
      </c>
      <c r="K66" s="36">
        <f>HLOOKUP(F66,$AL$3:AU66,AV66,0)</f>
        <v>1.7999999999999998</v>
      </c>
      <c r="L66" s="54">
        <f>IF(VLOOKUP(C66,dynamic!$A$66:$F$75,4,0)&gt;VLOOKUP(D66,dynamic!$A$66:$F$75,4,0),C66,D66)</f>
        <v>6</v>
      </c>
      <c r="M66" s="54">
        <f t="shared" si="2"/>
        <v>0</v>
      </c>
      <c r="N66" s="54">
        <f>IF(VLOOKUP(C66,dynamic!$A$66:$F$75,2,0)&gt;VLOOKUP(D66,dynamic!$A$66:$F$75,2,0),C66,D66)</f>
        <v>4</v>
      </c>
      <c r="O66" s="54">
        <f t="shared" si="3"/>
        <v>1</v>
      </c>
      <c r="P66" s="54">
        <f>IF(VLOOKUP(C66,dynamic!$A$66:$G$75,7,0)&gt;VLOOKUP(D66,dynamic!$A$66:$G$75,7,0),C66,D66)</f>
        <v>6</v>
      </c>
      <c r="Q66" s="54">
        <f t="shared" si="4"/>
        <v>0</v>
      </c>
      <c r="R66" s="27">
        <f>COUNTIF($E$4:$E66,R$3)</f>
        <v>6</v>
      </c>
      <c r="S66" s="27">
        <f>COUNTIF($E$4:$E66,S$3)</f>
        <v>15</v>
      </c>
      <c r="T66" s="27">
        <f>COUNTIF($E$4:$E66,T$3)</f>
        <v>7</v>
      </c>
      <c r="U66" s="27">
        <f>COUNTIF($E$4:$E66,U$3)</f>
        <v>9</v>
      </c>
      <c r="V66" s="27">
        <f>COUNTIF($E$4:$E66,V$3)</f>
        <v>5</v>
      </c>
      <c r="W66" s="27">
        <f>COUNTIF($E$4:$E66,W$3)</f>
        <v>6</v>
      </c>
      <c r="X66" s="27">
        <f>COUNTIF($E$4:$E66,X$3)</f>
        <v>3</v>
      </c>
      <c r="Y66" s="27">
        <f>COUNTIF($E$4:$E66,Y$3)</f>
        <v>7</v>
      </c>
      <c r="Z66" s="27">
        <f>COUNTIF($E$4:$E66,Z$3)</f>
        <v>4</v>
      </c>
      <c r="AA66" s="27">
        <f>COUNTIF($E$4:$E66,AA$3)</f>
        <v>1</v>
      </c>
      <c r="AB66" s="38">
        <f>COUNTIF($E$4:$F66,R$3)</f>
        <v>12</v>
      </c>
      <c r="AC66" s="28">
        <f>COUNTIF($E$4:$F66,S$3)</f>
        <v>20</v>
      </c>
      <c r="AD66" s="28">
        <f>COUNTIF($E$4:$F66,T$3)</f>
        <v>13</v>
      </c>
      <c r="AE66" s="28">
        <f>COUNTIF($E$4:$F66,U$3)</f>
        <v>16</v>
      </c>
      <c r="AF66" s="28">
        <f>COUNTIF($E$4:$F66,V$3)</f>
        <v>13</v>
      </c>
      <c r="AG66" s="28">
        <f>COUNTIF($E$4:$F66,W$3)</f>
        <v>13</v>
      </c>
      <c r="AH66" s="28">
        <f>COUNTIF($E$4:$F66,X$3)</f>
        <v>5</v>
      </c>
      <c r="AI66" s="28">
        <f>COUNTIF($E$4:$F66,Y$3)</f>
        <v>13</v>
      </c>
      <c r="AJ66" s="28">
        <f>COUNTIF($E$4:$F66,Z$3)</f>
        <v>10</v>
      </c>
      <c r="AK66" s="28">
        <f>COUNTIF($E$4:$F66,AA$3)</f>
        <v>11</v>
      </c>
      <c r="AL66" s="36">
        <f t="shared" si="17"/>
        <v>3</v>
      </c>
      <c r="AM66" s="36">
        <f t="shared" si="5"/>
        <v>11.25</v>
      </c>
      <c r="AN66" s="36">
        <f t="shared" si="6"/>
        <v>3.7692307692307692</v>
      </c>
      <c r="AO66" s="36">
        <f t="shared" si="7"/>
        <v>5.0625</v>
      </c>
      <c r="AP66" s="36">
        <f t="shared" si="8"/>
        <v>1.9230769230769231</v>
      </c>
      <c r="AQ66" s="36">
        <f t="shared" si="9"/>
        <v>2.7692307692307692</v>
      </c>
      <c r="AR66" s="36">
        <f t="shared" si="10"/>
        <v>1.7999999999999998</v>
      </c>
      <c r="AS66" s="36">
        <f t="shared" si="11"/>
        <v>3.7692307692307692</v>
      </c>
      <c r="AT66" s="36">
        <f t="shared" si="12"/>
        <v>1.6</v>
      </c>
      <c r="AU66" s="36">
        <f t="shared" si="13"/>
        <v>9.0909090909090912E-2</v>
      </c>
      <c r="AV66" s="27">
        <v>64</v>
      </c>
    </row>
    <row r="67" spans="1:48" x14ac:dyDescent="0.35">
      <c r="A67" t="s">
        <v>144</v>
      </c>
      <c r="B67" s="33">
        <v>64</v>
      </c>
      <c r="C67" s="27">
        <v>9</v>
      </c>
      <c r="D67" s="27">
        <v>8</v>
      </c>
      <c r="E67" s="27">
        <v>9</v>
      </c>
      <c r="F67" s="27">
        <f t="shared" si="14"/>
        <v>8</v>
      </c>
      <c r="G67" s="27">
        <f t="shared" si="15"/>
        <v>1</v>
      </c>
      <c r="H67" s="27">
        <f t="shared" si="16"/>
        <v>0</v>
      </c>
      <c r="I67" s="34">
        <f>VLOOKUP(F67,naive_stat!$A$4:$E$13,5,0)</f>
        <v>0.32</v>
      </c>
      <c r="J67" s="35">
        <f>11-VLOOKUP(F67,naive_stat!$A$4:$F$13,6,0)</f>
        <v>1</v>
      </c>
      <c r="K67" s="36">
        <f>HLOOKUP(F67,$AL$3:AU67,AV67,0)</f>
        <v>1.4545454545454546</v>
      </c>
      <c r="L67" s="54">
        <f>IF(VLOOKUP(C67,dynamic!$A$66:$F$75,4,0)&gt;VLOOKUP(D67,dynamic!$A$66:$F$75,4,0),C67,D67)</f>
        <v>8</v>
      </c>
      <c r="M67" s="54">
        <f t="shared" si="2"/>
        <v>0</v>
      </c>
      <c r="N67" s="54">
        <f>IF(VLOOKUP(C67,dynamic!$A$66:$F$75,2,0)&gt;VLOOKUP(D67,dynamic!$A$66:$F$75,2,0),C67,D67)</f>
        <v>8</v>
      </c>
      <c r="O67" s="54">
        <f t="shared" si="3"/>
        <v>0</v>
      </c>
      <c r="P67" s="54">
        <f>IF(VLOOKUP(C67,dynamic!$A$66:$G$75,7,0)&gt;VLOOKUP(D67,dynamic!$A$66:$G$75,7,0),C67,D67)</f>
        <v>8</v>
      </c>
      <c r="Q67" s="54">
        <f t="shared" si="4"/>
        <v>0</v>
      </c>
      <c r="R67" s="27">
        <f>COUNTIF($E$4:$E67,R$3)</f>
        <v>6</v>
      </c>
      <c r="S67" s="27">
        <f>COUNTIF($E$4:$E67,S$3)</f>
        <v>15</v>
      </c>
      <c r="T67" s="27">
        <f>COUNTIF($E$4:$E67,T$3)</f>
        <v>7</v>
      </c>
      <c r="U67" s="27">
        <f>COUNTIF($E$4:$E67,U$3)</f>
        <v>9</v>
      </c>
      <c r="V67" s="27">
        <f>COUNTIF($E$4:$E67,V$3)</f>
        <v>5</v>
      </c>
      <c r="W67" s="27">
        <f>COUNTIF($E$4:$E67,W$3)</f>
        <v>6</v>
      </c>
      <c r="X67" s="27">
        <f>COUNTIF($E$4:$E67,X$3)</f>
        <v>3</v>
      </c>
      <c r="Y67" s="27">
        <f>COUNTIF($E$4:$E67,Y$3)</f>
        <v>7</v>
      </c>
      <c r="Z67" s="27">
        <f>COUNTIF($E$4:$E67,Z$3)</f>
        <v>4</v>
      </c>
      <c r="AA67" s="27">
        <f>COUNTIF($E$4:$E67,AA$3)</f>
        <v>2</v>
      </c>
      <c r="AB67" s="38">
        <f>COUNTIF($E$4:$F67,R$3)</f>
        <v>12</v>
      </c>
      <c r="AC67" s="28">
        <f>COUNTIF($E$4:$F67,S$3)</f>
        <v>20</v>
      </c>
      <c r="AD67" s="28">
        <f>COUNTIF($E$4:$F67,T$3)</f>
        <v>13</v>
      </c>
      <c r="AE67" s="28">
        <f>COUNTIF($E$4:$F67,U$3)</f>
        <v>16</v>
      </c>
      <c r="AF67" s="28">
        <f>COUNTIF($E$4:$F67,V$3)</f>
        <v>13</v>
      </c>
      <c r="AG67" s="28">
        <f>COUNTIF($E$4:$F67,W$3)</f>
        <v>13</v>
      </c>
      <c r="AH67" s="28">
        <f>COUNTIF($E$4:$F67,X$3)</f>
        <v>5</v>
      </c>
      <c r="AI67" s="28">
        <f>COUNTIF($E$4:$F67,Y$3)</f>
        <v>13</v>
      </c>
      <c r="AJ67" s="28">
        <f>COUNTIF($E$4:$F67,Z$3)</f>
        <v>11</v>
      </c>
      <c r="AK67" s="28">
        <f>COUNTIF($E$4:$F67,AA$3)</f>
        <v>12</v>
      </c>
      <c r="AL67" s="36">
        <f t="shared" si="17"/>
        <v>3</v>
      </c>
      <c r="AM67" s="36">
        <f t="shared" si="5"/>
        <v>11.25</v>
      </c>
      <c r="AN67" s="36">
        <f t="shared" si="6"/>
        <v>3.7692307692307692</v>
      </c>
      <c r="AO67" s="36">
        <f t="shared" si="7"/>
        <v>5.0625</v>
      </c>
      <c r="AP67" s="36">
        <f t="shared" si="8"/>
        <v>1.9230769230769231</v>
      </c>
      <c r="AQ67" s="36">
        <f t="shared" si="9"/>
        <v>2.7692307692307692</v>
      </c>
      <c r="AR67" s="36">
        <f t="shared" si="10"/>
        <v>1.7999999999999998</v>
      </c>
      <c r="AS67" s="36">
        <f t="shared" si="11"/>
        <v>3.7692307692307692</v>
      </c>
      <c r="AT67" s="36">
        <f t="shared" si="12"/>
        <v>1.4545454545454546</v>
      </c>
      <c r="AU67" s="36">
        <f t="shared" si="13"/>
        <v>0.33333333333333331</v>
      </c>
      <c r="AV67" s="27">
        <v>65</v>
      </c>
    </row>
    <row r="68" spans="1:48" x14ac:dyDescent="0.35">
      <c r="A68" t="s">
        <v>144</v>
      </c>
      <c r="B68" s="33">
        <v>65</v>
      </c>
      <c r="C68" s="27">
        <v>3</v>
      </c>
      <c r="D68" s="27">
        <v>9</v>
      </c>
      <c r="E68" s="27">
        <v>9</v>
      </c>
      <c r="F68" s="27">
        <f t="shared" si="14"/>
        <v>3</v>
      </c>
      <c r="G68" s="27">
        <f t="shared" si="15"/>
        <v>-6</v>
      </c>
      <c r="H68" s="27">
        <f t="shared" si="16"/>
        <v>0</v>
      </c>
      <c r="I68" s="34">
        <f>VLOOKUP(F68,naive_stat!$A$4:$E$13,5,0)</f>
        <v>0.48148148148148145</v>
      </c>
      <c r="J68" s="35">
        <f>11-VLOOKUP(F68,naive_stat!$A$4:$F$13,6,0)</f>
        <v>5</v>
      </c>
      <c r="K68" s="36">
        <f>HLOOKUP(F68,$AL$3:AU68,AV68,0)</f>
        <v>4.7647058823529411</v>
      </c>
      <c r="L68" s="54">
        <f>IF(VLOOKUP(C68,dynamic!$A$66:$F$75,4,0)&gt;VLOOKUP(D68,dynamic!$A$66:$F$75,4,0),C68,D68)</f>
        <v>3</v>
      </c>
      <c r="M68" s="54">
        <f t="shared" ref="M68:M102" si="18">IF(L68=E68,1,0)</f>
        <v>0</v>
      </c>
      <c r="N68" s="54">
        <f>IF(VLOOKUP(C68,dynamic!$A$66:$F$75,2,0)&gt;VLOOKUP(D68,dynamic!$A$66:$F$75,2,0),C68,D68)</f>
        <v>3</v>
      </c>
      <c r="O68" s="54">
        <f t="shared" ref="O68:O102" si="19">IF(N68=$E68,1,0)</f>
        <v>0</v>
      </c>
      <c r="P68" s="54">
        <f>IF(VLOOKUP(C68,dynamic!$A$66:$G$75,7,0)&gt;VLOOKUP(D68,dynamic!$A$66:$G$75,7,0),C68,D68)</f>
        <v>3</v>
      </c>
      <c r="Q68" s="54">
        <f t="shared" ref="Q68:Q102" si="20">IF(P68=$E68,1,0)</f>
        <v>0</v>
      </c>
      <c r="R68" s="27">
        <f>COUNTIF($E$4:$E68,R$3)</f>
        <v>6</v>
      </c>
      <c r="S68" s="27">
        <f>COUNTIF($E$4:$E68,S$3)</f>
        <v>15</v>
      </c>
      <c r="T68" s="27">
        <f>COUNTIF($E$4:$E68,T$3)</f>
        <v>7</v>
      </c>
      <c r="U68" s="27">
        <f>COUNTIF($E$4:$E68,U$3)</f>
        <v>9</v>
      </c>
      <c r="V68" s="27">
        <f>COUNTIF($E$4:$E68,V$3)</f>
        <v>5</v>
      </c>
      <c r="W68" s="27">
        <f>COUNTIF($E$4:$E68,W$3)</f>
        <v>6</v>
      </c>
      <c r="X68" s="27">
        <f>COUNTIF($E$4:$E68,X$3)</f>
        <v>3</v>
      </c>
      <c r="Y68" s="27">
        <f>COUNTIF($E$4:$E68,Y$3)</f>
        <v>7</v>
      </c>
      <c r="Z68" s="27">
        <f>COUNTIF($E$4:$E68,Z$3)</f>
        <v>4</v>
      </c>
      <c r="AA68" s="27">
        <f>COUNTIF($E$4:$E68,AA$3)</f>
        <v>3</v>
      </c>
      <c r="AB68" s="38">
        <f>COUNTIF($E$4:$F68,R$3)</f>
        <v>12</v>
      </c>
      <c r="AC68" s="28">
        <f>COUNTIF($E$4:$F68,S$3)</f>
        <v>20</v>
      </c>
      <c r="AD68" s="28">
        <f>COUNTIF($E$4:$F68,T$3)</f>
        <v>13</v>
      </c>
      <c r="AE68" s="28">
        <f>COUNTIF($E$4:$F68,U$3)</f>
        <v>17</v>
      </c>
      <c r="AF68" s="28">
        <f>COUNTIF($E$4:$F68,V$3)</f>
        <v>13</v>
      </c>
      <c r="AG68" s="28">
        <f>COUNTIF($E$4:$F68,W$3)</f>
        <v>13</v>
      </c>
      <c r="AH68" s="28">
        <f>COUNTIF($E$4:$F68,X$3)</f>
        <v>5</v>
      </c>
      <c r="AI68" s="28">
        <f>COUNTIF($E$4:$F68,Y$3)</f>
        <v>13</v>
      </c>
      <c r="AJ68" s="28">
        <f>COUNTIF($E$4:$F68,Z$3)</f>
        <v>11</v>
      </c>
      <c r="AK68" s="28">
        <f>COUNTIF($E$4:$F68,AA$3)</f>
        <v>13</v>
      </c>
      <c r="AL68" s="36">
        <f t="shared" si="17"/>
        <v>3</v>
      </c>
      <c r="AM68" s="36">
        <f t="shared" ref="AM68:AM131" si="21">IFERROR(S68/AC68*S68,0)</f>
        <v>11.25</v>
      </c>
      <c r="AN68" s="36">
        <f t="shared" ref="AN68:AN131" si="22">IFERROR(T68/AD68*T68,0)</f>
        <v>3.7692307692307692</v>
      </c>
      <c r="AO68" s="36">
        <f t="shared" ref="AO68:AO131" si="23">IFERROR(U68/AE68*U68,0)</f>
        <v>4.7647058823529411</v>
      </c>
      <c r="AP68" s="36">
        <f t="shared" ref="AP68:AP131" si="24">IFERROR(V68/AF68*V68,0)</f>
        <v>1.9230769230769231</v>
      </c>
      <c r="AQ68" s="36">
        <f t="shared" ref="AQ68:AQ131" si="25">IFERROR(W68/AG68*W68,0)</f>
        <v>2.7692307692307692</v>
      </c>
      <c r="AR68" s="36">
        <f t="shared" ref="AR68:AR131" si="26">IFERROR(X68/AH68*X68,0)</f>
        <v>1.7999999999999998</v>
      </c>
      <c r="AS68" s="36">
        <f t="shared" ref="AS68:AS131" si="27">IFERROR(Y68/AI68*Y68,0)</f>
        <v>3.7692307692307692</v>
      </c>
      <c r="AT68" s="36">
        <f t="shared" ref="AT68:AT131" si="28">IFERROR(Z68/AJ68*Z68,0)</f>
        <v>1.4545454545454546</v>
      </c>
      <c r="AU68" s="36">
        <f t="shared" ref="AU68:AU131" si="29">IFERROR(AA68/AK68*AA68,0)</f>
        <v>0.69230769230769229</v>
      </c>
      <c r="AV68" s="27">
        <v>66</v>
      </c>
    </row>
    <row r="69" spans="1:48" x14ac:dyDescent="0.35">
      <c r="A69" t="s">
        <v>144</v>
      </c>
      <c r="B69" s="33">
        <v>66</v>
      </c>
      <c r="C69" s="27">
        <v>9</v>
      </c>
      <c r="D69" s="27">
        <v>8</v>
      </c>
      <c r="E69" s="27">
        <v>8</v>
      </c>
      <c r="F69" s="27">
        <f t="shared" ref="F69:F132" si="30">IF(E69=D69,C69,D69)</f>
        <v>9</v>
      </c>
      <c r="G69" s="27">
        <f t="shared" ref="G69:G132" si="31">C69-D69</f>
        <v>1</v>
      </c>
      <c r="H69" s="27">
        <f t="shared" ref="H69:H132" si="32">F69+E69-D69-C69</f>
        <v>0</v>
      </c>
      <c r="I69" s="34">
        <f>VLOOKUP(F69,naive_stat!$A$4:$E$13,5,0)</f>
        <v>0.4</v>
      </c>
      <c r="J69" s="35">
        <f>11-VLOOKUP(F69,naive_stat!$A$4:$F$13,6,0)</f>
        <v>2</v>
      </c>
      <c r="K69" s="36">
        <f>HLOOKUP(F69,$AL$3:AU69,AV69,0)</f>
        <v>0.64285714285714279</v>
      </c>
      <c r="L69" s="54">
        <f>IF(VLOOKUP(C69,dynamic!$A$66:$F$75,4,0)&gt;VLOOKUP(D69,dynamic!$A$66:$F$75,4,0),C69,D69)</f>
        <v>8</v>
      </c>
      <c r="M69" s="54">
        <f t="shared" si="18"/>
        <v>1</v>
      </c>
      <c r="N69" s="54">
        <f>IF(VLOOKUP(C69,dynamic!$A$66:$F$75,2,0)&gt;VLOOKUP(D69,dynamic!$A$66:$F$75,2,0),C69,D69)</f>
        <v>8</v>
      </c>
      <c r="O69" s="54">
        <f t="shared" si="19"/>
        <v>1</v>
      </c>
      <c r="P69" s="54">
        <f>IF(VLOOKUP(C69,dynamic!$A$66:$G$75,7,0)&gt;VLOOKUP(D69,dynamic!$A$66:$G$75,7,0),C69,D69)</f>
        <v>8</v>
      </c>
      <c r="Q69" s="54">
        <f t="shared" si="20"/>
        <v>1</v>
      </c>
      <c r="R69" s="27">
        <f>COUNTIF($E$4:$E69,R$3)</f>
        <v>6</v>
      </c>
      <c r="S69" s="27">
        <f>COUNTIF($E$4:$E69,S$3)</f>
        <v>15</v>
      </c>
      <c r="T69" s="27">
        <f>COUNTIF($E$4:$E69,T$3)</f>
        <v>7</v>
      </c>
      <c r="U69" s="27">
        <f>COUNTIF($E$4:$E69,U$3)</f>
        <v>9</v>
      </c>
      <c r="V69" s="27">
        <f>COUNTIF($E$4:$E69,V$3)</f>
        <v>5</v>
      </c>
      <c r="W69" s="27">
        <f>COUNTIF($E$4:$E69,W$3)</f>
        <v>6</v>
      </c>
      <c r="X69" s="27">
        <f>COUNTIF($E$4:$E69,X$3)</f>
        <v>3</v>
      </c>
      <c r="Y69" s="27">
        <f>COUNTIF($E$4:$E69,Y$3)</f>
        <v>7</v>
      </c>
      <c r="Z69" s="27">
        <f>COUNTIF($E$4:$E69,Z$3)</f>
        <v>5</v>
      </c>
      <c r="AA69" s="27">
        <f>COUNTIF($E$4:$E69,AA$3)</f>
        <v>3</v>
      </c>
      <c r="AB69" s="38">
        <f>COUNTIF($E$4:$F69,R$3)</f>
        <v>12</v>
      </c>
      <c r="AC69" s="28">
        <f>COUNTIF($E$4:$F69,S$3)</f>
        <v>20</v>
      </c>
      <c r="AD69" s="28">
        <f>COUNTIF($E$4:$F69,T$3)</f>
        <v>13</v>
      </c>
      <c r="AE69" s="28">
        <f>COUNTIF($E$4:$F69,U$3)</f>
        <v>17</v>
      </c>
      <c r="AF69" s="28">
        <f>COUNTIF($E$4:$F69,V$3)</f>
        <v>13</v>
      </c>
      <c r="AG69" s="28">
        <f>COUNTIF($E$4:$F69,W$3)</f>
        <v>13</v>
      </c>
      <c r="AH69" s="28">
        <f>COUNTIF($E$4:$F69,X$3)</f>
        <v>5</v>
      </c>
      <c r="AI69" s="28">
        <f>COUNTIF($E$4:$F69,Y$3)</f>
        <v>13</v>
      </c>
      <c r="AJ69" s="28">
        <f>COUNTIF($E$4:$F69,Z$3)</f>
        <v>12</v>
      </c>
      <c r="AK69" s="28">
        <f>COUNTIF($E$4:$F69,AA$3)</f>
        <v>14</v>
      </c>
      <c r="AL69" s="36">
        <f t="shared" ref="AL69:AL132" si="33">IFERROR(R69/AB69*R69,0)</f>
        <v>3</v>
      </c>
      <c r="AM69" s="36">
        <f t="shared" si="21"/>
        <v>11.25</v>
      </c>
      <c r="AN69" s="36">
        <f t="shared" si="22"/>
        <v>3.7692307692307692</v>
      </c>
      <c r="AO69" s="36">
        <f t="shared" si="23"/>
        <v>4.7647058823529411</v>
      </c>
      <c r="AP69" s="36">
        <f t="shared" si="24"/>
        <v>1.9230769230769231</v>
      </c>
      <c r="AQ69" s="36">
        <f t="shared" si="25"/>
        <v>2.7692307692307692</v>
      </c>
      <c r="AR69" s="36">
        <f t="shared" si="26"/>
        <v>1.7999999999999998</v>
      </c>
      <c r="AS69" s="36">
        <f t="shared" si="27"/>
        <v>3.7692307692307692</v>
      </c>
      <c r="AT69" s="36">
        <f t="shared" si="28"/>
        <v>2.0833333333333335</v>
      </c>
      <c r="AU69" s="36">
        <f t="shared" si="29"/>
        <v>0.64285714285714279</v>
      </c>
      <c r="AV69" s="27">
        <v>67</v>
      </c>
    </row>
    <row r="70" spans="1:48" x14ac:dyDescent="0.35">
      <c r="A70" t="s">
        <v>144</v>
      </c>
      <c r="B70" s="33">
        <v>67</v>
      </c>
      <c r="C70" s="27">
        <v>6</v>
      </c>
      <c r="D70" s="27">
        <v>0</v>
      </c>
      <c r="E70" s="27">
        <v>0</v>
      </c>
      <c r="F70" s="27">
        <f t="shared" si="30"/>
        <v>6</v>
      </c>
      <c r="G70" s="27">
        <f t="shared" si="31"/>
        <v>6</v>
      </c>
      <c r="H70" s="27">
        <f t="shared" si="32"/>
        <v>0</v>
      </c>
      <c r="I70" s="34">
        <f>VLOOKUP(F70,naive_stat!$A$4:$E$13,5,0)</f>
        <v>0.55555555555555558</v>
      </c>
      <c r="J70" s="35">
        <f>11-VLOOKUP(F70,naive_stat!$A$4:$F$13,6,0)</f>
        <v>9</v>
      </c>
      <c r="K70" s="36">
        <f>HLOOKUP(F70,$AL$3:AU70,AV70,0)</f>
        <v>1.5</v>
      </c>
      <c r="L70" s="54">
        <f>IF(VLOOKUP(C70,dynamic!$A$66:$F$75,4,0)&gt;VLOOKUP(D70,dynamic!$A$66:$F$75,4,0),C70,D70)</f>
        <v>6</v>
      </c>
      <c r="M70" s="54">
        <f t="shared" si="18"/>
        <v>0</v>
      </c>
      <c r="N70" s="54">
        <f>IF(VLOOKUP(C70,dynamic!$A$66:$F$75,2,0)&gt;VLOOKUP(D70,dynamic!$A$66:$F$75,2,0),C70,D70)</f>
        <v>0</v>
      </c>
      <c r="O70" s="54">
        <f t="shared" si="19"/>
        <v>1</v>
      </c>
      <c r="P70" s="54">
        <f>IF(VLOOKUP(C70,dynamic!$A$66:$G$75,7,0)&gt;VLOOKUP(D70,dynamic!$A$66:$G$75,7,0),C70,D70)</f>
        <v>6</v>
      </c>
      <c r="Q70" s="54">
        <f t="shared" si="20"/>
        <v>0</v>
      </c>
      <c r="R70" s="27">
        <f>COUNTIF($E$4:$E70,R$3)</f>
        <v>7</v>
      </c>
      <c r="S70" s="27">
        <f>COUNTIF($E$4:$E70,S$3)</f>
        <v>15</v>
      </c>
      <c r="T70" s="27">
        <f>COUNTIF($E$4:$E70,T$3)</f>
        <v>7</v>
      </c>
      <c r="U70" s="27">
        <f>COUNTIF($E$4:$E70,U$3)</f>
        <v>9</v>
      </c>
      <c r="V70" s="27">
        <f>COUNTIF($E$4:$E70,V$3)</f>
        <v>5</v>
      </c>
      <c r="W70" s="27">
        <f>COUNTIF($E$4:$E70,W$3)</f>
        <v>6</v>
      </c>
      <c r="X70" s="27">
        <f>COUNTIF($E$4:$E70,X$3)</f>
        <v>3</v>
      </c>
      <c r="Y70" s="27">
        <f>COUNTIF($E$4:$E70,Y$3)</f>
        <v>7</v>
      </c>
      <c r="Z70" s="27">
        <f>COUNTIF($E$4:$E70,Z$3)</f>
        <v>5</v>
      </c>
      <c r="AA70" s="27">
        <f>COUNTIF($E$4:$E70,AA$3)</f>
        <v>3</v>
      </c>
      <c r="AB70" s="38">
        <f>COUNTIF($E$4:$F70,R$3)</f>
        <v>13</v>
      </c>
      <c r="AC70" s="28">
        <f>COUNTIF($E$4:$F70,S$3)</f>
        <v>20</v>
      </c>
      <c r="AD70" s="28">
        <f>COUNTIF($E$4:$F70,T$3)</f>
        <v>13</v>
      </c>
      <c r="AE70" s="28">
        <f>COUNTIF($E$4:$F70,U$3)</f>
        <v>17</v>
      </c>
      <c r="AF70" s="28">
        <f>COUNTIF($E$4:$F70,V$3)</f>
        <v>13</v>
      </c>
      <c r="AG70" s="28">
        <f>COUNTIF($E$4:$F70,W$3)</f>
        <v>13</v>
      </c>
      <c r="AH70" s="28">
        <f>COUNTIF($E$4:$F70,X$3)</f>
        <v>6</v>
      </c>
      <c r="AI70" s="28">
        <f>COUNTIF($E$4:$F70,Y$3)</f>
        <v>13</v>
      </c>
      <c r="AJ70" s="28">
        <f>COUNTIF($E$4:$F70,Z$3)</f>
        <v>12</v>
      </c>
      <c r="AK70" s="28">
        <f>COUNTIF($E$4:$F70,AA$3)</f>
        <v>14</v>
      </c>
      <c r="AL70" s="36">
        <f t="shared" si="33"/>
        <v>3.7692307692307692</v>
      </c>
      <c r="AM70" s="36">
        <f t="shared" si="21"/>
        <v>11.25</v>
      </c>
      <c r="AN70" s="36">
        <f t="shared" si="22"/>
        <v>3.7692307692307692</v>
      </c>
      <c r="AO70" s="36">
        <f t="shared" si="23"/>
        <v>4.7647058823529411</v>
      </c>
      <c r="AP70" s="36">
        <f t="shared" si="24"/>
        <v>1.9230769230769231</v>
      </c>
      <c r="AQ70" s="36">
        <f t="shared" si="25"/>
        <v>2.7692307692307692</v>
      </c>
      <c r="AR70" s="36">
        <f t="shared" si="26"/>
        <v>1.5</v>
      </c>
      <c r="AS70" s="36">
        <f t="shared" si="27"/>
        <v>3.7692307692307692</v>
      </c>
      <c r="AT70" s="36">
        <f t="shared" si="28"/>
        <v>2.0833333333333335</v>
      </c>
      <c r="AU70" s="36">
        <f t="shared" si="29"/>
        <v>0.64285714285714279</v>
      </c>
      <c r="AV70" s="27">
        <v>68</v>
      </c>
    </row>
    <row r="71" spans="1:48" x14ac:dyDescent="0.35">
      <c r="A71" t="s">
        <v>144</v>
      </c>
      <c r="B71" s="33">
        <v>68</v>
      </c>
      <c r="C71" s="27">
        <v>6</v>
      </c>
      <c r="D71" s="27">
        <v>4</v>
      </c>
      <c r="E71" s="27">
        <v>6</v>
      </c>
      <c r="F71" s="27">
        <f t="shared" si="30"/>
        <v>4</v>
      </c>
      <c r="G71" s="27">
        <f t="shared" si="31"/>
        <v>2</v>
      </c>
      <c r="H71" s="27">
        <f t="shared" si="32"/>
        <v>0</v>
      </c>
      <c r="I71" s="34">
        <f>VLOOKUP(F71,naive_stat!$A$4:$E$13,5,0)</f>
        <v>0.5161290322580645</v>
      </c>
      <c r="J71" s="35">
        <f>11-VLOOKUP(F71,naive_stat!$A$4:$F$13,6,0)</f>
        <v>8</v>
      </c>
      <c r="K71" s="36">
        <f>HLOOKUP(F71,$AL$3:AU71,AV71,0)</f>
        <v>1.7857142857142858</v>
      </c>
      <c r="L71" s="54">
        <f>IF(VLOOKUP(C71,dynamic!$A$66:$F$75,4,0)&gt;VLOOKUP(D71,dynamic!$A$66:$F$75,4,0),C71,D71)</f>
        <v>6</v>
      </c>
      <c r="M71" s="54">
        <f t="shared" si="18"/>
        <v>1</v>
      </c>
      <c r="N71" s="54">
        <f>IF(VLOOKUP(C71,dynamic!$A$66:$F$75,2,0)&gt;VLOOKUP(D71,dynamic!$A$66:$F$75,2,0),C71,D71)</f>
        <v>4</v>
      </c>
      <c r="O71" s="54">
        <f t="shared" si="19"/>
        <v>0</v>
      </c>
      <c r="P71" s="54">
        <f>IF(VLOOKUP(C71,dynamic!$A$66:$G$75,7,0)&gt;VLOOKUP(D71,dynamic!$A$66:$G$75,7,0),C71,D71)</f>
        <v>6</v>
      </c>
      <c r="Q71" s="54">
        <f t="shared" si="20"/>
        <v>1</v>
      </c>
      <c r="R71" s="27">
        <f>COUNTIF($E$4:$E71,R$3)</f>
        <v>7</v>
      </c>
      <c r="S71" s="27">
        <f>COUNTIF($E$4:$E71,S$3)</f>
        <v>15</v>
      </c>
      <c r="T71" s="27">
        <f>COUNTIF($E$4:$E71,T$3)</f>
        <v>7</v>
      </c>
      <c r="U71" s="27">
        <f>COUNTIF($E$4:$E71,U$3)</f>
        <v>9</v>
      </c>
      <c r="V71" s="27">
        <f>COUNTIF($E$4:$E71,V$3)</f>
        <v>5</v>
      </c>
      <c r="W71" s="27">
        <f>COUNTIF($E$4:$E71,W$3)</f>
        <v>6</v>
      </c>
      <c r="X71" s="27">
        <f>COUNTIF($E$4:$E71,X$3)</f>
        <v>4</v>
      </c>
      <c r="Y71" s="27">
        <f>COUNTIF($E$4:$E71,Y$3)</f>
        <v>7</v>
      </c>
      <c r="Z71" s="27">
        <f>COUNTIF($E$4:$E71,Z$3)</f>
        <v>5</v>
      </c>
      <c r="AA71" s="27">
        <f>COUNTIF($E$4:$E71,AA$3)</f>
        <v>3</v>
      </c>
      <c r="AB71" s="38">
        <f>COUNTIF($E$4:$F71,R$3)</f>
        <v>13</v>
      </c>
      <c r="AC71" s="28">
        <f>COUNTIF($E$4:$F71,S$3)</f>
        <v>20</v>
      </c>
      <c r="AD71" s="28">
        <f>COUNTIF($E$4:$F71,T$3)</f>
        <v>13</v>
      </c>
      <c r="AE71" s="28">
        <f>COUNTIF($E$4:$F71,U$3)</f>
        <v>17</v>
      </c>
      <c r="AF71" s="28">
        <f>COUNTIF($E$4:$F71,V$3)</f>
        <v>14</v>
      </c>
      <c r="AG71" s="28">
        <f>COUNTIF($E$4:$F71,W$3)</f>
        <v>13</v>
      </c>
      <c r="AH71" s="28">
        <f>COUNTIF($E$4:$F71,X$3)</f>
        <v>7</v>
      </c>
      <c r="AI71" s="28">
        <f>COUNTIF($E$4:$F71,Y$3)</f>
        <v>13</v>
      </c>
      <c r="AJ71" s="28">
        <f>COUNTIF($E$4:$F71,Z$3)</f>
        <v>12</v>
      </c>
      <c r="AK71" s="28">
        <f>COUNTIF($E$4:$F71,AA$3)</f>
        <v>14</v>
      </c>
      <c r="AL71" s="36">
        <f t="shared" si="33"/>
        <v>3.7692307692307692</v>
      </c>
      <c r="AM71" s="36">
        <f t="shared" si="21"/>
        <v>11.25</v>
      </c>
      <c r="AN71" s="36">
        <f t="shared" si="22"/>
        <v>3.7692307692307692</v>
      </c>
      <c r="AO71" s="36">
        <f t="shared" si="23"/>
        <v>4.7647058823529411</v>
      </c>
      <c r="AP71" s="36">
        <f t="shared" si="24"/>
        <v>1.7857142857142858</v>
      </c>
      <c r="AQ71" s="36">
        <f t="shared" si="25"/>
        <v>2.7692307692307692</v>
      </c>
      <c r="AR71" s="36">
        <f t="shared" si="26"/>
        <v>2.2857142857142856</v>
      </c>
      <c r="AS71" s="36">
        <f t="shared" si="27"/>
        <v>3.7692307692307692</v>
      </c>
      <c r="AT71" s="36">
        <f t="shared" si="28"/>
        <v>2.0833333333333335</v>
      </c>
      <c r="AU71" s="36">
        <f t="shared" si="29"/>
        <v>0.64285714285714279</v>
      </c>
      <c r="AV71" s="27">
        <v>69</v>
      </c>
    </row>
    <row r="72" spans="1:48" x14ac:dyDescent="0.35">
      <c r="A72" t="s">
        <v>144</v>
      </c>
      <c r="B72" s="33">
        <v>69</v>
      </c>
      <c r="C72" s="27">
        <v>6</v>
      </c>
      <c r="D72" s="27">
        <v>2</v>
      </c>
      <c r="E72" s="27">
        <v>2</v>
      </c>
      <c r="F72" s="27">
        <f t="shared" si="30"/>
        <v>6</v>
      </c>
      <c r="G72" s="27">
        <f t="shared" si="31"/>
        <v>4</v>
      </c>
      <c r="H72" s="27">
        <f t="shared" si="32"/>
        <v>0</v>
      </c>
      <c r="I72" s="34">
        <f>VLOOKUP(F72,naive_stat!$A$4:$E$13,5,0)</f>
        <v>0.55555555555555558</v>
      </c>
      <c r="J72" s="35">
        <f>11-VLOOKUP(F72,naive_stat!$A$4:$F$13,6,0)</f>
        <v>9</v>
      </c>
      <c r="K72" s="36">
        <f>HLOOKUP(F72,$AL$3:AU72,AV72,0)</f>
        <v>2</v>
      </c>
      <c r="L72" s="54">
        <f>IF(VLOOKUP(C72,dynamic!$A$66:$F$75,4,0)&gt;VLOOKUP(D72,dynamic!$A$66:$F$75,4,0),C72,D72)</f>
        <v>2</v>
      </c>
      <c r="M72" s="54">
        <f t="shared" si="18"/>
        <v>1</v>
      </c>
      <c r="N72" s="54">
        <f>IF(VLOOKUP(C72,dynamic!$A$66:$F$75,2,0)&gt;VLOOKUP(D72,dynamic!$A$66:$F$75,2,0),C72,D72)</f>
        <v>2</v>
      </c>
      <c r="O72" s="54">
        <f t="shared" si="19"/>
        <v>1</v>
      </c>
      <c r="P72" s="54">
        <f>IF(VLOOKUP(C72,dynamic!$A$66:$G$75,7,0)&gt;VLOOKUP(D72,dynamic!$A$66:$G$75,7,0),C72,D72)</f>
        <v>2</v>
      </c>
      <c r="Q72" s="54">
        <f t="shared" si="20"/>
        <v>1</v>
      </c>
      <c r="R72" s="27">
        <f>COUNTIF($E$4:$E72,R$3)</f>
        <v>7</v>
      </c>
      <c r="S72" s="27">
        <f>COUNTIF($E$4:$E72,S$3)</f>
        <v>15</v>
      </c>
      <c r="T72" s="27">
        <f>COUNTIF($E$4:$E72,T$3)</f>
        <v>8</v>
      </c>
      <c r="U72" s="27">
        <f>COUNTIF($E$4:$E72,U$3)</f>
        <v>9</v>
      </c>
      <c r="V72" s="27">
        <f>COUNTIF($E$4:$E72,V$3)</f>
        <v>5</v>
      </c>
      <c r="W72" s="27">
        <f>COUNTIF($E$4:$E72,W$3)</f>
        <v>6</v>
      </c>
      <c r="X72" s="27">
        <f>COUNTIF($E$4:$E72,X$3)</f>
        <v>4</v>
      </c>
      <c r="Y72" s="27">
        <f>COUNTIF($E$4:$E72,Y$3)</f>
        <v>7</v>
      </c>
      <c r="Z72" s="27">
        <f>COUNTIF($E$4:$E72,Z$3)</f>
        <v>5</v>
      </c>
      <c r="AA72" s="27">
        <f>COUNTIF($E$4:$E72,AA$3)</f>
        <v>3</v>
      </c>
      <c r="AB72" s="38">
        <f>COUNTIF($E$4:$F72,R$3)</f>
        <v>13</v>
      </c>
      <c r="AC72" s="28">
        <f>COUNTIF($E$4:$F72,S$3)</f>
        <v>20</v>
      </c>
      <c r="AD72" s="28">
        <f>COUNTIF($E$4:$F72,T$3)</f>
        <v>14</v>
      </c>
      <c r="AE72" s="28">
        <f>COUNTIF($E$4:$F72,U$3)</f>
        <v>17</v>
      </c>
      <c r="AF72" s="28">
        <f>COUNTIF($E$4:$F72,V$3)</f>
        <v>14</v>
      </c>
      <c r="AG72" s="28">
        <f>COUNTIF($E$4:$F72,W$3)</f>
        <v>13</v>
      </c>
      <c r="AH72" s="28">
        <f>COUNTIF($E$4:$F72,X$3)</f>
        <v>8</v>
      </c>
      <c r="AI72" s="28">
        <f>COUNTIF($E$4:$F72,Y$3)</f>
        <v>13</v>
      </c>
      <c r="AJ72" s="28">
        <f>COUNTIF($E$4:$F72,Z$3)</f>
        <v>12</v>
      </c>
      <c r="AK72" s="28">
        <f>COUNTIF($E$4:$F72,AA$3)</f>
        <v>14</v>
      </c>
      <c r="AL72" s="36">
        <f t="shared" si="33"/>
        <v>3.7692307692307692</v>
      </c>
      <c r="AM72" s="36">
        <f t="shared" si="21"/>
        <v>11.25</v>
      </c>
      <c r="AN72" s="36">
        <f t="shared" si="22"/>
        <v>4.5714285714285712</v>
      </c>
      <c r="AO72" s="36">
        <f t="shared" si="23"/>
        <v>4.7647058823529411</v>
      </c>
      <c r="AP72" s="36">
        <f t="shared" si="24"/>
        <v>1.7857142857142858</v>
      </c>
      <c r="AQ72" s="36">
        <f t="shared" si="25"/>
        <v>2.7692307692307692</v>
      </c>
      <c r="AR72" s="36">
        <f t="shared" si="26"/>
        <v>2</v>
      </c>
      <c r="AS72" s="36">
        <f t="shared" si="27"/>
        <v>3.7692307692307692</v>
      </c>
      <c r="AT72" s="36">
        <f t="shared" si="28"/>
        <v>2.0833333333333335</v>
      </c>
      <c r="AU72" s="36">
        <f t="shared" si="29"/>
        <v>0.64285714285714279</v>
      </c>
      <c r="AV72" s="27">
        <v>70</v>
      </c>
    </row>
    <row r="73" spans="1:48" x14ac:dyDescent="0.35">
      <c r="A73" t="s">
        <v>144</v>
      </c>
      <c r="B73" s="33">
        <v>70</v>
      </c>
      <c r="C73" s="27">
        <v>7</v>
      </c>
      <c r="D73" s="27">
        <v>8</v>
      </c>
      <c r="E73" s="27">
        <v>7</v>
      </c>
      <c r="F73" s="27">
        <f t="shared" si="30"/>
        <v>8</v>
      </c>
      <c r="G73" s="27">
        <f t="shared" si="31"/>
        <v>-1</v>
      </c>
      <c r="H73" s="27">
        <f t="shared" si="32"/>
        <v>0</v>
      </c>
      <c r="I73" s="34">
        <f>VLOOKUP(F73,naive_stat!$A$4:$E$13,5,0)</f>
        <v>0.32</v>
      </c>
      <c r="J73" s="35">
        <f>11-VLOOKUP(F73,naive_stat!$A$4:$F$13,6,0)</f>
        <v>1</v>
      </c>
      <c r="K73" s="36">
        <f>HLOOKUP(F73,$AL$3:AU73,AV73,0)</f>
        <v>1.9230769230769231</v>
      </c>
      <c r="L73" s="54">
        <f>IF(VLOOKUP(C73,dynamic!$A$66:$F$75,4,0)&gt;VLOOKUP(D73,dynamic!$A$66:$F$75,4,0),C73,D73)</f>
        <v>7</v>
      </c>
      <c r="M73" s="54">
        <f t="shared" si="18"/>
        <v>1</v>
      </c>
      <c r="N73" s="54">
        <f>IF(VLOOKUP(C73,dynamic!$A$66:$F$75,2,0)&gt;VLOOKUP(D73,dynamic!$A$66:$F$75,2,0),C73,D73)</f>
        <v>7</v>
      </c>
      <c r="O73" s="54">
        <f t="shared" si="19"/>
        <v>1</v>
      </c>
      <c r="P73" s="54">
        <f>IF(VLOOKUP(C73,dynamic!$A$66:$G$75,7,0)&gt;VLOOKUP(D73,dynamic!$A$66:$G$75,7,0),C73,D73)</f>
        <v>7</v>
      </c>
      <c r="Q73" s="54">
        <f t="shared" si="20"/>
        <v>1</v>
      </c>
      <c r="R73" s="27">
        <f>COUNTIF($E$4:$E73,R$3)</f>
        <v>7</v>
      </c>
      <c r="S73" s="27">
        <f>COUNTIF($E$4:$E73,S$3)</f>
        <v>15</v>
      </c>
      <c r="T73" s="27">
        <f>COUNTIF($E$4:$E73,T$3)</f>
        <v>8</v>
      </c>
      <c r="U73" s="27">
        <f>COUNTIF($E$4:$E73,U$3)</f>
        <v>9</v>
      </c>
      <c r="V73" s="27">
        <f>COUNTIF($E$4:$E73,V$3)</f>
        <v>5</v>
      </c>
      <c r="W73" s="27">
        <f>COUNTIF($E$4:$E73,W$3)</f>
        <v>6</v>
      </c>
      <c r="X73" s="27">
        <f>COUNTIF($E$4:$E73,X$3)</f>
        <v>4</v>
      </c>
      <c r="Y73" s="27">
        <f>COUNTIF($E$4:$E73,Y$3)</f>
        <v>8</v>
      </c>
      <c r="Z73" s="27">
        <f>COUNTIF($E$4:$E73,Z$3)</f>
        <v>5</v>
      </c>
      <c r="AA73" s="27">
        <f>COUNTIF($E$4:$E73,AA$3)</f>
        <v>3</v>
      </c>
      <c r="AB73" s="38">
        <f>COUNTIF($E$4:$F73,R$3)</f>
        <v>13</v>
      </c>
      <c r="AC73" s="28">
        <f>COUNTIF($E$4:$F73,S$3)</f>
        <v>20</v>
      </c>
      <c r="AD73" s="28">
        <f>COUNTIF($E$4:$F73,T$3)</f>
        <v>14</v>
      </c>
      <c r="AE73" s="28">
        <f>COUNTIF($E$4:$F73,U$3)</f>
        <v>17</v>
      </c>
      <c r="AF73" s="28">
        <f>COUNTIF($E$4:$F73,V$3)</f>
        <v>14</v>
      </c>
      <c r="AG73" s="28">
        <f>COUNTIF($E$4:$F73,W$3)</f>
        <v>13</v>
      </c>
      <c r="AH73" s="28">
        <f>COUNTIF($E$4:$F73,X$3)</f>
        <v>8</v>
      </c>
      <c r="AI73" s="28">
        <f>COUNTIF($E$4:$F73,Y$3)</f>
        <v>14</v>
      </c>
      <c r="AJ73" s="28">
        <f>COUNTIF($E$4:$F73,Z$3)</f>
        <v>13</v>
      </c>
      <c r="AK73" s="28">
        <f>COUNTIF($E$4:$F73,AA$3)</f>
        <v>14</v>
      </c>
      <c r="AL73" s="36">
        <f t="shared" si="33"/>
        <v>3.7692307692307692</v>
      </c>
      <c r="AM73" s="36">
        <f t="shared" si="21"/>
        <v>11.25</v>
      </c>
      <c r="AN73" s="36">
        <f t="shared" si="22"/>
        <v>4.5714285714285712</v>
      </c>
      <c r="AO73" s="36">
        <f t="shared" si="23"/>
        <v>4.7647058823529411</v>
      </c>
      <c r="AP73" s="36">
        <f t="shared" si="24"/>
        <v>1.7857142857142858</v>
      </c>
      <c r="AQ73" s="36">
        <f t="shared" si="25"/>
        <v>2.7692307692307692</v>
      </c>
      <c r="AR73" s="36">
        <f t="shared" si="26"/>
        <v>2</v>
      </c>
      <c r="AS73" s="36">
        <f t="shared" si="27"/>
        <v>4.5714285714285712</v>
      </c>
      <c r="AT73" s="36">
        <f t="shared" si="28"/>
        <v>1.9230769230769231</v>
      </c>
      <c r="AU73" s="36">
        <f t="shared" si="29"/>
        <v>0.64285714285714279</v>
      </c>
      <c r="AV73" s="27">
        <v>71</v>
      </c>
    </row>
    <row r="74" spans="1:48" x14ac:dyDescent="0.35">
      <c r="A74" t="s">
        <v>144</v>
      </c>
      <c r="B74" s="33">
        <v>71</v>
      </c>
      <c r="C74" s="27">
        <v>1</v>
      </c>
      <c r="D74" s="27">
        <v>0</v>
      </c>
      <c r="E74" s="27">
        <v>0</v>
      </c>
      <c r="F74" s="27">
        <f t="shared" si="30"/>
        <v>1</v>
      </c>
      <c r="G74" s="27">
        <f t="shared" si="31"/>
        <v>1</v>
      </c>
      <c r="H74" s="27">
        <f t="shared" si="32"/>
        <v>0</v>
      </c>
      <c r="I74" s="34">
        <f>VLOOKUP(F74,naive_stat!$A$4:$E$13,5,0)</f>
        <v>0.7567567567567568</v>
      </c>
      <c r="J74" s="35">
        <f>11-VLOOKUP(F74,naive_stat!$A$4:$F$13,6,0)</f>
        <v>10</v>
      </c>
      <c r="K74" s="36">
        <f>HLOOKUP(F74,$AL$3:AU74,AV74,0)</f>
        <v>10.714285714285715</v>
      </c>
      <c r="L74" s="54">
        <f>IF(VLOOKUP(C74,dynamic!$A$66:$F$75,4,0)&gt;VLOOKUP(D74,dynamic!$A$66:$F$75,4,0),C74,D74)</f>
        <v>1</v>
      </c>
      <c r="M74" s="54">
        <f t="shared" si="18"/>
        <v>0</v>
      </c>
      <c r="N74" s="54">
        <f>IF(VLOOKUP(C74,dynamic!$A$66:$F$75,2,0)&gt;VLOOKUP(D74,dynamic!$A$66:$F$75,2,0),C74,D74)</f>
        <v>1</v>
      </c>
      <c r="O74" s="54">
        <f t="shared" si="19"/>
        <v>0</v>
      </c>
      <c r="P74" s="54">
        <f>IF(VLOOKUP(C74,dynamic!$A$66:$G$75,7,0)&gt;VLOOKUP(D74,dynamic!$A$66:$G$75,7,0),C74,D74)</f>
        <v>1</v>
      </c>
      <c r="Q74" s="54">
        <f t="shared" si="20"/>
        <v>0</v>
      </c>
      <c r="R74" s="27">
        <f>COUNTIF($E$4:$E74,R$3)</f>
        <v>8</v>
      </c>
      <c r="S74" s="27">
        <f>COUNTIF($E$4:$E74,S$3)</f>
        <v>15</v>
      </c>
      <c r="T74" s="27">
        <f>COUNTIF($E$4:$E74,T$3)</f>
        <v>8</v>
      </c>
      <c r="U74" s="27">
        <f>COUNTIF($E$4:$E74,U$3)</f>
        <v>9</v>
      </c>
      <c r="V74" s="27">
        <f>COUNTIF($E$4:$E74,V$3)</f>
        <v>5</v>
      </c>
      <c r="W74" s="27">
        <f>COUNTIF($E$4:$E74,W$3)</f>
        <v>6</v>
      </c>
      <c r="X74" s="27">
        <f>COUNTIF($E$4:$E74,X$3)</f>
        <v>4</v>
      </c>
      <c r="Y74" s="27">
        <f>COUNTIF($E$4:$E74,Y$3)</f>
        <v>8</v>
      </c>
      <c r="Z74" s="27">
        <f>COUNTIF($E$4:$E74,Z$3)</f>
        <v>5</v>
      </c>
      <c r="AA74" s="27">
        <f>COUNTIF($E$4:$E74,AA$3)</f>
        <v>3</v>
      </c>
      <c r="AB74" s="38">
        <f>COUNTIF($E$4:$F74,R$3)</f>
        <v>14</v>
      </c>
      <c r="AC74" s="28">
        <f>COUNTIF($E$4:$F74,S$3)</f>
        <v>21</v>
      </c>
      <c r="AD74" s="28">
        <f>COUNTIF($E$4:$F74,T$3)</f>
        <v>14</v>
      </c>
      <c r="AE74" s="28">
        <f>COUNTIF($E$4:$F74,U$3)</f>
        <v>17</v>
      </c>
      <c r="AF74" s="28">
        <f>COUNTIF($E$4:$F74,V$3)</f>
        <v>14</v>
      </c>
      <c r="AG74" s="28">
        <f>COUNTIF($E$4:$F74,W$3)</f>
        <v>13</v>
      </c>
      <c r="AH74" s="28">
        <f>COUNTIF($E$4:$F74,X$3)</f>
        <v>8</v>
      </c>
      <c r="AI74" s="28">
        <f>COUNTIF($E$4:$F74,Y$3)</f>
        <v>14</v>
      </c>
      <c r="AJ74" s="28">
        <f>COUNTIF($E$4:$F74,Z$3)</f>
        <v>13</v>
      </c>
      <c r="AK74" s="28">
        <f>COUNTIF($E$4:$F74,AA$3)</f>
        <v>14</v>
      </c>
      <c r="AL74" s="36">
        <f t="shared" si="33"/>
        <v>4.5714285714285712</v>
      </c>
      <c r="AM74" s="36">
        <f t="shared" si="21"/>
        <v>10.714285714285715</v>
      </c>
      <c r="AN74" s="36">
        <f t="shared" si="22"/>
        <v>4.5714285714285712</v>
      </c>
      <c r="AO74" s="36">
        <f t="shared" si="23"/>
        <v>4.7647058823529411</v>
      </c>
      <c r="AP74" s="36">
        <f t="shared" si="24"/>
        <v>1.7857142857142858</v>
      </c>
      <c r="AQ74" s="36">
        <f t="shared" si="25"/>
        <v>2.7692307692307692</v>
      </c>
      <c r="AR74" s="36">
        <f t="shared" si="26"/>
        <v>2</v>
      </c>
      <c r="AS74" s="36">
        <f t="shared" si="27"/>
        <v>4.5714285714285712</v>
      </c>
      <c r="AT74" s="36">
        <f t="shared" si="28"/>
        <v>1.9230769230769231</v>
      </c>
      <c r="AU74" s="36">
        <f t="shared" si="29"/>
        <v>0.64285714285714279</v>
      </c>
      <c r="AV74" s="27">
        <v>72</v>
      </c>
    </row>
    <row r="75" spans="1:48" x14ac:dyDescent="0.35">
      <c r="A75" t="s">
        <v>144</v>
      </c>
      <c r="B75" s="33">
        <v>72</v>
      </c>
      <c r="C75" s="27">
        <v>4</v>
      </c>
      <c r="D75" s="27">
        <v>8</v>
      </c>
      <c r="E75" s="27">
        <v>4</v>
      </c>
      <c r="F75" s="27">
        <f t="shared" si="30"/>
        <v>8</v>
      </c>
      <c r="G75" s="27">
        <f t="shared" si="31"/>
        <v>-4</v>
      </c>
      <c r="H75" s="27">
        <f t="shared" si="32"/>
        <v>0</v>
      </c>
      <c r="I75" s="34">
        <f>VLOOKUP(F75,naive_stat!$A$4:$E$13,5,0)</f>
        <v>0.32</v>
      </c>
      <c r="J75" s="35">
        <f>11-VLOOKUP(F75,naive_stat!$A$4:$F$13,6,0)</f>
        <v>1</v>
      </c>
      <c r="K75" s="36">
        <f>HLOOKUP(F75,$AL$3:AU75,AV75,0)</f>
        <v>1.7857142857142858</v>
      </c>
      <c r="L75" s="54">
        <f>IF(VLOOKUP(C75,dynamic!$A$66:$F$75,4,0)&gt;VLOOKUP(D75,dynamic!$A$66:$F$75,4,0),C75,D75)</f>
        <v>4</v>
      </c>
      <c r="M75" s="54">
        <f t="shared" si="18"/>
        <v>1</v>
      </c>
      <c r="N75" s="54">
        <f>IF(VLOOKUP(C75,dynamic!$A$66:$F$75,2,0)&gt;VLOOKUP(D75,dynamic!$A$66:$F$75,2,0),C75,D75)</f>
        <v>4</v>
      </c>
      <c r="O75" s="54">
        <f t="shared" si="19"/>
        <v>1</v>
      </c>
      <c r="P75" s="54">
        <f>IF(VLOOKUP(C75,dynamic!$A$66:$G$75,7,0)&gt;VLOOKUP(D75,dynamic!$A$66:$G$75,7,0),C75,D75)</f>
        <v>8</v>
      </c>
      <c r="Q75" s="54">
        <f t="shared" si="20"/>
        <v>0</v>
      </c>
      <c r="R75" s="27">
        <f>COUNTIF($E$4:$E75,R$3)</f>
        <v>8</v>
      </c>
      <c r="S75" s="27">
        <f>COUNTIF($E$4:$E75,S$3)</f>
        <v>15</v>
      </c>
      <c r="T75" s="27">
        <f>COUNTIF($E$4:$E75,T$3)</f>
        <v>8</v>
      </c>
      <c r="U75" s="27">
        <f>COUNTIF($E$4:$E75,U$3)</f>
        <v>9</v>
      </c>
      <c r="V75" s="27">
        <f>COUNTIF($E$4:$E75,V$3)</f>
        <v>6</v>
      </c>
      <c r="W75" s="27">
        <f>COUNTIF($E$4:$E75,W$3)</f>
        <v>6</v>
      </c>
      <c r="X75" s="27">
        <f>COUNTIF($E$4:$E75,X$3)</f>
        <v>4</v>
      </c>
      <c r="Y75" s="27">
        <f>COUNTIF($E$4:$E75,Y$3)</f>
        <v>8</v>
      </c>
      <c r="Z75" s="27">
        <f>COUNTIF($E$4:$E75,Z$3)</f>
        <v>5</v>
      </c>
      <c r="AA75" s="27">
        <f>COUNTIF($E$4:$E75,AA$3)</f>
        <v>3</v>
      </c>
      <c r="AB75" s="38">
        <f>COUNTIF($E$4:$F75,R$3)</f>
        <v>14</v>
      </c>
      <c r="AC75" s="28">
        <f>COUNTIF($E$4:$F75,S$3)</f>
        <v>21</v>
      </c>
      <c r="AD75" s="28">
        <f>COUNTIF($E$4:$F75,T$3)</f>
        <v>14</v>
      </c>
      <c r="AE75" s="28">
        <f>COUNTIF($E$4:$F75,U$3)</f>
        <v>17</v>
      </c>
      <c r="AF75" s="28">
        <f>COUNTIF($E$4:$F75,V$3)</f>
        <v>15</v>
      </c>
      <c r="AG75" s="28">
        <f>COUNTIF($E$4:$F75,W$3)</f>
        <v>13</v>
      </c>
      <c r="AH75" s="28">
        <f>COUNTIF($E$4:$F75,X$3)</f>
        <v>8</v>
      </c>
      <c r="AI75" s="28">
        <f>COUNTIF($E$4:$F75,Y$3)</f>
        <v>14</v>
      </c>
      <c r="AJ75" s="28">
        <f>COUNTIF($E$4:$F75,Z$3)</f>
        <v>14</v>
      </c>
      <c r="AK75" s="28">
        <f>COUNTIF($E$4:$F75,AA$3)</f>
        <v>14</v>
      </c>
      <c r="AL75" s="36">
        <f t="shared" si="33"/>
        <v>4.5714285714285712</v>
      </c>
      <c r="AM75" s="36">
        <f t="shared" si="21"/>
        <v>10.714285714285715</v>
      </c>
      <c r="AN75" s="36">
        <f t="shared" si="22"/>
        <v>4.5714285714285712</v>
      </c>
      <c r="AO75" s="36">
        <f t="shared" si="23"/>
        <v>4.7647058823529411</v>
      </c>
      <c r="AP75" s="36">
        <f t="shared" si="24"/>
        <v>2.4000000000000004</v>
      </c>
      <c r="AQ75" s="36">
        <f t="shared" si="25"/>
        <v>2.7692307692307692</v>
      </c>
      <c r="AR75" s="36">
        <f t="shared" si="26"/>
        <v>2</v>
      </c>
      <c r="AS75" s="36">
        <f t="shared" si="27"/>
        <v>4.5714285714285712</v>
      </c>
      <c r="AT75" s="36">
        <f t="shared" si="28"/>
        <v>1.7857142857142858</v>
      </c>
      <c r="AU75" s="36">
        <f t="shared" si="29"/>
        <v>0.64285714285714279</v>
      </c>
      <c r="AV75" s="27">
        <v>73</v>
      </c>
    </row>
    <row r="76" spans="1:48" x14ac:dyDescent="0.35">
      <c r="A76" t="s">
        <v>144</v>
      </c>
      <c r="B76" s="33">
        <v>73</v>
      </c>
      <c r="C76" s="27">
        <v>9</v>
      </c>
      <c r="D76" s="27">
        <v>8</v>
      </c>
      <c r="E76" s="27">
        <v>9</v>
      </c>
      <c r="F76" s="27">
        <f t="shared" si="30"/>
        <v>8</v>
      </c>
      <c r="G76" s="27">
        <f t="shared" si="31"/>
        <v>1</v>
      </c>
      <c r="H76" s="27">
        <f t="shared" si="32"/>
        <v>0</v>
      </c>
      <c r="I76" s="34">
        <f>VLOOKUP(F76,naive_stat!$A$4:$E$13,5,0)</f>
        <v>0.32</v>
      </c>
      <c r="J76" s="35">
        <f>11-VLOOKUP(F76,naive_stat!$A$4:$F$13,6,0)</f>
        <v>1</v>
      </c>
      <c r="K76" s="36">
        <f>HLOOKUP(F76,$AL$3:AU76,AV76,0)</f>
        <v>1.6666666666666665</v>
      </c>
      <c r="L76" s="54">
        <f>IF(VLOOKUP(C76,dynamic!$A$66:$F$75,4,0)&gt;VLOOKUP(D76,dynamic!$A$66:$F$75,4,0),C76,D76)</f>
        <v>8</v>
      </c>
      <c r="M76" s="54">
        <f t="shared" si="18"/>
        <v>0</v>
      </c>
      <c r="N76" s="54">
        <f>IF(VLOOKUP(C76,dynamic!$A$66:$F$75,2,0)&gt;VLOOKUP(D76,dynamic!$A$66:$F$75,2,0),C76,D76)</f>
        <v>8</v>
      </c>
      <c r="O76" s="54">
        <f t="shared" si="19"/>
        <v>0</v>
      </c>
      <c r="P76" s="54">
        <f>IF(VLOOKUP(C76,dynamic!$A$66:$G$75,7,0)&gt;VLOOKUP(D76,dynamic!$A$66:$G$75,7,0),C76,D76)</f>
        <v>8</v>
      </c>
      <c r="Q76" s="54">
        <f t="shared" si="20"/>
        <v>0</v>
      </c>
      <c r="R76" s="27">
        <f>COUNTIF($E$4:$E76,R$3)</f>
        <v>8</v>
      </c>
      <c r="S76" s="27">
        <f>COUNTIF($E$4:$E76,S$3)</f>
        <v>15</v>
      </c>
      <c r="T76" s="27">
        <f>COUNTIF($E$4:$E76,T$3)</f>
        <v>8</v>
      </c>
      <c r="U76" s="27">
        <f>COUNTIF($E$4:$E76,U$3)</f>
        <v>9</v>
      </c>
      <c r="V76" s="27">
        <f>COUNTIF($E$4:$E76,V$3)</f>
        <v>6</v>
      </c>
      <c r="W76" s="27">
        <f>COUNTIF($E$4:$E76,W$3)</f>
        <v>6</v>
      </c>
      <c r="X76" s="27">
        <f>COUNTIF($E$4:$E76,X$3)</f>
        <v>4</v>
      </c>
      <c r="Y76" s="27">
        <f>COUNTIF($E$4:$E76,Y$3)</f>
        <v>8</v>
      </c>
      <c r="Z76" s="27">
        <f>COUNTIF($E$4:$E76,Z$3)</f>
        <v>5</v>
      </c>
      <c r="AA76" s="27">
        <f>COUNTIF($E$4:$E76,AA$3)</f>
        <v>4</v>
      </c>
      <c r="AB76" s="38">
        <f>COUNTIF($E$4:$F76,R$3)</f>
        <v>14</v>
      </c>
      <c r="AC76" s="28">
        <f>COUNTIF($E$4:$F76,S$3)</f>
        <v>21</v>
      </c>
      <c r="AD76" s="28">
        <f>COUNTIF($E$4:$F76,T$3)</f>
        <v>14</v>
      </c>
      <c r="AE76" s="28">
        <f>COUNTIF($E$4:$F76,U$3)</f>
        <v>17</v>
      </c>
      <c r="AF76" s="28">
        <f>COUNTIF($E$4:$F76,V$3)</f>
        <v>15</v>
      </c>
      <c r="AG76" s="28">
        <f>COUNTIF($E$4:$F76,W$3)</f>
        <v>13</v>
      </c>
      <c r="AH76" s="28">
        <f>COUNTIF($E$4:$F76,X$3)</f>
        <v>8</v>
      </c>
      <c r="AI76" s="28">
        <f>COUNTIF($E$4:$F76,Y$3)</f>
        <v>14</v>
      </c>
      <c r="AJ76" s="28">
        <f>COUNTIF($E$4:$F76,Z$3)</f>
        <v>15</v>
      </c>
      <c r="AK76" s="28">
        <f>COUNTIF($E$4:$F76,AA$3)</f>
        <v>15</v>
      </c>
      <c r="AL76" s="36">
        <f t="shared" si="33"/>
        <v>4.5714285714285712</v>
      </c>
      <c r="AM76" s="36">
        <f t="shared" si="21"/>
        <v>10.714285714285715</v>
      </c>
      <c r="AN76" s="36">
        <f t="shared" si="22"/>
        <v>4.5714285714285712</v>
      </c>
      <c r="AO76" s="36">
        <f t="shared" si="23"/>
        <v>4.7647058823529411</v>
      </c>
      <c r="AP76" s="36">
        <f t="shared" si="24"/>
        <v>2.4000000000000004</v>
      </c>
      <c r="AQ76" s="36">
        <f t="shared" si="25"/>
        <v>2.7692307692307692</v>
      </c>
      <c r="AR76" s="36">
        <f t="shared" si="26"/>
        <v>2</v>
      </c>
      <c r="AS76" s="36">
        <f t="shared" si="27"/>
        <v>4.5714285714285712</v>
      </c>
      <c r="AT76" s="36">
        <f t="shared" si="28"/>
        <v>1.6666666666666665</v>
      </c>
      <c r="AU76" s="36">
        <f t="shared" si="29"/>
        <v>1.0666666666666667</v>
      </c>
      <c r="AV76" s="27">
        <v>74</v>
      </c>
    </row>
    <row r="77" spans="1:48" x14ac:dyDescent="0.35">
      <c r="A77" t="s">
        <v>144</v>
      </c>
      <c r="B77" s="33">
        <v>74</v>
      </c>
      <c r="C77" s="27">
        <v>8</v>
      </c>
      <c r="D77" s="27">
        <v>4</v>
      </c>
      <c r="E77" s="27">
        <v>4</v>
      </c>
      <c r="F77" s="27">
        <f t="shared" si="30"/>
        <v>8</v>
      </c>
      <c r="G77" s="27">
        <f t="shared" si="31"/>
        <v>4</v>
      </c>
      <c r="H77" s="27">
        <f t="shared" si="32"/>
        <v>0</v>
      </c>
      <c r="I77" s="34">
        <f>VLOOKUP(F77,naive_stat!$A$4:$E$13,5,0)</f>
        <v>0.32</v>
      </c>
      <c r="J77" s="35">
        <f>11-VLOOKUP(F77,naive_stat!$A$4:$F$13,6,0)</f>
        <v>1</v>
      </c>
      <c r="K77" s="36">
        <f>HLOOKUP(F77,$AL$3:AU77,AV77,0)</f>
        <v>1.5625</v>
      </c>
      <c r="L77" s="54">
        <f>IF(VLOOKUP(C77,dynamic!$A$66:$F$75,4,0)&gt;VLOOKUP(D77,dynamic!$A$66:$F$75,4,0),C77,D77)</f>
        <v>4</v>
      </c>
      <c r="M77" s="54">
        <f t="shared" si="18"/>
        <v>1</v>
      </c>
      <c r="N77" s="54">
        <f>IF(VLOOKUP(C77,dynamic!$A$66:$F$75,2,0)&gt;VLOOKUP(D77,dynamic!$A$66:$F$75,2,0),C77,D77)</f>
        <v>4</v>
      </c>
      <c r="O77" s="54">
        <f t="shared" si="19"/>
        <v>1</v>
      </c>
      <c r="P77" s="54">
        <f>IF(VLOOKUP(C77,dynamic!$A$66:$G$75,7,0)&gt;VLOOKUP(D77,dynamic!$A$66:$G$75,7,0),C77,D77)</f>
        <v>8</v>
      </c>
      <c r="Q77" s="54">
        <f t="shared" si="20"/>
        <v>0</v>
      </c>
      <c r="R77" s="27">
        <f>COUNTIF($E$4:$E77,R$3)</f>
        <v>8</v>
      </c>
      <c r="S77" s="27">
        <f>COUNTIF($E$4:$E77,S$3)</f>
        <v>15</v>
      </c>
      <c r="T77" s="27">
        <f>COUNTIF($E$4:$E77,T$3)</f>
        <v>8</v>
      </c>
      <c r="U77" s="27">
        <f>COUNTIF($E$4:$E77,U$3)</f>
        <v>9</v>
      </c>
      <c r="V77" s="27">
        <f>COUNTIF($E$4:$E77,V$3)</f>
        <v>7</v>
      </c>
      <c r="W77" s="27">
        <f>COUNTIF($E$4:$E77,W$3)</f>
        <v>6</v>
      </c>
      <c r="X77" s="27">
        <f>COUNTIF($E$4:$E77,X$3)</f>
        <v>4</v>
      </c>
      <c r="Y77" s="27">
        <f>COUNTIF($E$4:$E77,Y$3)</f>
        <v>8</v>
      </c>
      <c r="Z77" s="27">
        <f>COUNTIF($E$4:$E77,Z$3)</f>
        <v>5</v>
      </c>
      <c r="AA77" s="27">
        <f>COUNTIF($E$4:$E77,AA$3)</f>
        <v>4</v>
      </c>
      <c r="AB77" s="38">
        <f>COUNTIF($E$4:$F77,R$3)</f>
        <v>14</v>
      </c>
      <c r="AC77" s="28">
        <f>COUNTIF($E$4:$F77,S$3)</f>
        <v>21</v>
      </c>
      <c r="AD77" s="28">
        <f>COUNTIF($E$4:$F77,T$3)</f>
        <v>14</v>
      </c>
      <c r="AE77" s="28">
        <f>COUNTIF($E$4:$F77,U$3)</f>
        <v>17</v>
      </c>
      <c r="AF77" s="28">
        <f>COUNTIF($E$4:$F77,V$3)</f>
        <v>16</v>
      </c>
      <c r="AG77" s="28">
        <f>COUNTIF($E$4:$F77,W$3)</f>
        <v>13</v>
      </c>
      <c r="AH77" s="28">
        <f>COUNTIF($E$4:$F77,X$3)</f>
        <v>8</v>
      </c>
      <c r="AI77" s="28">
        <f>COUNTIF($E$4:$F77,Y$3)</f>
        <v>14</v>
      </c>
      <c r="AJ77" s="28">
        <f>COUNTIF($E$4:$F77,Z$3)</f>
        <v>16</v>
      </c>
      <c r="AK77" s="28">
        <f>COUNTIF($E$4:$F77,AA$3)</f>
        <v>15</v>
      </c>
      <c r="AL77" s="36">
        <f t="shared" si="33"/>
        <v>4.5714285714285712</v>
      </c>
      <c r="AM77" s="36">
        <f t="shared" si="21"/>
        <v>10.714285714285715</v>
      </c>
      <c r="AN77" s="36">
        <f t="shared" si="22"/>
        <v>4.5714285714285712</v>
      </c>
      <c r="AO77" s="36">
        <f t="shared" si="23"/>
        <v>4.7647058823529411</v>
      </c>
      <c r="AP77" s="36">
        <f t="shared" si="24"/>
        <v>3.0625</v>
      </c>
      <c r="AQ77" s="36">
        <f t="shared" si="25"/>
        <v>2.7692307692307692</v>
      </c>
      <c r="AR77" s="36">
        <f t="shared" si="26"/>
        <v>2</v>
      </c>
      <c r="AS77" s="36">
        <f t="shared" si="27"/>
        <v>4.5714285714285712</v>
      </c>
      <c r="AT77" s="36">
        <f t="shared" si="28"/>
        <v>1.5625</v>
      </c>
      <c r="AU77" s="36">
        <f t="shared" si="29"/>
        <v>1.0666666666666667</v>
      </c>
      <c r="AV77" s="27">
        <v>75</v>
      </c>
    </row>
    <row r="78" spans="1:48" x14ac:dyDescent="0.35">
      <c r="A78" t="s">
        <v>144</v>
      </c>
      <c r="B78" s="33">
        <v>75</v>
      </c>
      <c r="C78" s="27">
        <v>1</v>
      </c>
      <c r="D78" s="27">
        <v>7</v>
      </c>
      <c r="E78" s="27">
        <v>1</v>
      </c>
      <c r="F78" s="27">
        <f t="shared" si="30"/>
        <v>7</v>
      </c>
      <c r="G78" s="27">
        <f t="shared" si="31"/>
        <v>-6</v>
      </c>
      <c r="H78" s="27">
        <f t="shared" si="32"/>
        <v>0</v>
      </c>
      <c r="I78" s="34">
        <f>VLOOKUP(F78,naive_stat!$A$4:$E$13,5,0)</f>
        <v>0.44827586206896552</v>
      </c>
      <c r="J78" s="35">
        <f>11-VLOOKUP(F78,naive_stat!$A$4:$F$13,6,0)</f>
        <v>4</v>
      </c>
      <c r="K78" s="36">
        <f>HLOOKUP(F78,$AL$3:AU78,AV78,0)</f>
        <v>4.2666666666666666</v>
      </c>
      <c r="L78" s="54">
        <f>IF(VLOOKUP(C78,dynamic!$A$66:$F$75,4,0)&gt;VLOOKUP(D78,dynamic!$A$66:$F$75,4,0),C78,D78)</f>
        <v>1</v>
      </c>
      <c r="M78" s="54">
        <f t="shared" si="18"/>
        <v>1</v>
      </c>
      <c r="N78" s="54">
        <f>IF(VLOOKUP(C78,dynamic!$A$66:$F$75,2,0)&gt;VLOOKUP(D78,dynamic!$A$66:$F$75,2,0),C78,D78)</f>
        <v>1</v>
      </c>
      <c r="O78" s="54">
        <f t="shared" si="19"/>
        <v>1</v>
      </c>
      <c r="P78" s="54">
        <f>IF(VLOOKUP(C78,dynamic!$A$66:$G$75,7,0)&gt;VLOOKUP(D78,dynamic!$A$66:$G$75,7,0),C78,D78)</f>
        <v>1</v>
      </c>
      <c r="Q78" s="54">
        <f t="shared" si="20"/>
        <v>1</v>
      </c>
      <c r="R78" s="27">
        <f>COUNTIF($E$4:$E78,R$3)</f>
        <v>8</v>
      </c>
      <c r="S78" s="27">
        <f>COUNTIF($E$4:$E78,S$3)</f>
        <v>16</v>
      </c>
      <c r="T78" s="27">
        <f>COUNTIF($E$4:$E78,T$3)</f>
        <v>8</v>
      </c>
      <c r="U78" s="27">
        <f>COUNTIF($E$4:$E78,U$3)</f>
        <v>9</v>
      </c>
      <c r="V78" s="27">
        <f>COUNTIF($E$4:$E78,V$3)</f>
        <v>7</v>
      </c>
      <c r="W78" s="27">
        <f>COUNTIF($E$4:$E78,W$3)</f>
        <v>6</v>
      </c>
      <c r="X78" s="27">
        <f>COUNTIF($E$4:$E78,X$3)</f>
        <v>4</v>
      </c>
      <c r="Y78" s="27">
        <f>COUNTIF($E$4:$E78,Y$3)</f>
        <v>8</v>
      </c>
      <c r="Z78" s="27">
        <f>COUNTIF($E$4:$E78,Z$3)</f>
        <v>5</v>
      </c>
      <c r="AA78" s="27">
        <f>COUNTIF($E$4:$E78,AA$3)</f>
        <v>4</v>
      </c>
      <c r="AB78" s="38">
        <f>COUNTIF($E$4:$F78,R$3)</f>
        <v>14</v>
      </c>
      <c r="AC78" s="28">
        <f>COUNTIF($E$4:$F78,S$3)</f>
        <v>22</v>
      </c>
      <c r="AD78" s="28">
        <f>COUNTIF($E$4:$F78,T$3)</f>
        <v>14</v>
      </c>
      <c r="AE78" s="28">
        <f>COUNTIF($E$4:$F78,U$3)</f>
        <v>17</v>
      </c>
      <c r="AF78" s="28">
        <f>COUNTIF($E$4:$F78,V$3)</f>
        <v>16</v>
      </c>
      <c r="AG78" s="28">
        <f>COUNTIF($E$4:$F78,W$3)</f>
        <v>13</v>
      </c>
      <c r="AH78" s="28">
        <f>COUNTIF($E$4:$F78,X$3)</f>
        <v>8</v>
      </c>
      <c r="AI78" s="28">
        <f>COUNTIF($E$4:$F78,Y$3)</f>
        <v>15</v>
      </c>
      <c r="AJ78" s="28">
        <f>COUNTIF($E$4:$F78,Z$3)</f>
        <v>16</v>
      </c>
      <c r="AK78" s="28">
        <f>COUNTIF($E$4:$F78,AA$3)</f>
        <v>15</v>
      </c>
      <c r="AL78" s="36">
        <f t="shared" si="33"/>
        <v>4.5714285714285712</v>
      </c>
      <c r="AM78" s="36">
        <f t="shared" si="21"/>
        <v>11.636363636363637</v>
      </c>
      <c r="AN78" s="36">
        <f t="shared" si="22"/>
        <v>4.5714285714285712</v>
      </c>
      <c r="AO78" s="36">
        <f t="shared" si="23"/>
        <v>4.7647058823529411</v>
      </c>
      <c r="AP78" s="36">
        <f t="shared" si="24"/>
        <v>3.0625</v>
      </c>
      <c r="AQ78" s="36">
        <f t="shared" si="25"/>
        <v>2.7692307692307692</v>
      </c>
      <c r="AR78" s="36">
        <f t="shared" si="26"/>
        <v>2</v>
      </c>
      <c r="AS78" s="36">
        <f t="shared" si="27"/>
        <v>4.2666666666666666</v>
      </c>
      <c r="AT78" s="36">
        <f t="shared" si="28"/>
        <v>1.5625</v>
      </c>
      <c r="AU78" s="36">
        <f t="shared" si="29"/>
        <v>1.0666666666666667</v>
      </c>
      <c r="AV78" s="27">
        <v>76</v>
      </c>
    </row>
    <row r="79" spans="1:48" x14ac:dyDescent="0.35">
      <c r="A79" t="s">
        <v>144</v>
      </c>
      <c r="B79" s="33">
        <v>76</v>
      </c>
      <c r="C79" s="27">
        <v>4</v>
      </c>
      <c r="D79" s="27">
        <v>0</v>
      </c>
      <c r="E79" s="27">
        <v>4</v>
      </c>
      <c r="F79" s="27">
        <f t="shared" si="30"/>
        <v>0</v>
      </c>
      <c r="G79" s="27">
        <f t="shared" si="31"/>
        <v>4</v>
      </c>
      <c r="H79" s="27">
        <f t="shared" si="32"/>
        <v>0</v>
      </c>
      <c r="I79" s="34">
        <f>VLOOKUP(F79,naive_stat!$A$4:$E$13,5,0)</f>
        <v>0.5161290322580645</v>
      </c>
      <c r="J79" s="35">
        <f>11-VLOOKUP(F79,naive_stat!$A$4:$F$13,6,0)</f>
        <v>8</v>
      </c>
      <c r="K79" s="36">
        <f>HLOOKUP(F79,$AL$3:AU79,AV79,0)</f>
        <v>4.2666666666666666</v>
      </c>
      <c r="L79" s="54">
        <f>IF(VLOOKUP(C79,dynamic!$A$66:$F$75,4,0)&gt;VLOOKUP(D79,dynamic!$A$66:$F$75,4,0),C79,D79)</f>
        <v>4</v>
      </c>
      <c r="M79" s="54">
        <f t="shared" si="18"/>
        <v>1</v>
      </c>
      <c r="N79" s="54">
        <f>IF(VLOOKUP(C79,dynamic!$A$66:$F$75,2,0)&gt;VLOOKUP(D79,dynamic!$A$66:$F$75,2,0),C79,D79)</f>
        <v>4</v>
      </c>
      <c r="O79" s="54">
        <f t="shared" si="19"/>
        <v>1</v>
      </c>
      <c r="P79" s="54">
        <f>IF(VLOOKUP(C79,dynamic!$A$66:$G$75,7,0)&gt;VLOOKUP(D79,dynamic!$A$66:$G$75,7,0),C79,D79)</f>
        <v>4</v>
      </c>
      <c r="Q79" s="54">
        <f t="shared" si="20"/>
        <v>1</v>
      </c>
      <c r="R79" s="27">
        <f>COUNTIF($E$4:$E79,R$3)</f>
        <v>8</v>
      </c>
      <c r="S79" s="27">
        <f>COUNTIF($E$4:$E79,S$3)</f>
        <v>16</v>
      </c>
      <c r="T79" s="27">
        <f>COUNTIF($E$4:$E79,T$3)</f>
        <v>8</v>
      </c>
      <c r="U79" s="27">
        <f>COUNTIF($E$4:$E79,U$3)</f>
        <v>9</v>
      </c>
      <c r="V79" s="27">
        <f>COUNTIF($E$4:$E79,V$3)</f>
        <v>8</v>
      </c>
      <c r="W79" s="27">
        <f>COUNTIF($E$4:$E79,W$3)</f>
        <v>6</v>
      </c>
      <c r="X79" s="27">
        <f>COUNTIF($E$4:$E79,X$3)</f>
        <v>4</v>
      </c>
      <c r="Y79" s="27">
        <f>COUNTIF($E$4:$E79,Y$3)</f>
        <v>8</v>
      </c>
      <c r="Z79" s="27">
        <f>COUNTIF($E$4:$E79,Z$3)</f>
        <v>5</v>
      </c>
      <c r="AA79" s="27">
        <f>COUNTIF($E$4:$E79,AA$3)</f>
        <v>4</v>
      </c>
      <c r="AB79" s="38">
        <f>COUNTIF($E$4:$F79,R$3)</f>
        <v>15</v>
      </c>
      <c r="AC79" s="28">
        <f>COUNTIF($E$4:$F79,S$3)</f>
        <v>22</v>
      </c>
      <c r="AD79" s="28">
        <f>COUNTIF($E$4:$F79,T$3)</f>
        <v>14</v>
      </c>
      <c r="AE79" s="28">
        <f>COUNTIF($E$4:$F79,U$3)</f>
        <v>17</v>
      </c>
      <c r="AF79" s="28">
        <f>COUNTIF($E$4:$F79,V$3)</f>
        <v>17</v>
      </c>
      <c r="AG79" s="28">
        <f>COUNTIF($E$4:$F79,W$3)</f>
        <v>13</v>
      </c>
      <c r="AH79" s="28">
        <f>COUNTIF($E$4:$F79,X$3)</f>
        <v>8</v>
      </c>
      <c r="AI79" s="28">
        <f>COUNTIF($E$4:$F79,Y$3)</f>
        <v>15</v>
      </c>
      <c r="AJ79" s="28">
        <f>COUNTIF($E$4:$F79,Z$3)</f>
        <v>16</v>
      </c>
      <c r="AK79" s="28">
        <f>COUNTIF($E$4:$F79,AA$3)</f>
        <v>15</v>
      </c>
      <c r="AL79" s="36">
        <f t="shared" si="33"/>
        <v>4.2666666666666666</v>
      </c>
      <c r="AM79" s="36">
        <f t="shared" si="21"/>
        <v>11.636363636363637</v>
      </c>
      <c r="AN79" s="36">
        <f t="shared" si="22"/>
        <v>4.5714285714285712</v>
      </c>
      <c r="AO79" s="36">
        <f t="shared" si="23"/>
        <v>4.7647058823529411</v>
      </c>
      <c r="AP79" s="36">
        <f t="shared" si="24"/>
        <v>3.7647058823529411</v>
      </c>
      <c r="AQ79" s="36">
        <f t="shared" si="25"/>
        <v>2.7692307692307692</v>
      </c>
      <c r="AR79" s="36">
        <f t="shared" si="26"/>
        <v>2</v>
      </c>
      <c r="AS79" s="36">
        <f t="shared" si="27"/>
        <v>4.2666666666666666</v>
      </c>
      <c r="AT79" s="36">
        <f t="shared" si="28"/>
        <v>1.5625</v>
      </c>
      <c r="AU79" s="36">
        <f t="shared" si="29"/>
        <v>1.0666666666666667</v>
      </c>
      <c r="AV79" s="27">
        <v>77</v>
      </c>
    </row>
    <row r="80" spans="1:48" x14ac:dyDescent="0.35">
      <c r="A80" t="s">
        <v>144</v>
      </c>
      <c r="B80" s="33">
        <v>77</v>
      </c>
      <c r="C80" s="27">
        <v>6</v>
      </c>
      <c r="D80" s="27">
        <v>8</v>
      </c>
      <c r="E80" s="27">
        <v>6</v>
      </c>
      <c r="F80" s="27">
        <f t="shared" si="30"/>
        <v>8</v>
      </c>
      <c r="G80" s="27">
        <f t="shared" si="31"/>
        <v>-2</v>
      </c>
      <c r="H80" s="27">
        <f t="shared" si="32"/>
        <v>0</v>
      </c>
      <c r="I80" s="34">
        <f>VLOOKUP(F80,naive_stat!$A$4:$E$13,5,0)</f>
        <v>0.32</v>
      </c>
      <c r="J80" s="35">
        <f>11-VLOOKUP(F80,naive_stat!$A$4:$F$13,6,0)</f>
        <v>1</v>
      </c>
      <c r="K80" s="36">
        <f>HLOOKUP(F80,$AL$3:AU80,AV80,0)</f>
        <v>1.4705882352941178</v>
      </c>
      <c r="L80" s="54">
        <f>IF(VLOOKUP(C80,dynamic!$A$66:$F$75,4,0)&gt;VLOOKUP(D80,dynamic!$A$66:$F$75,4,0),C80,D80)</f>
        <v>6</v>
      </c>
      <c r="M80" s="54">
        <f t="shared" si="18"/>
        <v>1</v>
      </c>
      <c r="N80" s="54">
        <f>IF(VLOOKUP(C80,dynamic!$A$66:$F$75,2,0)&gt;VLOOKUP(D80,dynamic!$A$66:$F$75,2,0),C80,D80)</f>
        <v>8</v>
      </c>
      <c r="O80" s="54">
        <f t="shared" si="19"/>
        <v>0</v>
      </c>
      <c r="P80" s="54">
        <f>IF(VLOOKUP(C80,dynamic!$A$66:$G$75,7,0)&gt;VLOOKUP(D80,dynamic!$A$66:$G$75,7,0),C80,D80)</f>
        <v>8</v>
      </c>
      <c r="Q80" s="54">
        <f t="shared" si="20"/>
        <v>0</v>
      </c>
      <c r="R80" s="27">
        <f>COUNTIF($E$4:$E80,R$3)</f>
        <v>8</v>
      </c>
      <c r="S80" s="27">
        <f>COUNTIF($E$4:$E80,S$3)</f>
        <v>16</v>
      </c>
      <c r="T80" s="27">
        <f>COUNTIF($E$4:$E80,T$3)</f>
        <v>8</v>
      </c>
      <c r="U80" s="27">
        <f>COUNTIF($E$4:$E80,U$3)</f>
        <v>9</v>
      </c>
      <c r="V80" s="27">
        <f>COUNTIF($E$4:$E80,V$3)</f>
        <v>8</v>
      </c>
      <c r="W80" s="27">
        <f>COUNTIF($E$4:$E80,W$3)</f>
        <v>6</v>
      </c>
      <c r="X80" s="27">
        <f>COUNTIF($E$4:$E80,X$3)</f>
        <v>5</v>
      </c>
      <c r="Y80" s="27">
        <f>COUNTIF($E$4:$E80,Y$3)</f>
        <v>8</v>
      </c>
      <c r="Z80" s="27">
        <f>COUNTIF($E$4:$E80,Z$3)</f>
        <v>5</v>
      </c>
      <c r="AA80" s="27">
        <f>COUNTIF($E$4:$E80,AA$3)</f>
        <v>4</v>
      </c>
      <c r="AB80" s="38">
        <f>COUNTIF($E$4:$F80,R$3)</f>
        <v>15</v>
      </c>
      <c r="AC80" s="28">
        <f>COUNTIF($E$4:$F80,S$3)</f>
        <v>22</v>
      </c>
      <c r="AD80" s="28">
        <f>COUNTIF($E$4:$F80,T$3)</f>
        <v>14</v>
      </c>
      <c r="AE80" s="28">
        <f>COUNTIF($E$4:$F80,U$3)</f>
        <v>17</v>
      </c>
      <c r="AF80" s="28">
        <f>COUNTIF($E$4:$F80,V$3)</f>
        <v>17</v>
      </c>
      <c r="AG80" s="28">
        <f>COUNTIF($E$4:$F80,W$3)</f>
        <v>13</v>
      </c>
      <c r="AH80" s="28">
        <f>COUNTIF($E$4:$F80,X$3)</f>
        <v>9</v>
      </c>
      <c r="AI80" s="28">
        <f>COUNTIF($E$4:$F80,Y$3)</f>
        <v>15</v>
      </c>
      <c r="AJ80" s="28">
        <f>COUNTIF($E$4:$F80,Z$3)</f>
        <v>17</v>
      </c>
      <c r="AK80" s="28">
        <f>COUNTIF($E$4:$F80,AA$3)</f>
        <v>15</v>
      </c>
      <c r="AL80" s="36">
        <f t="shared" si="33"/>
        <v>4.2666666666666666</v>
      </c>
      <c r="AM80" s="36">
        <f t="shared" si="21"/>
        <v>11.636363636363637</v>
      </c>
      <c r="AN80" s="36">
        <f t="shared" si="22"/>
        <v>4.5714285714285712</v>
      </c>
      <c r="AO80" s="36">
        <f t="shared" si="23"/>
        <v>4.7647058823529411</v>
      </c>
      <c r="AP80" s="36">
        <f t="shared" si="24"/>
        <v>3.7647058823529411</v>
      </c>
      <c r="AQ80" s="36">
        <f t="shared" si="25"/>
        <v>2.7692307692307692</v>
      </c>
      <c r="AR80" s="36">
        <f t="shared" si="26"/>
        <v>2.7777777777777777</v>
      </c>
      <c r="AS80" s="36">
        <f t="shared" si="27"/>
        <v>4.2666666666666666</v>
      </c>
      <c r="AT80" s="36">
        <f t="shared" si="28"/>
        <v>1.4705882352941178</v>
      </c>
      <c r="AU80" s="36">
        <f t="shared" si="29"/>
        <v>1.0666666666666667</v>
      </c>
      <c r="AV80" s="27">
        <v>78</v>
      </c>
    </row>
    <row r="81" spans="1:48" x14ac:dyDescent="0.35">
      <c r="A81" t="s">
        <v>144</v>
      </c>
      <c r="B81" s="33">
        <v>78</v>
      </c>
      <c r="C81" s="27">
        <v>9</v>
      </c>
      <c r="D81" s="27">
        <v>5</v>
      </c>
      <c r="E81" s="27">
        <v>9</v>
      </c>
      <c r="F81" s="27">
        <f t="shared" si="30"/>
        <v>5</v>
      </c>
      <c r="G81" s="27">
        <f t="shared" si="31"/>
        <v>4</v>
      </c>
      <c r="H81" s="27">
        <f t="shared" si="32"/>
        <v>0</v>
      </c>
      <c r="I81" s="34">
        <f>VLOOKUP(F81,naive_stat!$A$4:$E$13,5,0)</f>
        <v>0.42307692307692307</v>
      </c>
      <c r="J81" s="35">
        <f>11-VLOOKUP(F81,naive_stat!$A$4:$F$13,6,0)</f>
        <v>3</v>
      </c>
      <c r="K81" s="36">
        <f>HLOOKUP(F81,$AL$3:AU81,AV81,0)</f>
        <v>2.5714285714285712</v>
      </c>
      <c r="L81" s="54">
        <f>IF(VLOOKUP(C81,dynamic!$A$66:$F$75,4,0)&gt;VLOOKUP(D81,dynamic!$A$66:$F$75,4,0),C81,D81)</f>
        <v>5</v>
      </c>
      <c r="M81" s="54">
        <f t="shared" si="18"/>
        <v>0</v>
      </c>
      <c r="N81" s="54">
        <f>IF(VLOOKUP(C81,dynamic!$A$66:$F$75,2,0)&gt;VLOOKUP(D81,dynamic!$A$66:$F$75,2,0),C81,D81)</f>
        <v>5</v>
      </c>
      <c r="O81" s="54">
        <f t="shared" si="19"/>
        <v>0</v>
      </c>
      <c r="P81" s="54">
        <f>IF(VLOOKUP(C81,dynamic!$A$66:$G$75,7,0)&gt;VLOOKUP(D81,dynamic!$A$66:$G$75,7,0),C81,D81)</f>
        <v>5</v>
      </c>
      <c r="Q81" s="54">
        <f t="shared" si="20"/>
        <v>0</v>
      </c>
      <c r="R81" s="27">
        <f>COUNTIF($E$4:$E81,R$3)</f>
        <v>8</v>
      </c>
      <c r="S81" s="27">
        <f>COUNTIF($E$4:$E81,S$3)</f>
        <v>16</v>
      </c>
      <c r="T81" s="27">
        <f>COUNTIF($E$4:$E81,T$3)</f>
        <v>8</v>
      </c>
      <c r="U81" s="27">
        <f>COUNTIF($E$4:$E81,U$3)</f>
        <v>9</v>
      </c>
      <c r="V81" s="27">
        <f>COUNTIF($E$4:$E81,V$3)</f>
        <v>8</v>
      </c>
      <c r="W81" s="27">
        <f>COUNTIF($E$4:$E81,W$3)</f>
        <v>6</v>
      </c>
      <c r="X81" s="27">
        <f>COUNTIF($E$4:$E81,X$3)</f>
        <v>5</v>
      </c>
      <c r="Y81" s="27">
        <f>COUNTIF($E$4:$E81,Y$3)</f>
        <v>8</v>
      </c>
      <c r="Z81" s="27">
        <f>COUNTIF($E$4:$E81,Z$3)</f>
        <v>5</v>
      </c>
      <c r="AA81" s="27">
        <f>COUNTIF($E$4:$E81,AA$3)</f>
        <v>5</v>
      </c>
      <c r="AB81" s="38">
        <f>COUNTIF($E$4:$F81,R$3)</f>
        <v>15</v>
      </c>
      <c r="AC81" s="28">
        <f>COUNTIF($E$4:$F81,S$3)</f>
        <v>22</v>
      </c>
      <c r="AD81" s="28">
        <f>COUNTIF($E$4:$F81,T$3)</f>
        <v>14</v>
      </c>
      <c r="AE81" s="28">
        <f>COUNTIF($E$4:$F81,U$3)</f>
        <v>17</v>
      </c>
      <c r="AF81" s="28">
        <f>COUNTIF($E$4:$F81,V$3)</f>
        <v>17</v>
      </c>
      <c r="AG81" s="28">
        <f>COUNTIF($E$4:$F81,W$3)</f>
        <v>14</v>
      </c>
      <c r="AH81" s="28">
        <f>COUNTIF($E$4:$F81,X$3)</f>
        <v>9</v>
      </c>
      <c r="AI81" s="28">
        <f>COUNTIF($E$4:$F81,Y$3)</f>
        <v>15</v>
      </c>
      <c r="AJ81" s="28">
        <f>COUNTIF($E$4:$F81,Z$3)</f>
        <v>17</v>
      </c>
      <c r="AK81" s="28">
        <f>COUNTIF($E$4:$F81,AA$3)</f>
        <v>16</v>
      </c>
      <c r="AL81" s="36">
        <f t="shared" si="33"/>
        <v>4.2666666666666666</v>
      </c>
      <c r="AM81" s="36">
        <f t="shared" si="21"/>
        <v>11.636363636363637</v>
      </c>
      <c r="AN81" s="36">
        <f t="shared" si="22"/>
        <v>4.5714285714285712</v>
      </c>
      <c r="AO81" s="36">
        <f t="shared" si="23"/>
        <v>4.7647058823529411</v>
      </c>
      <c r="AP81" s="36">
        <f t="shared" si="24"/>
        <v>3.7647058823529411</v>
      </c>
      <c r="AQ81" s="36">
        <f t="shared" si="25"/>
        <v>2.5714285714285712</v>
      </c>
      <c r="AR81" s="36">
        <f t="shared" si="26"/>
        <v>2.7777777777777777</v>
      </c>
      <c r="AS81" s="36">
        <f t="shared" si="27"/>
        <v>4.2666666666666666</v>
      </c>
      <c r="AT81" s="36">
        <f t="shared" si="28"/>
        <v>1.4705882352941178</v>
      </c>
      <c r="AU81" s="36">
        <f t="shared" si="29"/>
        <v>1.5625</v>
      </c>
      <c r="AV81" s="27">
        <v>79</v>
      </c>
    </row>
    <row r="82" spans="1:48" x14ac:dyDescent="0.35">
      <c r="A82" t="s">
        <v>144</v>
      </c>
      <c r="B82" s="33">
        <v>79</v>
      </c>
      <c r="C82" s="27">
        <v>7</v>
      </c>
      <c r="D82" s="27">
        <v>2</v>
      </c>
      <c r="E82" s="27">
        <v>2</v>
      </c>
      <c r="F82" s="27">
        <f t="shared" si="30"/>
        <v>7</v>
      </c>
      <c r="G82" s="27">
        <f t="shared" si="31"/>
        <v>5</v>
      </c>
      <c r="H82" s="27">
        <f t="shared" si="32"/>
        <v>0</v>
      </c>
      <c r="I82" s="34">
        <f>VLOOKUP(F82,naive_stat!$A$4:$E$13,5,0)</f>
        <v>0.44827586206896552</v>
      </c>
      <c r="J82" s="35">
        <f>11-VLOOKUP(F82,naive_stat!$A$4:$F$13,6,0)</f>
        <v>4</v>
      </c>
      <c r="K82" s="36">
        <f>HLOOKUP(F82,$AL$3:AU82,AV82,0)</f>
        <v>4</v>
      </c>
      <c r="L82" s="54">
        <f>IF(VLOOKUP(C82,dynamic!$A$66:$F$75,4,0)&gt;VLOOKUP(D82,dynamic!$A$66:$F$75,4,0),C82,D82)</f>
        <v>2</v>
      </c>
      <c r="M82" s="54">
        <f t="shared" si="18"/>
        <v>1</v>
      </c>
      <c r="N82" s="54">
        <f>IF(VLOOKUP(C82,dynamic!$A$66:$F$75,2,0)&gt;VLOOKUP(D82,dynamic!$A$66:$F$75,2,0),C82,D82)</f>
        <v>2</v>
      </c>
      <c r="O82" s="54">
        <f t="shared" si="19"/>
        <v>1</v>
      </c>
      <c r="P82" s="54">
        <f>IF(VLOOKUP(C82,dynamic!$A$66:$G$75,7,0)&gt;VLOOKUP(D82,dynamic!$A$66:$G$75,7,0),C82,D82)</f>
        <v>2</v>
      </c>
      <c r="Q82" s="54">
        <f t="shared" si="20"/>
        <v>1</v>
      </c>
      <c r="R82" s="27">
        <f>COUNTIF($E$4:$E82,R$3)</f>
        <v>8</v>
      </c>
      <c r="S82" s="27">
        <f>COUNTIF($E$4:$E82,S$3)</f>
        <v>16</v>
      </c>
      <c r="T82" s="27">
        <f>COUNTIF($E$4:$E82,T$3)</f>
        <v>9</v>
      </c>
      <c r="U82" s="27">
        <f>COUNTIF($E$4:$E82,U$3)</f>
        <v>9</v>
      </c>
      <c r="V82" s="27">
        <f>COUNTIF($E$4:$E82,V$3)</f>
        <v>8</v>
      </c>
      <c r="W82" s="27">
        <f>COUNTIF($E$4:$E82,W$3)</f>
        <v>6</v>
      </c>
      <c r="X82" s="27">
        <f>COUNTIF($E$4:$E82,X$3)</f>
        <v>5</v>
      </c>
      <c r="Y82" s="27">
        <f>COUNTIF($E$4:$E82,Y$3)</f>
        <v>8</v>
      </c>
      <c r="Z82" s="27">
        <f>COUNTIF($E$4:$E82,Z$3)</f>
        <v>5</v>
      </c>
      <c r="AA82" s="27">
        <f>COUNTIF($E$4:$E82,AA$3)</f>
        <v>5</v>
      </c>
      <c r="AB82" s="38">
        <f>COUNTIF($E$4:$F82,R$3)</f>
        <v>15</v>
      </c>
      <c r="AC82" s="28">
        <f>COUNTIF($E$4:$F82,S$3)</f>
        <v>22</v>
      </c>
      <c r="AD82" s="28">
        <f>COUNTIF($E$4:$F82,T$3)</f>
        <v>15</v>
      </c>
      <c r="AE82" s="28">
        <f>COUNTIF($E$4:$F82,U$3)</f>
        <v>17</v>
      </c>
      <c r="AF82" s="28">
        <f>COUNTIF($E$4:$F82,V$3)</f>
        <v>17</v>
      </c>
      <c r="AG82" s="28">
        <f>COUNTIF($E$4:$F82,W$3)</f>
        <v>14</v>
      </c>
      <c r="AH82" s="28">
        <f>COUNTIF($E$4:$F82,X$3)</f>
        <v>9</v>
      </c>
      <c r="AI82" s="28">
        <f>COUNTIF($E$4:$F82,Y$3)</f>
        <v>16</v>
      </c>
      <c r="AJ82" s="28">
        <f>COUNTIF($E$4:$F82,Z$3)</f>
        <v>17</v>
      </c>
      <c r="AK82" s="28">
        <f>COUNTIF($E$4:$F82,AA$3)</f>
        <v>16</v>
      </c>
      <c r="AL82" s="36">
        <f t="shared" si="33"/>
        <v>4.2666666666666666</v>
      </c>
      <c r="AM82" s="36">
        <f t="shared" si="21"/>
        <v>11.636363636363637</v>
      </c>
      <c r="AN82" s="36">
        <f t="shared" si="22"/>
        <v>5.3999999999999995</v>
      </c>
      <c r="AO82" s="36">
        <f t="shared" si="23"/>
        <v>4.7647058823529411</v>
      </c>
      <c r="AP82" s="36">
        <f t="shared" si="24"/>
        <v>3.7647058823529411</v>
      </c>
      <c r="AQ82" s="36">
        <f t="shared" si="25"/>
        <v>2.5714285714285712</v>
      </c>
      <c r="AR82" s="36">
        <f t="shared" si="26"/>
        <v>2.7777777777777777</v>
      </c>
      <c r="AS82" s="36">
        <f t="shared" si="27"/>
        <v>4</v>
      </c>
      <c r="AT82" s="36">
        <f t="shared" si="28"/>
        <v>1.4705882352941178</v>
      </c>
      <c r="AU82" s="36">
        <f t="shared" si="29"/>
        <v>1.5625</v>
      </c>
      <c r="AV82" s="27">
        <v>80</v>
      </c>
    </row>
    <row r="83" spans="1:48" x14ac:dyDescent="0.35">
      <c r="A83" t="s">
        <v>144</v>
      </c>
      <c r="B83" s="33">
        <v>80</v>
      </c>
      <c r="C83" s="27">
        <v>1</v>
      </c>
      <c r="D83" s="27">
        <v>0</v>
      </c>
      <c r="E83" s="27">
        <v>1</v>
      </c>
      <c r="F83" s="27">
        <f t="shared" si="30"/>
        <v>0</v>
      </c>
      <c r="G83" s="27">
        <f t="shared" si="31"/>
        <v>1</v>
      </c>
      <c r="H83" s="27">
        <f t="shared" si="32"/>
        <v>0</v>
      </c>
      <c r="I83" s="34">
        <f>VLOOKUP(F83,naive_stat!$A$4:$E$13,5,0)</f>
        <v>0.5161290322580645</v>
      </c>
      <c r="J83" s="35">
        <f>11-VLOOKUP(F83,naive_stat!$A$4:$F$13,6,0)</f>
        <v>8</v>
      </c>
      <c r="K83" s="36">
        <f>HLOOKUP(F83,$AL$3:AU83,AV83,0)</f>
        <v>4</v>
      </c>
      <c r="L83" s="54">
        <f>IF(VLOOKUP(C83,dynamic!$A$66:$F$75,4,0)&gt;VLOOKUP(D83,dynamic!$A$66:$F$75,4,0),C83,D83)</f>
        <v>1</v>
      </c>
      <c r="M83" s="54">
        <f t="shared" si="18"/>
        <v>1</v>
      </c>
      <c r="N83" s="54">
        <f>IF(VLOOKUP(C83,dynamic!$A$66:$F$75,2,0)&gt;VLOOKUP(D83,dynamic!$A$66:$F$75,2,0),C83,D83)</f>
        <v>1</v>
      </c>
      <c r="O83" s="54">
        <f t="shared" si="19"/>
        <v>1</v>
      </c>
      <c r="P83" s="54">
        <f>IF(VLOOKUP(C83,dynamic!$A$66:$G$75,7,0)&gt;VLOOKUP(D83,dynamic!$A$66:$G$75,7,0),C83,D83)</f>
        <v>1</v>
      </c>
      <c r="Q83" s="54">
        <f t="shared" si="20"/>
        <v>1</v>
      </c>
      <c r="R83" s="27">
        <f>COUNTIF($E$4:$E83,R$3)</f>
        <v>8</v>
      </c>
      <c r="S83" s="27">
        <f>COUNTIF($E$4:$E83,S$3)</f>
        <v>17</v>
      </c>
      <c r="T83" s="27">
        <f>COUNTIF($E$4:$E83,T$3)</f>
        <v>9</v>
      </c>
      <c r="U83" s="27">
        <f>COUNTIF($E$4:$E83,U$3)</f>
        <v>9</v>
      </c>
      <c r="V83" s="27">
        <f>COUNTIF($E$4:$E83,V$3)</f>
        <v>8</v>
      </c>
      <c r="W83" s="27">
        <f>COUNTIF($E$4:$E83,W$3)</f>
        <v>6</v>
      </c>
      <c r="X83" s="27">
        <f>COUNTIF($E$4:$E83,X$3)</f>
        <v>5</v>
      </c>
      <c r="Y83" s="27">
        <f>COUNTIF($E$4:$E83,Y$3)</f>
        <v>8</v>
      </c>
      <c r="Z83" s="27">
        <f>COUNTIF($E$4:$E83,Z$3)</f>
        <v>5</v>
      </c>
      <c r="AA83" s="27">
        <f>COUNTIF($E$4:$E83,AA$3)</f>
        <v>5</v>
      </c>
      <c r="AB83" s="38">
        <f>COUNTIF($E$4:$F83,R$3)</f>
        <v>16</v>
      </c>
      <c r="AC83" s="28">
        <f>COUNTIF($E$4:$F83,S$3)</f>
        <v>23</v>
      </c>
      <c r="AD83" s="28">
        <f>COUNTIF($E$4:$F83,T$3)</f>
        <v>15</v>
      </c>
      <c r="AE83" s="28">
        <f>COUNTIF($E$4:$F83,U$3)</f>
        <v>17</v>
      </c>
      <c r="AF83" s="28">
        <f>COUNTIF($E$4:$F83,V$3)</f>
        <v>17</v>
      </c>
      <c r="AG83" s="28">
        <f>COUNTIF($E$4:$F83,W$3)</f>
        <v>14</v>
      </c>
      <c r="AH83" s="28">
        <f>COUNTIF($E$4:$F83,X$3)</f>
        <v>9</v>
      </c>
      <c r="AI83" s="28">
        <f>COUNTIF($E$4:$F83,Y$3)</f>
        <v>16</v>
      </c>
      <c r="AJ83" s="28">
        <f>COUNTIF($E$4:$F83,Z$3)</f>
        <v>17</v>
      </c>
      <c r="AK83" s="28">
        <f>COUNTIF($E$4:$F83,AA$3)</f>
        <v>16</v>
      </c>
      <c r="AL83" s="36">
        <f t="shared" si="33"/>
        <v>4</v>
      </c>
      <c r="AM83" s="36">
        <f t="shared" si="21"/>
        <v>12.565217391304348</v>
      </c>
      <c r="AN83" s="36">
        <f t="shared" si="22"/>
        <v>5.3999999999999995</v>
      </c>
      <c r="AO83" s="36">
        <f t="shared" si="23"/>
        <v>4.7647058823529411</v>
      </c>
      <c r="AP83" s="36">
        <f t="shared" si="24"/>
        <v>3.7647058823529411</v>
      </c>
      <c r="AQ83" s="36">
        <f t="shared" si="25"/>
        <v>2.5714285714285712</v>
      </c>
      <c r="AR83" s="36">
        <f t="shared" si="26"/>
        <v>2.7777777777777777</v>
      </c>
      <c r="AS83" s="36">
        <f t="shared" si="27"/>
        <v>4</v>
      </c>
      <c r="AT83" s="36">
        <f t="shared" si="28"/>
        <v>1.4705882352941178</v>
      </c>
      <c r="AU83" s="36">
        <f t="shared" si="29"/>
        <v>1.5625</v>
      </c>
      <c r="AV83" s="27">
        <v>81</v>
      </c>
    </row>
    <row r="84" spans="1:48" x14ac:dyDescent="0.35">
      <c r="A84" t="s">
        <v>144</v>
      </c>
      <c r="B84" s="33">
        <v>81</v>
      </c>
      <c r="C84" s="27">
        <v>7</v>
      </c>
      <c r="D84" s="27">
        <v>3</v>
      </c>
      <c r="E84" s="27">
        <v>3</v>
      </c>
      <c r="F84" s="27">
        <f t="shared" si="30"/>
        <v>7</v>
      </c>
      <c r="G84" s="27">
        <f t="shared" si="31"/>
        <v>4</v>
      </c>
      <c r="H84" s="27">
        <f t="shared" si="32"/>
        <v>0</v>
      </c>
      <c r="I84" s="34">
        <f>VLOOKUP(F84,naive_stat!$A$4:$E$13,5,0)</f>
        <v>0.44827586206896552</v>
      </c>
      <c r="J84" s="35">
        <f>11-VLOOKUP(F84,naive_stat!$A$4:$F$13,6,0)</f>
        <v>4</v>
      </c>
      <c r="K84" s="36">
        <f>HLOOKUP(F84,$AL$3:AU84,AV84,0)</f>
        <v>3.7647058823529411</v>
      </c>
      <c r="L84" s="54">
        <f>IF(VLOOKUP(C84,dynamic!$A$66:$F$75,4,0)&gt;VLOOKUP(D84,dynamic!$A$66:$F$75,4,0),C84,D84)</f>
        <v>3</v>
      </c>
      <c r="M84" s="54">
        <f t="shared" si="18"/>
        <v>1</v>
      </c>
      <c r="N84" s="54">
        <f>IF(VLOOKUP(C84,dynamic!$A$66:$F$75,2,0)&gt;VLOOKUP(D84,dynamic!$A$66:$F$75,2,0),C84,D84)</f>
        <v>3</v>
      </c>
      <c r="O84" s="54">
        <f t="shared" si="19"/>
        <v>1</v>
      </c>
      <c r="P84" s="54">
        <f>IF(VLOOKUP(C84,dynamic!$A$66:$G$75,7,0)&gt;VLOOKUP(D84,dynamic!$A$66:$G$75,7,0),C84,D84)</f>
        <v>3</v>
      </c>
      <c r="Q84" s="54">
        <f t="shared" si="20"/>
        <v>1</v>
      </c>
      <c r="R84" s="27">
        <f>COUNTIF($E$4:$E84,R$3)</f>
        <v>8</v>
      </c>
      <c r="S84" s="27">
        <f>COUNTIF($E$4:$E84,S$3)</f>
        <v>17</v>
      </c>
      <c r="T84" s="27">
        <f>COUNTIF($E$4:$E84,T$3)</f>
        <v>9</v>
      </c>
      <c r="U84" s="27">
        <f>COUNTIF($E$4:$E84,U$3)</f>
        <v>10</v>
      </c>
      <c r="V84" s="27">
        <f>COUNTIF($E$4:$E84,V$3)</f>
        <v>8</v>
      </c>
      <c r="W84" s="27">
        <f>COUNTIF($E$4:$E84,W$3)</f>
        <v>6</v>
      </c>
      <c r="X84" s="27">
        <f>COUNTIF($E$4:$E84,X$3)</f>
        <v>5</v>
      </c>
      <c r="Y84" s="27">
        <f>COUNTIF($E$4:$E84,Y$3)</f>
        <v>8</v>
      </c>
      <c r="Z84" s="27">
        <f>COUNTIF($E$4:$E84,Z$3)</f>
        <v>5</v>
      </c>
      <c r="AA84" s="27">
        <f>COUNTIF($E$4:$E84,AA$3)</f>
        <v>5</v>
      </c>
      <c r="AB84" s="38">
        <f>COUNTIF($E$4:$F84,R$3)</f>
        <v>16</v>
      </c>
      <c r="AC84" s="28">
        <f>COUNTIF($E$4:$F84,S$3)</f>
        <v>23</v>
      </c>
      <c r="AD84" s="28">
        <f>COUNTIF($E$4:$F84,T$3)</f>
        <v>15</v>
      </c>
      <c r="AE84" s="28">
        <f>COUNTIF($E$4:$F84,U$3)</f>
        <v>18</v>
      </c>
      <c r="AF84" s="28">
        <f>COUNTIF($E$4:$F84,V$3)</f>
        <v>17</v>
      </c>
      <c r="AG84" s="28">
        <f>COUNTIF($E$4:$F84,W$3)</f>
        <v>14</v>
      </c>
      <c r="AH84" s="28">
        <f>COUNTIF($E$4:$F84,X$3)</f>
        <v>9</v>
      </c>
      <c r="AI84" s="28">
        <f>COUNTIF($E$4:$F84,Y$3)</f>
        <v>17</v>
      </c>
      <c r="AJ84" s="28">
        <f>COUNTIF($E$4:$F84,Z$3)</f>
        <v>17</v>
      </c>
      <c r="AK84" s="28">
        <f>COUNTIF($E$4:$F84,AA$3)</f>
        <v>16</v>
      </c>
      <c r="AL84" s="36">
        <f t="shared" si="33"/>
        <v>4</v>
      </c>
      <c r="AM84" s="36">
        <f t="shared" si="21"/>
        <v>12.565217391304348</v>
      </c>
      <c r="AN84" s="36">
        <f t="shared" si="22"/>
        <v>5.3999999999999995</v>
      </c>
      <c r="AO84" s="36">
        <f t="shared" si="23"/>
        <v>5.5555555555555554</v>
      </c>
      <c r="AP84" s="36">
        <f t="shared" si="24"/>
        <v>3.7647058823529411</v>
      </c>
      <c r="AQ84" s="36">
        <f t="shared" si="25"/>
        <v>2.5714285714285712</v>
      </c>
      <c r="AR84" s="36">
        <f t="shared" si="26"/>
        <v>2.7777777777777777</v>
      </c>
      <c r="AS84" s="36">
        <f t="shared" si="27"/>
        <v>3.7647058823529411</v>
      </c>
      <c r="AT84" s="36">
        <f t="shared" si="28"/>
        <v>1.4705882352941178</v>
      </c>
      <c r="AU84" s="36">
        <f t="shared" si="29"/>
        <v>1.5625</v>
      </c>
      <c r="AV84" s="27">
        <v>82</v>
      </c>
    </row>
    <row r="85" spans="1:48" x14ac:dyDescent="0.35">
      <c r="A85" t="s">
        <v>144</v>
      </c>
      <c r="B85" s="33">
        <v>82</v>
      </c>
      <c r="C85" s="27">
        <v>6</v>
      </c>
      <c r="D85" s="27">
        <v>4</v>
      </c>
      <c r="E85" s="27">
        <v>6</v>
      </c>
      <c r="F85" s="27">
        <f t="shared" si="30"/>
        <v>4</v>
      </c>
      <c r="G85" s="27">
        <f t="shared" si="31"/>
        <v>2</v>
      </c>
      <c r="H85" s="27">
        <f t="shared" si="32"/>
        <v>0</v>
      </c>
      <c r="I85" s="34">
        <f>VLOOKUP(F85,naive_stat!$A$4:$E$13,5,0)</f>
        <v>0.5161290322580645</v>
      </c>
      <c r="J85" s="35">
        <f>11-VLOOKUP(F85,naive_stat!$A$4:$F$13,6,0)</f>
        <v>8</v>
      </c>
      <c r="K85" s="36">
        <f>HLOOKUP(F85,$AL$3:AU85,AV85,0)</f>
        <v>3.5555555555555554</v>
      </c>
      <c r="L85" s="54">
        <f>IF(VLOOKUP(C85,dynamic!$A$66:$F$75,4,0)&gt;VLOOKUP(D85,dynamic!$A$66:$F$75,4,0),C85,D85)</f>
        <v>6</v>
      </c>
      <c r="M85" s="54">
        <f t="shared" si="18"/>
        <v>1</v>
      </c>
      <c r="N85" s="54">
        <f>IF(VLOOKUP(C85,dynamic!$A$66:$F$75,2,0)&gt;VLOOKUP(D85,dynamic!$A$66:$F$75,2,0),C85,D85)</f>
        <v>4</v>
      </c>
      <c r="O85" s="54">
        <f t="shared" si="19"/>
        <v>0</v>
      </c>
      <c r="P85" s="54">
        <f>IF(VLOOKUP(C85,dynamic!$A$66:$G$75,7,0)&gt;VLOOKUP(D85,dynamic!$A$66:$G$75,7,0),C85,D85)</f>
        <v>6</v>
      </c>
      <c r="Q85" s="54">
        <f t="shared" si="20"/>
        <v>1</v>
      </c>
      <c r="R85" s="27">
        <f>COUNTIF($E$4:$E85,R$3)</f>
        <v>8</v>
      </c>
      <c r="S85" s="27">
        <f>COUNTIF($E$4:$E85,S$3)</f>
        <v>17</v>
      </c>
      <c r="T85" s="27">
        <f>COUNTIF($E$4:$E85,T$3)</f>
        <v>9</v>
      </c>
      <c r="U85" s="27">
        <f>COUNTIF($E$4:$E85,U$3)</f>
        <v>10</v>
      </c>
      <c r="V85" s="27">
        <f>COUNTIF($E$4:$E85,V$3)</f>
        <v>8</v>
      </c>
      <c r="W85" s="27">
        <f>COUNTIF($E$4:$E85,W$3)</f>
        <v>6</v>
      </c>
      <c r="X85" s="27">
        <f>COUNTIF($E$4:$E85,X$3)</f>
        <v>6</v>
      </c>
      <c r="Y85" s="27">
        <f>COUNTIF($E$4:$E85,Y$3)</f>
        <v>8</v>
      </c>
      <c r="Z85" s="27">
        <f>COUNTIF($E$4:$E85,Z$3)</f>
        <v>5</v>
      </c>
      <c r="AA85" s="27">
        <f>COUNTIF($E$4:$E85,AA$3)</f>
        <v>5</v>
      </c>
      <c r="AB85" s="38">
        <f>COUNTIF($E$4:$F85,R$3)</f>
        <v>16</v>
      </c>
      <c r="AC85" s="28">
        <f>COUNTIF($E$4:$F85,S$3)</f>
        <v>23</v>
      </c>
      <c r="AD85" s="28">
        <f>COUNTIF($E$4:$F85,T$3)</f>
        <v>15</v>
      </c>
      <c r="AE85" s="28">
        <f>COUNTIF($E$4:$F85,U$3)</f>
        <v>18</v>
      </c>
      <c r="AF85" s="28">
        <f>COUNTIF($E$4:$F85,V$3)</f>
        <v>18</v>
      </c>
      <c r="AG85" s="28">
        <f>COUNTIF($E$4:$F85,W$3)</f>
        <v>14</v>
      </c>
      <c r="AH85" s="28">
        <f>COUNTIF($E$4:$F85,X$3)</f>
        <v>10</v>
      </c>
      <c r="AI85" s="28">
        <f>COUNTIF($E$4:$F85,Y$3)</f>
        <v>17</v>
      </c>
      <c r="AJ85" s="28">
        <f>COUNTIF($E$4:$F85,Z$3)</f>
        <v>17</v>
      </c>
      <c r="AK85" s="28">
        <f>COUNTIF($E$4:$F85,AA$3)</f>
        <v>16</v>
      </c>
      <c r="AL85" s="36">
        <f t="shared" si="33"/>
        <v>4</v>
      </c>
      <c r="AM85" s="36">
        <f t="shared" si="21"/>
        <v>12.565217391304348</v>
      </c>
      <c r="AN85" s="36">
        <f t="shared" si="22"/>
        <v>5.3999999999999995</v>
      </c>
      <c r="AO85" s="36">
        <f t="shared" si="23"/>
        <v>5.5555555555555554</v>
      </c>
      <c r="AP85" s="36">
        <f t="shared" si="24"/>
        <v>3.5555555555555554</v>
      </c>
      <c r="AQ85" s="36">
        <f t="shared" si="25"/>
        <v>2.5714285714285712</v>
      </c>
      <c r="AR85" s="36">
        <f t="shared" si="26"/>
        <v>3.5999999999999996</v>
      </c>
      <c r="AS85" s="36">
        <f t="shared" si="27"/>
        <v>3.7647058823529411</v>
      </c>
      <c r="AT85" s="36">
        <f t="shared" si="28"/>
        <v>1.4705882352941178</v>
      </c>
      <c r="AU85" s="36">
        <f t="shared" si="29"/>
        <v>1.5625</v>
      </c>
      <c r="AV85" s="27">
        <v>83</v>
      </c>
    </row>
    <row r="86" spans="1:48" x14ac:dyDescent="0.35">
      <c r="A86" t="s">
        <v>144</v>
      </c>
      <c r="B86" s="33">
        <v>83</v>
      </c>
      <c r="C86" s="27">
        <v>2</v>
      </c>
      <c r="D86" s="27">
        <v>1</v>
      </c>
      <c r="E86" s="27">
        <v>1</v>
      </c>
      <c r="F86" s="27">
        <f t="shared" si="30"/>
        <v>2</v>
      </c>
      <c r="G86" s="27">
        <f t="shared" si="31"/>
        <v>1</v>
      </c>
      <c r="H86" s="27">
        <f t="shared" si="32"/>
        <v>0</v>
      </c>
      <c r="I86" s="34">
        <f>VLOOKUP(F86,naive_stat!$A$4:$E$13,5,0)</f>
        <v>0.4838709677419355</v>
      </c>
      <c r="J86" s="35">
        <f>11-VLOOKUP(F86,naive_stat!$A$4:$F$13,6,0)</f>
        <v>6</v>
      </c>
      <c r="K86" s="36">
        <f>HLOOKUP(F86,$AL$3:AU86,AV86,0)</f>
        <v>5.0625</v>
      </c>
      <c r="L86" s="54">
        <f>IF(VLOOKUP(C86,dynamic!$A$66:$F$75,4,0)&gt;VLOOKUP(D86,dynamic!$A$66:$F$75,4,0),C86,D86)</f>
        <v>1</v>
      </c>
      <c r="M86" s="54">
        <f t="shared" si="18"/>
        <v>1</v>
      </c>
      <c r="N86" s="54">
        <f>IF(VLOOKUP(C86,dynamic!$A$66:$F$75,2,0)&gt;VLOOKUP(D86,dynamic!$A$66:$F$75,2,0),C86,D86)</f>
        <v>1</v>
      </c>
      <c r="O86" s="54">
        <f t="shared" si="19"/>
        <v>1</v>
      </c>
      <c r="P86" s="54">
        <f>IF(VLOOKUP(C86,dynamic!$A$66:$G$75,7,0)&gt;VLOOKUP(D86,dynamic!$A$66:$G$75,7,0),C86,D86)</f>
        <v>1</v>
      </c>
      <c r="Q86" s="54">
        <f t="shared" si="20"/>
        <v>1</v>
      </c>
      <c r="R86" s="27">
        <f>COUNTIF($E$4:$E86,R$3)</f>
        <v>8</v>
      </c>
      <c r="S86" s="27">
        <f>COUNTIF($E$4:$E86,S$3)</f>
        <v>18</v>
      </c>
      <c r="T86" s="27">
        <f>COUNTIF($E$4:$E86,T$3)</f>
        <v>9</v>
      </c>
      <c r="U86" s="27">
        <f>COUNTIF($E$4:$E86,U$3)</f>
        <v>10</v>
      </c>
      <c r="V86" s="27">
        <f>COUNTIF($E$4:$E86,V$3)</f>
        <v>8</v>
      </c>
      <c r="W86" s="27">
        <f>COUNTIF($E$4:$E86,W$3)</f>
        <v>6</v>
      </c>
      <c r="X86" s="27">
        <f>COUNTIF($E$4:$E86,X$3)</f>
        <v>6</v>
      </c>
      <c r="Y86" s="27">
        <f>COUNTIF($E$4:$E86,Y$3)</f>
        <v>8</v>
      </c>
      <c r="Z86" s="27">
        <f>COUNTIF($E$4:$E86,Z$3)</f>
        <v>5</v>
      </c>
      <c r="AA86" s="27">
        <f>COUNTIF($E$4:$E86,AA$3)</f>
        <v>5</v>
      </c>
      <c r="AB86" s="38">
        <f>COUNTIF($E$4:$F86,R$3)</f>
        <v>16</v>
      </c>
      <c r="AC86" s="28">
        <f>COUNTIF($E$4:$F86,S$3)</f>
        <v>24</v>
      </c>
      <c r="AD86" s="28">
        <f>COUNTIF($E$4:$F86,T$3)</f>
        <v>16</v>
      </c>
      <c r="AE86" s="28">
        <f>COUNTIF($E$4:$F86,U$3)</f>
        <v>18</v>
      </c>
      <c r="AF86" s="28">
        <f>COUNTIF($E$4:$F86,V$3)</f>
        <v>18</v>
      </c>
      <c r="AG86" s="28">
        <f>COUNTIF($E$4:$F86,W$3)</f>
        <v>14</v>
      </c>
      <c r="AH86" s="28">
        <f>COUNTIF($E$4:$F86,X$3)</f>
        <v>10</v>
      </c>
      <c r="AI86" s="28">
        <f>COUNTIF($E$4:$F86,Y$3)</f>
        <v>17</v>
      </c>
      <c r="AJ86" s="28">
        <f>COUNTIF($E$4:$F86,Z$3)</f>
        <v>17</v>
      </c>
      <c r="AK86" s="28">
        <f>COUNTIF($E$4:$F86,AA$3)</f>
        <v>16</v>
      </c>
      <c r="AL86" s="36">
        <f t="shared" si="33"/>
        <v>4</v>
      </c>
      <c r="AM86" s="36">
        <f t="shared" si="21"/>
        <v>13.5</v>
      </c>
      <c r="AN86" s="36">
        <f t="shared" si="22"/>
        <v>5.0625</v>
      </c>
      <c r="AO86" s="36">
        <f t="shared" si="23"/>
        <v>5.5555555555555554</v>
      </c>
      <c r="AP86" s="36">
        <f t="shared" si="24"/>
        <v>3.5555555555555554</v>
      </c>
      <c r="AQ86" s="36">
        <f t="shared" si="25"/>
        <v>2.5714285714285712</v>
      </c>
      <c r="AR86" s="36">
        <f t="shared" si="26"/>
        <v>3.5999999999999996</v>
      </c>
      <c r="AS86" s="36">
        <f t="shared" si="27"/>
        <v>3.7647058823529411</v>
      </c>
      <c r="AT86" s="36">
        <f t="shared" si="28"/>
        <v>1.4705882352941178</v>
      </c>
      <c r="AU86" s="36">
        <f t="shared" si="29"/>
        <v>1.5625</v>
      </c>
      <c r="AV86" s="27">
        <v>84</v>
      </c>
    </row>
    <row r="87" spans="1:48" x14ac:dyDescent="0.35">
      <c r="A87" t="s">
        <v>144</v>
      </c>
      <c r="B87" s="33">
        <v>84</v>
      </c>
      <c r="C87" s="27">
        <v>2</v>
      </c>
      <c r="D87" s="27">
        <v>7</v>
      </c>
      <c r="E87" s="27">
        <v>7</v>
      </c>
      <c r="F87" s="27">
        <f t="shared" si="30"/>
        <v>2</v>
      </c>
      <c r="G87" s="27">
        <f t="shared" si="31"/>
        <v>-5</v>
      </c>
      <c r="H87" s="27">
        <f t="shared" si="32"/>
        <v>0</v>
      </c>
      <c r="I87" s="34">
        <f>VLOOKUP(F87,naive_stat!$A$4:$E$13,5,0)</f>
        <v>0.4838709677419355</v>
      </c>
      <c r="J87" s="35">
        <f>11-VLOOKUP(F87,naive_stat!$A$4:$F$13,6,0)</f>
        <v>6</v>
      </c>
      <c r="K87" s="36">
        <f>HLOOKUP(F87,$AL$3:AU87,AV87,0)</f>
        <v>4.7647058823529411</v>
      </c>
      <c r="L87" s="54">
        <f>IF(VLOOKUP(C87,dynamic!$A$66:$F$75,4,0)&gt;VLOOKUP(D87,dynamic!$A$66:$F$75,4,0),C87,D87)</f>
        <v>2</v>
      </c>
      <c r="M87" s="54">
        <f t="shared" si="18"/>
        <v>0</v>
      </c>
      <c r="N87" s="54">
        <f>IF(VLOOKUP(C87,dynamic!$A$66:$F$75,2,0)&gt;VLOOKUP(D87,dynamic!$A$66:$F$75,2,0),C87,D87)</f>
        <v>2</v>
      </c>
      <c r="O87" s="54">
        <f t="shared" si="19"/>
        <v>0</v>
      </c>
      <c r="P87" s="54">
        <f>IF(VLOOKUP(C87,dynamic!$A$66:$G$75,7,0)&gt;VLOOKUP(D87,dynamic!$A$66:$G$75,7,0),C87,D87)</f>
        <v>2</v>
      </c>
      <c r="Q87" s="54">
        <f t="shared" si="20"/>
        <v>0</v>
      </c>
      <c r="R87" s="27">
        <f>COUNTIF($E$4:$E87,R$3)</f>
        <v>8</v>
      </c>
      <c r="S87" s="27">
        <f>COUNTIF($E$4:$E87,S$3)</f>
        <v>18</v>
      </c>
      <c r="T87" s="27">
        <f>COUNTIF($E$4:$E87,T$3)</f>
        <v>9</v>
      </c>
      <c r="U87" s="27">
        <f>COUNTIF($E$4:$E87,U$3)</f>
        <v>10</v>
      </c>
      <c r="V87" s="27">
        <f>COUNTIF($E$4:$E87,V$3)</f>
        <v>8</v>
      </c>
      <c r="W87" s="27">
        <f>COUNTIF($E$4:$E87,W$3)</f>
        <v>6</v>
      </c>
      <c r="X87" s="27">
        <f>COUNTIF($E$4:$E87,X$3)</f>
        <v>6</v>
      </c>
      <c r="Y87" s="27">
        <f>COUNTIF($E$4:$E87,Y$3)</f>
        <v>9</v>
      </c>
      <c r="Z87" s="27">
        <f>COUNTIF($E$4:$E87,Z$3)</f>
        <v>5</v>
      </c>
      <c r="AA87" s="27">
        <f>COUNTIF($E$4:$E87,AA$3)</f>
        <v>5</v>
      </c>
      <c r="AB87" s="38">
        <f>COUNTIF($E$4:$F87,R$3)</f>
        <v>16</v>
      </c>
      <c r="AC87" s="28">
        <f>COUNTIF($E$4:$F87,S$3)</f>
        <v>24</v>
      </c>
      <c r="AD87" s="28">
        <f>COUNTIF($E$4:$F87,T$3)</f>
        <v>17</v>
      </c>
      <c r="AE87" s="28">
        <f>COUNTIF($E$4:$F87,U$3)</f>
        <v>18</v>
      </c>
      <c r="AF87" s="28">
        <f>COUNTIF($E$4:$F87,V$3)</f>
        <v>18</v>
      </c>
      <c r="AG87" s="28">
        <f>COUNTIF($E$4:$F87,W$3)</f>
        <v>14</v>
      </c>
      <c r="AH87" s="28">
        <f>COUNTIF($E$4:$F87,X$3)</f>
        <v>10</v>
      </c>
      <c r="AI87" s="28">
        <f>COUNTIF($E$4:$F87,Y$3)</f>
        <v>18</v>
      </c>
      <c r="AJ87" s="28">
        <f>COUNTIF($E$4:$F87,Z$3)</f>
        <v>17</v>
      </c>
      <c r="AK87" s="28">
        <f>COUNTIF($E$4:$F87,AA$3)</f>
        <v>16</v>
      </c>
      <c r="AL87" s="36">
        <f t="shared" si="33"/>
        <v>4</v>
      </c>
      <c r="AM87" s="36">
        <f t="shared" si="21"/>
        <v>13.5</v>
      </c>
      <c r="AN87" s="36">
        <f t="shared" si="22"/>
        <v>4.7647058823529411</v>
      </c>
      <c r="AO87" s="36">
        <f t="shared" si="23"/>
        <v>5.5555555555555554</v>
      </c>
      <c r="AP87" s="36">
        <f t="shared" si="24"/>
        <v>3.5555555555555554</v>
      </c>
      <c r="AQ87" s="36">
        <f t="shared" si="25"/>
        <v>2.5714285714285712</v>
      </c>
      <c r="AR87" s="36">
        <f t="shared" si="26"/>
        <v>3.5999999999999996</v>
      </c>
      <c r="AS87" s="36">
        <f t="shared" si="27"/>
        <v>4.5</v>
      </c>
      <c r="AT87" s="36">
        <f t="shared" si="28"/>
        <v>1.4705882352941178</v>
      </c>
      <c r="AU87" s="36">
        <f t="shared" si="29"/>
        <v>1.5625</v>
      </c>
      <c r="AV87" s="27">
        <v>85</v>
      </c>
    </row>
    <row r="88" spans="1:48" x14ac:dyDescent="0.35">
      <c r="A88" t="s">
        <v>144</v>
      </c>
      <c r="B88" s="33">
        <v>85</v>
      </c>
      <c r="C88" s="27">
        <v>4</v>
      </c>
      <c r="D88" s="27">
        <v>3</v>
      </c>
      <c r="E88" s="27">
        <v>4</v>
      </c>
      <c r="F88" s="27">
        <f t="shared" si="30"/>
        <v>3</v>
      </c>
      <c r="G88" s="27">
        <f t="shared" si="31"/>
        <v>1</v>
      </c>
      <c r="H88" s="27">
        <f t="shared" si="32"/>
        <v>0</v>
      </c>
      <c r="I88" s="34">
        <f>VLOOKUP(F88,naive_stat!$A$4:$E$13,5,0)</f>
        <v>0.48148148148148145</v>
      </c>
      <c r="J88" s="35">
        <f>11-VLOOKUP(F88,naive_stat!$A$4:$F$13,6,0)</f>
        <v>5</v>
      </c>
      <c r="K88" s="36">
        <f>HLOOKUP(F88,$AL$3:AU88,AV88,0)</f>
        <v>5.2631578947368416</v>
      </c>
      <c r="L88" s="54">
        <f>IF(VLOOKUP(C88,dynamic!$A$66:$F$75,4,0)&gt;VLOOKUP(D88,dynamic!$A$66:$F$75,4,0),C88,D88)</f>
        <v>3</v>
      </c>
      <c r="M88" s="54">
        <f t="shared" si="18"/>
        <v>0</v>
      </c>
      <c r="N88" s="54">
        <f>IF(VLOOKUP(C88,dynamic!$A$66:$F$75,2,0)&gt;VLOOKUP(D88,dynamic!$A$66:$F$75,2,0),C88,D88)</f>
        <v>3</v>
      </c>
      <c r="O88" s="54">
        <f t="shared" si="19"/>
        <v>0</v>
      </c>
      <c r="P88" s="54">
        <f>IF(VLOOKUP(C88,dynamic!$A$66:$G$75,7,0)&gt;VLOOKUP(D88,dynamic!$A$66:$G$75,7,0),C88,D88)</f>
        <v>3</v>
      </c>
      <c r="Q88" s="54">
        <f t="shared" si="20"/>
        <v>0</v>
      </c>
      <c r="R88" s="27">
        <f>COUNTIF($E$4:$E88,R$3)</f>
        <v>8</v>
      </c>
      <c r="S88" s="27">
        <f>COUNTIF($E$4:$E88,S$3)</f>
        <v>18</v>
      </c>
      <c r="T88" s="27">
        <f>COUNTIF($E$4:$E88,T$3)</f>
        <v>9</v>
      </c>
      <c r="U88" s="27">
        <f>COUNTIF($E$4:$E88,U$3)</f>
        <v>10</v>
      </c>
      <c r="V88" s="27">
        <f>COUNTIF($E$4:$E88,V$3)</f>
        <v>9</v>
      </c>
      <c r="W88" s="27">
        <f>COUNTIF($E$4:$E88,W$3)</f>
        <v>6</v>
      </c>
      <c r="X88" s="27">
        <f>COUNTIF($E$4:$E88,X$3)</f>
        <v>6</v>
      </c>
      <c r="Y88" s="27">
        <f>COUNTIF($E$4:$E88,Y$3)</f>
        <v>9</v>
      </c>
      <c r="Z88" s="27">
        <f>COUNTIF($E$4:$E88,Z$3)</f>
        <v>5</v>
      </c>
      <c r="AA88" s="27">
        <f>COUNTIF($E$4:$E88,AA$3)</f>
        <v>5</v>
      </c>
      <c r="AB88" s="38">
        <f>COUNTIF($E$4:$F88,R$3)</f>
        <v>16</v>
      </c>
      <c r="AC88" s="28">
        <f>COUNTIF($E$4:$F88,S$3)</f>
        <v>24</v>
      </c>
      <c r="AD88" s="28">
        <f>COUNTIF($E$4:$F88,T$3)</f>
        <v>17</v>
      </c>
      <c r="AE88" s="28">
        <f>COUNTIF($E$4:$F88,U$3)</f>
        <v>19</v>
      </c>
      <c r="AF88" s="28">
        <f>COUNTIF($E$4:$F88,V$3)</f>
        <v>19</v>
      </c>
      <c r="AG88" s="28">
        <f>COUNTIF($E$4:$F88,W$3)</f>
        <v>14</v>
      </c>
      <c r="AH88" s="28">
        <f>COUNTIF($E$4:$F88,X$3)</f>
        <v>10</v>
      </c>
      <c r="AI88" s="28">
        <f>COUNTIF($E$4:$F88,Y$3)</f>
        <v>18</v>
      </c>
      <c r="AJ88" s="28">
        <f>COUNTIF($E$4:$F88,Z$3)</f>
        <v>17</v>
      </c>
      <c r="AK88" s="28">
        <f>COUNTIF($E$4:$F88,AA$3)</f>
        <v>16</v>
      </c>
      <c r="AL88" s="36">
        <f t="shared" si="33"/>
        <v>4</v>
      </c>
      <c r="AM88" s="36">
        <f t="shared" si="21"/>
        <v>13.5</v>
      </c>
      <c r="AN88" s="36">
        <f t="shared" si="22"/>
        <v>4.7647058823529411</v>
      </c>
      <c r="AO88" s="36">
        <f t="shared" si="23"/>
        <v>5.2631578947368416</v>
      </c>
      <c r="AP88" s="36">
        <f t="shared" si="24"/>
        <v>4.2631578947368416</v>
      </c>
      <c r="AQ88" s="36">
        <f t="shared" si="25"/>
        <v>2.5714285714285712</v>
      </c>
      <c r="AR88" s="36">
        <f t="shared" si="26"/>
        <v>3.5999999999999996</v>
      </c>
      <c r="AS88" s="36">
        <f t="shared" si="27"/>
        <v>4.5</v>
      </c>
      <c r="AT88" s="36">
        <f t="shared" si="28"/>
        <v>1.4705882352941178</v>
      </c>
      <c r="AU88" s="36">
        <f t="shared" si="29"/>
        <v>1.5625</v>
      </c>
      <c r="AV88" s="27">
        <v>86</v>
      </c>
    </row>
    <row r="89" spans="1:48" x14ac:dyDescent="0.35">
      <c r="A89" t="s">
        <v>144</v>
      </c>
      <c r="B89" s="33">
        <v>86</v>
      </c>
      <c r="C89" s="27">
        <v>9</v>
      </c>
      <c r="D89" s="27">
        <v>4</v>
      </c>
      <c r="E89" s="27">
        <v>4</v>
      </c>
      <c r="F89" s="27">
        <f t="shared" si="30"/>
        <v>9</v>
      </c>
      <c r="G89" s="27">
        <f t="shared" si="31"/>
        <v>5</v>
      </c>
      <c r="H89" s="27">
        <f t="shared" si="32"/>
        <v>0</v>
      </c>
      <c r="I89" s="34">
        <f>VLOOKUP(F89,naive_stat!$A$4:$E$13,5,0)</f>
        <v>0.4</v>
      </c>
      <c r="J89" s="35">
        <f>11-VLOOKUP(F89,naive_stat!$A$4:$F$13,6,0)</f>
        <v>2</v>
      </c>
      <c r="K89" s="36">
        <f>HLOOKUP(F89,$AL$3:AU89,AV89,0)</f>
        <v>1.4705882352941178</v>
      </c>
      <c r="L89" s="54">
        <f>IF(VLOOKUP(C89,dynamic!$A$66:$F$75,4,0)&gt;VLOOKUP(D89,dynamic!$A$66:$F$75,4,0),C89,D89)</f>
        <v>4</v>
      </c>
      <c r="M89" s="54">
        <f t="shared" si="18"/>
        <v>1</v>
      </c>
      <c r="N89" s="54">
        <f>IF(VLOOKUP(C89,dynamic!$A$66:$F$75,2,0)&gt;VLOOKUP(D89,dynamic!$A$66:$F$75,2,0),C89,D89)</f>
        <v>4</v>
      </c>
      <c r="O89" s="54">
        <f t="shared" si="19"/>
        <v>1</v>
      </c>
      <c r="P89" s="54">
        <f>IF(VLOOKUP(C89,dynamic!$A$66:$G$75,7,0)&gt;VLOOKUP(D89,dynamic!$A$66:$G$75,7,0),C89,D89)</f>
        <v>4</v>
      </c>
      <c r="Q89" s="54">
        <f t="shared" si="20"/>
        <v>1</v>
      </c>
      <c r="R89" s="27">
        <f>COUNTIF($E$4:$E89,R$3)</f>
        <v>8</v>
      </c>
      <c r="S89" s="27">
        <f>COUNTIF($E$4:$E89,S$3)</f>
        <v>18</v>
      </c>
      <c r="T89" s="27">
        <f>COUNTIF($E$4:$E89,T$3)</f>
        <v>9</v>
      </c>
      <c r="U89" s="27">
        <f>COUNTIF($E$4:$E89,U$3)</f>
        <v>10</v>
      </c>
      <c r="V89" s="27">
        <f>COUNTIF($E$4:$E89,V$3)</f>
        <v>10</v>
      </c>
      <c r="W89" s="27">
        <f>COUNTIF($E$4:$E89,W$3)</f>
        <v>6</v>
      </c>
      <c r="X89" s="27">
        <f>COUNTIF($E$4:$E89,X$3)</f>
        <v>6</v>
      </c>
      <c r="Y89" s="27">
        <f>COUNTIF($E$4:$E89,Y$3)</f>
        <v>9</v>
      </c>
      <c r="Z89" s="27">
        <f>COUNTIF($E$4:$E89,Z$3)</f>
        <v>5</v>
      </c>
      <c r="AA89" s="27">
        <f>COUNTIF($E$4:$E89,AA$3)</f>
        <v>5</v>
      </c>
      <c r="AB89" s="38">
        <f>COUNTIF($E$4:$F89,R$3)</f>
        <v>16</v>
      </c>
      <c r="AC89" s="28">
        <f>COUNTIF($E$4:$F89,S$3)</f>
        <v>24</v>
      </c>
      <c r="AD89" s="28">
        <f>COUNTIF($E$4:$F89,T$3)</f>
        <v>17</v>
      </c>
      <c r="AE89" s="28">
        <f>COUNTIF($E$4:$F89,U$3)</f>
        <v>19</v>
      </c>
      <c r="AF89" s="28">
        <f>COUNTIF($E$4:$F89,V$3)</f>
        <v>20</v>
      </c>
      <c r="AG89" s="28">
        <f>COUNTIF($E$4:$F89,W$3)</f>
        <v>14</v>
      </c>
      <c r="AH89" s="28">
        <f>COUNTIF($E$4:$F89,X$3)</f>
        <v>10</v>
      </c>
      <c r="AI89" s="28">
        <f>COUNTIF($E$4:$F89,Y$3)</f>
        <v>18</v>
      </c>
      <c r="AJ89" s="28">
        <f>COUNTIF($E$4:$F89,Z$3)</f>
        <v>17</v>
      </c>
      <c r="AK89" s="28">
        <f>COUNTIF($E$4:$F89,AA$3)</f>
        <v>17</v>
      </c>
      <c r="AL89" s="36">
        <f t="shared" si="33"/>
        <v>4</v>
      </c>
      <c r="AM89" s="36">
        <f t="shared" si="21"/>
        <v>13.5</v>
      </c>
      <c r="AN89" s="36">
        <f t="shared" si="22"/>
        <v>4.7647058823529411</v>
      </c>
      <c r="AO89" s="36">
        <f t="shared" si="23"/>
        <v>5.2631578947368416</v>
      </c>
      <c r="AP89" s="36">
        <f t="shared" si="24"/>
        <v>5</v>
      </c>
      <c r="AQ89" s="36">
        <f t="shared" si="25"/>
        <v>2.5714285714285712</v>
      </c>
      <c r="AR89" s="36">
        <f t="shared" si="26"/>
        <v>3.5999999999999996</v>
      </c>
      <c r="AS89" s="36">
        <f t="shared" si="27"/>
        <v>4.5</v>
      </c>
      <c r="AT89" s="36">
        <f t="shared" si="28"/>
        <v>1.4705882352941178</v>
      </c>
      <c r="AU89" s="36">
        <f t="shared" si="29"/>
        <v>1.4705882352941178</v>
      </c>
      <c r="AV89" s="27">
        <v>87</v>
      </c>
    </row>
    <row r="90" spans="1:48" x14ac:dyDescent="0.35">
      <c r="A90" t="s">
        <v>144</v>
      </c>
      <c r="B90" s="33">
        <v>87</v>
      </c>
      <c r="C90" s="27">
        <v>1</v>
      </c>
      <c r="D90" s="27">
        <v>2</v>
      </c>
      <c r="E90" s="27">
        <v>1</v>
      </c>
      <c r="F90" s="27">
        <f t="shared" si="30"/>
        <v>2</v>
      </c>
      <c r="G90" s="27">
        <f t="shared" si="31"/>
        <v>-1</v>
      </c>
      <c r="H90" s="27">
        <f t="shared" si="32"/>
        <v>0</v>
      </c>
      <c r="I90" s="34">
        <f>VLOOKUP(F90,naive_stat!$A$4:$E$13,5,0)</f>
        <v>0.4838709677419355</v>
      </c>
      <c r="J90" s="35">
        <f>11-VLOOKUP(F90,naive_stat!$A$4:$F$13,6,0)</f>
        <v>6</v>
      </c>
      <c r="K90" s="36">
        <f>HLOOKUP(F90,$AL$3:AU90,AV90,0)</f>
        <v>4.5</v>
      </c>
      <c r="L90" s="54">
        <f>IF(VLOOKUP(C90,dynamic!$A$66:$F$75,4,0)&gt;VLOOKUP(D90,dynamic!$A$66:$F$75,4,0),C90,D90)</f>
        <v>1</v>
      </c>
      <c r="M90" s="54">
        <f t="shared" si="18"/>
        <v>1</v>
      </c>
      <c r="N90" s="54">
        <f>IF(VLOOKUP(C90,dynamic!$A$66:$F$75,2,0)&gt;VLOOKUP(D90,dynamic!$A$66:$F$75,2,0),C90,D90)</f>
        <v>1</v>
      </c>
      <c r="O90" s="54">
        <f t="shared" si="19"/>
        <v>1</v>
      </c>
      <c r="P90" s="54">
        <f>IF(VLOOKUP(C90,dynamic!$A$66:$G$75,7,0)&gt;VLOOKUP(D90,dynamic!$A$66:$G$75,7,0),C90,D90)</f>
        <v>1</v>
      </c>
      <c r="Q90" s="54">
        <f t="shared" si="20"/>
        <v>1</v>
      </c>
      <c r="R90" s="27">
        <f>COUNTIF($E$4:$E90,R$3)</f>
        <v>8</v>
      </c>
      <c r="S90" s="27">
        <f>COUNTIF($E$4:$E90,S$3)</f>
        <v>19</v>
      </c>
      <c r="T90" s="27">
        <f>COUNTIF($E$4:$E90,T$3)</f>
        <v>9</v>
      </c>
      <c r="U90" s="27">
        <f>COUNTIF($E$4:$E90,U$3)</f>
        <v>10</v>
      </c>
      <c r="V90" s="27">
        <f>COUNTIF($E$4:$E90,V$3)</f>
        <v>10</v>
      </c>
      <c r="W90" s="27">
        <f>COUNTIF($E$4:$E90,W$3)</f>
        <v>6</v>
      </c>
      <c r="X90" s="27">
        <f>COUNTIF($E$4:$E90,X$3)</f>
        <v>6</v>
      </c>
      <c r="Y90" s="27">
        <f>COUNTIF($E$4:$E90,Y$3)</f>
        <v>9</v>
      </c>
      <c r="Z90" s="27">
        <f>COUNTIF($E$4:$E90,Z$3)</f>
        <v>5</v>
      </c>
      <c r="AA90" s="27">
        <f>COUNTIF($E$4:$E90,AA$3)</f>
        <v>5</v>
      </c>
      <c r="AB90" s="38">
        <f>COUNTIF($E$4:$F90,R$3)</f>
        <v>16</v>
      </c>
      <c r="AC90" s="28">
        <f>COUNTIF($E$4:$F90,S$3)</f>
        <v>25</v>
      </c>
      <c r="AD90" s="28">
        <f>COUNTIF($E$4:$F90,T$3)</f>
        <v>18</v>
      </c>
      <c r="AE90" s="28">
        <f>COUNTIF($E$4:$F90,U$3)</f>
        <v>19</v>
      </c>
      <c r="AF90" s="28">
        <f>COUNTIF($E$4:$F90,V$3)</f>
        <v>20</v>
      </c>
      <c r="AG90" s="28">
        <f>COUNTIF($E$4:$F90,W$3)</f>
        <v>14</v>
      </c>
      <c r="AH90" s="28">
        <f>COUNTIF($E$4:$F90,X$3)</f>
        <v>10</v>
      </c>
      <c r="AI90" s="28">
        <f>COUNTIF($E$4:$F90,Y$3)</f>
        <v>18</v>
      </c>
      <c r="AJ90" s="28">
        <f>COUNTIF($E$4:$F90,Z$3)</f>
        <v>17</v>
      </c>
      <c r="AK90" s="28">
        <f>COUNTIF($E$4:$F90,AA$3)</f>
        <v>17</v>
      </c>
      <c r="AL90" s="36">
        <f t="shared" si="33"/>
        <v>4</v>
      </c>
      <c r="AM90" s="36">
        <f t="shared" si="21"/>
        <v>14.44</v>
      </c>
      <c r="AN90" s="36">
        <f t="shared" si="22"/>
        <v>4.5</v>
      </c>
      <c r="AO90" s="36">
        <f t="shared" si="23"/>
        <v>5.2631578947368416</v>
      </c>
      <c r="AP90" s="36">
        <f t="shared" si="24"/>
        <v>5</v>
      </c>
      <c r="AQ90" s="36">
        <f t="shared" si="25"/>
        <v>2.5714285714285712</v>
      </c>
      <c r="AR90" s="36">
        <f t="shared" si="26"/>
        <v>3.5999999999999996</v>
      </c>
      <c r="AS90" s="36">
        <f t="shared" si="27"/>
        <v>4.5</v>
      </c>
      <c r="AT90" s="36">
        <f t="shared" si="28"/>
        <v>1.4705882352941178</v>
      </c>
      <c r="AU90" s="36">
        <f t="shared" si="29"/>
        <v>1.4705882352941178</v>
      </c>
      <c r="AV90" s="27">
        <v>88</v>
      </c>
    </row>
    <row r="91" spans="1:48" x14ac:dyDescent="0.35">
      <c r="A91" t="s">
        <v>144</v>
      </c>
      <c r="B91" s="33">
        <v>88</v>
      </c>
      <c r="C91" s="27">
        <v>7</v>
      </c>
      <c r="D91" s="27">
        <v>1</v>
      </c>
      <c r="E91" s="27">
        <v>7</v>
      </c>
      <c r="F91" s="27">
        <f t="shared" si="30"/>
        <v>1</v>
      </c>
      <c r="G91" s="27">
        <f t="shared" si="31"/>
        <v>6</v>
      </c>
      <c r="H91" s="27">
        <f t="shared" si="32"/>
        <v>0</v>
      </c>
      <c r="I91" s="34">
        <f>VLOOKUP(F91,naive_stat!$A$4:$E$13,5,0)</f>
        <v>0.7567567567567568</v>
      </c>
      <c r="J91" s="35">
        <f>11-VLOOKUP(F91,naive_stat!$A$4:$F$13,6,0)</f>
        <v>10</v>
      </c>
      <c r="K91" s="36">
        <f>HLOOKUP(F91,$AL$3:AU91,AV91,0)</f>
        <v>13.884615384615383</v>
      </c>
      <c r="L91" s="54">
        <f>IF(VLOOKUP(C91,dynamic!$A$66:$F$75,4,0)&gt;VLOOKUP(D91,dynamic!$A$66:$F$75,4,0),C91,D91)</f>
        <v>1</v>
      </c>
      <c r="M91" s="54">
        <f t="shared" si="18"/>
        <v>0</v>
      </c>
      <c r="N91" s="54">
        <f>IF(VLOOKUP(C91,dynamic!$A$66:$F$75,2,0)&gt;VLOOKUP(D91,dynamic!$A$66:$F$75,2,0),C91,D91)</f>
        <v>1</v>
      </c>
      <c r="O91" s="54">
        <f t="shared" si="19"/>
        <v>0</v>
      </c>
      <c r="P91" s="54">
        <f>IF(VLOOKUP(C91,dynamic!$A$66:$G$75,7,0)&gt;VLOOKUP(D91,dynamic!$A$66:$G$75,7,0),C91,D91)</f>
        <v>1</v>
      </c>
      <c r="Q91" s="54">
        <f t="shared" si="20"/>
        <v>0</v>
      </c>
      <c r="R91" s="27">
        <f>COUNTIF($E$4:$E91,R$3)</f>
        <v>8</v>
      </c>
      <c r="S91" s="27">
        <f>COUNTIF($E$4:$E91,S$3)</f>
        <v>19</v>
      </c>
      <c r="T91" s="27">
        <f>COUNTIF($E$4:$E91,T$3)</f>
        <v>9</v>
      </c>
      <c r="U91" s="27">
        <f>COUNTIF($E$4:$E91,U$3)</f>
        <v>10</v>
      </c>
      <c r="V91" s="27">
        <f>COUNTIF($E$4:$E91,V$3)</f>
        <v>10</v>
      </c>
      <c r="W91" s="27">
        <f>COUNTIF($E$4:$E91,W$3)</f>
        <v>6</v>
      </c>
      <c r="X91" s="27">
        <f>COUNTIF($E$4:$E91,X$3)</f>
        <v>6</v>
      </c>
      <c r="Y91" s="27">
        <f>COUNTIF($E$4:$E91,Y$3)</f>
        <v>10</v>
      </c>
      <c r="Z91" s="27">
        <f>COUNTIF($E$4:$E91,Z$3)</f>
        <v>5</v>
      </c>
      <c r="AA91" s="27">
        <f>COUNTIF($E$4:$E91,AA$3)</f>
        <v>5</v>
      </c>
      <c r="AB91" s="38">
        <f>COUNTIF($E$4:$F91,R$3)</f>
        <v>16</v>
      </c>
      <c r="AC91" s="28">
        <f>COUNTIF($E$4:$F91,S$3)</f>
        <v>26</v>
      </c>
      <c r="AD91" s="28">
        <f>COUNTIF($E$4:$F91,T$3)</f>
        <v>18</v>
      </c>
      <c r="AE91" s="28">
        <f>COUNTIF($E$4:$F91,U$3)</f>
        <v>19</v>
      </c>
      <c r="AF91" s="28">
        <f>COUNTIF($E$4:$F91,V$3)</f>
        <v>20</v>
      </c>
      <c r="AG91" s="28">
        <f>COUNTIF($E$4:$F91,W$3)</f>
        <v>14</v>
      </c>
      <c r="AH91" s="28">
        <f>COUNTIF($E$4:$F91,X$3)</f>
        <v>10</v>
      </c>
      <c r="AI91" s="28">
        <f>COUNTIF($E$4:$F91,Y$3)</f>
        <v>19</v>
      </c>
      <c r="AJ91" s="28">
        <f>COUNTIF($E$4:$F91,Z$3)</f>
        <v>17</v>
      </c>
      <c r="AK91" s="28">
        <f>COUNTIF($E$4:$F91,AA$3)</f>
        <v>17</v>
      </c>
      <c r="AL91" s="36">
        <f t="shared" si="33"/>
        <v>4</v>
      </c>
      <c r="AM91" s="36">
        <f t="shared" si="21"/>
        <v>13.884615384615383</v>
      </c>
      <c r="AN91" s="36">
        <f t="shared" si="22"/>
        <v>4.5</v>
      </c>
      <c r="AO91" s="36">
        <f t="shared" si="23"/>
        <v>5.2631578947368416</v>
      </c>
      <c r="AP91" s="36">
        <f t="shared" si="24"/>
        <v>5</v>
      </c>
      <c r="AQ91" s="36">
        <f t="shared" si="25"/>
        <v>2.5714285714285712</v>
      </c>
      <c r="AR91" s="36">
        <f t="shared" si="26"/>
        <v>3.5999999999999996</v>
      </c>
      <c r="AS91" s="36">
        <f t="shared" si="27"/>
        <v>5.2631578947368416</v>
      </c>
      <c r="AT91" s="36">
        <f t="shared" si="28"/>
        <v>1.4705882352941178</v>
      </c>
      <c r="AU91" s="36">
        <f t="shared" si="29"/>
        <v>1.4705882352941178</v>
      </c>
      <c r="AV91" s="27">
        <v>89</v>
      </c>
    </row>
    <row r="92" spans="1:48" x14ac:dyDescent="0.35">
      <c r="A92" t="s">
        <v>144</v>
      </c>
      <c r="B92" s="33">
        <v>89</v>
      </c>
      <c r="C92" s="27">
        <v>6</v>
      </c>
      <c r="D92" s="27">
        <v>2</v>
      </c>
      <c r="E92" s="27">
        <v>6</v>
      </c>
      <c r="F92" s="27">
        <f t="shared" si="30"/>
        <v>2</v>
      </c>
      <c r="G92" s="27">
        <f t="shared" si="31"/>
        <v>4</v>
      </c>
      <c r="H92" s="27">
        <f t="shared" si="32"/>
        <v>0</v>
      </c>
      <c r="I92" s="34">
        <f>VLOOKUP(F92,naive_stat!$A$4:$E$13,5,0)</f>
        <v>0.4838709677419355</v>
      </c>
      <c r="J92" s="35">
        <f>11-VLOOKUP(F92,naive_stat!$A$4:$F$13,6,0)</f>
        <v>6</v>
      </c>
      <c r="K92" s="36">
        <f>HLOOKUP(F92,$AL$3:AU92,AV92,0)</f>
        <v>4.2631578947368416</v>
      </c>
      <c r="L92" s="54">
        <f>IF(VLOOKUP(C92,dynamic!$A$66:$F$75,4,0)&gt;VLOOKUP(D92,dynamic!$A$66:$F$75,4,0),C92,D92)</f>
        <v>2</v>
      </c>
      <c r="M92" s="54">
        <f t="shared" si="18"/>
        <v>0</v>
      </c>
      <c r="N92" s="54">
        <f>IF(VLOOKUP(C92,dynamic!$A$66:$F$75,2,0)&gt;VLOOKUP(D92,dynamic!$A$66:$F$75,2,0),C92,D92)</f>
        <v>2</v>
      </c>
      <c r="O92" s="54">
        <f t="shared" si="19"/>
        <v>0</v>
      </c>
      <c r="P92" s="54">
        <f>IF(VLOOKUP(C92,dynamic!$A$66:$G$75,7,0)&gt;VLOOKUP(D92,dynamic!$A$66:$G$75,7,0),C92,D92)</f>
        <v>2</v>
      </c>
      <c r="Q92" s="54">
        <f t="shared" si="20"/>
        <v>0</v>
      </c>
      <c r="R92" s="27">
        <f>COUNTIF($E$4:$E92,R$3)</f>
        <v>8</v>
      </c>
      <c r="S92" s="27">
        <f>COUNTIF($E$4:$E92,S$3)</f>
        <v>19</v>
      </c>
      <c r="T92" s="27">
        <f>COUNTIF($E$4:$E92,T$3)</f>
        <v>9</v>
      </c>
      <c r="U92" s="27">
        <f>COUNTIF($E$4:$E92,U$3)</f>
        <v>10</v>
      </c>
      <c r="V92" s="27">
        <f>COUNTIF($E$4:$E92,V$3)</f>
        <v>10</v>
      </c>
      <c r="W92" s="27">
        <f>COUNTIF($E$4:$E92,W$3)</f>
        <v>6</v>
      </c>
      <c r="X92" s="27">
        <f>COUNTIF($E$4:$E92,X$3)</f>
        <v>7</v>
      </c>
      <c r="Y92" s="27">
        <f>COUNTIF($E$4:$E92,Y$3)</f>
        <v>10</v>
      </c>
      <c r="Z92" s="27">
        <f>COUNTIF($E$4:$E92,Z$3)</f>
        <v>5</v>
      </c>
      <c r="AA92" s="27">
        <f>COUNTIF($E$4:$E92,AA$3)</f>
        <v>5</v>
      </c>
      <c r="AB92" s="38">
        <f>COUNTIF($E$4:$F92,R$3)</f>
        <v>16</v>
      </c>
      <c r="AC92" s="28">
        <f>COUNTIF($E$4:$F92,S$3)</f>
        <v>26</v>
      </c>
      <c r="AD92" s="28">
        <f>COUNTIF($E$4:$F92,T$3)</f>
        <v>19</v>
      </c>
      <c r="AE92" s="28">
        <f>COUNTIF($E$4:$F92,U$3)</f>
        <v>19</v>
      </c>
      <c r="AF92" s="28">
        <f>COUNTIF($E$4:$F92,V$3)</f>
        <v>20</v>
      </c>
      <c r="AG92" s="28">
        <f>COUNTIF($E$4:$F92,W$3)</f>
        <v>14</v>
      </c>
      <c r="AH92" s="28">
        <f>COUNTIF($E$4:$F92,X$3)</f>
        <v>11</v>
      </c>
      <c r="AI92" s="28">
        <f>COUNTIF($E$4:$F92,Y$3)</f>
        <v>19</v>
      </c>
      <c r="AJ92" s="28">
        <f>COUNTIF($E$4:$F92,Z$3)</f>
        <v>17</v>
      </c>
      <c r="AK92" s="28">
        <f>COUNTIF($E$4:$F92,AA$3)</f>
        <v>17</v>
      </c>
      <c r="AL92" s="36">
        <f t="shared" si="33"/>
        <v>4</v>
      </c>
      <c r="AM92" s="36">
        <f t="shared" si="21"/>
        <v>13.884615384615383</v>
      </c>
      <c r="AN92" s="36">
        <f t="shared" si="22"/>
        <v>4.2631578947368416</v>
      </c>
      <c r="AO92" s="36">
        <f t="shared" si="23"/>
        <v>5.2631578947368416</v>
      </c>
      <c r="AP92" s="36">
        <f t="shared" si="24"/>
        <v>5</v>
      </c>
      <c r="AQ92" s="36">
        <f t="shared" si="25"/>
        <v>2.5714285714285712</v>
      </c>
      <c r="AR92" s="36">
        <f t="shared" si="26"/>
        <v>4.4545454545454541</v>
      </c>
      <c r="AS92" s="36">
        <f t="shared" si="27"/>
        <v>5.2631578947368416</v>
      </c>
      <c r="AT92" s="36">
        <f t="shared" si="28"/>
        <v>1.4705882352941178</v>
      </c>
      <c r="AU92" s="36">
        <f t="shared" si="29"/>
        <v>1.4705882352941178</v>
      </c>
      <c r="AV92" s="27">
        <v>90</v>
      </c>
    </row>
    <row r="93" spans="1:48" x14ac:dyDescent="0.35">
      <c r="A93" t="s">
        <v>144</v>
      </c>
      <c r="B93" s="33">
        <v>90</v>
      </c>
      <c r="C93" s="27">
        <v>9</v>
      </c>
      <c r="D93" s="27">
        <v>1</v>
      </c>
      <c r="E93" s="27">
        <v>9</v>
      </c>
      <c r="F93" s="27">
        <f t="shared" si="30"/>
        <v>1</v>
      </c>
      <c r="G93" s="27">
        <f t="shared" si="31"/>
        <v>8</v>
      </c>
      <c r="H93" s="27">
        <f t="shared" si="32"/>
        <v>0</v>
      </c>
      <c r="I93" s="34">
        <f>VLOOKUP(F93,naive_stat!$A$4:$E$13,5,0)</f>
        <v>0.7567567567567568</v>
      </c>
      <c r="J93" s="35">
        <f>11-VLOOKUP(F93,naive_stat!$A$4:$F$13,6,0)</f>
        <v>10</v>
      </c>
      <c r="K93" s="36">
        <f>HLOOKUP(F93,$AL$3:AU93,AV93,0)</f>
        <v>13.37037037037037</v>
      </c>
      <c r="L93" s="54">
        <f>IF(VLOOKUP(C93,dynamic!$A$66:$F$75,4,0)&gt;VLOOKUP(D93,dynamic!$A$66:$F$75,4,0),C93,D93)</f>
        <v>1</v>
      </c>
      <c r="M93" s="54">
        <f t="shared" si="18"/>
        <v>0</v>
      </c>
      <c r="N93" s="54">
        <f>IF(VLOOKUP(C93,dynamic!$A$66:$F$75,2,0)&gt;VLOOKUP(D93,dynamic!$A$66:$F$75,2,0),C93,D93)</f>
        <v>1</v>
      </c>
      <c r="O93" s="54">
        <f t="shared" si="19"/>
        <v>0</v>
      </c>
      <c r="P93" s="54">
        <f>IF(VLOOKUP(C93,dynamic!$A$66:$G$75,7,0)&gt;VLOOKUP(D93,dynamic!$A$66:$G$75,7,0),C93,D93)</f>
        <v>1</v>
      </c>
      <c r="Q93" s="54">
        <f t="shared" si="20"/>
        <v>0</v>
      </c>
      <c r="R93" s="27">
        <f>COUNTIF($E$4:$E93,R$3)</f>
        <v>8</v>
      </c>
      <c r="S93" s="27">
        <f>COUNTIF($E$4:$E93,S$3)</f>
        <v>19</v>
      </c>
      <c r="T93" s="27">
        <f>COUNTIF($E$4:$E93,T$3)</f>
        <v>9</v>
      </c>
      <c r="U93" s="27">
        <f>COUNTIF($E$4:$E93,U$3)</f>
        <v>10</v>
      </c>
      <c r="V93" s="27">
        <f>COUNTIF($E$4:$E93,V$3)</f>
        <v>10</v>
      </c>
      <c r="W93" s="27">
        <f>COUNTIF($E$4:$E93,W$3)</f>
        <v>6</v>
      </c>
      <c r="X93" s="27">
        <f>COUNTIF($E$4:$E93,X$3)</f>
        <v>7</v>
      </c>
      <c r="Y93" s="27">
        <f>COUNTIF($E$4:$E93,Y$3)</f>
        <v>10</v>
      </c>
      <c r="Z93" s="27">
        <f>COUNTIF($E$4:$E93,Z$3)</f>
        <v>5</v>
      </c>
      <c r="AA93" s="27">
        <f>COUNTIF($E$4:$E93,AA$3)</f>
        <v>6</v>
      </c>
      <c r="AB93" s="38">
        <f>COUNTIF($E$4:$F93,R$3)</f>
        <v>16</v>
      </c>
      <c r="AC93" s="28">
        <f>COUNTIF($E$4:$F93,S$3)</f>
        <v>27</v>
      </c>
      <c r="AD93" s="28">
        <f>COUNTIF($E$4:$F93,T$3)</f>
        <v>19</v>
      </c>
      <c r="AE93" s="28">
        <f>COUNTIF($E$4:$F93,U$3)</f>
        <v>19</v>
      </c>
      <c r="AF93" s="28">
        <f>COUNTIF($E$4:$F93,V$3)</f>
        <v>20</v>
      </c>
      <c r="AG93" s="28">
        <f>COUNTIF($E$4:$F93,W$3)</f>
        <v>14</v>
      </c>
      <c r="AH93" s="28">
        <f>COUNTIF($E$4:$F93,X$3)</f>
        <v>11</v>
      </c>
      <c r="AI93" s="28">
        <f>COUNTIF($E$4:$F93,Y$3)</f>
        <v>19</v>
      </c>
      <c r="AJ93" s="28">
        <f>COUNTIF($E$4:$F93,Z$3)</f>
        <v>17</v>
      </c>
      <c r="AK93" s="28">
        <f>COUNTIF($E$4:$F93,AA$3)</f>
        <v>18</v>
      </c>
      <c r="AL93" s="36">
        <f t="shared" si="33"/>
        <v>4</v>
      </c>
      <c r="AM93" s="36">
        <f t="shared" si="21"/>
        <v>13.37037037037037</v>
      </c>
      <c r="AN93" s="36">
        <f t="shared" si="22"/>
        <v>4.2631578947368416</v>
      </c>
      <c r="AO93" s="36">
        <f t="shared" si="23"/>
        <v>5.2631578947368416</v>
      </c>
      <c r="AP93" s="36">
        <f t="shared" si="24"/>
        <v>5</v>
      </c>
      <c r="AQ93" s="36">
        <f t="shared" si="25"/>
        <v>2.5714285714285712</v>
      </c>
      <c r="AR93" s="36">
        <f t="shared" si="26"/>
        <v>4.4545454545454541</v>
      </c>
      <c r="AS93" s="36">
        <f t="shared" si="27"/>
        <v>5.2631578947368416</v>
      </c>
      <c r="AT93" s="36">
        <f t="shared" si="28"/>
        <v>1.4705882352941178</v>
      </c>
      <c r="AU93" s="36">
        <f t="shared" si="29"/>
        <v>2</v>
      </c>
      <c r="AV93" s="27">
        <v>91</v>
      </c>
    </row>
    <row r="94" spans="1:48" x14ac:dyDescent="0.35">
      <c r="A94" t="s">
        <v>144</v>
      </c>
      <c r="B94" s="33">
        <v>91</v>
      </c>
      <c r="C94" s="27">
        <v>1</v>
      </c>
      <c r="D94" s="27">
        <v>2</v>
      </c>
      <c r="E94" s="27">
        <v>1</v>
      </c>
      <c r="F94" s="27">
        <f t="shared" si="30"/>
        <v>2</v>
      </c>
      <c r="G94" s="27">
        <f t="shared" si="31"/>
        <v>-1</v>
      </c>
      <c r="H94" s="27">
        <f t="shared" si="32"/>
        <v>0</v>
      </c>
      <c r="I94" s="34">
        <f>VLOOKUP(F94,naive_stat!$A$4:$E$13,5,0)</f>
        <v>0.4838709677419355</v>
      </c>
      <c r="J94" s="35">
        <f>11-VLOOKUP(F94,naive_stat!$A$4:$F$13,6,0)</f>
        <v>6</v>
      </c>
      <c r="K94" s="36">
        <f>HLOOKUP(F94,$AL$3:AU94,AV94,0)</f>
        <v>4.05</v>
      </c>
      <c r="L94" s="54">
        <f>IF(VLOOKUP(C94,dynamic!$A$66:$F$75,4,0)&gt;VLOOKUP(D94,dynamic!$A$66:$F$75,4,0),C94,D94)</f>
        <v>1</v>
      </c>
      <c r="M94" s="54">
        <f t="shared" si="18"/>
        <v>1</v>
      </c>
      <c r="N94" s="54">
        <f>IF(VLOOKUP(C94,dynamic!$A$66:$F$75,2,0)&gt;VLOOKUP(D94,dynamic!$A$66:$F$75,2,0),C94,D94)</f>
        <v>1</v>
      </c>
      <c r="O94" s="54">
        <f t="shared" si="19"/>
        <v>1</v>
      </c>
      <c r="P94" s="54">
        <f>IF(VLOOKUP(C94,dynamic!$A$66:$G$75,7,0)&gt;VLOOKUP(D94,dynamic!$A$66:$G$75,7,0),C94,D94)</f>
        <v>1</v>
      </c>
      <c r="Q94" s="54">
        <f t="shared" si="20"/>
        <v>1</v>
      </c>
      <c r="R94" s="27">
        <f>COUNTIF($E$4:$E94,R$3)</f>
        <v>8</v>
      </c>
      <c r="S94" s="27">
        <f>COUNTIF($E$4:$E94,S$3)</f>
        <v>20</v>
      </c>
      <c r="T94" s="27">
        <f>COUNTIF($E$4:$E94,T$3)</f>
        <v>9</v>
      </c>
      <c r="U94" s="27">
        <f>COUNTIF($E$4:$E94,U$3)</f>
        <v>10</v>
      </c>
      <c r="V94" s="27">
        <f>COUNTIF($E$4:$E94,V$3)</f>
        <v>10</v>
      </c>
      <c r="W94" s="27">
        <f>COUNTIF($E$4:$E94,W$3)</f>
        <v>6</v>
      </c>
      <c r="X94" s="27">
        <f>COUNTIF($E$4:$E94,X$3)</f>
        <v>7</v>
      </c>
      <c r="Y94" s="27">
        <f>COUNTIF($E$4:$E94,Y$3)</f>
        <v>10</v>
      </c>
      <c r="Z94" s="27">
        <f>COUNTIF($E$4:$E94,Z$3)</f>
        <v>5</v>
      </c>
      <c r="AA94" s="27">
        <f>COUNTIF($E$4:$E94,AA$3)</f>
        <v>6</v>
      </c>
      <c r="AB94" s="38">
        <f>COUNTIF($E$4:$F94,R$3)</f>
        <v>16</v>
      </c>
      <c r="AC94" s="28">
        <f>COUNTIF($E$4:$F94,S$3)</f>
        <v>28</v>
      </c>
      <c r="AD94" s="28">
        <f>COUNTIF($E$4:$F94,T$3)</f>
        <v>20</v>
      </c>
      <c r="AE94" s="28">
        <f>COUNTIF($E$4:$F94,U$3)</f>
        <v>19</v>
      </c>
      <c r="AF94" s="28">
        <f>COUNTIF($E$4:$F94,V$3)</f>
        <v>20</v>
      </c>
      <c r="AG94" s="28">
        <f>COUNTIF($E$4:$F94,W$3)</f>
        <v>14</v>
      </c>
      <c r="AH94" s="28">
        <f>COUNTIF($E$4:$F94,X$3)</f>
        <v>11</v>
      </c>
      <c r="AI94" s="28">
        <f>COUNTIF($E$4:$F94,Y$3)</f>
        <v>19</v>
      </c>
      <c r="AJ94" s="28">
        <f>COUNTIF($E$4:$F94,Z$3)</f>
        <v>17</v>
      </c>
      <c r="AK94" s="28">
        <f>COUNTIF($E$4:$F94,AA$3)</f>
        <v>18</v>
      </c>
      <c r="AL94" s="36">
        <f t="shared" si="33"/>
        <v>4</v>
      </c>
      <c r="AM94" s="36">
        <f t="shared" si="21"/>
        <v>14.285714285714286</v>
      </c>
      <c r="AN94" s="36">
        <f t="shared" si="22"/>
        <v>4.05</v>
      </c>
      <c r="AO94" s="36">
        <f t="shared" si="23"/>
        <v>5.2631578947368416</v>
      </c>
      <c r="AP94" s="36">
        <f t="shared" si="24"/>
        <v>5</v>
      </c>
      <c r="AQ94" s="36">
        <f t="shared" si="25"/>
        <v>2.5714285714285712</v>
      </c>
      <c r="AR94" s="36">
        <f t="shared" si="26"/>
        <v>4.4545454545454541</v>
      </c>
      <c r="AS94" s="36">
        <f t="shared" si="27"/>
        <v>5.2631578947368416</v>
      </c>
      <c r="AT94" s="36">
        <f t="shared" si="28"/>
        <v>1.4705882352941178</v>
      </c>
      <c r="AU94" s="36">
        <f t="shared" si="29"/>
        <v>2</v>
      </c>
      <c r="AV94" s="27">
        <v>92</v>
      </c>
    </row>
    <row r="95" spans="1:48" x14ac:dyDescent="0.35">
      <c r="A95" t="s">
        <v>144</v>
      </c>
      <c r="B95" s="33">
        <v>92</v>
      </c>
      <c r="C95" s="27">
        <v>0</v>
      </c>
      <c r="D95" s="27">
        <v>5</v>
      </c>
      <c r="E95" s="27">
        <v>0</v>
      </c>
      <c r="F95" s="27">
        <f t="shared" si="30"/>
        <v>5</v>
      </c>
      <c r="G95" s="27">
        <f t="shared" si="31"/>
        <v>-5</v>
      </c>
      <c r="H95" s="27">
        <f t="shared" si="32"/>
        <v>0</v>
      </c>
      <c r="I95" s="34">
        <f>VLOOKUP(F95,naive_stat!$A$4:$E$13,5,0)</f>
        <v>0.42307692307692307</v>
      </c>
      <c r="J95" s="35">
        <f>11-VLOOKUP(F95,naive_stat!$A$4:$F$13,6,0)</f>
        <v>3</v>
      </c>
      <c r="K95" s="36">
        <f>HLOOKUP(F95,$AL$3:AU95,AV95,0)</f>
        <v>2.4000000000000004</v>
      </c>
      <c r="L95" s="54">
        <f>IF(VLOOKUP(C95,dynamic!$A$66:$F$75,4,0)&gt;VLOOKUP(D95,dynamic!$A$66:$F$75,4,0),C95,D95)</f>
        <v>0</v>
      </c>
      <c r="M95" s="54">
        <f t="shared" si="18"/>
        <v>1</v>
      </c>
      <c r="N95" s="54">
        <f>IF(VLOOKUP(C95,dynamic!$A$66:$F$75,2,0)&gt;VLOOKUP(D95,dynamic!$A$66:$F$75,2,0),C95,D95)</f>
        <v>0</v>
      </c>
      <c r="O95" s="54">
        <f t="shared" si="19"/>
        <v>1</v>
      </c>
      <c r="P95" s="54">
        <f>IF(VLOOKUP(C95,dynamic!$A$66:$G$75,7,0)&gt;VLOOKUP(D95,dynamic!$A$66:$G$75,7,0),C95,D95)</f>
        <v>0</v>
      </c>
      <c r="Q95" s="54">
        <f t="shared" si="20"/>
        <v>1</v>
      </c>
      <c r="R95" s="27">
        <f>COUNTIF($E$4:$E95,R$3)</f>
        <v>9</v>
      </c>
      <c r="S95" s="27">
        <f>COUNTIF($E$4:$E95,S$3)</f>
        <v>20</v>
      </c>
      <c r="T95" s="27">
        <f>COUNTIF($E$4:$E95,T$3)</f>
        <v>9</v>
      </c>
      <c r="U95" s="27">
        <f>COUNTIF($E$4:$E95,U$3)</f>
        <v>10</v>
      </c>
      <c r="V95" s="27">
        <f>COUNTIF($E$4:$E95,V$3)</f>
        <v>10</v>
      </c>
      <c r="W95" s="27">
        <f>COUNTIF($E$4:$E95,W$3)</f>
        <v>6</v>
      </c>
      <c r="X95" s="27">
        <f>COUNTIF($E$4:$E95,X$3)</f>
        <v>7</v>
      </c>
      <c r="Y95" s="27">
        <f>COUNTIF($E$4:$E95,Y$3)</f>
        <v>10</v>
      </c>
      <c r="Z95" s="27">
        <f>COUNTIF($E$4:$E95,Z$3)</f>
        <v>5</v>
      </c>
      <c r="AA95" s="27">
        <f>COUNTIF($E$4:$E95,AA$3)</f>
        <v>6</v>
      </c>
      <c r="AB95" s="38">
        <f>COUNTIF($E$4:$F95,R$3)</f>
        <v>17</v>
      </c>
      <c r="AC95" s="28">
        <f>COUNTIF($E$4:$F95,S$3)</f>
        <v>28</v>
      </c>
      <c r="AD95" s="28">
        <f>COUNTIF($E$4:$F95,T$3)</f>
        <v>20</v>
      </c>
      <c r="AE95" s="28">
        <f>COUNTIF($E$4:$F95,U$3)</f>
        <v>19</v>
      </c>
      <c r="AF95" s="28">
        <f>COUNTIF($E$4:$F95,V$3)</f>
        <v>20</v>
      </c>
      <c r="AG95" s="28">
        <f>COUNTIF($E$4:$F95,W$3)</f>
        <v>15</v>
      </c>
      <c r="AH95" s="28">
        <f>COUNTIF($E$4:$F95,X$3)</f>
        <v>11</v>
      </c>
      <c r="AI95" s="28">
        <f>COUNTIF($E$4:$F95,Y$3)</f>
        <v>19</v>
      </c>
      <c r="AJ95" s="28">
        <f>COUNTIF($E$4:$F95,Z$3)</f>
        <v>17</v>
      </c>
      <c r="AK95" s="28">
        <f>COUNTIF($E$4:$F95,AA$3)</f>
        <v>18</v>
      </c>
      <c r="AL95" s="36">
        <f t="shared" si="33"/>
        <v>4.7647058823529411</v>
      </c>
      <c r="AM95" s="36">
        <f t="shared" si="21"/>
        <v>14.285714285714286</v>
      </c>
      <c r="AN95" s="36">
        <f t="shared" si="22"/>
        <v>4.05</v>
      </c>
      <c r="AO95" s="36">
        <f t="shared" si="23"/>
        <v>5.2631578947368416</v>
      </c>
      <c r="AP95" s="36">
        <f t="shared" si="24"/>
        <v>5</v>
      </c>
      <c r="AQ95" s="36">
        <f t="shared" si="25"/>
        <v>2.4000000000000004</v>
      </c>
      <c r="AR95" s="36">
        <f t="shared" si="26"/>
        <v>4.4545454545454541</v>
      </c>
      <c r="AS95" s="36">
        <f t="shared" si="27"/>
        <v>5.2631578947368416</v>
      </c>
      <c r="AT95" s="36">
        <f t="shared" si="28"/>
        <v>1.4705882352941178</v>
      </c>
      <c r="AU95" s="36">
        <f t="shared" si="29"/>
        <v>2</v>
      </c>
      <c r="AV95" s="27">
        <v>93</v>
      </c>
    </row>
    <row r="96" spans="1:48" x14ac:dyDescent="0.35">
      <c r="A96" t="s">
        <v>144</v>
      </c>
      <c r="B96" s="33">
        <v>93</v>
      </c>
      <c r="C96" s="27">
        <v>4</v>
      </c>
      <c r="D96" s="27">
        <v>5</v>
      </c>
      <c r="E96" s="27">
        <v>5</v>
      </c>
      <c r="F96" s="27">
        <f t="shared" si="30"/>
        <v>4</v>
      </c>
      <c r="G96" s="27">
        <f t="shared" si="31"/>
        <v>-1</v>
      </c>
      <c r="H96" s="27">
        <f t="shared" si="32"/>
        <v>0</v>
      </c>
      <c r="I96" s="34">
        <f>VLOOKUP(F96,naive_stat!$A$4:$E$13,5,0)</f>
        <v>0.5161290322580645</v>
      </c>
      <c r="J96" s="35">
        <f>11-VLOOKUP(F96,naive_stat!$A$4:$F$13,6,0)</f>
        <v>8</v>
      </c>
      <c r="K96" s="36">
        <f>HLOOKUP(F96,$AL$3:AU96,AV96,0)</f>
        <v>4.7619047619047619</v>
      </c>
      <c r="L96" s="54">
        <f>IF(VLOOKUP(C96,dynamic!$A$66:$F$75,4,0)&gt;VLOOKUP(D96,dynamic!$A$66:$F$75,4,0),C96,D96)</f>
        <v>4</v>
      </c>
      <c r="M96" s="54">
        <f t="shared" si="18"/>
        <v>0</v>
      </c>
      <c r="N96" s="54">
        <f>IF(VLOOKUP(C96,dynamic!$A$66:$F$75,2,0)&gt;VLOOKUP(D96,dynamic!$A$66:$F$75,2,0),C96,D96)</f>
        <v>4</v>
      </c>
      <c r="O96" s="54">
        <f t="shared" si="19"/>
        <v>0</v>
      </c>
      <c r="P96" s="54">
        <f>IF(VLOOKUP(C96,dynamic!$A$66:$G$75,7,0)&gt;VLOOKUP(D96,dynamic!$A$66:$G$75,7,0),C96,D96)</f>
        <v>4</v>
      </c>
      <c r="Q96" s="54">
        <f t="shared" si="20"/>
        <v>0</v>
      </c>
      <c r="R96" s="27">
        <f>COUNTIF($E$4:$E96,R$3)</f>
        <v>9</v>
      </c>
      <c r="S96" s="27">
        <f>COUNTIF($E$4:$E96,S$3)</f>
        <v>20</v>
      </c>
      <c r="T96" s="27">
        <f>COUNTIF($E$4:$E96,T$3)</f>
        <v>9</v>
      </c>
      <c r="U96" s="27">
        <f>COUNTIF($E$4:$E96,U$3)</f>
        <v>10</v>
      </c>
      <c r="V96" s="27">
        <f>COUNTIF($E$4:$E96,V$3)</f>
        <v>10</v>
      </c>
      <c r="W96" s="27">
        <f>COUNTIF($E$4:$E96,W$3)</f>
        <v>7</v>
      </c>
      <c r="X96" s="27">
        <f>COUNTIF($E$4:$E96,X$3)</f>
        <v>7</v>
      </c>
      <c r="Y96" s="27">
        <f>COUNTIF($E$4:$E96,Y$3)</f>
        <v>10</v>
      </c>
      <c r="Z96" s="27">
        <f>COUNTIF($E$4:$E96,Z$3)</f>
        <v>5</v>
      </c>
      <c r="AA96" s="27">
        <f>COUNTIF($E$4:$E96,AA$3)</f>
        <v>6</v>
      </c>
      <c r="AB96" s="38">
        <f>COUNTIF($E$4:$F96,R$3)</f>
        <v>17</v>
      </c>
      <c r="AC96" s="28">
        <f>COUNTIF($E$4:$F96,S$3)</f>
        <v>28</v>
      </c>
      <c r="AD96" s="28">
        <f>COUNTIF($E$4:$F96,T$3)</f>
        <v>20</v>
      </c>
      <c r="AE96" s="28">
        <f>COUNTIF($E$4:$F96,U$3)</f>
        <v>19</v>
      </c>
      <c r="AF96" s="28">
        <f>COUNTIF($E$4:$F96,V$3)</f>
        <v>21</v>
      </c>
      <c r="AG96" s="28">
        <f>COUNTIF($E$4:$F96,W$3)</f>
        <v>16</v>
      </c>
      <c r="AH96" s="28">
        <f>COUNTIF($E$4:$F96,X$3)</f>
        <v>11</v>
      </c>
      <c r="AI96" s="28">
        <f>COUNTIF($E$4:$F96,Y$3)</f>
        <v>19</v>
      </c>
      <c r="AJ96" s="28">
        <f>COUNTIF($E$4:$F96,Z$3)</f>
        <v>17</v>
      </c>
      <c r="AK96" s="28">
        <f>COUNTIF($E$4:$F96,AA$3)</f>
        <v>18</v>
      </c>
      <c r="AL96" s="36">
        <f t="shared" si="33"/>
        <v>4.7647058823529411</v>
      </c>
      <c r="AM96" s="36">
        <f t="shared" si="21"/>
        <v>14.285714285714286</v>
      </c>
      <c r="AN96" s="36">
        <f t="shared" si="22"/>
        <v>4.05</v>
      </c>
      <c r="AO96" s="36">
        <f t="shared" si="23"/>
        <v>5.2631578947368416</v>
      </c>
      <c r="AP96" s="36">
        <f t="shared" si="24"/>
        <v>4.7619047619047619</v>
      </c>
      <c r="AQ96" s="36">
        <f t="shared" si="25"/>
        <v>3.0625</v>
      </c>
      <c r="AR96" s="36">
        <f t="shared" si="26"/>
        <v>4.4545454545454541</v>
      </c>
      <c r="AS96" s="36">
        <f t="shared" si="27"/>
        <v>5.2631578947368416</v>
      </c>
      <c r="AT96" s="36">
        <f t="shared" si="28"/>
        <v>1.4705882352941178</v>
      </c>
      <c r="AU96" s="36">
        <f t="shared" si="29"/>
        <v>2</v>
      </c>
      <c r="AV96" s="27">
        <v>94</v>
      </c>
    </row>
    <row r="97" spans="1:48" x14ac:dyDescent="0.35">
      <c r="A97" t="s">
        <v>144</v>
      </c>
      <c r="B97" s="33">
        <v>94</v>
      </c>
      <c r="C97" s="27">
        <v>0</v>
      </c>
      <c r="D97" s="27">
        <v>9</v>
      </c>
      <c r="E97" s="27">
        <v>0</v>
      </c>
      <c r="F97" s="27">
        <f t="shared" si="30"/>
        <v>9</v>
      </c>
      <c r="G97" s="27">
        <f t="shared" si="31"/>
        <v>-9</v>
      </c>
      <c r="H97" s="27">
        <f t="shared" si="32"/>
        <v>0</v>
      </c>
      <c r="I97" s="34">
        <f>VLOOKUP(F97,naive_stat!$A$4:$E$13,5,0)</f>
        <v>0.4</v>
      </c>
      <c r="J97" s="35">
        <f>11-VLOOKUP(F97,naive_stat!$A$4:$F$13,6,0)</f>
        <v>2</v>
      </c>
      <c r="K97" s="36">
        <f>HLOOKUP(F97,$AL$3:AU97,AV97,0)</f>
        <v>1.8947368421052631</v>
      </c>
      <c r="L97" s="54">
        <f>IF(VLOOKUP(C97,dynamic!$A$66:$F$75,4,0)&gt;VLOOKUP(D97,dynamic!$A$66:$F$75,4,0),C97,D97)</f>
        <v>0</v>
      </c>
      <c r="M97" s="54">
        <f t="shared" si="18"/>
        <v>1</v>
      </c>
      <c r="N97" s="54">
        <f>IF(VLOOKUP(C97,dynamic!$A$66:$F$75,2,0)&gt;VLOOKUP(D97,dynamic!$A$66:$F$75,2,0),C97,D97)</f>
        <v>0</v>
      </c>
      <c r="O97" s="54">
        <f t="shared" si="19"/>
        <v>1</v>
      </c>
      <c r="P97" s="54">
        <f>IF(VLOOKUP(C97,dynamic!$A$66:$G$75,7,0)&gt;VLOOKUP(D97,dynamic!$A$66:$G$75,7,0),C97,D97)</f>
        <v>0</v>
      </c>
      <c r="Q97" s="54">
        <f t="shared" si="20"/>
        <v>1</v>
      </c>
      <c r="R97" s="27">
        <f>COUNTIF($E$4:$E97,R$3)</f>
        <v>10</v>
      </c>
      <c r="S97" s="27">
        <f>COUNTIF($E$4:$E97,S$3)</f>
        <v>20</v>
      </c>
      <c r="T97" s="27">
        <f>COUNTIF($E$4:$E97,T$3)</f>
        <v>9</v>
      </c>
      <c r="U97" s="27">
        <f>COUNTIF($E$4:$E97,U$3)</f>
        <v>10</v>
      </c>
      <c r="V97" s="27">
        <f>COUNTIF($E$4:$E97,V$3)</f>
        <v>10</v>
      </c>
      <c r="W97" s="27">
        <f>COUNTIF($E$4:$E97,W$3)</f>
        <v>7</v>
      </c>
      <c r="X97" s="27">
        <f>COUNTIF($E$4:$E97,X$3)</f>
        <v>7</v>
      </c>
      <c r="Y97" s="27">
        <f>COUNTIF($E$4:$E97,Y$3)</f>
        <v>10</v>
      </c>
      <c r="Z97" s="27">
        <f>COUNTIF($E$4:$E97,Z$3)</f>
        <v>5</v>
      </c>
      <c r="AA97" s="27">
        <f>COUNTIF($E$4:$E97,AA$3)</f>
        <v>6</v>
      </c>
      <c r="AB97" s="38">
        <f>COUNTIF($E$4:$F97,R$3)</f>
        <v>18</v>
      </c>
      <c r="AC97" s="28">
        <f>COUNTIF($E$4:$F97,S$3)</f>
        <v>28</v>
      </c>
      <c r="AD97" s="28">
        <f>COUNTIF($E$4:$F97,T$3)</f>
        <v>20</v>
      </c>
      <c r="AE97" s="28">
        <f>COUNTIF($E$4:$F97,U$3)</f>
        <v>19</v>
      </c>
      <c r="AF97" s="28">
        <f>COUNTIF($E$4:$F97,V$3)</f>
        <v>21</v>
      </c>
      <c r="AG97" s="28">
        <f>COUNTIF($E$4:$F97,W$3)</f>
        <v>16</v>
      </c>
      <c r="AH97" s="28">
        <f>COUNTIF($E$4:$F97,X$3)</f>
        <v>11</v>
      </c>
      <c r="AI97" s="28">
        <f>COUNTIF($E$4:$F97,Y$3)</f>
        <v>19</v>
      </c>
      <c r="AJ97" s="28">
        <f>COUNTIF($E$4:$F97,Z$3)</f>
        <v>17</v>
      </c>
      <c r="AK97" s="28">
        <f>COUNTIF($E$4:$F97,AA$3)</f>
        <v>19</v>
      </c>
      <c r="AL97" s="36">
        <f t="shared" si="33"/>
        <v>5.5555555555555554</v>
      </c>
      <c r="AM97" s="36">
        <f t="shared" si="21"/>
        <v>14.285714285714286</v>
      </c>
      <c r="AN97" s="36">
        <f t="shared" si="22"/>
        <v>4.05</v>
      </c>
      <c r="AO97" s="36">
        <f t="shared" si="23"/>
        <v>5.2631578947368416</v>
      </c>
      <c r="AP97" s="36">
        <f t="shared" si="24"/>
        <v>4.7619047619047619</v>
      </c>
      <c r="AQ97" s="36">
        <f t="shared" si="25"/>
        <v>3.0625</v>
      </c>
      <c r="AR97" s="36">
        <f t="shared" si="26"/>
        <v>4.4545454545454541</v>
      </c>
      <c r="AS97" s="36">
        <f t="shared" si="27"/>
        <v>5.2631578947368416</v>
      </c>
      <c r="AT97" s="36">
        <f t="shared" si="28"/>
        <v>1.4705882352941178</v>
      </c>
      <c r="AU97" s="36">
        <f t="shared" si="29"/>
        <v>1.8947368421052631</v>
      </c>
      <c r="AV97" s="27">
        <v>95</v>
      </c>
    </row>
    <row r="98" spans="1:48" x14ac:dyDescent="0.35">
      <c r="A98" t="s">
        <v>144</v>
      </c>
      <c r="B98" s="33">
        <v>95</v>
      </c>
      <c r="C98" s="27">
        <v>1</v>
      </c>
      <c r="D98" s="27">
        <v>4</v>
      </c>
      <c r="E98" s="27">
        <v>1</v>
      </c>
      <c r="F98" s="27">
        <f t="shared" si="30"/>
        <v>4</v>
      </c>
      <c r="G98" s="27">
        <f t="shared" si="31"/>
        <v>-3</v>
      </c>
      <c r="H98" s="27">
        <f t="shared" si="32"/>
        <v>0</v>
      </c>
      <c r="I98" s="34">
        <f>VLOOKUP(F98,naive_stat!$A$4:$E$13,5,0)</f>
        <v>0.5161290322580645</v>
      </c>
      <c r="J98" s="35">
        <f>11-VLOOKUP(F98,naive_stat!$A$4:$F$13,6,0)</f>
        <v>8</v>
      </c>
      <c r="K98" s="36">
        <f>HLOOKUP(F98,$AL$3:AU98,AV98,0)</f>
        <v>4.545454545454545</v>
      </c>
      <c r="L98" s="54">
        <f>IF(VLOOKUP(C98,dynamic!$A$66:$F$75,4,0)&gt;VLOOKUP(D98,dynamic!$A$66:$F$75,4,0),C98,D98)</f>
        <v>1</v>
      </c>
      <c r="M98" s="54">
        <f t="shared" si="18"/>
        <v>1</v>
      </c>
      <c r="N98" s="54">
        <f>IF(VLOOKUP(C98,dynamic!$A$66:$F$75,2,0)&gt;VLOOKUP(D98,dynamic!$A$66:$F$75,2,0),C98,D98)</f>
        <v>1</v>
      </c>
      <c r="O98" s="54">
        <f t="shared" si="19"/>
        <v>1</v>
      </c>
      <c r="P98" s="54">
        <f>IF(VLOOKUP(C98,dynamic!$A$66:$G$75,7,0)&gt;VLOOKUP(D98,dynamic!$A$66:$G$75,7,0),C98,D98)</f>
        <v>1</v>
      </c>
      <c r="Q98" s="54">
        <f t="shared" si="20"/>
        <v>1</v>
      </c>
      <c r="R98" s="27">
        <f>COUNTIF($E$4:$E98,R$3)</f>
        <v>10</v>
      </c>
      <c r="S98" s="27">
        <f>COUNTIF($E$4:$E98,S$3)</f>
        <v>21</v>
      </c>
      <c r="T98" s="27">
        <f>COUNTIF($E$4:$E98,T$3)</f>
        <v>9</v>
      </c>
      <c r="U98" s="27">
        <f>COUNTIF($E$4:$E98,U$3)</f>
        <v>10</v>
      </c>
      <c r="V98" s="27">
        <f>COUNTIF($E$4:$E98,V$3)</f>
        <v>10</v>
      </c>
      <c r="W98" s="27">
        <f>COUNTIF($E$4:$E98,W$3)</f>
        <v>7</v>
      </c>
      <c r="X98" s="27">
        <f>COUNTIF($E$4:$E98,X$3)</f>
        <v>7</v>
      </c>
      <c r="Y98" s="27">
        <f>COUNTIF($E$4:$E98,Y$3)</f>
        <v>10</v>
      </c>
      <c r="Z98" s="27">
        <f>COUNTIF($E$4:$E98,Z$3)</f>
        <v>5</v>
      </c>
      <c r="AA98" s="27">
        <f>COUNTIF($E$4:$E98,AA$3)</f>
        <v>6</v>
      </c>
      <c r="AB98" s="38">
        <f>COUNTIF($E$4:$F98,R$3)</f>
        <v>18</v>
      </c>
      <c r="AC98" s="28">
        <f>COUNTIF($E$4:$F98,S$3)</f>
        <v>29</v>
      </c>
      <c r="AD98" s="28">
        <f>COUNTIF($E$4:$F98,T$3)</f>
        <v>20</v>
      </c>
      <c r="AE98" s="28">
        <f>COUNTIF($E$4:$F98,U$3)</f>
        <v>19</v>
      </c>
      <c r="AF98" s="28">
        <f>COUNTIF($E$4:$F98,V$3)</f>
        <v>22</v>
      </c>
      <c r="AG98" s="28">
        <f>COUNTIF($E$4:$F98,W$3)</f>
        <v>16</v>
      </c>
      <c r="AH98" s="28">
        <f>COUNTIF($E$4:$F98,X$3)</f>
        <v>11</v>
      </c>
      <c r="AI98" s="28">
        <f>COUNTIF($E$4:$F98,Y$3)</f>
        <v>19</v>
      </c>
      <c r="AJ98" s="28">
        <f>COUNTIF($E$4:$F98,Z$3)</f>
        <v>17</v>
      </c>
      <c r="AK98" s="28">
        <f>COUNTIF($E$4:$F98,AA$3)</f>
        <v>19</v>
      </c>
      <c r="AL98" s="36">
        <f t="shared" si="33"/>
        <v>5.5555555555555554</v>
      </c>
      <c r="AM98" s="36">
        <f t="shared" si="21"/>
        <v>15.206896551724139</v>
      </c>
      <c r="AN98" s="36">
        <f t="shared" si="22"/>
        <v>4.05</v>
      </c>
      <c r="AO98" s="36">
        <f t="shared" si="23"/>
        <v>5.2631578947368416</v>
      </c>
      <c r="AP98" s="36">
        <f t="shared" si="24"/>
        <v>4.545454545454545</v>
      </c>
      <c r="AQ98" s="36">
        <f t="shared" si="25"/>
        <v>3.0625</v>
      </c>
      <c r="AR98" s="36">
        <f t="shared" si="26"/>
        <v>4.4545454545454541</v>
      </c>
      <c r="AS98" s="36">
        <f t="shared" si="27"/>
        <v>5.2631578947368416</v>
      </c>
      <c r="AT98" s="36">
        <f t="shared" si="28"/>
        <v>1.4705882352941178</v>
      </c>
      <c r="AU98" s="36">
        <f t="shared" si="29"/>
        <v>1.8947368421052631</v>
      </c>
      <c r="AV98" s="27">
        <v>96</v>
      </c>
    </row>
    <row r="99" spans="1:48" x14ac:dyDescent="0.35">
      <c r="A99" t="s">
        <v>144</v>
      </c>
      <c r="B99" s="33">
        <v>96</v>
      </c>
      <c r="C99" s="27">
        <v>2</v>
      </c>
      <c r="D99" s="27">
        <v>7</v>
      </c>
      <c r="E99" s="27">
        <v>7</v>
      </c>
      <c r="F99" s="27">
        <f t="shared" si="30"/>
        <v>2</v>
      </c>
      <c r="G99" s="27">
        <f t="shared" si="31"/>
        <v>-5</v>
      </c>
      <c r="H99" s="27">
        <f t="shared" si="32"/>
        <v>0</v>
      </c>
      <c r="I99" s="34">
        <f>VLOOKUP(F99,naive_stat!$A$4:$E$13,5,0)</f>
        <v>0.4838709677419355</v>
      </c>
      <c r="J99" s="35">
        <f>11-VLOOKUP(F99,naive_stat!$A$4:$F$13,6,0)</f>
        <v>6</v>
      </c>
      <c r="K99" s="36">
        <f>HLOOKUP(F99,$AL$3:AU99,AV99,0)</f>
        <v>3.8571428571428568</v>
      </c>
      <c r="L99" s="54">
        <f>IF(VLOOKUP(C99,dynamic!$A$66:$F$75,4,0)&gt;VLOOKUP(D99,dynamic!$A$66:$F$75,4,0),C99,D99)</f>
        <v>2</v>
      </c>
      <c r="M99" s="54">
        <f t="shared" si="18"/>
        <v>0</v>
      </c>
      <c r="N99" s="54">
        <f>IF(VLOOKUP(C99,dynamic!$A$66:$F$75,2,0)&gt;VLOOKUP(D99,dynamic!$A$66:$F$75,2,0),C99,D99)</f>
        <v>2</v>
      </c>
      <c r="O99" s="54">
        <f t="shared" si="19"/>
        <v>0</v>
      </c>
      <c r="P99" s="54">
        <f>IF(VLOOKUP(C99,dynamic!$A$66:$G$75,7,0)&gt;VLOOKUP(D99,dynamic!$A$66:$G$75,7,0),C99,D99)</f>
        <v>2</v>
      </c>
      <c r="Q99" s="54">
        <f t="shared" si="20"/>
        <v>0</v>
      </c>
      <c r="R99" s="27">
        <f>COUNTIF($E$4:$E99,R$3)</f>
        <v>10</v>
      </c>
      <c r="S99" s="27">
        <f>COUNTIF($E$4:$E99,S$3)</f>
        <v>21</v>
      </c>
      <c r="T99" s="27">
        <f>COUNTIF($E$4:$E99,T$3)</f>
        <v>9</v>
      </c>
      <c r="U99" s="27">
        <f>COUNTIF($E$4:$E99,U$3)</f>
        <v>10</v>
      </c>
      <c r="V99" s="27">
        <f>COUNTIF($E$4:$E99,V$3)</f>
        <v>10</v>
      </c>
      <c r="W99" s="27">
        <f>COUNTIF($E$4:$E99,W$3)</f>
        <v>7</v>
      </c>
      <c r="X99" s="27">
        <f>COUNTIF($E$4:$E99,X$3)</f>
        <v>7</v>
      </c>
      <c r="Y99" s="27">
        <f>COUNTIF($E$4:$E99,Y$3)</f>
        <v>11</v>
      </c>
      <c r="Z99" s="27">
        <f>COUNTIF($E$4:$E99,Z$3)</f>
        <v>5</v>
      </c>
      <c r="AA99" s="27">
        <f>COUNTIF($E$4:$E99,AA$3)</f>
        <v>6</v>
      </c>
      <c r="AB99" s="38">
        <f>COUNTIF($E$4:$F99,R$3)</f>
        <v>18</v>
      </c>
      <c r="AC99" s="28">
        <f>COUNTIF($E$4:$F99,S$3)</f>
        <v>29</v>
      </c>
      <c r="AD99" s="28">
        <f>COUNTIF($E$4:$F99,T$3)</f>
        <v>21</v>
      </c>
      <c r="AE99" s="28">
        <f>COUNTIF($E$4:$F99,U$3)</f>
        <v>19</v>
      </c>
      <c r="AF99" s="28">
        <f>COUNTIF($E$4:$F99,V$3)</f>
        <v>22</v>
      </c>
      <c r="AG99" s="28">
        <f>COUNTIF($E$4:$F99,W$3)</f>
        <v>16</v>
      </c>
      <c r="AH99" s="28">
        <f>COUNTIF($E$4:$F99,X$3)</f>
        <v>11</v>
      </c>
      <c r="AI99" s="28">
        <f>COUNTIF($E$4:$F99,Y$3)</f>
        <v>20</v>
      </c>
      <c r="AJ99" s="28">
        <f>COUNTIF($E$4:$F99,Z$3)</f>
        <v>17</v>
      </c>
      <c r="AK99" s="28">
        <f>COUNTIF($E$4:$F99,AA$3)</f>
        <v>19</v>
      </c>
      <c r="AL99" s="36">
        <f t="shared" si="33"/>
        <v>5.5555555555555554</v>
      </c>
      <c r="AM99" s="36">
        <f t="shared" si="21"/>
        <v>15.206896551724139</v>
      </c>
      <c r="AN99" s="36">
        <f t="shared" si="22"/>
        <v>3.8571428571428568</v>
      </c>
      <c r="AO99" s="36">
        <f t="shared" si="23"/>
        <v>5.2631578947368416</v>
      </c>
      <c r="AP99" s="36">
        <f t="shared" si="24"/>
        <v>4.545454545454545</v>
      </c>
      <c r="AQ99" s="36">
        <f t="shared" si="25"/>
        <v>3.0625</v>
      </c>
      <c r="AR99" s="36">
        <f t="shared" si="26"/>
        <v>4.4545454545454541</v>
      </c>
      <c r="AS99" s="36">
        <f t="shared" si="27"/>
        <v>6.0500000000000007</v>
      </c>
      <c r="AT99" s="36">
        <f t="shared" si="28"/>
        <v>1.4705882352941178</v>
      </c>
      <c r="AU99" s="36">
        <f t="shared" si="29"/>
        <v>1.8947368421052631</v>
      </c>
      <c r="AV99" s="27">
        <v>97</v>
      </c>
    </row>
    <row r="100" spans="1:48" x14ac:dyDescent="0.35">
      <c r="A100" t="s">
        <v>144</v>
      </c>
      <c r="B100" s="33">
        <v>97</v>
      </c>
      <c r="C100" s="27">
        <v>9</v>
      </c>
      <c r="D100" s="27">
        <v>5</v>
      </c>
      <c r="E100" s="27">
        <v>5</v>
      </c>
      <c r="F100" s="27">
        <f t="shared" si="30"/>
        <v>9</v>
      </c>
      <c r="G100" s="27">
        <f t="shared" si="31"/>
        <v>4</v>
      </c>
      <c r="H100" s="27">
        <f t="shared" si="32"/>
        <v>0</v>
      </c>
      <c r="I100" s="34">
        <f>VLOOKUP(F100,naive_stat!$A$4:$E$13,5,0)</f>
        <v>0.4</v>
      </c>
      <c r="J100" s="35">
        <f>11-VLOOKUP(F100,naive_stat!$A$4:$F$13,6,0)</f>
        <v>2</v>
      </c>
      <c r="K100" s="36">
        <f>HLOOKUP(F100,$AL$3:AU100,AV100,0)</f>
        <v>1.7999999999999998</v>
      </c>
      <c r="L100" s="54">
        <f>IF(VLOOKUP(C100,dynamic!$A$66:$F$75,4,0)&gt;VLOOKUP(D100,dynamic!$A$66:$F$75,4,0),C100,D100)</f>
        <v>5</v>
      </c>
      <c r="M100" s="54">
        <f t="shared" si="18"/>
        <v>1</v>
      </c>
      <c r="N100" s="54">
        <f>IF(VLOOKUP(C100,dynamic!$A$66:$F$75,2,0)&gt;VLOOKUP(D100,dynamic!$A$66:$F$75,2,0),C100,D100)</f>
        <v>5</v>
      </c>
      <c r="O100" s="54">
        <f t="shared" si="19"/>
        <v>1</v>
      </c>
      <c r="P100" s="54">
        <f>IF(VLOOKUP(C100,dynamic!$A$66:$G$75,7,0)&gt;VLOOKUP(D100,dynamic!$A$66:$G$75,7,0),C100,D100)</f>
        <v>5</v>
      </c>
      <c r="Q100" s="54">
        <f t="shared" si="20"/>
        <v>1</v>
      </c>
      <c r="R100" s="27">
        <f>COUNTIF($E$4:$E100,R$3)</f>
        <v>10</v>
      </c>
      <c r="S100" s="27">
        <f>COUNTIF($E$4:$E100,S$3)</f>
        <v>21</v>
      </c>
      <c r="T100" s="27">
        <f>COUNTIF($E$4:$E100,T$3)</f>
        <v>9</v>
      </c>
      <c r="U100" s="27">
        <f>COUNTIF($E$4:$E100,U$3)</f>
        <v>10</v>
      </c>
      <c r="V100" s="27">
        <f>COUNTIF($E$4:$E100,V$3)</f>
        <v>10</v>
      </c>
      <c r="W100" s="27">
        <f>COUNTIF($E$4:$E100,W$3)</f>
        <v>8</v>
      </c>
      <c r="X100" s="27">
        <f>COUNTIF($E$4:$E100,X$3)</f>
        <v>7</v>
      </c>
      <c r="Y100" s="27">
        <f>COUNTIF($E$4:$E100,Y$3)</f>
        <v>11</v>
      </c>
      <c r="Z100" s="27">
        <f>COUNTIF($E$4:$E100,Z$3)</f>
        <v>5</v>
      </c>
      <c r="AA100" s="27">
        <f>COUNTIF($E$4:$E100,AA$3)</f>
        <v>6</v>
      </c>
      <c r="AB100" s="38">
        <f>COUNTIF($E$4:$F100,R$3)</f>
        <v>18</v>
      </c>
      <c r="AC100" s="28">
        <f>COUNTIF($E$4:$F100,S$3)</f>
        <v>29</v>
      </c>
      <c r="AD100" s="28">
        <f>COUNTIF($E$4:$F100,T$3)</f>
        <v>21</v>
      </c>
      <c r="AE100" s="28">
        <f>COUNTIF($E$4:$F100,U$3)</f>
        <v>19</v>
      </c>
      <c r="AF100" s="28">
        <f>COUNTIF($E$4:$F100,V$3)</f>
        <v>22</v>
      </c>
      <c r="AG100" s="28">
        <f>COUNTIF($E$4:$F100,W$3)</f>
        <v>17</v>
      </c>
      <c r="AH100" s="28">
        <f>COUNTIF($E$4:$F100,X$3)</f>
        <v>11</v>
      </c>
      <c r="AI100" s="28">
        <f>COUNTIF($E$4:$F100,Y$3)</f>
        <v>20</v>
      </c>
      <c r="AJ100" s="28">
        <f>COUNTIF($E$4:$F100,Z$3)</f>
        <v>17</v>
      </c>
      <c r="AK100" s="28">
        <f>COUNTIF($E$4:$F100,AA$3)</f>
        <v>20</v>
      </c>
      <c r="AL100" s="36">
        <f t="shared" si="33"/>
        <v>5.5555555555555554</v>
      </c>
      <c r="AM100" s="36">
        <f t="shared" si="21"/>
        <v>15.206896551724139</v>
      </c>
      <c r="AN100" s="36">
        <f t="shared" si="22"/>
        <v>3.8571428571428568</v>
      </c>
      <c r="AO100" s="36">
        <f t="shared" si="23"/>
        <v>5.2631578947368416</v>
      </c>
      <c r="AP100" s="36">
        <f t="shared" si="24"/>
        <v>4.545454545454545</v>
      </c>
      <c r="AQ100" s="36">
        <f t="shared" si="25"/>
        <v>3.7647058823529411</v>
      </c>
      <c r="AR100" s="36">
        <f t="shared" si="26"/>
        <v>4.4545454545454541</v>
      </c>
      <c r="AS100" s="36">
        <f t="shared" si="27"/>
        <v>6.0500000000000007</v>
      </c>
      <c r="AT100" s="36">
        <f t="shared" si="28"/>
        <v>1.4705882352941178</v>
      </c>
      <c r="AU100" s="36">
        <f t="shared" si="29"/>
        <v>1.7999999999999998</v>
      </c>
      <c r="AV100" s="27">
        <v>98</v>
      </c>
    </row>
    <row r="101" spans="1:48" x14ac:dyDescent="0.35">
      <c r="A101" t="s">
        <v>144</v>
      </c>
      <c r="B101" s="33">
        <v>98</v>
      </c>
      <c r="C101" s="27">
        <v>4</v>
      </c>
      <c r="D101" s="27">
        <v>6</v>
      </c>
      <c r="E101" s="27">
        <v>4</v>
      </c>
      <c r="F101" s="27">
        <f t="shared" si="30"/>
        <v>6</v>
      </c>
      <c r="G101" s="27">
        <f t="shared" si="31"/>
        <v>-2</v>
      </c>
      <c r="H101" s="27">
        <f t="shared" si="32"/>
        <v>0</v>
      </c>
      <c r="I101" s="34">
        <f>VLOOKUP(F101,naive_stat!$A$4:$E$13,5,0)</f>
        <v>0.55555555555555558</v>
      </c>
      <c r="J101" s="35">
        <f>11-VLOOKUP(F101,naive_stat!$A$4:$F$13,6,0)</f>
        <v>9</v>
      </c>
      <c r="K101" s="36">
        <f>HLOOKUP(F101,$AL$3:AU101,AV101,0)</f>
        <v>4.0833333333333339</v>
      </c>
      <c r="L101" s="54">
        <f>IF(VLOOKUP(C101,dynamic!$A$66:$F$75,4,0)&gt;VLOOKUP(D101,dynamic!$A$66:$F$75,4,0),C101,D101)</f>
        <v>6</v>
      </c>
      <c r="M101" s="54">
        <f t="shared" si="18"/>
        <v>0</v>
      </c>
      <c r="N101" s="54">
        <f>IF(VLOOKUP(C101,dynamic!$A$66:$F$75,2,0)&gt;VLOOKUP(D101,dynamic!$A$66:$F$75,2,0),C101,D101)</f>
        <v>4</v>
      </c>
      <c r="O101" s="54">
        <f t="shared" si="19"/>
        <v>1</v>
      </c>
      <c r="P101" s="54">
        <f>IF(VLOOKUP(C101,dynamic!$A$66:$G$75,7,0)&gt;VLOOKUP(D101,dynamic!$A$66:$G$75,7,0),C101,D101)</f>
        <v>6</v>
      </c>
      <c r="Q101" s="54">
        <f t="shared" si="20"/>
        <v>0</v>
      </c>
      <c r="R101" s="27">
        <f>COUNTIF($E$4:$E101,R$3)</f>
        <v>10</v>
      </c>
      <c r="S101" s="27">
        <f>COUNTIF($E$4:$E101,S$3)</f>
        <v>21</v>
      </c>
      <c r="T101" s="27">
        <f>COUNTIF($E$4:$E101,T$3)</f>
        <v>9</v>
      </c>
      <c r="U101" s="27">
        <f>COUNTIF($E$4:$E101,U$3)</f>
        <v>10</v>
      </c>
      <c r="V101" s="27">
        <f>COUNTIF($E$4:$E101,V$3)</f>
        <v>11</v>
      </c>
      <c r="W101" s="27">
        <f>COUNTIF($E$4:$E101,W$3)</f>
        <v>8</v>
      </c>
      <c r="X101" s="27">
        <f>COUNTIF($E$4:$E101,X$3)</f>
        <v>7</v>
      </c>
      <c r="Y101" s="27">
        <f>COUNTIF($E$4:$E101,Y$3)</f>
        <v>11</v>
      </c>
      <c r="Z101" s="27">
        <f>COUNTIF($E$4:$E101,Z$3)</f>
        <v>5</v>
      </c>
      <c r="AA101" s="27">
        <f>COUNTIF($E$4:$E101,AA$3)</f>
        <v>6</v>
      </c>
      <c r="AB101" s="38">
        <f>COUNTIF($E$4:$F101,R$3)</f>
        <v>18</v>
      </c>
      <c r="AC101" s="28">
        <f>COUNTIF($E$4:$F101,S$3)</f>
        <v>29</v>
      </c>
      <c r="AD101" s="28">
        <f>COUNTIF($E$4:$F101,T$3)</f>
        <v>21</v>
      </c>
      <c r="AE101" s="28">
        <f>COUNTIF($E$4:$F101,U$3)</f>
        <v>19</v>
      </c>
      <c r="AF101" s="28">
        <f>COUNTIF($E$4:$F101,V$3)</f>
        <v>23</v>
      </c>
      <c r="AG101" s="28">
        <f>COUNTIF($E$4:$F101,W$3)</f>
        <v>17</v>
      </c>
      <c r="AH101" s="28">
        <f>COUNTIF($E$4:$F101,X$3)</f>
        <v>12</v>
      </c>
      <c r="AI101" s="28">
        <f>COUNTIF($E$4:$F101,Y$3)</f>
        <v>20</v>
      </c>
      <c r="AJ101" s="28">
        <f>COUNTIF($E$4:$F101,Z$3)</f>
        <v>17</v>
      </c>
      <c r="AK101" s="28">
        <f>COUNTIF($E$4:$F101,AA$3)</f>
        <v>20</v>
      </c>
      <c r="AL101" s="36">
        <f t="shared" si="33"/>
        <v>5.5555555555555554</v>
      </c>
      <c r="AM101" s="36">
        <f t="shared" si="21"/>
        <v>15.206896551724139</v>
      </c>
      <c r="AN101" s="36">
        <f t="shared" si="22"/>
        <v>3.8571428571428568</v>
      </c>
      <c r="AO101" s="36">
        <f t="shared" si="23"/>
        <v>5.2631578947368416</v>
      </c>
      <c r="AP101" s="36">
        <f t="shared" si="24"/>
        <v>5.2608695652173916</v>
      </c>
      <c r="AQ101" s="36">
        <f t="shared" si="25"/>
        <v>3.7647058823529411</v>
      </c>
      <c r="AR101" s="36">
        <f t="shared" si="26"/>
        <v>4.0833333333333339</v>
      </c>
      <c r="AS101" s="36">
        <f t="shared" si="27"/>
        <v>6.0500000000000007</v>
      </c>
      <c r="AT101" s="36">
        <f t="shared" si="28"/>
        <v>1.4705882352941178</v>
      </c>
      <c r="AU101" s="36">
        <f t="shared" si="29"/>
        <v>1.7999999999999998</v>
      </c>
      <c r="AV101" s="27">
        <v>99</v>
      </c>
    </row>
    <row r="102" spans="1:48" x14ac:dyDescent="0.35">
      <c r="A102" t="s">
        <v>144</v>
      </c>
      <c r="B102" s="33">
        <v>99</v>
      </c>
      <c r="C102" s="27">
        <v>2</v>
      </c>
      <c r="D102" s="27">
        <v>7</v>
      </c>
      <c r="E102" s="27">
        <v>2</v>
      </c>
      <c r="F102" s="27">
        <f t="shared" si="30"/>
        <v>7</v>
      </c>
      <c r="G102" s="27">
        <f t="shared" si="31"/>
        <v>-5</v>
      </c>
      <c r="H102" s="27">
        <f t="shared" si="32"/>
        <v>0</v>
      </c>
      <c r="I102" s="34">
        <f>VLOOKUP(F102,naive_stat!$A$4:$E$13,5,0)</f>
        <v>0.44827586206896552</v>
      </c>
      <c r="J102" s="35">
        <f>11-VLOOKUP(F102,naive_stat!$A$4:$F$13,6,0)</f>
        <v>4</v>
      </c>
      <c r="K102" s="36">
        <f>HLOOKUP(F102,$AL$3:AU102,AV102,0)</f>
        <v>5.7619047619047619</v>
      </c>
      <c r="L102" s="54">
        <f>IF(VLOOKUP(C102,dynamic!$A$66:$F$75,4,0)&gt;VLOOKUP(D102,dynamic!$A$66:$F$75,4,0),C102,D102)</f>
        <v>2</v>
      </c>
      <c r="M102" s="54">
        <f t="shared" si="18"/>
        <v>1</v>
      </c>
      <c r="N102" s="54">
        <f>IF(VLOOKUP(C102,dynamic!$A$66:$F$75,2,0)&gt;VLOOKUP(D102,dynamic!$A$66:$F$75,2,0),C102,D102)</f>
        <v>2</v>
      </c>
      <c r="O102" s="54">
        <f t="shared" si="19"/>
        <v>1</v>
      </c>
      <c r="P102" s="54">
        <f>IF(VLOOKUP(C102,dynamic!$A$66:$G$75,7,0)&gt;VLOOKUP(D102,dynamic!$A$66:$G$75,7,0),C102,D102)</f>
        <v>2</v>
      </c>
      <c r="Q102" s="54">
        <f t="shared" si="20"/>
        <v>1</v>
      </c>
      <c r="R102" s="27">
        <f>COUNTIF($E$4:$E102,R$3)</f>
        <v>10</v>
      </c>
      <c r="S102" s="27">
        <f>COUNTIF($E$4:$E102,S$3)</f>
        <v>21</v>
      </c>
      <c r="T102" s="27">
        <f>COUNTIF($E$4:$E102,T$3)</f>
        <v>10</v>
      </c>
      <c r="U102" s="27">
        <f>COUNTIF($E$4:$E102,U$3)</f>
        <v>10</v>
      </c>
      <c r="V102" s="27">
        <f>COUNTIF($E$4:$E102,V$3)</f>
        <v>11</v>
      </c>
      <c r="W102" s="27">
        <f>COUNTIF($E$4:$E102,W$3)</f>
        <v>8</v>
      </c>
      <c r="X102" s="27">
        <f>COUNTIF($E$4:$E102,X$3)</f>
        <v>7</v>
      </c>
      <c r="Y102" s="27">
        <f>COUNTIF($E$4:$E102,Y$3)</f>
        <v>11</v>
      </c>
      <c r="Z102" s="27">
        <f>COUNTIF($E$4:$E102,Z$3)</f>
        <v>5</v>
      </c>
      <c r="AA102" s="27">
        <f>COUNTIF($E$4:$E102,AA$3)</f>
        <v>6</v>
      </c>
      <c r="AB102" s="38">
        <f>COUNTIF($E$4:$F102,R$3)</f>
        <v>18</v>
      </c>
      <c r="AC102" s="28">
        <f>COUNTIF($E$4:$F102,S$3)</f>
        <v>29</v>
      </c>
      <c r="AD102" s="28">
        <f>COUNTIF($E$4:$F102,T$3)</f>
        <v>22</v>
      </c>
      <c r="AE102" s="28">
        <f>COUNTIF($E$4:$F102,U$3)</f>
        <v>19</v>
      </c>
      <c r="AF102" s="28">
        <f>COUNTIF($E$4:$F102,V$3)</f>
        <v>23</v>
      </c>
      <c r="AG102" s="28">
        <f>COUNTIF($E$4:$F102,W$3)</f>
        <v>17</v>
      </c>
      <c r="AH102" s="28">
        <f>COUNTIF($E$4:$F102,X$3)</f>
        <v>12</v>
      </c>
      <c r="AI102" s="28">
        <f>COUNTIF($E$4:$F102,Y$3)</f>
        <v>21</v>
      </c>
      <c r="AJ102" s="28">
        <f>COUNTIF($E$4:$F102,Z$3)</f>
        <v>17</v>
      </c>
      <c r="AK102" s="28">
        <f>COUNTIF($E$4:$F102,AA$3)</f>
        <v>20</v>
      </c>
      <c r="AL102" s="36">
        <f t="shared" si="33"/>
        <v>5.5555555555555554</v>
      </c>
      <c r="AM102" s="36">
        <f t="shared" si="21"/>
        <v>15.206896551724139</v>
      </c>
      <c r="AN102" s="36">
        <f t="shared" si="22"/>
        <v>4.545454545454545</v>
      </c>
      <c r="AO102" s="36">
        <f t="shared" si="23"/>
        <v>5.2631578947368416</v>
      </c>
      <c r="AP102" s="36">
        <f t="shared" si="24"/>
        <v>5.2608695652173916</v>
      </c>
      <c r="AQ102" s="36">
        <f t="shared" si="25"/>
        <v>3.7647058823529411</v>
      </c>
      <c r="AR102" s="36">
        <f t="shared" si="26"/>
        <v>4.0833333333333339</v>
      </c>
      <c r="AS102" s="36">
        <f t="shared" si="27"/>
        <v>5.7619047619047619</v>
      </c>
      <c r="AT102" s="36">
        <f t="shared" si="28"/>
        <v>1.4705882352941178</v>
      </c>
      <c r="AU102" s="36">
        <f t="shared" si="29"/>
        <v>1.7999999999999998</v>
      </c>
      <c r="AV102" s="27">
        <v>100</v>
      </c>
    </row>
    <row r="103" spans="1:48" x14ac:dyDescent="0.35">
      <c r="A103" t="s">
        <v>144</v>
      </c>
      <c r="B103" s="33">
        <v>100</v>
      </c>
      <c r="C103" s="27">
        <v>5</v>
      </c>
      <c r="D103" s="27">
        <v>3</v>
      </c>
      <c r="E103" s="27">
        <v>5</v>
      </c>
      <c r="F103" s="27">
        <f t="shared" si="30"/>
        <v>3</v>
      </c>
      <c r="G103" s="27">
        <f t="shared" si="31"/>
        <v>2</v>
      </c>
      <c r="H103" s="27">
        <f t="shared" si="32"/>
        <v>0</v>
      </c>
      <c r="I103" s="34">
        <f>VLOOKUP(F103,naive_stat!$A$4:$E$13,5,0)</f>
        <v>0.48148148148148145</v>
      </c>
      <c r="J103" s="35">
        <f>11-VLOOKUP(F103,naive_stat!$A$4:$F$13,6,0)</f>
        <v>5</v>
      </c>
      <c r="K103" s="36">
        <f>HLOOKUP(F103,$AL$3:AU103,AV103,0)</f>
        <v>5</v>
      </c>
      <c r="L103" s="54">
        <f>IF(VLOOKUP(C103,dynamic!$A$66:$F$75,4,0)&gt;VLOOKUP(D103,dynamic!$A$66:$F$75,4,0),C103,D103)</f>
        <v>3</v>
      </c>
      <c r="M103" s="54">
        <f>IF(L103=E103,1,0)</f>
        <v>0</v>
      </c>
      <c r="N103" s="54">
        <f>IF(VLOOKUP(C103,dynamic!$A$66:$F$75,2,0)&gt;VLOOKUP(D103,dynamic!$A$66:$F$75,2,0),C103,D103)</f>
        <v>3</v>
      </c>
      <c r="O103" s="54">
        <f t="shared" ref="O103" si="34">IF(N103=$E103,1,0)</f>
        <v>0</v>
      </c>
      <c r="P103" s="54">
        <f>IF(VLOOKUP(C103,dynamic!$A$66:$G$75,7,0)&gt;VLOOKUP(D103,dynamic!$A$66:$G$75,7,0),C103,D103)</f>
        <v>3</v>
      </c>
      <c r="Q103" s="54">
        <f t="shared" ref="Q103" si="35">IF(P103=$E103,1,0)</f>
        <v>0</v>
      </c>
      <c r="R103" s="27">
        <f>COUNTIF($E$4:$E103,R$3)</f>
        <v>10</v>
      </c>
      <c r="S103" s="27">
        <f>COUNTIF($E$4:$E103,S$3)</f>
        <v>21</v>
      </c>
      <c r="T103" s="27">
        <f>COUNTIF($E$4:$E103,T$3)</f>
        <v>10</v>
      </c>
      <c r="U103" s="27">
        <f>COUNTIF($E$4:$E103,U$3)</f>
        <v>10</v>
      </c>
      <c r="V103" s="27">
        <f>COUNTIF($E$4:$E103,V$3)</f>
        <v>11</v>
      </c>
      <c r="W103" s="27">
        <f>COUNTIF($E$4:$E103,W$3)</f>
        <v>9</v>
      </c>
      <c r="X103" s="27">
        <f>COUNTIF($E$4:$E103,X$3)</f>
        <v>7</v>
      </c>
      <c r="Y103" s="27">
        <f>COUNTIF($E$4:$E103,Y$3)</f>
        <v>11</v>
      </c>
      <c r="Z103" s="27">
        <f>COUNTIF($E$4:$E103,Z$3)</f>
        <v>5</v>
      </c>
      <c r="AA103" s="27">
        <f>COUNTIF($E$4:$E103,AA$3)</f>
        <v>6</v>
      </c>
      <c r="AB103" s="42">
        <f>COUNTIF($E$4:$F103,R$3)</f>
        <v>18</v>
      </c>
      <c r="AC103" s="43">
        <f>COUNTIF($E$4:$F103,S$3)</f>
        <v>29</v>
      </c>
      <c r="AD103" s="43">
        <f>COUNTIF($E$4:$F103,T$3)</f>
        <v>22</v>
      </c>
      <c r="AE103" s="43">
        <f>COUNTIF($E$4:$F103,U$3)</f>
        <v>20</v>
      </c>
      <c r="AF103" s="43">
        <f>COUNTIF($E$4:$F103,V$3)</f>
        <v>23</v>
      </c>
      <c r="AG103" s="43">
        <f>COUNTIF($E$4:$F103,W$3)</f>
        <v>18</v>
      </c>
      <c r="AH103" s="43">
        <f>COUNTIF($E$4:$F103,X$3)</f>
        <v>12</v>
      </c>
      <c r="AI103" s="43">
        <f>COUNTIF($E$4:$F103,Y$3)</f>
        <v>21</v>
      </c>
      <c r="AJ103" s="43">
        <f>COUNTIF($E$4:$F103,Z$3)</f>
        <v>17</v>
      </c>
      <c r="AK103" s="43">
        <f>COUNTIF($E$4:$F103,AA$3)</f>
        <v>20</v>
      </c>
      <c r="AL103" s="36">
        <f t="shared" si="33"/>
        <v>5.5555555555555554</v>
      </c>
      <c r="AM103" s="36">
        <f t="shared" si="21"/>
        <v>15.206896551724139</v>
      </c>
      <c r="AN103" s="36">
        <f t="shared" si="22"/>
        <v>4.545454545454545</v>
      </c>
      <c r="AO103" s="36">
        <f t="shared" si="23"/>
        <v>5</v>
      </c>
      <c r="AP103" s="36">
        <f t="shared" si="24"/>
        <v>5.2608695652173916</v>
      </c>
      <c r="AQ103" s="36">
        <f t="shared" si="25"/>
        <v>4.5</v>
      </c>
      <c r="AR103" s="36">
        <f t="shared" si="26"/>
        <v>4.0833333333333339</v>
      </c>
      <c r="AS103" s="36">
        <f t="shared" si="27"/>
        <v>5.7619047619047619</v>
      </c>
      <c r="AT103" s="36">
        <f t="shared" si="28"/>
        <v>1.4705882352941178</v>
      </c>
      <c r="AU103" s="36">
        <f t="shared" si="29"/>
        <v>1.7999999999999998</v>
      </c>
      <c r="AV103" s="27">
        <v>101</v>
      </c>
    </row>
    <row r="104" spans="1:48" x14ac:dyDescent="0.35">
      <c r="A104" t="s">
        <v>145</v>
      </c>
      <c r="B104" s="32">
        <v>101</v>
      </c>
      <c r="C104">
        <v>9</v>
      </c>
      <c r="D104">
        <v>7</v>
      </c>
      <c r="E104">
        <v>9</v>
      </c>
      <c r="F104">
        <f t="shared" si="30"/>
        <v>7</v>
      </c>
      <c r="G104">
        <f t="shared" si="31"/>
        <v>2</v>
      </c>
      <c r="H104">
        <f t="shared" si="32"/>
        <v>0</v>
      </c>
      <c r="I104" s="5">
        <f>VLOOKUP(F104,naive_stat!$A$4:$E$13,5,0)</f>
        <v>0.44827586206896552</v>
      </c>
      <c r="J104" s="35">
        <f>11-VLOOKUP(F104,naive_stat!$A$4:$F$13,6,0)</f>
        <v>4</v>
      </c>
      <c r="K104" s="4">
        <f>HLOOKUP(F104,$AL$3:AU104,AV104,0)</f>
        <v>5.5</v>
      </c>
      <c r="L104" s="47">
        <f>IF(VLOOKUP(C104,dynamic!$A$66:$F$75,4,0)&gt;VLOOKUP(D104,dynamic!$A$66:$F$75,4,0),C104,D104)</f>
        <v>7</v>
      </c>
      <c r="M104" s="47">
        <f>IF(L104=E104,1,0)</f>
        <v>0</v>
      </c>
      <c r="N104" s="46">
        <f>IF(VLOOKUP(C104,dynamic!$A$66:$F$75,2,0)&gt;VLOOKUP(D104,dynamic!$A$66:$F$75,2,0),C104,D104)</f>
        <v>7</v>
      </c>
      <c r="O104" s="46">
        <f t="shared" ref="O104:O132" si="36">IF(N104=$E104,1,0)</f>
        <v>0</v>
      </c>
      <c r="P104" s="46">
        <f>IF(VLOOKUP(C104,dynamic!$A$66:$G$75,7,0)&gt;VLOOKUP(D104,dynamic!$A$66:$G$75,7,0),C104,D104)</f>
        <v>7</v>
      </c>
      <c r="Q104" s="46">
        <f t="shared" ref="Q104:Q132" si="37">IF(P104=$E104,1,0)</f>
        <v>0</v>
      </c>
      <c r="R104">
        <f>COUNTIF($E$4:$E104,R$3)</f>
        <v>10</v>
      </c>
      <c r="S104">
        <f>COUNTIF($E$4:$E104,S$3)</f>
        <v>21</v>
      </c>
      <c r="T104">
        <f>COUNTIF($E$4:$E104,T$3)</f>
        <v>10</v>
      </c>
      <c r="U104">
        <f>COUNTIF($E$4:$E104,U$3)</f>
        <v>10</v>
      </c>
      <c r="V104">
        <f>COUNTIF($E$4:$E104,V$3)</f>
        <v>11</v>
      </c>
      <c r="W104">
        <f>COUNTIF($E$4:$E104,W$3)</f>
        <v>9</v>
      </c>
      <c r="X104">
        <f>COUNTIF($E$4:$E104,X$3)</f>
        <v>7</v>
      </c>
      <c r="Y104">
        <f>COUNTIF($E$4:$E104,Y$3)</f>
        <v>11</v>
      </c>
      <c r="Z104">
        <f>COUNTIF($E$4:$E104,Z$3)</f>
        <v>5</v>
      </c>
      <c r="AA104">
        <f>COUNTIF($E$4:$E104,AA$3)</f>
        <v>7</v>
      </c>
      <c r="AB104" s="39">
        <f>COUNTIF($E$4:$F104,R$3)</f>
        <v>18</v>
      </c>
      <c r="AC104" s="41">
        <f>COUNTIF($E$4:$F104,S$3)</f>
        <v>29</v>
      </c>
      <c r="AD104" s="41">
        <f>COUNTIF($E$4:$F104,T$3)</f>
        <v>22</v>
      </c>
      <c r="AE104" s="41">
        <f>COUNTIF($E$4:$F104,U$3)</f>
        <v>20</v>
      </c>
      <c r="AF104" s="41">
        <f>COUNTIF($E$4:$F104,V$3)</f>
        <v>23</v>
      </c>
      <c r="AG104" s="41">
        <f>COUNTIF($E$4:$F104,W$3)</f>
        <v>18</v>
      </c>
      <c r="AH104" s="41">
        <f>COUNTIF($E$4:$F104,X$3)</f>
        <v>12</v>
      </c>
      <c r="AI104" s="41">
        <f>COUNTIF($E$4:$F104,Y$3)</f>
        <v>22</v>
      </c>
      <c r="AJ104" s="41">
        <f>COUNTIF($E$4:$F104,Z$3)</f>
        <v>17</v>
      </c>
      <c r="AK104" s="41">
        <f>COUNTIF($E$4:$F104,AA$3)</f>
        <v>21</v>
      </c>
      <c r="AL104" s="36">
        <f t="shared" si="33"/>
        <v>5.5555555555555554</v>
      </c>
      <c r="AM104" s="36">
        <f t="shared" si="21"/>
        <v>15.206896551724139</v>
      </c>
      <c r="AN104" s="36">
        <f t="shared" si="22"/>
        <v>4.545454545454545</v>
      </c>
      <c r="AO104" s="36">
        <f t="shared" si="23"/>
        <v>5</v>
      </c>
      <c r="AP104" s="36">
        <f t="shared" si="24"/>
        <v>5.2608695652173916</v>
      </c>
      <c r="AQ104" s="36">
        <f t="shared" si="25"/>
        <v>4.5</v>
      </c>
      <c r="AR104" s="36">
        <f t="shared" si="26"/>
        <v>4.0833333333333339</v>
      </c>
      <c r="AS104" s="36">
        <f t="shared" si="27"/>
        <v>5.5</v>
      </c>
      <c r="AT104" s="36">
        <f t="shared" si="28"/>
        <v>1.4705882352941178</v>
      </c>
      <c r="AU104" s="36">
        <f t="shared" si="29"/>
        <v>2.333333333333333</v>
      </c>
      <c r="AV104">
        <v>102</v>
      </c>
    </row>
    <row r="105" spans="1:48" x14ac:dyDescent="0.35">
      <c r="A105" t="s">
        <v>145</v>
      </c>
      <c r="B105" s="32">
        <v>102</v>
      </c>
      <c r="C105">
        <v>4</v>
      </c>
      <c r="D105">
        <v>0</v>
      </c>
      <c r="E105">
        <v>0</v>
      </c>
      <c r="F105">
        <f t="shared" si="30"/>
        <v>4</v>
      </c>
      <c r="G105">
        <f t="shared" si="31"/>
        <v>4</v>
      </c>
      <c r="H105">
        <f t="shared" si="32"/>
        <v>0</v>
      </c>
      <c r="I105" s="5">
        <f>VLOOKUP(F105,naive_stat!$A$4:$E$13,5,0)</f>
        <v>0.5161290322580645</v>
      </c>
      <c r="J105" s="35">
        <f>11-VLOOKUP(F105,naive_stat!$A$4:$F$13,6,0)</f>
        <v>8</v>
      </c>
      <c r="K105" s="4">
        <f>HLOOKUP(F105,$AL$3:AU105,AV105,0)</f>
        <v>5.0416666666666661</v>
      </c>
      <c r="L105" s="47">
        <f>IF(VLOOKUP(C105,dynamic!$A$66:$F$75,4,0)&gt;VLOOKUP(D105,dynamic!$A$66:$F$75,4,0),C105,D105)</f>
        <v>4</v>
      </c>
      <c r="M105" s="47">
        <f t="shared" ref="M105:M143" si="38">IF(L105=E105,1,0)</f>
        <v>0</v>
      </c>
      <c r="N105" s="46">
        <f>IF(VLOOKUP(C105,dynamic!$A$66:$F$75,2,0)&gt;VLOOKUP(D105,dynamic!$A$66:$F$75,2,0),C105,D105)</f>
        <v>4</v>
      </c>
      <c r="O105" s="46">
        <f t="shared" si="36"/>
        <v>0</v>
      </c>
      <c r="P105" s="46">
        <f>IF(VLOOKUP(C105,dynamic!$A$66:$G$75,7,0)&gt;VLOOKUP(D105,dynamic!$A$66:$G$75,7,0),C105,D105)</f>
        <v>4</v>
      </c>
      <c r="Q105" s="46">
        <f t="shared" si="37"/>
        <v>0</v>
      </c>
      <c r="R105">
        <f>COUNTIF($E$4:$E105,R$3)</f>
        <v>11</v>
      </c>
      <c r="S105">
        <f>COUNTIF($E$4:$E105,S$3)</f>
        <v>21</v>
      </c>
      <c r="T105">
        <f>COUNTIF($E$4:$E105,T$3)</f>
        <v>10</v>
      </c>
      <c r="U105">
        <f>COUNTIF($E$4:$E105,U$3)</f>
        <v>10</v>
      </c>
      <c r="V105">
        <f>COUNTIF($E$4:$E105,V$3)</f>
        <v>11</v>
      </c>
      <c r="W105">
        <f>COUNTIF($E$4:$E105,W$3)</f>
        <v>9</v>
      </c>
      <c r="X105">
        <f>COUNTIF($E$4:$E105,X$3)</f>
        <v>7</v>
      </c>
      <c r="Y105">
        <f>COUNTIF($E$4:$E105,Y$3)</f>
        <v>11</v>
      </c>
      <c r="Z105">
        <f>COUNTIF($E$4:$E105,Z$3)</f>
        <v>5</v>
      </c>
      <c r="AA105">
        <f>COUNTIF($E$4:$E105,AA$3)</f>
        <v>7</v>
      </c>
      <c r="AB105" s="39">
        <f>COUNTIF($E$4:$F105,R$3)</f>
        <v>19</v>
      </c>
      <c r="AC105" s="41">
        <f>COUNTIF($E$4:$F105,S$3)</f>
        <v>29</v>
      </c>
      <c r="AD105" s="41">
        <f>COUNTIF($E$4:$F105,T$3)</f>
        <v>22</v>
      </c>
      <c r="AE105" s="41">
        <f>COUNTIF($E$4:$F105,U$3)</f>
        <v>20</v>
      </c>
      <c r="AF105" s="41">
        <f>COUNTIF($E$4:$F105,V$3)</f>
        <v>24</v>
      </c>
      <c r="AG105" s="41">
        <f>COUNTIF($E$4:$F105,W$3)</f>
        <v>18</v>
      </c>
      <c r="AH105" s="41">
        <f>COUNTIF($E$4:$F105,X$3)</f>
        <v>12</v>
      </c>
      <c r="AI105" s="41">
        <f>COUNTIF($E$4:$F105,Y$3)</f>
        <v>22</v>
      </c>
      <c r="AJ105" s="41">
        <f>COUNTIF($E$4:$F105,Z$3)</f>
        <v>17</v>
      </c>
      <c r="AK105" s="41">
        <f>COUNTIF($E$4:$F105,AA$3)</f>
        <v>21</v>
      </c>
      <c r="AL105" s="36">
        <f t="shared" si="33"/>
        <v>6.3684210526315788</v>
      </c>
      <c r="AM105" s="36">
        <f t="shared" si="21"/>
        <v>15.206896551724139</v>
      </c>
      <c r="AN105" s="36">
        <f t="shared" si="22"/>
        <v>4.545454545454545</v>
      </c>
      <c r="AO105" s="36">
        <f t="shared" si="23"/>
        <v>5</v>
      </c>
      <c r="AP105" s="36">
        <f t="shared" si="24"/>
        <v>5.0416666666666661</v>
      </c>
      <c r="AQ105" s="36">
        <f t="shared" si="25"/>
        <v>4.5</v>
      </c>
      <c r="AR105" s="36">
        <f t="shared" si="26"/>
        <v>4.0833333333333339</v>
      </c>
      <c r="AS105" s="36">
        <f t="shared" si="27"/>
        <v>5.5</v>
      </c>
      <c r="AT105" s="36">
        <f t="shared" si="28"/>
        <v>1.4705882352941178</v>
      </c>
      <c r="AU105" s="36">
        <f t="shared" si="29"/>
        <v>2.333333333333333</v>
      </c>
      <c r="AV105">
        <v>103</v>
      </c>
    </row>
    <row r="106" spans="1:48" x14ac:dyDescent="0.35">
      <c r="A106" t="s">
        <v>145</v>
      </c>
      <c r="B106" s="32">
        <v>103</v>
      </c>
      <c r="C106">
        <v>4</v>
      </c>
      <c r="D106">
        <v>0</v>
      </c>
      <c r="E106">
        <v>0</v>
      </c>
      <c r="F106">
        <f t="shared" si="30"/>
        <v>4</v>
      </c>
      <c r="G106">
        <f t="shared" si="31"/>
        <v>4</v>
      </c>
      <c r="H106">
        <f t="shared" si="32"/>
        <v>0</v>
      </c>
      <c r="I106" s="5">
        <f>VLOOKUP(F106,naive_stat!$A$4:$E$13,5,0)</f>
        <v>0.5161290322580645</v>
      </c>
      <c r="J106" s="35">
        <f>11-VLOOKUP(F106,naive_stat!$A$4:$F$13,6,0)</f>
        <v>8</v>
      </c>
      <c r="K106" s="4">
        <f>HLOOKUP(F106,$AL$3:AU106,AV106,0)</f>
        <v>4.84</v>
      </c>
      <c r="L106" s="47">
        <f>IF(VLOOKUP(C106,dynamic!$A$66:$F$75,4,0)&gt;VLOOKUP(D106,dynamic!$A$66:$F$75,4,0),C106,D106)</f>
        <v>4</v>
      </c>
      <c r="M106" s="47">
        <f t="shared" si="38"/>
        <v>0</v>
      </c>
      <c r="N106" s="46">
        <f>IF(VLOOKUP(C106,dynamic!$A$66:$F$75,2,0)&gt;VLOOKUP(D106,dynamic!$A$66:$F$75,2,0),C106,D106)</f>
        <v>4</v>
      </c>
      <c r="O106" s="46">
        <f t="shared" si="36"/>
        <v>0</v>
      </c>
      <c r="P106" s="46">
        <f>IF(VLOOKUP(C106,dynamic!$A$66:$G$75,7,0)&gt;VLOOKUP(D106,dynamic!$A$66:$G$75,7,0),C106,D106)</f>
        <v>4</v>
      </c>
      <c r="Q106" s="46">
        <f t="shared" si="37"/>
        <v>0</v>
      </c>
      <c r="R106">
        <f>COUNTIF($E$4:$E106,R$3)</f>
        <v>12</v>
      </c>
      <c r="S106">
        <f>COUNTIF($E$4:$E106,S$3)</f>
        <v>21</v>
      </c>
      <c r="T106">
        <f>COUNTIF($E$4:$E106,T$3)</f>
        <v>10</v>
      </c>
      <c r="U106">
        <f>COUNTIF($E$4:$E106,U$3)</f>
        <v>10</v>
      </c>
      <c r="V106">
        <f>COUNTIF($E$4:$E106,V$3)</f>
        <v>11</v>
      </c>
      <c r="W106">
        <f>COUNTIF($E$4:$E106,W$3)</f>
        <v>9</v>
      </c>
      <c r="X106">
        <f>COUNTIF($E$4:$E106,X$3)</f>
        <v>7</v>
      </c>
      <c r="Y106">
        <f>COUNTIF($E$4:$E106,Y$3)</f>
        <v>11</v>
      </c>
      <c r="Z106">
        <f>COUNTIF($E$4:$E106,Z$3)</f>
        <v>5</v>
      </c>
      <c r="AA106">
        <f>COUNTIF($E$4:$E106,AA$3)</f>
        <v>7</v>
      </c>
      <c r="AB106" s="39">
        <f>COUNTIF($E$4:$F106,R$3)</f>
        <v>20</v>
      </c>
      <c r="AC106" s="41">
        <f>COUNTIF($E$4:$F106,S$3)</f>
        <v>29</v>
      </c>
      <c r="AD106" s="41">
        <f>COUNTIF($E$4:$F106,T$3)</f>
        <v>22</v>
      </c>
      <c r="AE106" s="41">
        <f>COUNTIF($E$4:$F106,U$3)</f>
        <v>20</v>
      </c>
      <c r="AF106" s="41">
        <f>COUNTIF($E$4:$F106,V$3)</f>
        <v>25</v>
      </c>
      <c r="AG106" s="41">
        <f>COUNTIF($E$4:$F106,W$3)</f>
        <v>18</v>
      </c>
      <c r="AH106" s="41">
        <f>COUNTIF($E$4:$F106,X$3)</f>
        <v>12</v>
      </c>
      <c r="AI106" s="41">
        <f>COUNTIF($E$4:$F106,Y$3)</f>
        <v>22</v>
      </c>
      <c r="AJ106" s="41">
        <f>COUNTIF($E$4:$F106,Z$3)</f>
        <v>17</v>
      </c>
      <c r="AK106" s="41">
        <f>COUNTIF($E$4:$F106,AA$3)</f>
        <v>21</v>
      </c>
      <c r="AL106" s="36">
        <f t="shared" si="33"/>
        <v>7.1999999999999993</v>
      </c>
      <c r="AM106" s="36">
        <f t="shared" si="21"/>
        <v>15.206896551724139</v>
      </c>
      <c r="AN106" s="36">
        <f t="shared" si="22"/>
        <v>4.545454545454545</v>
      </c>
      <c r="AO106" s="36">
        <f t="shared" si="23"/>
        <v>5</v>
      </c>
      <c r="AP106" s="36">
        <f t="shared" si="24"/>
        <v>4.84</v>
      </c>
      <c r="AQ106" s="36">
        <f t="shared" si="25"/>
        <v>4.5</v>
      </c>
      <c r="AR106" s="36">
        <f t="shared" si="26"/>
        <v>4.0833333333333339</v>
      </c>
      <c r="AS106" s="36">
        <f t="shared" si="27"/>
        <v>5.5</v>
      </c>
      <c r="AT106" s="36">
        <f t="shared" si="28"/>
        <v>1.4705882352941178</v>
      </c>
      <c r="AU106" s="36">
        <f t="shared" si="29"/>
        <v>2.333333333333333</v>
      </c>
      <c r="AV106">
        <v>104</v>
      </c>
    </row>
    <row r="107" spans="1:48" x14ac:dyDescent="0.35">
      <c r="A107" t="s">
        <v>145</v>
      </c>
      <c r="B107" s="32">
        <v>104</v>
      </c>
      <c r="C107">
        <v>2</v>
      </c>
      <c r="D107">
        <v>5</v>
      </c>
      <c r="E107">
        <v>2</v>
      </c>
      <c r="F107">
        <f t="shared" si="30"/>
        <v>5</v>
      </c>
      <c r="G107">
        <f t="shared" si="31"/>
        <v>-3</v>
      </c>
      <c r="H107">
        <f t="shared" si="32"/>
        <v>0</v>
      </c>
      <c r="I107" s="5">
        <f>VLOOKUP(F107,naive_stat!$A$4:$E$13,5,0)</f>
        <v>0.42307692307692307</v>
      </c>
      <c r="J107" s="35">
        <f>11-VLOOKUP(F107,naive_stat!$A$4:$F$13,6,0)</f>
        <v>3</v>
      </c>
      <c r="K107" s="4">
        <f>HLOOKUP(F107,$AL$3:AU107,AV107,0)</f>
        <v>4.2631578947368416</v>
      </c>
      <c r="L107" s="47">
        <f>IF(VLOOKUP(C107,dynamic!$A$66:$F$75,4,0)&gt;VLOOKUP(D107,dynamic!$A$66:$F$75,4,0),C107,D107)</f>
        <v>2</v>
      </c>
      <c r="M107" s="47">
        <f t="shared" si="38"/>
        <v>1</v>
      </c>
      <c r="N107" s="46">
        <f>IF(VLOOKUP(C107,dynamic!$A$66:$F$75,2,0)&gt;VLOOKUP(D107,dynamic!$A$66:$F$75,2,0),C107,D107)</f>
        <v>2</v>
      </c>
      <c r="O107" s="46">
        <f t="shared" si="36"/>
        <v>1</v>
      </c>
      <c r="P107" s="46">
        <f>IF(VLOOKUP(C107,dynamic!$A$66:$G$75,7,0)&gt;VLOOKUP(D107,dynamic!$A$66:$G$75,7,0),C107,D107)</f>
        <v>2</v>
      </c>
      <c r="Q107" s="46">
        <f t="shared" si="37"/>
        <v>1</v>
      </c>
      <c r="R107">
        <f>COUNTIF($E$4:$E107,R$3)</f>
        <v>12</v>
      </c>
      <c r="S107">
        <f>COUNTIF($E$4:$E107,S$3)</f>
        <v>21</v>
      </c>
      <c r="T107">
        <f>COUNTIF($E$4:$E107,T$3)</f>
        <v>11</v>
      </c>
      <c r="U107">
        <f>COUNTIF($E$4:$E107,U$3)</f>
        <v>10</v>
      </c>
      <c r="V107">
        <f>COUNTIF($E$4:$E107,V$3)</f>
        <v>11</v>
      </c>
      <c r="W107">
        <f>COUNTIF($E$4:$E107,W$3)</f>
        <v>9</v>
      </c>
      <c r="X107">
        <f>COUNTIF($E$4:$E107,X$3)</f>
        <v>7</v>
      </c>
      <c r="Y107">
        <f>COUNTIF($E$4:$E107,Y$3)</f>
        <v>11</v>
      </c>
      <c r="Z107">
        <f>COUNTIF($E$4:$E107,Z$3)</f>
        <v>5</v>
      </c>
      <c r="AA107">
        <f>COUNTIF($E$4:$E107,AA$3)</f>
        <v>7</v>
      </c>
      <c r="AB107" s="39">
        <f>COUNTIF($E$4:$F107,R$3)</f>
        <v>20</v>
      </c>
      <c r="AC107" s="41">
        <f>COUNTIF($E$4:$F107,S$3)</f>
        <v>29</v>
      </c>
      <c r="AD107" s="41">
        <f>COUNTIF($E$4:$F107,T$3)</f>
        <v>23</v>
      </c>
      <c r="AE107" s="41">
        <f>COUNTIF($E$4:$F107,U$3)</f>
        <v>20</v>
      </c>
      <c r="AF107" s="41">
        <f>COUNTIF($E$4:$F107,V$3)</f>
        <v>25</v>
      </c>
      <c r="AG107" s="41">
        <f>COUNTIF($E$4:$F107,W$3)</f>
        <v>19</v>
      </c>
      <c r="AH107" s="41">
        <f>COUNTIF($E$4:$F107,X$3)</f>
        <v>12</v>
      </c>
      <c r="AI107" s="41">
        <f>COUNTIF($E$4:$F107,Y$3)</f>
        <v>22</v>
      </c>
      <c r="AJ107" s="41">
        <f>COUNTIF($E$4:$F107,Z$3)</f>
        <v>17</v>
      </c>
      <c r="AK107" s="41">
        <f>COUNTIF($E$4:$F107,AA$3)</f>
        <v>21</v>
      </c>
      <c r="AL107" s="36">
        <f t="shared" si="33"/>
        <v>7.1999999999999993</v>
      </c>
      <c r="AM107" s="36">
        <f t="shared" si="21"/>
        <v>15.206896551724139</v>
      </c>
      <c r="AN107" s="36">
        <f t="shared" si="22"/>
        <v>5.2608695652173916</v>
      </c>
      <c r="AO107" s="36">
        <f t="shared" si="23"/>
        <v>5</v>
      </c>
      <c r="AP107" s="36">
        <f t="shared" si="24"/>
        <v>4.84</v>
      </c>
      <c r="AQ107" s="36">
        <f t="shared" si="25"/>
        <v>4.2631578947368416</v>
      </c>
      <c r="AR107" s="36">
        <f t="shared" si="26"/>
        <v>4.0833333333333339</v>
      </c>
      <c r="AS107" s="36">
        <f t="shared" si="27"/>
        <v>5.5</v>
      </c>
      <c r="AT107" s="36">
        <f t="shared" si="28"/>
        <v>1.4705882352941178</v>
      </c>
      <c r="AU107" s="36">
        <f t="shared" si="29"/>
        <v>2.333333333333333</v>
      </c>
      <c r="AV107">
        <v>105</v>
      </c>
    </row>
    <row r="108" spans="1:48" x14ac:dyDescent="0.35">
      <c r="A108" t="s">
        <v>145</v>
      </c>
      <c r="B108" s="32">
        <v>105</v>
      </c>
      <c r="C108">
        <v>0</v>
      </c>
      <c r="D108">
        <v>4</v>
      </c>
      <c r="E108">
        <v>4</v>
      </c>
      <c r="F108">
        <f t="shared" si="30"/>
        <v>0</v>
      </c>
      <c r="G108">
        <f t="shared" si="31"/>
        <v>-4</v>
      </c>
      <c r="H108">
        <f t="shared" si="32"/>
        <v>0</v>
      </c>
      <c r="I108" s="5">
        <f>VLOOKUP(F108,naive_stat!$A$4:$E$13,5,0)</f>
        <v>0.5161290322580645</v>
      </c>
      <c r="J108" s="35">
        <f>11-VLOOKUP(F108,naive_stat!$A$4:$F$13,6,0)</f>
        <v>8</v>
      </c>
      <c r="K108" s="4">
        <f>HLOOKUP(F108,$AL$3:AU108,AV108,0)</f>
        <v>6.8571428571428568</v>
      </c>
      <c r="L108" s="47">
        <f>IF(VLOOKUP(C108,dynamic!$A$66:$F$75,4,0)&gt;VLOOKUP(D108,dynamic!$A$66:$F$75,4,0),C108,D108)</f>
        <v>4</v>
      </c>
      <c r="M108" s="47">
        <f t="shared" si="38"/>
        <v>1</v>
      </c>
      <c r="N108" s="46">
        <f>IF(VLOOKUP(C108,dynamic!$A$66:$F$75,2,0)&gt;VLOOKUP(D108,dynamic!$A$66:$F$75,2,0),C108,D108)</f>
        <v>4</v>
      </c>
      <c r="O108" s="46">
        <f t="shared" si="36"/>
        <v>1</v>
      </c>
      <c r="P108" s="46">
        <f>IF(VLOOKUP(C108,dynamic!$A$66:$G$75,7,0)&gt;VLOOKUP(D108,dynamic!$A$66:$G$75,7,0),C108,D108)</f>
        <v>4</v>
      </c>
      <c r="Q108" s="46">
        <f t="shared" si="37"/>
        <v>1</v>
      </c>
      <c r="R108">
        <f>COUNTIF($E$4:$E108,R$3)</f>
        <v>12</v>
      </c>
      <c r="S108">
        <f>COUNTIF($E$4:$E108,S$3)</f>
        <v>21</v>
      </c>
      <c r="T108">
        <f>COUNTIF($E$4:$E108,T$3)</f>
        <v>11</v>
      </c>
      <c r="U108">
        <f>COUNTIF($E$4:$E108,U$3)</f>
        <v>10</v>
      </c>
      <c r="V108">
        <f>COUNTIF($E$4:$E108,V$3)</f>
        <v>12</v>
      </c>
      <c r="W108">
        <f>COUNTIF($E$4:$E108,W$3)</f>
        <v>9</v>
      </c>
      <c r="X108">
        <f>COUNTIF($E$4:$E108,X$3)</f>
        <v>7</v>
      </c>
      <c r="Y108">
        <f>COUNTIF($E$4:$E108,Y$3)</f>
        <v>11</v>
      </c>
      <c r="Z108">
        <f>COUNTIF($E$4:$E108,Z$3)</f>
        <v>5</v>
      </c>
      <c r="AA108">
        <f>COUNTIF($E$4:$E108,AA$3)</f>
        <v>7</v>
      </c>
      <c r="AB108" s="39">
        <f>COUNTIF($E$4:$F108,R$3)</f>
        <v>21</v>
      </c>
      <c r="AC108" s="41">
        <f>COUNTIF($E$4:$F108,S$3)</f>
        <v>29</v>
      </c>
      <c r="AD108" s="41">
        <f>COUNTIF($E$4:$F108,T$3)</f>
        <v>23</v>
      </c>
      <c r="AE108" s="41">
        <f>COUNTIF($E$4:$F108,U$3)</f>
        <v>20</v>
      </c>
      <c r="AF108" s="41">
        <f>COUNTIF($E$4:$F108,V$3)</f>
        <v>26</v>
      </c>
      <c r="AG108" s="41">
        <f>COUNTIF($E$4:$F108,W$3)</f>
        <v>19</v>
      </c>
      <c r="AH108" s="41">
        <f>COUNTIF($E$4:$F108,X$3)</f>
        <v>12</v>
      </c>
      <c r="AI108" s="41">
        <f>COUNTIF($E$4:$F108,Y$3)</f>
        <v>22</v>
      </c>
      <c r="AJ108" s="41">
        <f>COUNTIF($E$4:$F108,Z$3)</f>
        <v>17</v>
      </c>
      <c r="AK108" s="41">
        <f>COUNTIF($E$4:$F108,AA$3)</f>
        <v>21</v>
      </c>
      <c r="AL108" s="36">
        <f t="shared" si="33"/>
        <v>6.8571428571428568</v>
      </c>
      <c r="AM108" s="36">
        <f t="shared" si="21"/>
        <v>15.206896551724139</v>
      </c>
      <c r="AN108" s="36">
        <f t="shared" si="22"/>
        <v>5.2608695652173916</v>
      </c>
      <c r="AO108" s="36">
        <f t="shared" si="23"/>
        <v>5</v>
      </c>
      <c r="AP108" s="36">
        <f t="shared" si="24"/>
        <v>5.5384615384615383</v>
      </c>
      <c r="AQ108" s="36">
        <f t="shared" si="25"/>
        <v>4.2631578947368416</v>
      </c>
      <c r="AR108" s="36">
        <f t="shared" si="26"/>
        <v>4.0833333333333339</v>
      </c>
      <c r="AS108" s="36">
        <f t="shared" si="27"/>
        <v>5.5</v>
      </c>
      <c r="AT108" s="36">
        <f t="shared" si="28"/>
        <v>1.4705882352941178</v>
      </c>
      <c r="AU108" s="36">
        <f t="shared" si="29"/>
        <v>2.333333333333333</v>
      </c>
      <c r="AV108">
        <v>106</v>
      </c>
    </row>
    <row r="109" spans="1:48" x14ac:dyDescent="0.35">
      <c r="A109" t="s">
        <v>145</v>
      </c>
      <c r="B109" s="32">
        <v>106</v>
      </c>
      <c r="C109">
        <v>4</v>
      </c>
      <c r="D109">
        <v>0</v>
      </c>
      <c r="E109">
        <v>4</v>
      </c>
      <c r="F109">
        <f t="shared" si="30"/>
        <v>0</v>
      </c>
      <c r="G109">
        <f t="shared" si="31"/>
        <v>4</v>
      </c>
      <c r="H109">
        <f t="shared" si="32"/>
        <v>0</v>
      </c>
      <c r="I109" s="5">
        <f>VLOOKUP(F109,naive_stat!$A$4:$E$13,5,0)</f>
        <v>0.5161290322580645</v>
      </c>
      <c r="J109" s="35">
        <f>11-VLOOKUP(F109,naive_stat!$A$4:$F$13,6,0)</f>
        <v>8</v>
      </c>
      <c r="K109" s="4">
        <f>HLOOKUP(F109,$AL$3:AU109,AV109,0)</f>
        <v>6.545454545454545</v>
      </c>
      <c r="L109" s="47">
        <f>IF(VLOOKUP(C109,dynamic!$A$66:$F$75,4,0)&gt;VLOOKUP(D109,dynamic!$A$66:$F$75,4,0),C109,D109)</f>
        <v>4</v>
      </c>
      <c r="M109" s="47">
        <f t="shared" si="38"/>
        <v>1</v>
      </c>
      <c r="N109" s="46">
        <f>IF(VLOOKUP(C109,dynamic!$A$66:$F$75,2,0)&gt;VLOOKUP(D109,dynamic!$A$66:$F$75,2,0),C109,D109)</f>
        <v>4</v>
      </c>
      <c r="O109" s="46">
        <f t="shared" si="36"/>
        <v>1</v>
      </c>
      <c r="P109" s="46">
        <f>IF(VLOOKUP(C109,dynamic!$A$66:$G$75,7,0)&gt;VLOOKUP(D109,dynamic!$A$66:$G$75,7,0),C109,D109)</f>
        <v>4</v>
      </c>
      <c r="Q109" s="46">
        <f t="shared" si="37"/>
        <v>1</v>
      </c>
      <c r="R109">
        <f>COUNTIF($E$4:$E109,R$3)</f>
        <v>12</v>
      </c>
      <c r="S109">
        <f>COUNTIF($E$4:$E109,S$3)</f>
        <v>21</v>
      </c>
      <c r="T109">
        <f>COUNTIF($E$4:$E109,T$3)</f>
        <v>11</v>
      </c>
      <c r="U109">
        <f>COUNTIF($E$4:$E109,U$3)</f>
        <v>10</v>
      </c>
      <c r="V109">
        <f>COUNTIF($E$4:$E109,V$3)</f>
        <v>13</v>
      </c>
      <c r="W109">
        <f>COUNTIF($E$4:$E109,W$3)</f>
        <v>9</v>
      </c>
      <c r="X109">
        <f>COUNTIF($E$4:$E109,X$3)</f>
        <v>7</v>
      </c>
      <c r="Y109">
        <f>COUNTIF($E$4:$E109,Y$3)</f>
        <v>11</v>
      </c>
      <c r="Z109">
        <f>COUNTIF($E$4:$E109,Z$3)</f>
        <v>5</v>
      </c>
      <c r="AA109">
        <f>COUNTIF($E$4:$E109,AA$3)</f>
        <v>7</v>
      </c>
      <c r="AB109" s="39">
        <f>COUNTIF($E$4:$F109,R$3)</f>
        <v>22</v>
      </c>
      <c r="AC109" s="41">
        <f>COUNTIF($E$4:$F109,S$3)</f>
        <v>29</v>
      </c>
      <c r="AD109" s="41">
        <f>COUNTIF($E$4:$F109,T$3)</f>
        <v>23</v>
      </c>
      <c r="AE109" s="41">
        <f>COUNTIF($E$4:$F109,U$3)</f>
        <v>20</v>
      </c>
      <c r="AF109" s="41">
        <f>COUNTIF($E$4:$F109,V$3)</f>
        <v>27</v>
      </c>
      <c r="AG109" s="41">
        <f>COUNTIF($E$4:$F109,W$3)</f>
        <v>19</v>
      </c>
      <c r="AH109" s="41">
        <f>COUNTIF($E$4:$F109,X$3)</f>
        <v>12</v>
      </c>
      <c r="AI109" s="41">
        <f>COUNTIF($E$4:$F109,Y$3)</f>
        <v>22</v>
      </c>
      <c r="AJ109" s="41">
        <f>COUNTIF($E$4:$F109,Z$3)</f>
        <v>17</v>
      </c>
      <c r="AK109" s="41">
        <f>COUNTIF($E$4:$F109,AA$3)</f>
        <v>21</v>
      </c>
      <c r="AL109" s="36">
        <f t="shared" si="33"/>
        <v>6.545454545454545</v>
      </c>
      <c r="AM109" s="36">
        <f t="shared" si="21"/>
        <v>15.206896551724139</v>
      </c>
      <c r="AN109" s="36">
        <f t="shared" si="22"/>
        <v>5.2608695652173916</v>
      </c>
      <c r="AO109" s="36">
        <f t="shared" si="23"/>
        <v>5</v>
      </c>
      <c r="AP109" s="36">
        <f t="shared" si="24"/>
        <v>6.2592592592592586</v>
      </c>
      <c r="AQ109" s="36">
        <f t="shared" si="25"/>
        <v>4.2631578947368416</v>
      </c>
      <c r="AR109" s="36">
        <f t="shared" si="26"/>
        <v>4.0833333333333339</v>
      </c>
      <c r="AS109" s="36">
        <f t="shared" si="27"/>
        <v>5.5</v>
      </c>
      <c r="AT109" s="36">
        <f t="shared" si="28"/>
        <v>1.4705882352941178</v>
      </c>
      <c r="AU109" s="36">
        <f t="shared" si="29"/>
        <v>2.333333333333333</v>
      </c>
      <c r="AV109">
        <v>107</v>
      </c>
    </row>
    <row r="110" spans="1:48" x14ac:dyDescent="0.35">
      <c r="A110" t="s">
        <v>145</v>
      </c>
      <c r="B110" s="32">
        <v>107</v>
      </c>
      <c r="C110">
        <v>8</v>
      </c>
      <c r="D110">
        <v>2</v>
      </c>
      <c r="E110">
        <v>8</v>
      </c>
      <c r="F110">
        <f t="shared" si="30"/>
        <v>2</v>
      </c>
      <c r="G110">
        <f t="shared" si="31"/>
        <v>6</v>
      </c>
      <c r="H110">
        <f t="shared" si="32"/>
        <v>0</v>
      </c>
      <c r="I110" s="5">
        <f>VLOOKUP(F110,naive_stat!$A$4:$E$13,5,0)</f>
        <v>0.4838709677419355</v>
      </c>
      <c r="J110" s="35">
        <f>11-VLOOKUP(F110,naive_stat!$A$4:$F$13,6,0)</f>
        <v>6</v>
      </c>
      <c r="K110" s="4">
        <f>HLOOKUP(F110,$AL$3:AU110,AV110,0)</f>
        <v>5.0416666666666661</v>
      </c>
      <c r="L110" s="47">
        <f>IF(VLOOKUP(C110,dynamic!$A$66:$F$75,4,0)&gt;VLOOKUP(D110,dynamic!$A$66:$F$75,4,0),C110,D110)</f>
        <v>2</v>
      </c>
      <c r="M110" s="47">
        <f t="shared" si="38"/>
        <v>0</v>
      </c>
      <c r="N110" s="46">
        <f>IF(VLOOKUP(C110,dynamic!$A$66:$F$75,2,0)&gt;VLOOKUP(D110,dynamic!$A$66:$F$75,2,0),C110,D110)</f>
        <v>2</v>
      </c>
      <c r="O110" s="46">
        <f t="shared" si="36"/>
        <v>0</v>
      </c>
      <c r="P110" s="46">
        <f>IF(VLOOKUP(C110,dynamic!$A$66:$G$75,7,0)&gt;VLOOKUP(D110,dynamic!$A$66:$G$75,7,0),C110,D110)</f>
        <v>2</v>
      </c>
      <c r="Q110" s="46">
        <f t="shared" si="37"/>
        <v>0</v>
      </c>
      <c r="R110">
        <f>COUNTIF($E$4:$E110,R$3)</f>
        <v>12</v>
      </c>
      <c r="S110">
        <f>COUNTIF($E$4:$E110,S$3)</f>
        <v>21</v>
      </c>
      <c r="T110">
        <f>COUNTIF($E$4:$E110,T$3)</f>
        <v>11</v>
      </c>
      <c r="U110">
        <f>COUNTIF($E$4:$E110,U$3)</f>
        <v>10</v>
      </c>
      <c r="V110">
        <f>COUNTIF($E$4:$E110,V$3)</f>
        <v>13</v>
      </c>
      <c r="W110">
        <f>COUNTIF($E$4:$E110,W$3)</f>
        <v>9</v>
      </c>
      <c r="X110">
        <f>COUNTIF($E$4:$E110,X$3)</f>
        <v>7</v>
      </c>
      <c r="Y110">
        <f>COUNTIF($E$4:$E110,Y$3)</f>
        <v>11</v>
      </c>
      <c r="Z110">
        <f>COUNTIF($E$4:$E110,Z$3)</f>
        <v>6</v>
      </c>
      <c r="AA110">
        <f>COUNTIF($E$4:$E110,AA$3)</f>
        <v>7</v>
      </c>
      <c r="AB110" s="39">
        <f>COUNTIF($E$4:$F110,R$3)</f>
        <v>22</v>
      </c>
      <c r="AC110" s="41">
        <f>COUNTIF($E$4:$F110,S$3)</f>
        <v>29</v>
      </c>
      <c r="AD110" s="41">
        <f>COUNTIF($E$4:$F110,T$3)</f>
        <v>24</v>
      </c>
      <c r="AE110" s="41">
        <f>COUNTIF($E$4:$F110,U$3)</f>
        <v>20</v>
      </c>
      <c r="AF110" s="41">
        <f>COUNTIF($E$4:$F110,V$3)</f>
        <v>27</v>
      </c>
      <c r="AG110" s="41">
        <f>COUNTIF($E$4:$F110,W$3)</f>
        <v>19</v>
      </c>
      <c r="AH110" s="41">
        <f>COUNTIF($E$4:$F110,X$3)</f>
        <v>12</v>
      </c>
      <c r="AI110" s="41">
        <f>COUNTIF($E$4:$F110,Y$3)</f>
        <v>22</v>
      </c>
      <c r="AJ110" s="41">
        <f>COUNTIF($E$4:$F110,Z$3)</f>
        <v>18</v>
      </c>
      <c r="AK110" s="41">
        <f>COUNTIF($E$4:$F110,AA$3)</f>
        <v>21</v>
      </c>
      <c r="AL110" s="36">
        <f t="shared" si="33"/>
        <v>6.545454545454545</v>
      </c>
      <c r="AM110" s="36">
        <f t="shared" si="21"/>
        <v>15.206896551724139</v>
      </c>
      <c r="AN110" s="36">
        <f t="shared" si="22"/>
        <v>5.0416666666666661</v>
      </c>
      <c r="AO110" s="36">
        <f t="shared" si="23"/>
        <v>5</v>
      </c>
      <c r="AP110" s="36">
        <f t="shared" si="24"/>
        <v>6.2592592592592586</v>
      </c>
      <c r="AQ110" s="36">
        <f t="shared" si="25"/>
        <v>4.2631578947368416</v>
      </c>
      <c r="AR110" s="36">
        <f t="shared" si="26"/>
        <v>4.0833333333333339</v>
      </c>
      <c r="AS110" s="36">
        <f t="shared" si="27"/>
        <v>5.5</v>
      </c>
      <c r="AT110" s="36">
        <f t="shared" si="28"/>
        <v>2</v>
      </c>
      <c r="AU110" s="36">
        <f t="shared" si="29"/>
        <v>2.333333333333333</v>
      </c>
      <c r="AV110">
        <v>108</v>
      </c>
    </row>
    <row r="111" spans="1:48" x14ac:dyDescent="0.35">
      <c r="A111" t="s">
        <v>145</v>
      </c>
      <c r="B111" s="32">
        <v>108</v>
      </c>
      <c r="C111">
        <v>3</v>
      </c>
      <c r="D111">
        <v>5</v>
      </c>
      <c r="E111">
        <v>3</v>
      </c>
      <c r="F111">
        <f t="shared" si="30"/>
        <v>5</v>
      </c>
      <c r="G111">
        <f t="shared" si="31"/>
        <v>-2</v>
      </c>
      <c r="H111">
        <f t="shared" si="32"/>
        <v>0</v>
      </c>
      <c r="I111" s="5">
        <f>VLOOKUP(F111,naive_stat!$A$4:$E$13,5,0)</f>
        <v>0.42307692307692307</v>
      </c>
      <c r="J111" s="35">
        <f>11-VLOOKUP(F111,naive_stat!$A$4:$F$13,6,0)</f>
        <v>3</v>
      </c>
      <c r="K111" s="4">
        <f>HLOOKUP(F111,$AL$3:AU111,AV111,0)</f>
        <v>4.05</v>
      </c>
      <c r="L111" s="47">
        <f>IF(VLOOKUP(C111,dynamic!$A$66:$F$75,4,0)&gt;VLOOKUP(D111,dynamic!$A$66:$F$75,4,0),C111,D111)</f>
        <v>3</v>
      </c>
      <c r="M111" s="47">
        <f t="shared" si="38"/>
        <v>1</v>
      </c>
      <c r="N111" s="46">
        <f>IF(VLOOKUP(C111,dynamic!$A$66:$F$75,2,0)&gt;VLOOKUP(D111,dynamic!$A$66:$F$75,2,0),C111,D111)</f>
        <v>3</v>
      </c>
      <c r="O111" s="46">
        <f t="shared" si="36"/>
        <v>1</v>
      </c>
      <c r="P111" s="46">
        <f>IF(VLOOKUP(C111,dynamic!$A$66:$G$75,7,0)&gt;VLOOKUP(D111,dynamic!$A$66:$G$75,7,0),C111,D111)</f>
        <v>3</v>
      </c>
      <c r="Q111" s="46">
        <f t="shared" si="37"/>
        <v>1</v>
      </c>
      <c r="R111">
        <f>COUNTIF($E$4:$E111,R$3)</f>
        <v>12</v>
      </c>
      <c r="S111">
        <f>COUNTIF($E$4:$E111,S$3)</f>
        <v>21</v>
      </c>
      <c r="T111">
        <f>COUNTIF($E$4:$E111,T$3)</f>
        <v>11</v>
      </c>
      <c r="U111">
        <f>COUNTIF($E$4:$E111,U$3)</f>
        <v>11</v>
      </c>
      <c r="V111">
        <f>COUNTIF($E$4:$E111,V$3)</f>
        <v>13</v>
      </c>
      <c r="W111">
        <f>COUNTIF($E$4:$E111,W$3)</f>
        <v>9</v>
      </c>
      <c r="X111">
        <f>COUNTIF($E$4:$E111,X$3)</f>
        <v>7</v>
      </c>
      <c r="Y111">
        <f>COUNTIF($E$4:$E111,Y$3)</f>
        <v>11</v>
      </c>
      <c r="Z111">
        <f>COUNTIF($E$4:$E111,Z$3)</f>
        <v>6</v>
      </c>
      <c r="AA111">
        <f>COUNTIF($E$4:$E111,AA$3)</f>
        <v>7</v>
      </c>
      <c r="AB111" s="39">
        <f>COUNTIF($E$4:$F111,R$3)</f>
        <v>22</v>
      </c>
      <c r="AC111" s="41">
        <f>COUNTIF($E$4:$F111,S$3)</f>
        <v>29</v>
      </c>
      <c r="AD111" s="41">
        <f>COUNTIF($E$4:$F111,T$3)</f>
        <v>24</v>
      </c>
      <c r="AE111" s="41">
        <f>COUNTIF($E$4:$F111,U$3)</f>
        <v>21</v>
      </c>
      <c r="AF111" s="41">
        <f>COUNTIF($E$4:$F111,V$3)</f>
        <v>27</v>
      </c>
      <c r="AG111" s="41">
        <f>COUNTIF($E$4:$F111,W$3)</f>
        <v>20</v>
      </c>
      <c r="AH111" s="41">
        <f>COUNTIF($E$4:$F111,X$3)</f>
        <v>12</v>
      </c>
      <c r="AI111" s="41">
        <f>COUNTIF($E$4:$F111,Y$3)</f>
        <v>22</v>
      </c>
      <c r="AJ111" s="41">
        <f>COUNTIF($E$4:$F111,Z$3)</f>
        <v>18</v>
      </c>
      <c r="AK111" s="41">
        <f>COUNTIF($E$4:$F111,AA$3)</f>
        <v>21</v>
      </c>
      <c r="AL111" s="36">
        <f t="shared" si="33"/>
        <v>6.545454545454545</v>
      </c>
      <c r="AM111" s="36">
        <f t="shared" si="21"/>
        <v>15.206896551724139</v>
      </c>
      <c r="AN111" s="36">
        <f t="shared" si="22"/>
        <v>5.0416666666666661</v>
      </c>
      <c r="AO111" s="36">
        <f t="shared" si="23"/>
        <v>5.7619047619047619</v>
      </c>
      <c r="AP111" s="36">
        <f t="shared" si="24"/>
        <v>6.2592592592592586</v>
      </c>
      <c r="AQ111" s="36">
        <f t="shared" si="25"/>
        <v>4.05</v>
      </c>
      <c r="AR111" s="36">
        <f t="shared" si="26"/>
        <v>4.0833333333333339</v>
      </c>
      <c r="AS111" s="36">
        <f t="shared" si="27"/>
        <v>5.5</v>
      </c>
      <c r="AT111" s="36">
        <f t="shared" si="28"/>
        <v>2</v>
      </c>
      <c r="AU111" s="36">
        <f t="shared" si="29"/>
        <v>2.333333333333333</v>
      </c>
      <c r="AV111">
        <v>109</v>
      </c>
    </row>
    <row r="112" spans="1:48" x14ac:dyDescent="0.35">
      <c r="A112" t="s">
        <v>145</v>
      </c>
      <c r="B112" s="32">
        <v>109</v>
      </c>
      <c r="C112">
        <v>1</v>
      </c>
      <c r="D112">
        <v>8</v>
      </c>
      <c r="E112">
        <v>1</v>
      </c>
      <c r="F112">
        <f t="shared" si="30"/>
        <v>8</v>
      </c>
      <c r="G112">
        <f t="shared" si="31"/>
        <v>-7</v>
      </c>
      <c r="H112">
        <f t="shared" si="32"/>
        <v>0</v>
      </c>
      <c r="I112" s="5">
        <f>VLOOKUP(F112,naive_stat!$A$4:$E$13,5,0)</f>
        <v>0.32</v>
      </c>
      <c r="J112" s="35">
        <f>11-VLOOKUP(F112,naive_stat!$A$4:$F$13,6,0)</f>
        <v>1</v>
      </c>
      <c r="K112" s="4">
        <f>HLOOKUP(F112,$AL$3:AU112,AV112,0)</f>
        <v>1.8947368421052631</v>
      </c>
      <c r="L112" s="47">
        <f>IF(VLOOKUP(C112,dynamic!$A$66:$F$75,4,0)&gt;VLOOKUP(D112,dynamic!$A$66:$F$75,4,0),C112,D112)</f>
        <v>1</v>
      </c>
      <c r="M112" s="47">
        <f t="shared" si="38"/>
        <v>1</v>
      </c>
      <c r="N112" s="46">
        <f>IF(VLOOKUP(C112,dynamic!$A$66:$F$75,2,0)&gt;VLOOKUP(D112,dynamic!$A$66:$F$75,2,0),C112,D112)</f>
        <v>1</v>
      </c>
      <c r="O112" s="46">
        <f t="shared" si="36"/>
        <v>1</v>
      </c>
      <c r="P112" s="46">
        <f>IF(VLOOKUP(C112,dynamic!$A$66:$G$75,7,0)&gt;VLOOKUP(D112,dynamic!$A$66:$G$75,7,0),C112,D112)</f>
        <v>1</v>
      </c>
      <c r="Q112" s="46">
        <f t="shared" si="37"/>
        <v>1</v>
      </c>
      <c r="R112">
        <f>COUNTIF($E$4:$E112,R$3)</f>
        <v>12</v>
      </c>
      <c r="S112">
        <f>COUNTIF($E$4:$E112,S$3)</f>
        <v>22</v>
      </c>
      <c r="T112">
        <f>COUNTIF($E$4:$E112,T$3)</f>
        <v>11</v>
      </c>
      <c r="U112">
        <f>COUNTIF($E$4:$E112,U$3)</f>
        <v>11</v>
      </c>
      <c r="V112">
        <f>COUNTIF($E$4:$E112,V$3)</f>
        <v>13</v>
      </c>
      <c r="W112">
        <f>COUNTIF($E$4:$E112,W$3)</f>
        <v>9</v>
      </c>
      <c r="X112">
        <f>COUNTIF($E$4:$E112,X$3)</f>
        <v>7</v>
      </c>
      <c r="Y112">
        <f>COUNTIF($E$4:$E112,Y$3)</f>
        <v>11</v>
      </c>
      <c r="Z112">
        <f>COUNTIF($E$4:$E112,Z$3)</f>
        <v>6</v>
      </c>
      <c r="AA112">
        <f>COUNTIF($E$4:$E112,AA$3)</f>
        <v>7</v>
      </c>
      <c r="AB112" s="39">
        <f>COUNTIF($E$4:$F112,R$3)</f>
        <v>22</v>
      </c>
      <c r="AC112" s="41">
        <f>COUNTIF($E$4:$F112,S$3)</f>
        <v>30</v>
      </c>
      <c r="AD112" s="41">
        <f>COUNTIF($E$4:$F112,T$3)</f>
        <v>24</v>
      </c>
      <c r="AE112" s="41">
        <f>COUNTIF($E$4:$F112,U$3)</f>
        <v>21</v>
      </c>
      <c r="AF112" s="41">
        <f>COUNTIF($E$4:$F112,V$3)</f>
        <v>27</v>
      </c>
      <c r="AG112" s="41">
        <f>COUNTIF($E$4:$F112,W$3)</f>
        <v>20</v>
      </c>
      <c r="AH112" s="41">
        <f>COUNTIF($E$4:$F112,X$3)</f>
        <v>12</v>
      </c>
      <c r="AI112" s="41">
        <f>COUNTIF($E$4:$F112,Y$3)</f>
        <v>22</v>
      </c>
      <c r="AJ112" s="41">
        <f>COUNTIF($E$4:$F112,Z$3)</f>
        <v>19</v>
      </c>
      <c r="AK112" s="41">
        <f>COUNTIF($E$4:$F112,AA$3)</f>
        <v>21</v>
      </c>
      <c r="AL112" s="36">
        <f t="shared" si="33"/>
        <v>6.545454545454545</v>
      </c>
      <c r="AM112" s="36">
        <f t="shared" si="21"/>
        <v>16.133333333333333</v>
      </c>
      <c r="AN112" s="36">
        <f t="shared" si="22"/>
        <v>5.0416666666666661</v>
      </c>
      <c r="AO112" s="36">
        <f t="shared" si="23"/>
        <v>5.7619047619047619</v>
      </c>
      <c r="AP112" s="36">
        <f t="shared" si="24"/>
        <v>6.2592592592592586</v>
      </c>
      <c r="AQ112" s="36">
        <f t="shared" si="25"/>
        <v>4.05</v>
      </c>
      <c r="AR112" s="36">
        <f t="shared" si="26"/>
        <v>4.0833333333333339</v>
      </c>
      <c r="AS112" s="36">
        <f t="shared" si="27"/>
        <v>5.5</v>
      </c>
      <c r="AT112" s="36">
        <f t="shared" si="28"/>
        <v>1.8947368421052631</v>
      </c>
      <c r="AU112" s="36">
        <f t="shared" si="29"/>
        <v>2.333333333333333</v>
      </c>
      <c r="AV112">
        <v>110</v>
      </c>
    </row>
    <row r="113" spans="1:48" x14ac:dyDescent="0.35">
      <c r="A113" t="s">
        <v>145</v>
      </c>
      <c r="B113" s="32">
        <v>110</v>
      </c>
      <c r="C113">
        <v>3</v>
      </c>
      <c r="D113">
        <v>2</v>
      </c>
      <c r="E113">
        <v>3</v>
      </c>
      <c r="F113">
        <f t="shared" si="30"/>
        <v>2</v>
      </c>
      <c r="G113">
        <f t="shared" si="31"/>
        <v>1</v>
      </c>
      <c r="H113">
        <f t="shared" si="32"/>
        <v>0</v>
      </c>
      <c r="I113" s="5">
        <f>VLOOKUP(F113,naive_stat!$A$4:$E$13,5,0)</f>
        <v>0.4838709677419355</v>
      </c>
      <c r="J113" s="35">
        <f>11-VLOOKUP(F113,naive_stat!$A$4:$F$13,6,0)</f>
        <v>6</v>
      </c>
      <c r="K113" s="4">
        <f>HLOOKUP(F113,$AL$3:AU113,AV113,0)</f>
        <v>4.84</v>
      </c>
      <c r="L113" s="47">
        <f>IF(VLOOKUP(C113,dynamic!$A$66:$F$75,4,0)&gt;VLOOKUP(D113,dynamic!$A$66:$F$75,4,0),C113,D113)</f>
        <v>2</v>
      </c>
      <c r="M113" s="47">
        <f t="shared" si="38"/>
        <v>0</v>
      </c>
      <c r="N113" s="46">
        <f>IF(VLOOKUP(C113,dynamic!$A$66:$F$75,2,0)&gt;VLOOKUP(D113,dynamic!$A$66:$F$75,2,0),C113,D113)</f>
        <v>2</v>
      </c>
      <c r="O113" s="46">
        <f t="shared" si="36"/>
        <v>0</v>
      </c>
      <c r="P113" s="46">
        <f>IF(VLOOKUP(C113,dynamic!$A$66:$G$75,7,0)&gt;VLOOKUP(D113,dynamic!$A$66:$G$75,7,0),C113,D113)</f>
        <v>3</v>
      </c>
      <c r="Q113" s="46">
        <f t="shared" si="37"/>
        <v>1</v>
      </c>
      <c r="R113">
        <f>COUNTIF($E$4:$E113,R$3)</f>
        <v>12</v>
      </c>
      <c r="S113">
        <f>COUNTIF($E$4:$E113,S$3)</f>
        <v>22</v>
      </c>
      <c r="T113">
        <f>COUNTIF($E$4:$E113,T$3)</f>
        <v>11</v>
      </c>
      <c r="U113">
        <f>COUNTIF($E$4:$E113,U$3)</f>
        <v>12</v>
      </c>
      <c r="V113">
        <f>COUNTIF($E$4:$E113,V$3)</f>
        <v>13</v>
      </c>
      <c r="W113">
        <f>COUNTIF($E$4:$E113,W$3)</f>
        <v>9</v>
      </c>
      <c r="X113">
        <f>COUNTIF($E$4:$E113,X$3)</f>
        <v>7</v>
      </c>
      <c r="Y113">
        <f>COUNTIF($E$4:$E113,Y$3)</f>
        <v>11</v>
      </c>
      <c r="Z113">
        <f>COUNTIF($E$4:$E113,Z$3)</f>
        <v>6</v>
      </c>
      <c r="AA113">
        <f>COUNTIF($E$4:$E113,AA$3)</f>
        <v>7</v>
      </c>
      <c r="AB113" s="39">
        <f>COUNTIF($E$4:$F113,R$3)</f>
        <v>22</v>
      </c>
      <c r="AC113" s="41">
        <f>COUNTIF($E$4:$F113,S$3)</f>
        <v>30</v>
      </c>
      <c r="AD113" s="41">
        <f>COUNTIF($E$4:$F113,T$3)</f>
        <v>25</v>
      </c>
      <c r="AE113" s="41">
        <f>COUNTIF($E$4:$F113,U$3)</f>
        <v>22</v>
      </c>
      <c r="AF113" s="41">
        <f>COUNTIF($E$4:$F113,V$3)</f>
        <v>27</v>
      </c>
      <c r="AG113" s="41">
        <f>COUNTIF($E$4:$F113,W$3)</f>
        <v>20</v>
      </c>
      <c r="AH113" s="41">
        <f>COUNTIF($E$4:$F113,X$3)</f>
        <v>12</v>
      </c>
      <c r="AI113" s="41">
        <f>COUNTIF($E$4:$F113,Y$3)</f>
        <v>22</v>
      </c>
      <c r="AJ113" s="41">
        <f>COUNTIF($E$4:$F113,Z$3)</f>
        <v>19</v>
      </c>
      <c r="AK113" s="41">
        <f>COUNTIF($E$4:$F113,AA$3)</f>
        <v>21</v>
      </c>
      <c r="AL113" s="36">
        <f t="shared" si="33"/>
        <v>6.545454545454545</v>
      </c>
      <c r="AM113" s="36">
        <f t="shared" si="21"/>
        <v>16.133333333333333</v>
      </c>
      <c r="AN113" s="36">
        <f t="shared" si="22"/>
        <v>4.84</v>
      </c>
      <c r="AO113" s="36">
        <f t="shared" si="23"/>
        <v>6.545454545454545</v>
      </c>
      <c r="AP113" s="36">
        <f t="shared" si="24"/>
        <v>6.2592592592592586</v>
      </c>
      <c r="AQ113" s="36">
        <f t="shared" si="25"/>
        <v>4.05</v>
      </c>
      <c r="AR113" s="36">
        <f t="shared" si="26"/>
        <v>4.0833333333333339</v>
      </c>
      <c r="AS113" s="36">
        <f t="shared" si="27"/>
        <v>5.5</v>
      </c>
      <c r="AT113" s="36">
        <f t="shared" si="28"/>
        <v>1.8947368421052631</v>
      </c>
      <c r="AU113" s="36">
        <f t="shared" si="29"/>
        <v>2.333333333333333</v>
      </c>
      <c r="AV113">
        <v>111</v>
      </c>
    </row>
    <row r="114" spans="1:48" x14ac:dyDescent="0.35">
      <c r="A114" t="s">
        <v>145</v>
      </c>
      <c r="B114" s="32">
        <v>111</v>
      </c>
      <c r="C114">
        <v>1</v>
      </c>
      <c r="D114">
        <v>6</v>
      </c>
      <c r="E114">
        <v>1</v>
      </c>
      <c r="F114">
        <f t="shared" si="30"/>
        <v>6</v>
      </c>
      <c r="G114">
        <f t="shared" si="31"/>
        <v>-5</v>
      </c>
      <c r="H114">
        <f t="shared" si="32"/>
        <v>0</v>
      </c>
      <c r="I114" s="5">
        <f>VLOOKUP(F114,naive_stat!$A$4:$E$13,5,0)</f>
        <v>0.55555555555555558</v>
      </c>
      <c r="J114" s="35">
        <f>11-VLOOKUP(F114,naive_stat!$A$4:$F$13,6,0)</f>
        <v>9</v>
      </c>
      <c r="K114" s="4">
        <f>HLOOKUP(F114,$AL$3:AU114,AV114,0)</f>
        <v>3.7692307692307692</v>
      </c>
      <c r="L114" s="47">
        <f>IF(VLOOKUP(C114,dynamic!$A$66:$F$75,4,0)&gt;VLOOKUP(D114,dynamic!$A$66:$F$75,4,0),C114,D114)</f>
        <v>1</v>
      </c>
      <c r="M114" s="47">
        <f t="shared" si="38"/>
        <v>1</v>
      </c>
      <c r="N114" s="46">
        <f>IF(VLOOKUP(C114,dynamic!$A$66:$F$75,2,0)&gt;VLOOKUP(D114,dynamic!$A$66:$F$75,2,0),C114,D114)</f>
        <v>1</v>
      </c>
      <c r="O114" s="46">
        <f t="shared" si="36"/>
        <v>1</v>
      </c>
      <c r="P114" s="46">
        <f>IF(VLOOKUP(C114,dynamic!$A$66:$G$75,7,0)&gt;VLOOKUP(D114,dynamic!$A$66:$G$75,7,0),C114,D114)</f>
        <v>1</v>
      </c>
      <c r="Q114" s="46">
        <f t="shared" si="37"/>
        <v>1</v>
      </c>
      <c r="R114">
        <f>COUNTIF($E$4:$E114,R$3)</f>
        <v>12</v>
      </c>
      <c r="S114">
        <f>COUNTIF($E$4:$E114,S$3)</f>
        <v>23</v>
      </c>
      <c r="T114">
        <f>COUNTIF($E$4:$E114,T$3)</f>
        <v>11</v>
      </c>
      <c r="U114">
        <f>COUNTIF($E$4:$E114,U$3)</f>
        <v>12</v>
      </c>
      <c r="V114">
        <f>COUNTIF($E$4:$E114,V$3)</f>
        <v>13</v>
      </c>
      <c r="W114">
        <f>COUNTIF($E$4:$E114,W$3)</f>
        <v>9</v>
      </c>
      <c r="X114">
        <f>COUNTIF($E$4:$E114,X$3)</f>
        <v>7</v>
      </c>
      <c r="Y114">
        <f>COUNTIF($E$4:$E114,Y$3)</f>
        <v>11</v>
      </c>
      <c r="Z114">
        <f>COUNTIF($E$4:$E114,Z$3)</f>
        <v>6</v>
      </c>
      <c r="AA114">
        <f>COUNTIF($E$4:$E114,AA$3)</f>
        <v>7</v>
      </c>
      <c r="AB114" s="39">
        <f>COUNTIF($E$4:$F114,R$3)</f>
        <v>22</v>
      </c>
      <c r="AC114" s="41">
        <f>COUNTIF($E$4:$F114,S$3)</f>
        <v>31</v>
      </c>
      <c r="AD114" s="41">
        <f>COUNTIF($E$4:$F114,T$3)</f>
        <v>25</v>
      </c>
      <c r="AE114" s="41">
        <f>COUNTIF($E$4:$F114,U$3)</f>
        <v>22</v>
      </c>
      <c r="AF114" s="41">
        <f>COUNTIF($E$4:$F114,V$3)</f>
        <v>27</v>
      </c>
      <c r="AG114" s="41">
        <f>COUNTIF($E$4:$F114,W$3)</f>
        <v>20</v>
      </c>
      <c r="AH114" s="41">
        <f>COUNTIF($E$4:$F114,X$3)</f>
        <v>13</v>
      </c>
      <c r="AI114" s="41">
        <f>COUNTIF($E$4:$F114,Y$3)</f>
        <v>22</v>
      </c>
      <c r="AJ114" s="41">
        <f>COUNTIF($E$4:$F114,Z$3)</f>
        <v>19</v>
      </c>
      <c r="AK114" s="41">
        <f>COUNTIF($E$4:$F114,AA$3)</f>
        <v>21</v>
      </c>
      <c r="AL114" s="36">
        <f t="shared" si="33"/>
        <v>6.545454545454545</v>
      </c>
      <c r="AM114" s="36">
        <f t="shared" si="21"/>
        <v>17.06451612903226</v>
      </c>
      <c r="AN114" s="36">
        <f t="shared" si="22"/>
        <v>4.84</v>
      </c>
      <c r="AO114" s="36">
        <f t="shared" si="23"/>
        <v>6.545454545454545</v>
      </c>
      <c r="AP114" s="36">
        <f t="shared" si="24"/>
        <v>6.2592592592592586</v>
      </c>
      <c r="AQ114" s="36">
        <f t="shared" si="25"/>
        <v>4.05</v>
      </c>
      <c r="AR114" s="36">
        <f t="shared" si="26"/>
        <v>3.7692307692307692</v>
      </c>
      <c r="AS114" s="36">
        <f t="shared" si="27"/>
        <v>5.5</v>
      </c>
      <c r="AT114" s="36">
        <f t="shared" si="28"/>
        <v>1.8947368421052631</v>
      </c>
      <c r="AU114" s="36">
        <f t="shared" si="29"/>
        <v>2.333333333333333</v>
      </c>
      <c r="AV114">
        <v>112</v>
      </c>
    </row>
    <row r="115" spans="1:48" x14ac:dyDescent="0.35">
      <c r="A115" t="s">
        <v>145</v>
      </c>
      <c r="B115" s="32">
        <v>112</v>
      </c>
      <c r="C115">
        <v>8</v>
      </c>
      <c r="D115">
        <v>0</v>
      </c>
      <c r="E115">
        <v>0</v>
      </c>
      <c r="F115">
        <f t="shared" si="30"/>
        <v>8</v>
      </c>
      <c r="G115">
        <f t="shared" si="31"/>
        <v>8</v>
      </c>
      <c r="H115">
        <f t="shared" si="32"/>
        <v>0</v>
      </c>
      <c r="I115" s="5">
        <f>VLOOKUP(F115,naive_stat!$A$4:$E$13,5,0)</f>
        <v>0.32</v>
      </c>
      <c r="J115" s="35">
        <f>11-VLOOKUP(F115,naive_stat!$A$4:$F$13,6,0)</f>
        <v>1</v>
      </c>
      <c r="K115" s="4">
        <f>HLOOKUP(F115,$AL$3:AU115,AV115,0)</f>
        <v>1.7999999999999998</v>
      </c>
      <c r="L115" s="47">
        <f>IF(VLOOKUP(C115,dynamic!$A$66:$F$75,4,0)&gt;VLOOKUP(D115,dynamic!$A$66:$F$75,4,0),C115,D115)</f>
        <v>0</v>
      </c>
      <c r="M115" s="47">
        <f t="shared" si="38"/>
        <v>1</v>
      </c>
      <c r="N115" s="46">
        <f>IF(VLOOKUP(C115,dynamic!$A$66:$F$75,2,0)&gt;VLOOKUP(D115,dynamic!$A$66:$F$75,2,0),C115,D115)</f>
        <v>8</v>
      </c>
      <c r="O115" s="46">
        <f t="shared" si="36"/>
        <v>0</v>
      </c>
      <c r="P115" s="46">
        <f>IF(VLOOKUP(C115,dynamic!$A$66:$G$75,7,0)&gt;VLOOKUP(D115,dynamic!$A$66:$G$75,7,0),C115,D115)</f>
        <v>8</v>
      </c>
      <c r="Q115" s="46">
        <f t="shared" si="37"/>
        <v>0</v>
      </c>
      <c r="R115">
        <f>COUNTIF($E$4:$E115,R$3)</f>
        <v>13</v>
      </c>
      <c r="S115">
        <f>COUNTIF($E$4:$E115,S$3)</f>
        <v>23</v>
      </c>
      <c r="T115">
        <f>COUNTIF($E$4:$E115,T$3)</f>
        <v>11</v>
      </c>
      <c r="U115">
        <f>COUNTIF($E$4:$E115,U$3)</f>
        <v>12</v>
      </c>
      <c r="V115">
        <f>COUNTIF($E$4:$E115,V$3)</f>
        <v>13</v>
      </c>
      <c r="W115">
        <f>COUNTIF($E$4:$E115,W$3)</f>
        <v>9</v>
      </c>
      <c r="X115">
        <f>COUNTIF($E$4:$E115,X$3)</f>
        <v>7</v>
      </c>
      <c r="Y115">
        <f>COUNTIF($E$4:$E115,Y$3)</f>
        <v>11</v>
      </c>
      <c r="Z115">
        <f>COUNTIF($E$4:$E115,Z$3)</f>
        <v>6</v>
      </c>
      <c r="AA115">
        <f>COUNTIF($E$4:$E115,AA$3)</f>
        <v>7</v>
      </c>
      <c r="AB115" s="39">
        <f>COUNTIF($E$4:$F115,R$3)</f>
        <v>23</v>
      </c>
      <c r="AC115" s="41">
        <f>COUNTIF($E$4:$F115,S$3)</f>
        <v>31</v>
      </c>
      <c r="AD115" s="41">
        <f>COUNTIF($E$4:$F115,T$3)</f>
        <v>25</v>
      </c>
      <c r="AE115" s="41">
        <f>COUNTIF($E$4:$F115,U$3)</f>
        <v>22</v>
      </c>
      <c r="AF115" s="41">
        <f>COUNTIF($E$4:$F115,V$3)</f>
        <v>27</v>
      </c>
      <c r="AG115" s="41">
        <f>COUNTIF($E$4:$F115,W$3)</f>
        <v>20</v>
      </c>
      <c r="AH115" s="41">
        <f>COUNTIF($E$4:$F115,X$3)</f>
        <v>13</v>
      </c>
      <c r="AI115" s="41">
        <f>COUNTIF($E$4:$F115,Y$3)</f>
        <v>22</v>
      </c>
      <c r="AJ115" s="41">
        <f>COUNTIF($E$4:$F115,Z$3)</f>
        <v>20</v>
      </c>
      <c r="AK115" s="41">
        <f>COUNTIF($E$4:$F115,AA$3)</f>
        <v>21</v>
      </c>
      <c r="AL115" s="36">
        <f t="shared" si="33"/>
        <v>7.3478260869565215</v>
      </c>
      <c r="AM115" s="36">
        <f t="shared" si="21"/>
        <v>17.06451612903226</v>
      </c>
      <c r="AN115" s="36">
        <f t="shared" si="22"/>
        <v>4.84</v>
      </c>
      <c r="AO115" s="36">
        <f t="shared" si="23"/>
        <v>6.545454545454545</v>
      </c>
      <c r="AP115" s="36">
        <f t="shared" si="24"/>
        <v>6.2592592592592586</v>
      </c>
      <c r="AQ115" s="36">
        <f t="shared" si="25"/>
        <v>4.05</v>
      </c>
      <c r="AR115" s="36">
        <f t="shared" si="26"/>
        <v>3.7692307692307692</v>
      </c>
      <c r="AS115" s="36">
        <f t="shared" si="27"/>
        <v>5.5</v>
      </c>
      <c r="AT115" s="36">
        <f t="shared" si="28"/>
        <v>1.7999999999999998</v>
      </c>
      <c r="AU115" s="36">
        <f t="shared" si="29"/>
        <v>2.333333333333333</v>
      </c>
      <c r="AV115">
        <v>113</v>
      </c>
    </row>
    <row r="116" spans="1:48" x14ac:dyDescent="0.35">
      <c r="A116" t="s">
        <v>145</v>
      </c>
      <c r="B116" s="32">
        <v>113</v>
      </c>
      <c r="C116">
        <v>2</v>
      </c>
      <c r="D116">
        <v>3</v>
      </c>
      <c r="E116">
        <v>2</v>
      </c>
      <c r="F116">
        <f t="shared" si="30"/>
        <v>3</v>
      </c>
      <c r="G116">
        <f t="shared" si="31"/>
        <v>-1</v>
      </c>
      <c r="H116">
        <f t="shared" si="32"/>
        <v>0</v>
      </c>
      <c r="I116" s="5">
        <f>VLOOKUP(F116,naive_stat!$A$4:$E$13,5,0)</f>
        <v>0.48148148148148145</v>
      </c>
      <c r="J116" s="35">
        <f>11-VLOOKUP(F116,naive_stat!$A$4:$F$13,6,0)</f>
        <v>5</v>
      </c>
      <c r="K116" s="4">
        <f>HLOOKUP(F116,$AL$3:AU116,AV116,0)</f>
        <v>6.2608695652173907</v>
      </c>
      <c r="L116" s="47">
        <f>IF(VLOOKUP(C116,dynamic!$A$66:$F$75,4,0)&gt;VLOOKUP(D116,dynamic!$A$66:$F$75,4,0),C116,D116)</f>
        <v>2</v>
      </c>
      <c r="M116" s="47">
        <f t="shared" si="38"/>
        <v>1</v>
      </c>
      <c r="N116" s="46">
        <f>IF(VLOOKUP(C116,dynamic!$A$66:$F$75,2,0)&gt;VLOOKUP(D116,dynamic!$A$66:$F$75,2,0),C116,D116)</f>
        <v>2</v>
      </c>
      <c r="O116" s="46">
        <f t="shared" si="36"/>
        <v>1</v>
      </c>
      <c r="P116" s="46">
        <f>IF(VLOOKUP(C116,dynamic!$A$66:$G$75,7,0)&gt;VLOOKUP(D116,dynamic!$A$66:$G$75,7,0),C116,D116)</f>
        <v>3</v>
      </c>
      <c r="Q116" s="46">
        <f t="shared" si="37"/>
        <v>0</v>
      </c>
      <c r="R116">
        <f>COUNTIF($E$4:$E116,R$3)</f>
        <v>13</v>
      </c>
      <c r="S116">
        <f>COUNTIF($E$4:$E116,S$3)</f>
        <v>23</v>
      </c>
      <c r="T116">
        <f>COUNTIF($E$4:$E116,T$3)</f>
        <v>12</v>
      </c>
      <c r="U116">
        <f>COUNTIF($E$4:$E116,U$3)</f>
        <v>12</v>
      </c>
      <c r="V116">
        <f>COUNTIF($E$4:$E116,V$3)</f>
        <v>13</v>
      </c>
      <c r="W116">
        <f>COUNTIF($E$4:$E116,W$3)</f>
        <v>9</v>
      </c>
      <c r="X116">
        <f>COUNTIF($E$4:$E116,X$3)</f>
        <v>7</v>
      </c>
      <c r="Y116">
        <f>COUNTIF($E$4:$E116,Y$3)</f>
        <v>11</v>
      </c>
      <c r="Z116">
        <f>COUNTIF($E$4:$E116,Z$3)</f>
        <v>6</v>
      </c>
      <c r="AA116">
        <f>COUNTIF($E$4:$E116,AA$3)</f>
        <v>7</v>
      </c>
      <c r="AB116" s="39">
        <f>COUNTIF($E$4:$F116,R$3)</f>
        <v>23</v>
      </c>
      <c r="AC116" s="41">
        <f>COUNTIF($E$4:$F116,S$3)</f>
        <v>31</v>
      </c>
      <c r="AD116" s="41">
        <f>COUNTIF($E$4:$F116,T$3)</f>
        <v>26</v>
      </c>
      <c r="AE116" s="41">
        <f>COUNTIF($E$4:$F116,U$3)</f>
        <v>23</v>
      </c>
      <c r="AF116" s="41">
        <f>COUNTIF($E$4:$F116,V$3)</f>
        <v>27</v>
      </c>
      <c r="AG116" s="41">
        <f>COUNTIF($E$4:$F116,W$3)</f>
        <v>20</v>
      </c>
      <c r="AH116" s="41">
        <f>COUNTIF($E$4:$F116,X$3)</f>
        <v>13</v>
      </c>
      <c r="AI116" s="41">
        <f>COUNTIF($E$4:$F116,Y$3)</f>
        <v>22</v>
      </c>
      <c r="AJ116" s="41">
        <f>COUNTIF($E$4:$F116,Z$3)</f>
        <v>20</v>
      </c>
      <c r="AK116" s="41">
        <f>COUNTIF($E$4:$F116,AA$3)</f>
        <v>21</v>
      </c>
      <c r="AL116" s="36">
        <f t="shared" si="33"/>
        <v>7.3478260869565215</v>
      </c>
      <c r="AM116" s="36">
        <f t="shared" si="21"/>
        <v>17.06451612903226</v>
      </c>
      <c r="AN116" s="36">
        <f t="shared" si="22"/>
        <v>5.5384615384615383</v>
      </c>
      <c r="AO116" s="36">
        <f t="shared" si="23"/>
        <v>6.2608695652173907</v>
      </c>
      <c r="AP116" s="36">
        <f t="shared" si="24"/>
        <v>6.2592592592592586</v>
      </c>
      <c r="AQ116" s="36">
        <f t="shared" si="25"/>
        <v>4.05</v>
      </c>
      <c r="AR116" s="36">
        <f t="shared" si="26"/>
        <v>3.7692307692307692</v>
      </c>
      <c r="AS116" s="36">
        <f t="shared" si="27"/>
        <v>5.5</v>
      </c>
      <c r="AT116" s="36">
        <f t="shared" si="28"/>
        <v>1.7999999999999998</v>
      </c>
      <c r="AU116" s="36">
        <f t="shared" si="29"/>
        <v>2.333333333333333</v>
      </c>
      <c r="AV116">
        <v>114</v>
      </c>
    </row>
    <row r="117" spans="1:48" x14ac:dyDescent="0.35">
      <c r="A117" t="s">
        <v>145</v>
      </c>
      <c r="B117" s="32">
        <v>114</v>
      </c>
      <c r="C117">
        <v>9</v>
      </c>
      <c r="D117">
        <v>7</v>
      </c>
      <c r="E117">
        <v>9</v>
      </c>
      <c r="F117">
        <f t="shared" si="30"/>
        <v>7</v>
      </c>
      <c r="G117">
        <f t="shared" si="31"/>
        <v>2</v>
      </c>
      <c r="H117">
        <f t="shared" si="32"/>
        <v>0</v>
      </c>
      <c r="I117" s="5">
        <f>VLOOKUP(F117,naive_stat!$A$4:$E$13,5,0)</f>
        <v>0.44827586206896552</v>
      </c>
      <c r="J117" s="35">
        <f>11-VLOOKUP(F117,naive_stat!$A$4:$F$13,6,0)</f>
        <v>4</v>
      </c>
      <c r="K117" s="4">
        <f>HLOOKUP(F117,$AL$3:AU117,AV117,0)</f>
        <v>5.2608695652173916</v>
      </c>
      <c r="L117" s="47">
        <f>IF(VLOOKUP(C117,dynamic!$A$66:$F$75,4,0)&gt;VLOOKUP(D117,dynamic!$A$66:$F$75,4,0),C117,D117)</f>
        <v>7</v>
      </c>
      <c r="M117" s="47">
        <f t="shared" si="38"/>
        <v>0</v>
      </c>
      <c r="N117" s="46">
        <f>IF(VLOOKUP(C117,dynamic!$A$66:$F$75,2,0)&gt;VLOOKUP(D117,dynamic!$A$66:$F$75,2,0),C117,D117)</f>
        <v>7</v>
      </c>
      <c r="O117" s="46">
        <f t="shared" si="36"/>
        <v>0</v>
      </c>
      <c r="P117" s="46">
        <f>IF(VLOOKUP(C117,dynamic!$A$66:$G$75,7,0)&gt;VLOOKUP(D117,dynamic!$A$66:$G$75,7,0),C117,D117)</f>
        <v>7</v>
      </c>
      <c r="Q117" s="46">
        <f t="shared" si="37"/>
        <v>0</v>
      </c>
      <c r="R117">
        <f>COUNTIF($E$4:$E117,R$3)</f>
        <v>13</v>
      </c>
      <c r="S117">
        <f>COUNTIF($E$4:$E117,S$3)</f>
        <v>23</v>
      </c>
      <c r="T117">
        <f>COUNTIF($E$4:$E117,T$3)</f>
        <v>12</v>
      </c>
      <c r="U117">
        <f>COUNTIF($E$4:$E117,U$3)</f>
        <v>12</v>
      </c>
      <c r="V117">
        <f>COUNTIF($E$4:$E117,V$3)</f>
        <v>13</v>
      </c>
      <c r="W117">
        <f>COUNTIF($E$4:$E117,W$3)</f>
        <v>9</v>
      </c>
      <c r="X117">
        <f>COUNTIF($E$4:$E117,X$3)</f>
        <v>7</v>
      </c>
      <c r="Y117">
        <f>COUNTIF($E$4:$E117,Y$3)</f>
        <v>11</v>
      </c>
      <c r="Z117">
        <f>COUNTIF($E$4:$E117,Z$3)</f>
        <v>6</v>
      </c>
      <c r="AA117">
        <f>COUNTIF($E$4:$E117,AA$3)</f>
        <v>8</v>
      </c>
      <c r="AB117" s="39">
        <f>COUNTIF($E$4:$F117,R$3)</f>
        <v>23</v>
      </c>
      <c r="AC117" s="41">
        <f>COUNTIF($E$4:$F117,S$3)</f>
        <v>31</v>
      </c>
      <c r="AD117" s="41">
        <f>COUNTIF($E$4:$F117,T$3)</f>
        <v>26</v>
      </c>
      <c r="AE117" s="41">
        <f>COUNTIF($E$4:$F117,U$3)</f>
        <v>23</v>
      </c>
      <c r="AF117" s="41">
        <f>COUNTIF($E$4:$F117,V$3)</f>
        <v>27</v>
      </c>
      <c r="AG117" s="41">
        <f>COUNTIF($E$4:$F117,W$3)</f>
        <v>20</v>
      </c>
      <c r="AH117" s="41">
        <f>COUNTIF($E$4:$F117,X$3)</f>
        <v>13</v>
      </c>
      <c r="AI117" s="41">
        <f>COUNTIF($E$4:$F117,Y$3)</f>
        <v>23</v>
      </c>
      <c r="AJ117" s="41">
        <f>COUNTIF($E$4:$F117,Z$3)</f>
        <v>20</v>
      </c>
      <c r="AK117" s="41">
        <f>COUNTIF($E$4:$F117,AA$3)</f>
        <v>22</v>
      </c>
      <c r="AL117" s="36">
        <f t="shared" si="33"/>
        <v>7.3478260869565215</v>
      </c>
      <c r="AM117" s="36">
        <f t="shared" si="21"/>
        <v>17.06451612903226</v>
      </c>
      <c r="AN117" s="36">
        <f t="shared" si="22"/>
        <v>5.5384615384615383</v>
      </c>
      <c r="AO117" s="36">
        <f t="shared" si="23"/>
        <v>6.2608695652173907</v>
      </c>
      <c r="AP117" s="36">
        <f t="shared" si="24"/>
        <v>6.2592592592592586</v>
      </c>
      <c r="AQ117" s="36">
        <f t="shared" si="25"/>
        <v>4.05</v>
      </c>
      <c r="AR117" s="36">
        <f t="shared" si="26"/>
        <v>3.7692307692307692</v>
      </c>
      <c r="AS117" s="36">
        <f t="shared" si="27"/>
        <v>5.2608695652173916</v>
      </c>
      <c r="AT117" s="36">
        <f t="shared" si="28"/>
        <v>1.7999999999999998</v>
      </c>
      <c r="AU117" s="36">
        <f t="shared" si="29"/>
        <v>2.9090909090909092</v>
      </c>
      <c r="AV117">
        <v>115</v>
      </c>
    </row>
    <row r="118" spans="1:48" x14ac:dyDescent="0.35">
      <c r="A118" t="s">
        <v>145</v>
      </c>
      <c r="B118" s="32">
        <v>115</v>
      </c>
      <c r="C118">
        <v>7</v>
      </c>
      <c r="D118">
        <v>0</v>
      </c>
      <c r="E118">
        <v>7</v>
      </c>
      <c r="F118">
        <f t="shared" si="30"/>
        <v>0</v>
      </c>
      <c r="G118">
        <f t="shared" si="31"/>
        <v>7</v>
      </c>
      <c r="H118">
        <f t="shared" si="32"/>
        <v>0</v>
      </c>
      <c r="I118" s="5">
        <f>VLOOKUP(F118,naive_stat!$A$4:$E$13,5,0)</f>
        <v>0.5161290322580645</v>
      </c>
      <c r="J118" s="35">
        <f>11-VLOOKUP(F118,naive_stat!$A$4:$F$13,6,0)</f>
        <v>8</v>
      </c>
      <c r="K118" s="4">
        <f>HLOOKUP(F118,$AL$3:AU118,AV118,0)</f>
        <v>7.0416666666666661</v>
      </c>
      <c r="L118" s="47">
        <f>IF(VLOOKUP(C118,dynamic!$A$66:$F$75,4,0)&gt;VLOOKUP(D118,dynamic!$A$66:$F$75,4,0),C118,D118)</f>
        <v>7</v>
      </c>
      <c r="M118" s="47">
        <f t="shared" si="38"/>
        <v>1</v>
      </c>
      <c r="N118" s="46">
        <f>IF(VLOOKUP(C118,dynamic!$A$66:$F$75,2,0)&gt;VLOOKUP(D118,dynamic!$A$66:$F$75,2,0),C118,D118)</f>
        <v>7</v>
      </c>
      <c r="O118" s="46">
        <f t="shared" si="36"/>
        <v>1</v>
      </c>
      <c r="P118" s="46">
        <f>IF(VLOOKUP(C118,dynamic!$A$66:$G$75,7,0)&gt;VLOOKUP(D118,dynamic!$A$66:$G$75,7,0),C118,D118)</f>
        <v>7</v>
      </c>
      <c r="Q118" s="46">
        <f t="shared" si="37"/>
        <v>1</v>
      </c>
      <c r="R118">
        <f>COUNTIF($E$4:$E118,R$3)</f>
        <v>13</v>
      </c>
      <c r="S118">
        <f>COUNTIF($E$4:$E118,S$3)</f>
        <v>23</v>
      </c>
      <c r="T118">
        <f>COUNTIF($E$4:$E118,T$3)</f>
        <v>12</v>
      </c>
      <c r="U118">
        <f>COUNTIF($E$4:$E118,U$3)</f>
        <v>12</v>
      </c>
      <c r="V118">
        <f>COUNTIF($E$4:$E118,V$3)</f>
        <v>13</v>
      </c>
      <c r="W118">
        <f>COUNTIF($E$4:$E118,W$3)</f>
        <v>9</v>
      </c>
      <c r="X118">
        <f>COUNTIF($E$4:$E118,X$3)</f>
        <v>7</v>
      </c>
      <c r="Y118">
        <f>COUNTIF($E$4:$E118,Y$3)</f>
        <v>12</v>
      </c>
      <c r="Z118">
        <f>COUNTIF($E$4:$E118,Z$3)</f>
        <v>6</v>
      </c>
      <c r="AA118">
        <f>COUNTIF($E$4:$E118,AA$3)</f>
        <v>8</v>
      </c>
      <c r="AB118" s="39">
        <f>COUNTIF($E$4:$F118,R$3)</f>
        <v>24</v>
      </c>
      <c r="AC118" s="41">
        <f>COUNTIF($E$4:$F118,S$3)</f>
        <v>31</v>
      </c>
      <c r="AD118" s="41">
        <f>COUNTIF($E$4:$F118,T$3)</f>
        <v>26</v>
      </c>
      <c r="AE118" s="41">
        <f>COUNTIF($E$4:$F118,U$3)</f>
        <v>23</v>
      </c>
      <c r="AF118" s="41">
        <f>COUNTIF($E$4:$F118,V$3)</f>
        <v>27</v>
      </c>
      <c r="AG118" s="41">
        <f>COUNTIF($E$4:$F118,W$3)</f>
        <v>20</v>
      </c>
      <c r="AH118" s="41">
        <f>COUNTIF($E$4:$F118,X$3)</f>
        <v>13</v>
      </c>
      <c r="AI118" s="41">
        <f>COUNTIF($E$4:$F118,Y$3)</f>
        <v>24</v>
      </c>
      <c r="AJ118" s="41">
        <f>COUNTIF($E$4:$F118,Z$3)</f>
        <v>20</v>
      </c>
      <c r="AK118" s="41">
        <f>COUNTIF($E$4:$F118,AA$3)</f>
        <v>22</v>
      </c>
      <c r="AL118" s="36">
        <f t="shared" si="33"/>
        <v>7.0416666666666661</v>
      </c>
      <c r="AM118" s="36">
        <f t="shared" si="21"/>
        <v>17.06451612903226</v>
      </c>
      <c r="AN118" s="36">
        <f t="shared" si="22"/>
        <v>5.5384615384615383</v>
      </c>
      <c r="AO118" s="36">
        <f t="shared" si="23"/>
        <v>6.2608695652173907</v>
      </c>
      <c r="AP118" s="36">
        <f t="shared" si="24"/>
        <v>6.2592592592592586</v>
      </c>
      <c r="AQ118" s="36">
        <f t="shared" si="25"/>
        <v>4.05</v>
      </c>
      <c r="AR118" s="36">
        <f t="shared" si="26"/>
        <v>3.7692307692307692</v>
      </c>
      <c r="AS118" s="36">
        <f t="shared" si="27"/>
        <v>6</v>
      </c>
      <c r="AT118" s="36">
        <f t="shared" si="28"/>
        <v>1.7999999999999998</v>
      </c>
      <c r="AU118" s="36">
        <f t="shared" si="29"/>
        <v>2.9090909090909092</v>
      </c>
      <c r="AV118">
        <v>116</v>
      </c>
    </row>
    <row r="119" spans="1:48" x14ac:dyDescent="0.35">
      <c r="A119" t="s">
        <v>145</v>
      </c>
      <c r="B119" s="32">
        <v>116</v>
      </c>
      <c r="C119">
        <v>7</v>
      </c>
      <c r="D119">
        <v>4</v>
      </c>
      <c r="E119">
        <v>4</v>
      </c>
      <c r="F119">
        <f t="shared" si="30"/>
        <v>7</v>
      </c>
      <c r="G119">
        <f t="shared" si="31"/>
        <v>3</v>
      </c>
      <c r="H119">
        <f t="shared" si="32"/>
        <v>0</v>
      </c>
      <c r="I119" s="5">
        <f>VLOOKUP(F119,naive_stat!$A$4:$E$13,5,0)</f>
        <v>0.44827586206896552</v>
      </c>
      <c r="J119" s="35">
        <f>11-VLOOKUP(F119,naive_stat!$A$4:$F$13,6,0)</f>
        <v>4</v>
      </c>
      <c r="K119" s="4">
        <f>HLOOKUP(F119,$AL$3:AU119,AV119,0)</f>
        <v>5.76</v>
      </c>
      <c r="L119" s="47">
        <f>IF(VLOOKUP(C119,dynamic!$A$66:$F$75,4,0)&gt;VLOOKUP(D119,dynamic!$A$66:$F$75,4,0),C119,D119)</f>
        <v>7</v>
      </c>
      <c r="M119" s="47">
        <f t="shared" si="38"/>
        <v>0</v>
      </c>
      <c r="N119" s="46">
        <f>IF(VLOOKUP(C119,dynamic!$A$66:$F$75,2,0)&gt;VLOOKUP(D119,dynamic!$A$66:$F$75,2,0),C119,D119)</f>
        <v>7</v>
      </c>
      <c r="O119" s="46">
        <f t="shared" si="36"/>
        <v>0</v>
      </c>
      <c r="P119" s="46">
        <f>IF(VLOOKUP(C119,dynamic!$A$66:$G$75,7,0)&gt;VLOOKUP(D119,dynamic!$A$66:$G$75,7,0),C119,D119)</f>
        <v>7</v>
      </c>
      <c r="Q119" s="46">
        <f t="shared" si="37"/>
        <v>0</v>
      </c>
      <c r="R119">
        <f>COUNTIF($E$4:$E119,R$3)</f>
        <v>13</v>
      </c>
      <c r="S119">
        <f>COUNTIF($E$4:$E119,S$3)</f>
        <v>23</v>
      </c>
      <c r="T119">
        <f>COUNTIF($E$4:$E119,T$3)</f>
        <v>12</v>
      </c>
      <c r="U119">
        <f>COUNTIF($E$4:$E119,U$3)</f>
        <v>12</v>
      </c>
      <c r="V119">
        <f>COUNTIF($E$4:$E119,V$3)</f>
        <v>14</v>
      </c>
      <c r="W119">
        <f>COUNTIF($E$4:$E119,W$3)</f>
        <v>9</v>
      </c>
      <c r="X119">
        <f>COUNTIF($E$4:$E119,X$3)</f>
        <v>7</v>
      </c>
      <c r="Y119">
        <f>COUNTIF($E$4:$E119,Y$3)</f>
        <v>12</v>
      </c>
      <c r="Z119">
        <f>COUNTIF($E$4:$E119,Z$3)</f>
        <v>6</v>
      </c>
      <c r="AA119">
        <f>COUNTIF($E$4:$E119,AA$3)</f>
        <v>8</v>
      </c>
      <c r="AB119" s="39">
        <f>COUNTIF($E$4:$F119,R$3)</f>
        <v>24</v>
      </c>
      <c r="AC119" s="41">
        <f>COUNTIF($E$4:$F119,S$3)</f>
        <v>31</v>
      </c>
      <c r="AD119" s="41">
        <f>COUNTIF($E$4:$F119,T$3)</f>
        <v>26</v>
      </c>
      <c r="AE119" s="41">
        <f>COUNTIF($E$4:$F119,U$3)</f>
        <v>23</v>
      </c>
      <c r="AF119" s="41">
        <f>COUNTIF($E$4:$F119,V$3)</f>
        <v>28</v>
      </c>
      <c r="AG119" s="41">
        <f>COUNTIF($E$4:$F119,W$3)</f>
        <v>20</v>
      </c>
      <c r="AH119" s="41">
        <f>COUNTIF($E$4:$F119,X$3)</f>
        <v>13</v>
      </c>
      <c r="AI119" s="41">
        <f>COUNTIF($E$4:$F119,Y$3)</f>
        <v>25</v>
      </c>
      <c r="AJ119" s="41">
        <f>COUNTIF($E$4:$F119,Z$3)</f>
        <v>20</v>
      </c>
      <c r="AK119" s="41">
        <f>COUNTIF($E$4:$F119,AA$3)</f>
        <v>22</v>
      </c>
      <c r="AL119" s="36">
        <f t="shared" si="33"/>
        <v>7.0416666666666661</v>
      </c>
      <c r="AM119" s="36">
        <f t="shared" si="21"/>
        <v>17.06451612903226</v>
      </c>
      <c r="AN119" s="36">
        <f t="shared" si="22"/>
        <v>5.5384615384615383</v>
      </c>
      <c r="AO119" s="36">
        <f t="shared" si="23"/>
        <v>6.2608695652173907</v>
      </c>
      <c r="AP119" s="36">
        <f t="shared" si="24"/>
        <v>7</v>
      </c>
      <c r="AQ119" s="36">
        <f t="shared" si="25"/>
        <v>4.05</v>
      </c>
      <c r="AR119" s="36">
        <f t="shared" si="26"/>
        <v>3.7692307692307692</v>
      </c>
      <c r="AS119" s="36">
        <f t="shared" si="27"/>
        <v>5.76</v>
      </c>
      <c r="AT119" s="36">
        <f t="shared" si="28"/>
        <v>1.7999999999999998</v>
      </c>
      <c r="AU119" s="36">
        <f t="shared" si="29"/>
        <v>2.9090909090909092</v>
      </c>
      <c r="AV119">
        <v>117</v>
      </c>
    </row>
    <row r="120" spans="1:48" x14ac:dyDescent="0.35">
      <c r="A120" t="s">
        <v>145</v>
      </c>
      <c r="B120" s="32">
        <v>117</v>
      </c>
      <c r="C120">
        <v>9</v>
      </c>
      <c r="D120">
        <v>0</v>
      </c>
      <c r="E120">
        <v>9</v>
      </c>
      <c r="F120">
        <f t="shared" si="30"/>
        <v>0</v>
      </c>
      <c r="G120">
        <f t="shared" si="31"/>
        <v>9</v>
      </c>
      <c r="H120">
        <f t="shared" si="32"/>
        <v>0</v>
      </c>
      <c r="I120" s="5">
        <f>VLOOKUP(F120,naive_stat!$A$4:$E$13,5,0)</f>
        <v>0.5161290322580645</v>
      </c>
      <c r="J120" s="35">
        <f>11-VLOOKUP(F120,naive_stat!$A$4:$F$13,6,0)</f>
        <v>8</v>
      </c>
      <c r="K120" s="4">
        <f>HLOOKUP(F120,$AL$3:AU120,AV120,0)</f>
        <v>6.76</v>
      </c>
      <c r="L120" s="47">
        <f>IF(VLOOKUP(C120,dynamic!$A$66:$F$75,4,0)&gt;VLOOKUP(D120,dynamic!$A$66:$F$75,4,0),C120,D120)</f>
        <v>0</v>
      </c>
      <c r="M120" s="47">
        <f t="shared" si="38"/>
        <v>0</v>
      </c>
      <c r="N120" s="46">
        <f>IF(VLOOKUP(C120,dynamic!$A$66:$F$75,2,0)&gt;VLOOKUP(D120,dynamic!$A$66:$F$75,2,0),C120,D120)</f>
        <v>0</v>
      </c>
      <c r="O120" s="46">
        <f t="shared" si="36"/>
        <v>0</v>
      </c>
      <c r="P120" s="46">
        <f>IF(VLOOKUP(C120,dynamic!$A$66:$G$75,7,0)&gt;VLOOKUP(D120,dynamic!$A$66:$G$75,7,0),C120,D120)</f>
        <v>0</v>
      </c>
      <c r="Q120" s="46">
        <f t="shared" si="37"/>
        <v>0</v>
      </c>
      <c r="R120">
        <f>COUNTIF($E$4:$E120,R$3)</f>
        <v>13</v>
      </c>
      <c r="S120">
        <f>COUNTIF($E$4:$E120,S$3)</f>
        <v>23</v>
      </c>
      <c r="T120">
        <f>COUNTIF($E$4:$E120,T$3)</f>
        <v>12</v>
      </c>
      <c r="U120">
        <f>COUNTIF($E$4:$E120,U$3)</f>
        <v>12</v>
      </c>
      <c r="V120">
        <f>COUNTIF($E$4:$E120,V$3)</f>
        <v>14</v>
      </c>
      <c r="W120">
        <f>COUNTIF($E$4:$E120,W$3)</f>
        <v>9</v>
      </c>
      <c r="X120">
        <f>COUNTIF($E$4:$E120,X$3)</f>
        <v>7</v>
      </c>
      <c r="Y120">
        <f>COUNTIF($E$4:$E120,Y$3)</f>
        <v>12</v>
      </c>
      <c r="Z120">
        <f>COUNTIF($E$4:$E120,Z$3)</f>
        <v>6</v>
      </c>
      <c r="AA120">
        <f>COUNTIF($E$4:$E120,AA$3)</f>
        <v>9</v>
      </c>
      <c r="AB120" s="39">
        <f>COUNTIF($E$4:$F120,R$3)</f>
        <v>25</v>
      </c>
      <c r="AC120" s="41">
        <f>COUNTIF($E$4:$F120,S$3)</f>
        <v>31</v>
      </c>
      <c r="AD120" s="41">
        <f>COUNTIF($E$4:$F120,T$3)</f>
        <v>26</v>
      </c>
      <c r="AE120" s="41">
        <f>COUNTIF($E$4:$F120,U$3)</f>
        <v>23</v>
      </c>
      <c r="AF120" s="41">
        <f>COUNTIF($E$4:$F120,V$3)</f>
        <v>28</v>
      </c>
      <c r="AG120" s="41">
        <f>COUNTIF($E$4:$F120,W$3)</f>
        <v>20</v>
      </c>
      <c r="AH120" s="41">
        <f>COUNTIF($E$4:$F120,X$3)</f>
        <v>13</v>
      </c>
      <c r="AI120" s="41">
        <f>COUNTIF($E$4:$F120,Y$3)</f>
        <v>25</v>
      </c>
      <c r="AJ120" s="41">
        <f>COUNTIF($E$4:$F120,Z$3)</f>
        <v>20</v>
      </c>
      <c r="AK120" s="41">
        <f>COUNTIF($E$4:$F120,AA$3)</f>
        <v>23</v>
      </c>
      <c r="AL120" s="36">
        <f t="shared" si="33"/>
        <v>6.76</v>
      </c>
      <c r="AM120" s="36">
        <f t="shared" si="21"/>
        <v>17.06451612903226</v>
      </c>
      <c r="AN120" s="36">
        <f t="shared" si="22"/>
        <v>5.5384615384615383</v>
      </c>
      <c r="AO120" s="36">
        <f t="shared" si="23"/>
        <v>6.2608695652173907</v>
      </c>
      <c r="AP120" s="36">
        <f t="shared" si="24"/>
        <v>7</v>
      </c>
      <c r="AQ120" s="36">
        <f t="shared" si="25"/>
        <v>4.05</v>
      </c>
      <c r="AR120" s="36">
        <f t="shared" si="26"/>
        <v>3.7692307692307692</v>
      </c>
      <c r="AS120" s="36">
        <f t="shared" si="27"/>
        <v>5.76</v>
      </c>
      <c r="AT120" s="36">
        <f t="shared" si="28"/>
        <v>1.7999999999999998</v>
      </c>
      <c r="AU120" s="36">
        <f t="shared" si="29"/>
        <v>3.5217391304347827</v>
      </c>
      <c r="AV120">
        <v>118</v>
      </c>
    </row>
    <row r="121" spans="1:48" x14ac:dyDescent="0.35">
      <c r="A121" t="s">
        <v>145</v>
      </c>
      <c r="B121" s="32">
        <v>118</v>
      </c>
      <c r="C121">
        <v>9</v>
      </c>
      <c r="D121">
        <v>7</v>
      </c>
      <c r="E121">
        <v>9</v>
      </c>
      <c r="F121">
        <f t="shared" si="30"/>
        <v>7</v>
      </c>
      <c r="G121">
        <f t="shared" si="31"/>
        <v>2</v>
      </c>
      <c r="H121">
        <f t="shared" si="32"/>
        <v>0</v>
      </c>
      <c r="I121" s="5">
        <f>VLOOKUP(F121,naive_stat!$A$4:$E$13,5,0)</f>
        <v>0.44827586206896552</v>
      </c>
      <c r="J121" s="35">
        <f>11-VLOOKUP(F121,naive_stat!$A$4:$F$13,6,0)</f>
        <v>4</v>
      </c>
      <c r="K121" s="4">
        <f>HLOOKUP(F121,$AL$3:AU121,AV121,0)</f>
        <v>5.5384615384615383</v>
      </c>
      <c r="L121" s="47">
        <f>IF(VLOOKUP(C121,dynamic!$A$66:$F$75,4,0)&gt;VLOOKUP(D121,dynamic!$A$66:$F$75,4,0),C121,D121)</f>
        <v>7</v>
      </c>
      <c r="M121" s="47">
        <f t="shared" si="38"/>
        <v>0</v>
      </c>
      <c r="N121" s="46">
        <f>IF(VLOOKUP(C121,dynamic!$A$66:$F$75,2,0)&gt;VLOOKUP(D121,dynamic!$A$66:$F$75,2,0),C121,D121)</f>
        <v>7</v>
      </c>
      <c r="O121" s="46">
        <f t="shared" si="36"/>
        <v>0</v>
      </c>
      <c r="P121" s="46">
        <f>IF(VLOOKUP(C121,dynamic!$A$66:$G$75,7,0)&gt;VLOOKUP(D121,dynamic!$A$66:$G$75,7,0),C121,D121)</f>
        <v>7</v>
      </c>
      <c r="Q121" s="46">
        <f t="shared" si="37"/>
        <v>0</v>
      </c>
      <c r="R121">
        <f>COUNTIF($E$4:$E121,R$3)</f>
        <v>13</v>
      </c>
      <c r="S121">
        <f>COUNTIF($E$4:$E121,S$3)</f>
        <v>23</v>
      </c>
      <c r="T121">
        <f>COUNTIF($E$4:$E121,T$3)</f>
        <v>12</v>
      </c>
      <c r="U121">
        <f>COUNTIF($E$4:$E121,U$3)</f>
        <v>12</v>
      </c>
      <c r="V121">
        <f>COUNTIF($E$4:$E121,V$3)</f>
        <v>14</v>
      </c>
      <c r="W121">
        <f>COUNTIF($E$4:$E121,W$3)</f>
        <v>9</v>
      </c>
      <c r="X121">
        <f>COUNTIF($E$4:$E121,X$3)</f>
        <v>7</v>
      </c>
      <c r="Y121">
        <f>COUNTIF($E$4:$E121,Y$3)</f>
        <v>12</v>
      </c>
      <c r="Z121">
        <f>COUNTIF($E$4:$E121,Z$3)</f>
        <v>6</v>
      </c>
      <c r="AA121">
        <f>COUNTIF($E$4:$E121,AA$3)</f>
        <v>10</v>
      </c>
      <c r="AB121" s="39">
        <f>COUNTIF($E$4:$F121,R$3)</f>
        <v>25</v>
      </c>
      <c r="AC121" s="41">
        <f>COUNTIF($E$4:$F121,S$3)</f>
        <v>31</v>
      </c>
      <c r="AD121" s="41">
        <f>COUNTIF($E$4:$F121,T$3)</f>
        <v>26</v>
      </c>
      <c r="AE121" s="41">
        <f>COUNTIF($E$4:$F121,U$3)</f>
        <v>23</v>
      </c>
      <c r="AF121" s="41">
        <f>COUNTIF($E$4:$F121,V$3)</f>
        <v>28</v>
      </c>
      <c r="AG121" s="41">
        <f>COUNTIF($E$4:$F121,W$3)</f>
        <v>20</v>
      </c>
      <c r="AH121" s="41">
        <f>COUNTIF($E$4:$F121,X$3)</f>
        <v>13</v>
      </c>
      <c r="AI121" s="41">
        <f>COUNTIF($E$4:$F121,Y$3)</f>
        <v>26</v>
      </c>
      <c r="AJ121" s="41">
        <f>COUNTIF($E$4:$F121,Z$3)</f>
        <v>20</v>
      </c>
      <c r="AK121" s="41">
        <f>COUNTIF($E$4:$F121,AA$3)</f>
        <v>24</v>
      </c>
      <c r="AL121" s="36">
        <f t="shared" si="33"/>
        <v>6.76</v>
      </c>
      <c r="AM121" s="36">
        <f t="shared" si="21"/>
        <v>17.06451612903226</v>
      </c>
      <c r="AN121" s="36">
        <f t="shared" si="22"/>
        <v>5.5384615384615383</v>
      </c>
      <c r="AO121" s="36">
        <f t="shared" si="23"/>
        <v>6.2608695652173907</v>
      </c>
      <c r="AP121" s="36">
        <f t="shared" si="24"/>
        <v>7</v>
      </c>
      <c r="AQ121" s="36">
        <f t="shared" si="25"/>
        <v>4.05</v>
      </c>
      <c r="AR121" s="36">
        <f t="shared" si="26"/>
        <v>3.7692307692307692</v>
      </c>
      <c r="AS121" s="36">
        <f t="shared" si="27"/>
        <v>5.5384615384615383</v>
      </c>
      <c r="AT121" s="36">
        <f t="shared" si="28"/>
        <v>1.7999999999999998</v>
      </c>
      <c r="AU121" s="36">
        <f t="shared" si="29"/>
        <v>4.166666666666667</v>
      </c>
      <c r="AV121">
        <v>119</v>
      </c>
    </row>
    <row r="122" spans="1:48" x14ac:dyDescent="0.35">
      <c r="A122" t="s">
        <v>145</v>
      </c>
      <c r="B122" s="32">
        <v>119</v>
      </c>
      <c r="C122">
        <v>1</v>
      </c>
      <c r="D122">
        <v>8</v>
      </c>
      <c r="E122">
        <v>1</v>
      </c>
      <c r="F122">
        <f t="shared" si="30"/>
        <v>8</v>
      </c>
      <c r="G122">
        <f t="shared" si="31"/>
        <v>-7</v>
      </c>
      <c r="H122">
        <f t="shared" si="32"/>
        <v>0</v>
      </c>
      <c r="I122" s="5">
        <f>VLOOKUP(F122,naive_stat!$A$4:$E$13,5,0)</f>
        <v>0.32</v>
      </c>
      <c r="J122" s="35">
        <f>11-VLOOKUP(F122,naive_stat!$A$4:$F$13,6,0)</f>
        <v>1</v>
      </c>
      <c r="K122" s="4">
        <f>HLOOKUP(F122,$AL$3:AU122,AV122,0)</f>
        <v>1.7142857142857142</v>
      </c>
      <c r="L122" s="47">
        <f>IF(VLOOKUP(C122,dynamic!$A$66:$F$75,4,0)&gt;VLOOKUP(D122,dynamic!$A$66:$F$75,4,0),C122,D122)</f>
        <v>1</v>
      </c>
      <c r="M122" s="47">
        <f t="shared" si="38"/>
        <v>1</v>
      </c>
      <c r="N122" s="46">
        <f>IF(VLOOKUP(C122,dynamic!$A$66:$F$75,2,0)&gt;VLOOKUP(D122,dynamic!$A$66:$F$75,2,0),C122,D122)</f>
        <v>1</v>
      </c>
      <c r="O122" s="46">
        <f t="shared" si="36"/>
        <v>1</v>
      </c>
      <c r="P122" s="46">
        <f>IF(VLOOKUP(C122,dynamic!$A$66:$G$75,7,0)&gt;VLOOKUP(D122,dynamic!$A$66:$G$75,7,0),C122,D122)</f>
        <v>1</v>
      </c>
      <c r="Q122" s="46">
        <f t="shared" si="37"/>
        <v>1</v>
      </c>
      <c r="R122">
        <f>COUNTIF($E$4:$E122,R$3)</f>
        <v>13</v>
      </c>
      <c r="S122">
        <f>COUNTIF($E$4:$E122,S$3)</f>
        <v>24</v>
      </c>
      <c r="T122">
        <f>COUNTIF($E$4:$E122,T$3)</f>
        <v>12</v>
      </c>
      <c r="U122">
        <f>COUNTIF($E$4:$E122,U$3)</f>
        <v>12</v>
      </c>
      <c r="V122">
        <f>COUNTIF($E$4:$E122,V$3)</f>
        <v>14</v>
      </c>
      <c r="W122">
        <f>COUNTIF($E$4:$E122,W$3)</f>
        <v>9</v>
      </c>
      <c r="X122">
        <f>COUNTIF($E$4:$E122,X$3)</f>
        <v>7</v>
      </c>
      <c r="Y122">
        <f>COUNTIF($E$4:$E122,Y$3)</f>
        <v>12</v>
      </c>
      <c r="Z122">
        <f>COUNTIF($E$4:$E122,Z$3)</f>
        <v>6</v>
      </c>
      <c r="AA122">
        <f>COUNTIF($E$4:$E122,AA$3)</f>
        <v>10</v>
      </c>
      <c r="AB122" s="39">
        <f>COUNTIF($E$4:$F122,R$3)</f>
        <v>25</v>
      </c>
      <c r="AC122" s="41">
        <f>COUNTIF($E$4:$F122,S$3)</f>
        <v>32</v>
      </c>
      <c r="AD122" s="41">
        <f>COUNTIF($E$4:$F122,T$3)</f>
        <v>26</v>
      </c>
      <c r="AE122" s="41">
        <f>COUNTIF($E$4:$F122,U$3)</f>
        <v>23</v>
      </c>
      <c r="AF122" s="41">
        <f>COUNTIF($E$4:$F122,V$3)</f>
        <v>28</v>
      </c>
      <c r="AG122" s="41">
        <f>COUNTIF($E$4:$F122,W$3)</f>
        <v>20</v>
      </c>
      <c r="AH122" s="41">
        <f>COUNTIF($E$4:$F122,X$3)</f>
        <v>13</v>
      </c>
      <c r="AI122" s="41">
        <f>COUNTIF($E$4:$F122,Y$3)</f>
        <v>26</v>
      </c>
      <c r="AJ122" s="41">
        <f>COUNTIF($E$4:$F122,Z$3)</f>
        <v>21</v>
      </c>
      <c r="AK122" s="41">
        <f>COUNTIF($E$4:$F122,AA$3)</f>
        <v>24</v>
      </c>
      <c r="AL122" s="36">
        <f t="shared" si="33"/>
        <v>6.76</v>
      </c>
      <c r="AM122" s="36">
        <f t="shared" si="21"/>
        <v>18</v>
      </c>
      <c r="AN122" s="36">
        <f t="shared" si="22"/>
        <v>5.5384615384615383</v>
      </c>
      <c r="AO122" s="36">
        <f t="shared" si="23"/>
        <v>6.2608695652173907</v>
      </c>
      <c r="AP122" s="36">
        <f t="shared" si="24"/>
        <v>7</v>
      </c>
      <c r="AQ122" s="36">
        <f t="shared" si="25"/>
        <v>4.05</v>
      </c>
      <c r="AR122" s="36">
        <f t="shared" si="26"/>
        <v>3.7692307692307692</v>
      </c>
      <c r="AS122" s="36">
        <f t="shared" si="27"/>
        <v>5.5384615384615383</v>
      </c>
      <c r="AT122" s="36">
        <f t="shared" si="28"/>
        <v>1.7142857142857142</v>
      </c>
      <c r="AU122" s="36">
        <f t="shared" si="29"/>
        <v>4.166666666666667</v>
      </c>
      <c r="AV122">
        <v>120</v>
      </c>
    </row>
    <row r="123" spans="1:48" x14ac:dyDescent="0.35">
      <c r="A123" t="s">
        <v>145</v>
      </c>
      <c r="B123" s="32">
        <v>120</v>
      </c>
      <c r="C123">
        <v>2</v>
      </c>
      <c r="D123">
        <v>5</v>
      </c>
      <c r="E123">
        <v>2</v>
      </c>
      <c r="F123">
        <f t="shared" si="30"/>
        <v>5</v>
      </c>
      <c r="G123">
        <f t="shared" si="31"/>
        <v>-3</v>
      </c>
      <c r="H123">
        <f t="shared" si="32"/>
        <v>0</v>
      </c>
      <c r="I123" s="5">
        <f>VLOOKUP(F123,naive_stat!$A$4:$E$13,5,0)</f>
        <v>0.42307692307692307</v>
      </c>
      <c r="J123" s="35">
        <f>11-VLOOKUP(F123,naive_stat!$A$4:$F$13,6,0)</f>
        <v>3</v>
      </c>
      <c r="K123" s="4">
        <f>HLOOKUP(F123,$AL$3:AU123,AV123,0)</f>
        <v>3.8571428571428568</v>
      </c>
      <c r="L123" s="47">
        <f>IF(VLOOKUP(C123,dynamic!$A$66:$F$75,4,0)&gt;VLOOKUP(D123,dynamic!$A$66:$F$75,4,0),C123,D123)</f>
        <v>2</v>
      </c>
      <c r="M123" s="47">
        <f t="shared" si="38"/>
        <v>1</v>
      </c>
      <c r="N123" s="46">
        <f>IF(VLOOKUP(C123,dynamic!$A$66:$F$75,2,0)&gt;VLOOKUP(D123,dynamic!$A$66:$F$75,2,0),C123,D123)</f>
        <v>2</v>
      </c>
      <c r="O123" s="46">
        <f t="shared" si="36"/>
        <v>1</v>
      </c>
      <c r="P123" s="46">
        <f>IF(VLOOKUP(C123,dynamic!$A$66:$G$75,7,0)&gt;VLOOKUP(D123,dynamic!$A$66:$G$75,7,0),C123,D123)</f>
        <v>2</v>
      </c>
      <c r="Q123" s="46">
        <f t="shared" si="37"/>
        <v>1</v>
      </c>
      <c r="R123">
        <f>COUNTIF($E$4:$E123,R$3)</f>
        <v>13</v>
      </c>
      <c r="S123">
        <f>COUNTIF($E$4:$E123,S$3)</f>
        <v>24</v>
      </c>
      <c r="T123">
        <f>COUNTIF($E$4:$E123,T$3)</f>
        <v>13</v>
      </c>
      <c r="U123">
        <f>COUNTIF($E$4:$E123,U$3)</f>
        <v>12</v>
      </c>
      <c r="V123">
        <f>COUNTIF($E$4:$E123,V$3)</f>
        <v>14</v>
      </c>
      <c r="W123">
        <f>COUNTIF($E$4:$E123,W$3)</f>
        <v>9</v>
      </c>
      <c r="X123">
        <f>COUNTIF($E$4:$E123,X$3)</f>
        <v>7</v>
      </c>
      <c r="Y123">
        <f>COUNTIF($E$4:$E123,Y$3)</f>
        <v>12</v>
      </c>
      <c r="Z123">
        <f>COUNTIF($E$4:$E123,Z$3)</f>
        <v>6</v>
      </c>
      <c r="AA123">
        <f>COUNTIF($E$4:$E123,AA$3)</f>
        <v>10</v>
      </c>
      <c r="AB123" s="39">
        <f>COUNTIF($E$4:$F123,R$3)</f>
        <v>25</v>
      </c>
      <c r="AC123" s="41">
        <f>COUNTIF($E$4:$F123,S$3)</f>
        <v>32</v>
      </c>
      <c r="AD123" s="41">
        <f>COUNTIF($E$4:$F123,T$3)</f>
        <v>27</v>
      </c>
      <c r="AE123" s="41">
        <f>COUNTIF($E$4:$F123,U$3)</f>
        <v>23</v>
      </c>
      <c r="AF123" s="41">
        <f>COUNTIF($E$4:$F123,V$3)</f>
        <v>28</v>
      </c>
      <c r="AG123" s="41">
        <f>COUNTIF($E$4:$F123,W$3)</f>
        <v>21</v>
      </c>
      <c r="AH123" s="41">
        <f>COUNTIF($E$4:$F123,X$3)</f>
        <v>13</v>
      </c>
      <c r="AI123" s="41">
        <f>COUNTIF($E$4:$F123,Y$3)</f>
        <v>26</v>
      </c>
      <c r="AJ123" s="41">
        <f>COUNTIF($E$4:$F123,Z$3)</f>
        <v>21</v>
      </c>
      <c r="AK123" s="41">
        <f>COUNTIF($E$4:$F123,AA$3)</f>
        <v>24</v>
      </c>
      <c r="AL123" s="36">
        <f t="shared" si="33"/>
        <v>6.76</v>
      </c>
      <c r="AM123" s="36">
        <f t="shared" si="21"/>
        <v>18</v>
      </c>
      <c r="AN123" s="36">
        <f t="shared" si="22"/>
        <v>6.2592592592592586</v>
      </c>
      <c r="AO123" s="36">
        <f t="shared" si="23"/>
        <v>6.2608695652173907</v>
      </c>
      <c r="AP123" s="36">
        <f t="shared" si="24"/>
        <v>7</v>
      </c>
      <c r="AQ123" s="36">
        <f t="shared" si="25"/>
        <v>3.8571428571428568</v>
      </c>
      <c r="AR123" s="36">
        <f t="shared" si="26"/>
        <v>3.7692307692307692</v>
      </c>
      <c r="AS123" s="36">
        <f t="shared" si="27"/>
        <v>5.5384615384615383</v>
      </c>
      <c r="AT123" s="36">
        <f t="shared" si="28"/>
        <v>1.7142857142857142</v>
      </c>
      <c r="AU123" s="36">
        <f t="shared" si="29"/>
        <v>4.166666666666667</v>
      </c>
      <c r="AV123">
        <v>121</v>
      </c>
    </row>
    <row r="124" spans="1:48" x14ac:dyDescent="0.35">
      <c r="A124" t="s">
        <v>145</v>
      </c>
      <c r="B124" s="32">
        <v>121</v>
      </c>
      <c r="C124">
        <v>1</v>
      </c>
      <c r="D124">
        <v>5</v>
      </c>
      <c r="E124">
        <v>1</v>
      </c>
      <c r="F124">
        <f t="shared" si="30"/>
        <v>5</v>
      </c>
      <c r="G124">
        <f t="shared" si="31"/>
        <v>-4</v>
      </c>
      <c r="H124">
        <f t="shared" si="32"/>
        <v>0</v>
      </c>
      <c r="I124" s="5">
        <f>VLOOKUP(F124,naive_stat!$A$4:$E$13,5,0)</f>
        <v>0.42307692307692307</v>
      </c>
      <c r="J124" s="35">
        <f>11-VLOOKUP(F124,naive_stat!$A$4:$F$13,6,0)</f>
        <v>3</v>
      </c>
      <c r="K124" s="4">
        <f>HLOOKUP(F124,$AL$3:AU124,AV124,0)</f>
        <v>3.6818181818181821</v>
      </c>
      <c r="L124" s="47">
        <f>IF(VLOOKUP(C124,dynamic!$A$66:$F$75,4,0)&gt;VLOOKUP(D124,dynamic!$A$66:$F$75,4,0),C124,D124)</f>
        <v>1</v>
      </c>
      <c r="M124" s="47">
        <f t="shared" si="38"/>
        <v>1</v>
      </c>
      <c r="N124" s="46">
        <f>IF(VLOOKUP(C124,dynamic!$A$66:$F$75,2,0)&gt;VLOOKUP(D124,dynamic!$A$66:$F$75,2,0),C124,D124)</f>
        <v>1</v>
      </c>
      <c r="O124" s="46">
        <f t="shared" si="36"/>
        <v>1</v>
      </c>
      <c r="P124" s="46">
        <f>IF(VLOOKUP(C124,dynamic!$A$66:$G$75,7,0)&gt;VLOOKUP(D124,dynamic!$A$66:$G$75,7,0),C124,D124)</f>
        <v>1</v>
      </c>
      <c r="Q124" s="46">
        <f t="shared" si="37"/>
        <v>1</v>
      </c>
      <c r="R124">
        <f>COUNTIF($E$4:$E124,R$3)</f>
        <v>13</v>
      </c>
      <c r="S124">
        <f>COUNTIF($E$4:$E124,S$3)</f>
        <v>25</v>
      </c>
      <c r="T124">
        <f>COUNTIF($E$4:$E124,T$3)</f>
        <v>13</v>
      </c>
      <c r="U124">
        <f>COUNTIF($E$4:$E124,U$3)</f>
        <v>12</v>
      </c>
      <c r="V124">
        <f>COUNTIF($E$4:$E124,V$3)</f>
        <v>14</v>
      </c>
      <c r="W124">
        <f>COUNTIF($E$4:$E124,W$3)</f>
        <v>9</v>
      </c>
      <c r="X124">
        <f>COUNTIF($E$4:$E124,X$3)</f>
        <v>7</v>
      </c>
      <c r="Y124">
        <f>COUNTIF($E$4:$E124,Y$3)</f>
        <v>12</v>
      </c>
      <c r="Z124">
        <f>COUNTIF($E$4:$E124,Z$3)</f>
        <v>6</v>
      </c>
      <c r="AA124">
        <f>COUNTIF($E$4:$E124,AA$3)</f>
        <v>10</v>
      </c>
      <c r="AB124" s="39">
        <f>COUNTIF($E$4:$F124,R$3)</f>
        <v>25</v>
      </c>
      <c r="AC124" s="41">
        <f>COUNTIF($E$4:$F124,S$3)</f>
        <v>33</v>
      </c>
      <c r="AD124" s="41">
        <f>COUNTIF($E$4:$F124,T$3)</f>
        <v>27</v>
      </c>
      <c r="AE124" s="41">
        <f>COUNTIF($E$4:$F124,U$3)</f>
        <v>23</v>
      </c>
      <c r="AF124" s="41">
        <f>COUNTIF($E$4:$F124,V$3)</f>
        <v>28</v>
      </c>
      <c r="AG124" s="41">
        <f>COUNTIF($E$4:$F124,W$3)</f>
        <v>22</v>
      </c>
      <c r="AH124" s="41">
        <f>COUNTIF($E$4:$F124,X$3)</f>
        <v>13</v>
      </c>
      <c r="AI124" s="41">
        <f>COUNTIF($E$4:$F124,Y$3)</f>
        <v>26</v>
      </c>
      <c r="AJ124" s="41">
        <f>COUNTIF($E$4:$F124,Z$3)</f>
        <v>21</v>
      </c>
      <c r="AK124" s="41">
        <f>COUNTIF($E$4:$F124,AA$3)</f>
        <v>24</v>
      </c>
      <c r="AL124" s="36">
        <f t="shared" si="33"/>
        <v>6.76</v>
      </c>
      <c r="AM124" s="36">
        <f t="shared" si="21"/>
        <v>18.939393939393938</v>
      </c>
      <c r="AN124" s="36">
        <f t="shared" si="22"/>
        <v>6.2592592592592586</v>
      </c>
      <c r="AO124" s="36">
        <f t="shared" si="23"/>
        <v>6.2608695652173907</v>
      </c>
      <c r="AP124" s="36">
        <f t="shared" si="24"/>
        <v>7</v>
      </c>
      <c r="AQ124" s="36">
        <f t="shared" si="25"/>
        <v>3.6818181818181821</v>
      </c>
      <c r="AR124" s="36">
        <f t="shared" si="26"/>
        <v>3.7692307692307692</v>
      </c>
      <c r="AS124" s="36">
        <f t="shared" si="27"/>
        <v>5.5384615384615383</v>
      </c>
      <c r="AT124" s="36">
        <f t="shared" si="28"/>
        <v>1.7142857142857142</v>
      </c>
      <c r="AU124" s="36">
        <f t="shared" si="29"/>
        <v>4.166666666666667</v>
      </c>
      <c r="AV124">
        <v>122</v>
      </c>
    </row>
    <row r="125" spans="1:48" x14ac:dyDescent="0.35">
      <c r="A125" t="s">
        <v>145</v>
      </c>
      <c r="B125" s="32">
        <v>122</v>
      </c>
      <c r="C125">
        <v>3</v>
      </c>
      <c r="D125">
        <v>5</v>
      </c>
      <c r="E125">
        <v>5</v>
      </c>
      <c r="F125">
        <f t="shared" si="30"/>
        <v>3</v>
      </c>
      <c r="G125">
        <f t="shared" si="31"/>
        <v>-2</v>
      </c>
      <c r="H125">
        <f t="shared" si="32"/>
        <v>0</v>
      </c>
      <c r="I125" s="5">
        <f>VLOOKUP(F125,naive_stat!$A$4:$E$13,5,0)</f>
        <v>0.48148148148148145</v>
      </c>
      <c r="J125" s="35">
        <f>11-VLOOKUP(F125,naive_stat!$A$4:$F$13,6,0)</f>
        <v>5</v>
      </c>
      <c r="K125" s="4">
        <f>HLOOKUP(F125,$AL$3:AU125,AV125,0)</f>
        <v>6</v>
      </c>
      <c r="L125" s="47">
        <f>IF(VLOOKUP(C125,dynamic!$A$66:$F$75,4,0)&gt;VLOOKUP(D125,dynamic!$A$66:$F$75,4,0),C125,D125)</f>
        <v>3</v>
      </c>
      <c r="M125" s="47">
        <f t="shared" si="38"/>
        <v>0</v>
      </c>
      <c r="N125" s="46">
        <f>IF(VLOOKUP(C125,dynamic!$A$66:$F$75,2,0)&gt;VLOOKUP(D125,dynamic!$A$66:$F$75,2,0),C125,D125)</f>
        <v>3</v>
      </c>
      <c r="O125" s="46">
        <f t="shared" si="36"/>
        <v>0</v>
      </c>
      <c r="P125" s="46">
        <f>IF(VLOOKUP(C125,dynamic!$A$66:$G$75,7,0)&gt;VLOOKUP(D125,dynamic!$A$66:$G$75,7,0),C125,D125)</f>
        <v>3</v>
      </c>
      <c r="Q125" s="46">
        <f t="shared" si="37"/>
        <v>0</v>
      </c>
      <c r="R125">
        <f>COUNTIF($E$4:$E125,R$3)</f>
        <v>13</v>
      </c>
      <c r="S125">
        <f>COUNTIF($E$4:$E125,S$3)</f>
        <v>25</v>
      </c>
      <c r="T125">
        <f>COUNTIF($E$4:$E125,T$3)</f>
        <v>13</v>
      </c>
      <c r="U125">
        <f>COUNTIF($E$4:$E125,U$3)</f>
        <v>12</v>
      </c>
      <c r="V125">
        <f>COUNTIF($E$4:$E125,V$3)</f>
        <v>14</v>
      </c>
      <c r="W125">
        <f>COUNTIF($E$4:$E125,W$3)</f>
        <v>10</v>
      </c>
      <c r="X125">
        <f>COUNTIF($E$4:$E125,X$3)</f>
        <v>7</v>
      </c>
      <c r="Y125">
        <f>COUNTIF($E$4:$E125,Y$3)</f>
        <v>12</v>
      </c>
      <c r="Z125">
        <f>COUNTIF($E$4:$E125,Z$3)</f>
        <v>6</v>
      </c>
      <c r="AA125">
        <f>COUNTIF($E$4:$E125,AA$3)</f>
        <v>10</v>
      </c>
      <c r="AB125" s="39">
        <f>COUNTIF($E$4:$F125,R$3)</f>
        <v>25</v>
      </c>
      <c r="AC125" s="41">
        <f>COUNTIF($E$4:$F125,S$3)</f>
        <v>33</v>
      </c>
      <c r="AD125" s="41">
        <f>COUNTIF($E$4:$F125,T$3)</f>
        <v>27</v>
      </c>
      <c r="AE125" s="41">
        <f>COUNTIF($E$4:$F125,U$3)</f>
        <v>24</v>
      </c>
      <c r="AF125" s="41">
        <f>COUNTIF($E$4:$F125,V$3)</f>
        <v>28</v>
      </c>
      <c r="AG125" s="41">
        <f>COUNTIF($E$4:$F125,W$3)</f>
        <v>23</v>
      </c>
      <c r="AH125" s="41">
        <f>COUNTIF($E$4:$F125,X$3)</f>
        <v>13</v>
      </c>
      <c r="AI125" s="41">
        <f>COUNTIF($E$4:$F125,Y$3)</f>
        <v>26</v>
      </c>
      <c r="AJ125" s="41">
        <f>COUNTIF($E$4:$F125,Z$3)</f>
        <v>21</v>
      </c>
      <c r="AK125" s="41">
        <f>COUNTIF($E$4:$F125,AA$3)</f>
        <v>24</v>
      </c>
      <c r="AL125" s="36">
        <f t="shared" si="33"/>
        <v>6.76</v>
      </c>
      <c r="AM125" s="36">
        <f t="shared" si="21"/>
        <v>18.939393939393938</v>
      </c>
      <c r="AN125" s="36">
        <f t="shared" si="22"/>
        <v>6.2592592592592586</v>
      </c>
      <c r="AO125" s="36">
        <f t="shared" si="23"/>
        <v>6</v>
      </c>
      <c r="AP125" s="36">
        <f t="shared" si="24"/>
        <v>7</v>
      </c>
      <c r="AQ125" s="36">
        <f t="shared" si="25"/>
        <v>4.3478260869565215</v>
      </c>
      <c r="AR125" s="36">
        <f t="shared" si="26"/>
        <v>3.7692307692307692</v>
      </c>
      <c r="AS125" s="36">
        <f t="shared" si="27"/>
        <v>5.5384615384615383</v>
      </c>
      <c r="AT125" s="36">
        <f t="shared" si="28"/>
        <v>1.7142857142857142</v>
      </c>
      <c r="AU125" s="36">
        <f t="shared" si="29"/>
        <v>4.166666666666667</v>
      </c>
      <c r="AV125">
        <v>123</v>
      </c>
    </row>
    <row r="126" spans="1:48" x14ac:dyDescent="0.35">
      <c r="A126" t="s">
        <v>145</v>
      </c>
      <c r="B126" s="32">
        <v>123</v>
      </c>
      <c r="C126">
        <v>3</v>
      </c>
      <c r="D126">
        <v>4</v>
      </c>
      <c r="E126">
        <v>4</v>
      </c>
      <c r="F126">
        <f t="shared" si="30"/>
        <v>3</v>
      </c>
      <c r="G126">
        <f t="shared" si="31"/>
        <v>-1</v>
      </c>
      <c r="H126">
        <f t="shared" si="32"/>
        <v>0</v>
      </c>
      <c r="I126" s="5">
        <f>VLOOKUP(F126,naive_stat!$A$4:$E$13,5,0)</f>
        <v>0.48148148148148145</v>
      </c>
      <c r="J126" s="35">
        <f>11-VLOOKUP(F126,naive_stat!$A$4:$F$13,6,0)</f>
        <v>5</v>
      </c>
      <c r="K126" s="4">
        <f>HLOOKUP(F126,$AL$3:AU126,AV126,0)</f>
        <v>5.76</v>
      </c>
      <c r="L126" s="47">
        <f>IF(VLOOKUP(C126,dynamic!$A$66:$F$75,4,0)&gt;VLOOKUP(D126,dynamic!$A$66:$F$75,4,0),C126,D126)</f>
        <v>3</v>
      </c>
      <c r="M126" s="47">
        <f t="shared" si="38"/>
        <v>0</v>
      </c>
      <c r="N126" s="46">
        <f>IF(VLOOKUP(C126,dynamic!$A$66:$F$75,2,0)&gt;VLOOKUP(D126,dynamic!$A$66:$F$75,2,0),C126,D126)</f>
        <v>3</v>
      </c>
      <c r="O126" s="46">
        <f t="shared" si="36"/>
        <v>0</v>
      </c>
      <c r="P126" s="46">
        <f>IF(VLOOKUP(C126,dynamic!$A$66:$G$75,7,0)&gt;VLOOKUP(D126,dynamic!$A$66:$G$75,7,0),C126,D126)</f>
        <v>3</v>
      </c>
      <c r="Q126" s="46">
        <f t="shared" si="37"/>
        <v>0</v>
      </c>
      <c r="R126">
        <f>COUNTIF($E$4:$E126,R$3)</f>
        <v>13</v>
      </c>
      <c r="S126">
        <f>COUNTIF($E$4:$E126,S$3)</f>
        <v>25</v>
      </c>
      <c r="T126">
        <f>COUNTIF($E$4:$E126,T$3)</f>
        <v>13</v>
      </c>
      <c r="U126">
        <f>COUNTIF($E$4:$E126,U$3)</f>
        <v>12</v>
      </c>
      <c r="V126">
        <f>COUNTIF($E$4:$E126,V$3)</f>
        <v>15</v>
      </c>
      <c r="W126">
        <f>COUNTIF($E$4:$E126,W$3)</f>
        <v>10</v>
      </c>
      <c r="X126">
        <f>COUNTIF($E$4:$E126,X$3)</f>
        <v>7</v>
      </c>
      <c r="Y126">
        <f>COUNTIF($E$4:$E126,Y$3)</f>
        <v>12</v>
      </c>
      <c r="Z126">
        <f>COUNTIF($E$4:$E126,Z$3)</f>
        <v>6</v>
      </c>
      <c r="AA126">
        <f>COUNTIF($E$4:$E126,AA$3)</f>
        <v>10</v>
      </c>
      <c r="AB126" s="39">
        <f>COUNTIF($E$4:$F126,R$3)</f>
        <v>25</v>
      </c>
      <c r="AC126" s="41">
        <f>COUNTIF($E$4:$F126,S$3)</f>
        <v>33</v>
      </c>
      <c r="AD126" s="41">
        <f>COUNTIF($E$4:$F126,T$3)</f>
        <v>27</v>
      </c>
      <c r="AE126" s="41">
        <f>COUNTIF($E$4:$F126,U$3)</f>
        <v>25</v>
      </c>
      <c r="AF126" s="41">
        <f>COUNTIF($E$4:$F126,V$3)</f>
        <v>29</v>
      </c>
      <c r="AG126" s="41">
        <f>COUNTIF($E$4:$F126,W$3)</f>
        <v>23</v>
      </c>
      <c r="AH126" s="41">
        <f>COUNTIF($E$4:$F126,X$3)</f>
        <v>13</v>
      </c>
      <c r="AI126" s="41">
        <f>COUNTIF($E$4:$F126,Y$3)</f>
        <v>26</v>
      </c>
      <c r="AJ126" s="41">
        <f>COUNTIF($E$4:$F126,Z$3)</f>
        <v>21</v>
      </c>
      <c r="AK126" s="41">
        <f>COUNTIF($E$4:$F126,AA$3)</f>
        <v>24</v>
      </c>
      <c r="AL126" s="36">
        <f t="shared" si="33"/>
        <v>6.76</v>
      </c>
      <c r="AM126" s="36">
        <f t="shared" si="21"/>
        <v>18.939393939393938</v>
      </c>
      <c r="AN126" s="36">
        <f t="shared" si="22"/>
        <v>6.2592592592592586</v>
      </c>
      <c r="AO126" s="36">
        <f t="shared" si="23"/>
        <v>5.76</v>
      </c>
      <c r="AP126" s="36">
        <f t="shared" si="24"/>
        <v>7.7586206896551726</v>
      </c>
      <c r="AQ126" s="36">
        <f t="shared" si="25"/>
        <v>4.3478260869565215</v>
      </c>
      <c r="AR126" s="36">
        <f t="shared" si="26"/>
        <v>3.7692307692307692</v>
      </c>
      <c r="AS126" s="36">
        <f t="shared" si="27"/>
        <v>5.5384615384615383</v>
      </c>
      <c r="AT126" s="36">
        <f t="shared" si="28"/>
        <v>1.7142857142857142</v>
      </c>
      <c r="AU126" s="36">
        <f t="shared" si="29"/>
        <v>4.166666666666667</v>
      </c>
      <c r="AV126">
        <v>124</v>
      </c>
    </row>
    <row r="127" spans="1:48" x14ac:dyDescent="0.35">
      <c r="A127" t="s">
        <v>145</v>
      </c>
      <c r="B127" s="32">
        <v>124</v>
      </c>
      <c r="C127">
        <v>7</v>
      </c>
      <c r="D127">
        <v>8</v>
      </c>
      <c r="E127">
        <v>7</v>
      </c>
      <c r="F127">
        <f t="shared" si="30"/>
        <v>8</v>
      </c>
      <c r="G127">
        <f t="shared" si="31"/>
        <v>-1</v>
      </c>
      <c r="H127">
        <f t="shared" si="32"/>
        <v>0</v>
      </c>
      <c r="I127" s="5">
        <f>VLOOKUP(F127,naive_stat!$A$4:$E$13,5,0)</f>
        <v>0.32</v>
      </c>
      <c r="J127" s="35">
        <f>11-VLOOKUP(F127,naive_stat!$A$4:$F$13,6,0)</f>
        <v>1</v>
      </c>
      <c r="K127" s="4">
        <f>HLOOKUP(F127,$AL$3:AU127,AV127,0)</f>
        <v>1.6363636363636362</v>
      </c>
      <c r="L127" s="47">
        <f>IF(VLOOKUP(C127,dynamic!$A$66:$F$75,4,0)&gt;VLOOKUP(D127,dynamic!$A$66:$F$75,4,0),C127,D127)</f>
        <v>7</v>
      </c>
      <c r="M127" s="47">
        <f t="shared" si="38"/>
        <v>1</v>
      </c>
      <c r="N127" s="46">
        <f>IF(VLOOKUP(C127,dynamic!$A$66:$F$75,2,0)&gt;VLOOKUP(D127,dynamic!$A$66:$F$75,2,0),C127,D127)</f>
        <v>7</v>
      </c>
      <c r="O127" s="46">
        <f t="shared" si="36"/>
        <v>1</v>
      </c>
      <c r="P127" s="46">
        <f>IF(VLOOKUP(C127,dynamic!$A$66:$G$75,7,0)&gt;VLOOKUP(D127,dynamic!$A$66:$G$75,7,0),C127,D127)</f>
        <v>7</v>
      </c>
      <c r="Q127" s="46">
        <f t="shared" si="37"/>
        <v>1</v>
      </c>
      <c r="R127">
        <f>COUNTIF($E$4:$E127,R$3)</f>
        <v>13</v>
      </c>
      <c r="S127">
        <f>COUNTIF($E$4:$E127,S$3)</f>
        <v>25</v>
      </c>
      <c r="T127">
        <f>COUNTIF($E$4:$E127,T$3)</f>
        <v>13</v>
      </c>
      <c r="U127">
        <f>COUNTIF($E$4:$E127,U$3)</f>
        <v>12</v>
      </c>
      <c r="V127">
        <f>COUNTIF($E$4:$E127,V$3)</f>
        <v>15</v>
      </c>
      <c r="W127">
        <f>COUNTIF($E$4:$E127,W$3)</f>
        <v>10</v>
      </c>
      <c r="X127">
        <f>COUNTIF($E$4:$E127,X$3)</f>
        <v>7</v>
      </c>
      <c r="Y127">
        <f>COUNTIF($E$4:$E127,Y$3)</f>
        <v>13</v>
      </c>
      <c r="Z127">
        <f>COUNTIF($E$4:$E127,Z$3)</f>
        <v>6</v>
      </c>
      <c r="AA127">
        <f>COUNTIF($E$4:$E127,AA$3)</f>
        <v>10</v>
      </c>
      <c r="AB127" s="39">
        <f>COUNTIF($E$4:$F127,R$3)</f>
        <v>25</v>
      </c>
      <c r="AC127" s="41">
        <f>COUNTIF($E$4:$F127,S$3)</f>
        <v>33</v>
      </c>
      <c r="AD127" s="41">
        <f>COUNTIF($E$4:$F127,T$3)</f>
        <v>27</v>
      </c>
      <c r="AE127" s="41">
        <f>COUNTIF($E$4:$F127,U$3)</f>
        <v>25</v>
      </c>
      <c r="AF127" s="41">
        <f>COUNTIF($E$4:$F127,V$3)</f>
        <v>29</v>
      </c>
      <c r="AG127" s="41">
        <f>COUNTIF($E$4:$F127,W$3)</f>
        <v>23</v>
      </c>
      <c r="AH127" s="41">
        <f>COUNTIF($E$4:$F127,X$3)</f>
        <v>13</v>
      </c>
      <c r="AI127" s="41">
        <f>COUNTIF($E$4:$F127,Y$3)</f>
        <v>27</v>
      </c>
      <c r="AJ127" s="41">
        <f>COUNTIF($E$4:$F127,Z$3)</f>
        <v>22</v>
      </c>
      <c r="AK127" s="41">
        <f>COUNTIF($E$4:$F127,AA$3)</f>
        <v>24</v>
      </c>
      <c r="AL127" s="36">
        <f t="shared" si="33"/>
        <v>6.76</v>
      </c>
      <c r="AM127" s="36">
        <f t="shared" si="21"/>
        <v>18.939393939393938</v>
      </c>
      <c r="AN127" s="36">
        <f t="shared" si="22"/>
        <v>6.2592592592592586</v>
      </c>
      <c r="AO127" s="36">
        <f t="shared" si="23"/>
        <v>5.76</v>
      </c>
      <c r="AP127" s="36">
        <f t="shared" si="24"/>
        <v>7.7586206896551726</v>
      </c>
      <c r="AQ127" s="36">
        <f t="shared" si="25"/>
        <v>4.3478260869565215</v>
      </c>
      <c r="AR127" s="36">
        <f t="shared" si="26"/>
        <v>3.7692307692307692</v>
      </c>
      <c r="AS127" s="36">
        <f t="shared" si="27"/>
        <v>6.2592592592592586</v>
      </c>
      <c r="AT127" s="36">
        <f t="shared" si="28"/>
        <v>1.6363636363636362</v>
      </c>
      <c r="AU127" s="36">
        <f t="shared" si="29"/>
        <v>4.166666666666667</v>
      </c>
      <c r="AV127">
        <v>125</v>
      </c>
    </row>
    <row r="128" spans="1:48" x14ac:dyDescent="0.35">
      <c r="A128" t="s">
        <v>145</v>
      </c>
      <c r="B128" s="32">
        <v>125</v>
      </c>
      <c r="C128">
        <v>5</v>
      </c>
      <c r="D128">
        <v>1</v>
      </c>
      <c r="E128">
        <v>1</v>
      </c>
      <c r="F128">
        <f t="shared" si="30"/>
        <v>5</v>
      </c>
      <c r="G128">
        <f t="shared" si="31"/>
        <v>4</v>
      </c>
      <c r="H128">
        <f t="shared" si="32"/>
        <v>0</v>
      </c>
      <c r="I128" s="5">
        <f>VLOOKUP(F128,naive_stat!$A$4:$E$13,5,0)</f>
        <v>0.42307692307692307</v>
      </c>
      <c r="J128" s="35">
        <f>11-VLOOKUP(F128,naive_stat!$A$4:$F$13,6,0)</f>
        <v>3</v>
      </c>
      <c r="K128" s="4">
        <f>HLOOKUP(F128,$AL$3:AU128,AV128,0)</f>
        <v>4.166666666666667</v>
      </c>
      <c r="L128" s="47">
        <f>IF(VLOOKUP(C128,dynamic!$A$66:$F$75,4,0)&gt;VLOOKUP(D128,dynamic!$A$66:$F$75,4,0),C128,D128)</f>
        <v>1</v>
      </c>
      <c r="M128" s="47">
        <f t="shared" si="38"/>
        <v>1</v>
      </c>
      <c r="N128" s="46">
        <f>IF(VLOOKUP(C128,dynamic!$A$66:$F$75,2,0)&gt;VLOOKUP(D128,dynamic!$A$66:$F$75,2,0),C128,D128)</f>
        <v>1</v>
      </c>
      <c r="O128" s="46">
        <f t="shared" si="36"/>
        <v>1</v>
      </c>
      <c r="P128" s="46">
        <f>IF(VLOOKUP(C128,dynamic!$A$66:$G$75,7,0)&gt;VLOOKUP(D128,dynamic!$A$66:$G$75,7,0),C128,D128)</f>
        <v>1</v>
      </c>
      <c r="Q128" s="46">
        <f t="shared" si="37"/>
        <v>1</v>
      </c>
      <c r="R128">
        <f>COUNTIF($E$4:$E128,R$3)</f>
        <v>13</v>
      </c>
      <c r="S128">
        <f>COUNTIF($E$4:$E128,S$3)</f>
        <v>26</v>
      </c>
      <c r="T128">
        <f>COUNTIF($E$4:$E128,T$3)</f>
        <v>13</v>
      </c>
      <c r="U128">
        <f>COUNTIF($E$4:$E128,U$3)</f>
        <v>12</v>
      </c>
      <c r="V128">
        <f>COUNTIF($E$4:$E128,V$3)</f>
        <v>15</v>
      </c>
      <c r="W128">
        <f>COUNTIF($E$4:$E128,W$3)</f>
        <v>10</v>
      </c>
      <c r="X128">
        <f>COUNTIF($E$4:$E128,X$3)</f>
        <v>7</v>
      </c>
      <c r="Y128">
        <f>COUNTIF($E$4:$E128,Y$3)</f>
        <v>13</v>
      </c>
      <c r="Z128">
        <f>COUNTIF($E$4:$E128,Z$3)</f>
        <v>6</v>
      </c>
      <c r="AA128">
        <f>COUNTIF($E$4:$E128,AA$3)</f>
        <v>10</v>
      </c>
      <c r="AB128" s="39">
        <f>COUNTIF($E$4:$F128,R$3)</f>
        <v>25</v>
      </c>
      <c r="AC128" s="41">
        <f>COUNTIF($E$4:$F128,S$3)</f>
        <v>34</v>
      </c>
      <c r="AD128" s="41">
        <f>COUNTIF($E$4:$F128,T$3)</f>
        <v>27</v>
      </c>
      <c r="AE128" s="41">
        <f>COUNTIF($E$4:$F128,U$3)</f>
        <v>25</v>
      </c>
      <c r="AF128" s="41">
        <f>COUNTIF($E$4:$F128,V$3)</f>
        <v>29</v>
      </c>
      <c r="AG128" s="41">
        <f>COUNTIF($E$4:$F128,W$3)</f>
        <v>24</v>
      </c>
      <c r="AH128" s="41">
        <f>COUNTIF($E$4:$F128,X$3)</f>
        <v>13</v>
      </c>
      <c r="AI128" s="41">
        <f>COUNTIF($E$4:$F128,Y$3)</f>
        <v>27</v>
      </c>
      <c r="AJ128" s="41">
        <f>COUNTIF($E$4:$F128,Z$3)</f>
        <v>22</v>
      </c>
      <c r="AK128" s="41">
        <f>COUNTIF($E$4:$F128,AA$3)</f>
        <v>24</v>
      </c>
      <c r="AL128" s="36">
        <f t="shared" si="33"/>
        <v>6.76</v>
      </c>
      <c r="AM128" s="36">
        <f t="shared" si="21"/>
        <v>19.882352941176471</v>
      </c>
      <c r="AN128" s="36">
        <f t="shared" si="22"/>
        <v>6.2592592592592586</v>
      </c>
      <c r="AO128" s="36">
        <f t="shared" si="23"/>
        <v>5.76</v>
      </c>
      <c r="AP128" s="36">
        <f t="shared" si="24"/>
        <v>7.7586206896551726</v>
      </c>
      <c r="AQ128" s="36">
        <f t="shared" si="25"/>
        <v>4.166666666666667</v>
      </c>
      <c r="AR128" s="36">
        <f t="shared" si="26"/>
        <v>3.7692307692307692</v>
      </c>
      <c r="AS128" s="36">
        <f t="shared" si="27"/>
        <v>6.2592592592592586</v>
      </c>
      <c r="AT128" s="36">
        <f t="shared" si="28"/>
        <v>1.6363636363636362</v>
      </c>
      <c r="AU128" s="36">
        <f t="shared" si="29"/>
        <v>4.166666666666667</v>
      </c>
      <c r="AV128">
        <v>126</v>
      </c>
    </row>
    <row r="129" spans="1:48" x14ac:dyDescent="0.35">
      <c r="A129" t="s">
        <v>145</v>
      </c>
      <c r="B129" s="32">
        <v>126</v>
      </c>
      <c r="C129">
        <v>5</v>
      </c>
      <c r="D129">
        <v>8</v>
      </c>
      <c r="E129">
        <v>8</v>
      </c>
      <c r="F129">
        <f t="shared" si="30"/>
        <v>5</v>
      </c>
      <c r="G129">
        <f t="shared" si="31"/>
        <v>-3</v>
      </c>
      <c r="H129">
        <f t="shared" si="32"/>
        <v>0</v>
      </c>
      <c r="I129" s="5">
        <f>VLOOKUP(F129,naive_stat!$A$4:$E$13,5,0)</f>
        <v>0.42307692307692307</v>
      </c>
      <c r="J129" s="35">
        <f>11-VLOOKUP(F129,naive_stat!$A$4:$F$13,6,0)</f>
        <v>3</v>
      </c>
      <c r="K129" s="4">
        <f>HLOOKUP(F129,$AL$3:AU129,AV129,0)</f>
        <v>4</v>
      </c>
      <c r="L129" s="47">
        <f>IF(VLOOKUP(C129,dynamic!$A$66:$F$75,4,0)&gt;VLOOKUP(D129,dynamic!$A$66:$F$75,4,0),C129,D129)</f>
        <v>5</v>
      </c>
      <c r="M129" s="47">
        <f t="shared" si="38"/>
        <v>0</v>
      </c>
      <c r="N129" s="46">
        <f>IF(VLOOKUP(C129,dynamic!$A$66:$F$75,2,0)&gt;VLOOKUP(D129,dynamic!$A$66:$F$75,2,0),C129,D129)</f>
        <v>8</v>
      </c>
      <c r="O129" s="46">
        <f t="shared" si="36"/>
        <v>1</v>
      </c>
      <c r="P129" s="46">
        <f>IF(VLOOKUP(C129,dynamic!$A$66:$G$75,7,0)&gt;VLOOKUP(D129,dynamic!$A$66:$G$75,7,0),C129,D129)</f>
        <v>8</v>
      </c>
      <c r="Q129" s="46">
        <f t="shared" si="37"/>
        <v>1</v>
      </c>
      <c r="R129">
        <f>COUNTIF($E$4:$E129,R$3)</f>
        <v>13</v>
      </c>
      <c r="S129">
        <f>COUNTIF($E$4:$E129,S$3)</f>
        <v>26</v>
      </c>
      <c r="T129">
        <f>COUNTIF($E$4:$E129,T$3)</f>
        <v>13</v>
      </c>
      <c r="U129">
        <f>COUNTIF($E$4:$E129,U$3)</f>
        <v>12</v>
      </c>
      <c r="V129">
        <f>COUNTIF($E$4:$E129,V$3)</f>
        <v>15</v>
      </c>
      <c r="W129">
        <f>COUNTIF($E$4:$E129,W$3)</f>
        <v>10</v>
      </c>
      <c r="X129">
        <f>COUNTIF($E$4:$E129,X$3)</f>
        <v>7</v>
      </c>
      <c r="Y129">
        <f>COUNTIF($E$4:$E129,Y$3)</f>
        <v>13</v>
      </c>
      <c r="Z129">
        <f>COUNTIF($E$4:$E129,Z$3)</f>
        <v>7</v>
      </c>
      <c r="AA129">
        <f>COUNTIF($E$4:$E129,AA$3)</f>
        <v>10</v>
      </c>
      <c r="AB129" s="39">
        <f>COUNTIF($E$4:$F129,R$3)</f>
        <v>25</v>
      </c>
      <c r="AC129" s="41">
        <f>COUNTIF($E$4:$F129,S$3)</f>
        <v>34</v>
      </c>
      <c r="AD129" s="41">
        <f>COUNTIF($E$4:$F129,T$3)</f>
        <v>27</v>
      </c>
      <c r="AE129" s="41">
        <f>COUNTIF($E$4:$F129,U$3)</f>
        <v>25</v>
      </c>
      <c r="AF129" s="41">
        <f>COUNTIF($E$4:$F129,V$3)</f>
        <v>29</v>
      </c>
      <c r="AG129" s="41">
        <f>COUNTIF($E$4:$F129,W$3)</f>
        <v>25</v>
      </c>
      <c r="AH129" s="41">
        <f>COUNTIF($E$4:$F129,X$3)</f>
        <v>13</v>
      </c>
      <c r="AI129" s="41">
        <f>COUNTIF($E$4:$F129,Y$3)</f>
        <v>27</v>
      </c>
      <c r="AJ129" s="41">
        <f>COUNTIF($E$4:$F129,Z$3)</f>
        <v>23</v>
      </c>
      <c r="AK129" s="41">
        <f>COUNTIF($E$4:$F129,AA$3)</f>
        <v>24</v>
      </c>
      <c r="AL129" s="36">
        <f t="shared" si="33"/>
        <v>6.76</v>
      </c>
      <c r="AM129" s="36">
        <f t="shared" si="21"/>
        <v>19.882352941176471</v>
      </c>
      <c r="AN129" s="36">
        <f t="shared" si="22"/>
        <v>6.2592592592592586</v>
      </c>
      <c r="AO129" s="36">
        <f t="shared" si="23"/>
        <v>5.76</v>
      </c>
      <c r="AP129" s="36">
        <f t="shared" si="24"/>
        <v>7.7586206896551726</v>
      </c>
      <c r="AQ129" s="36">
        <f t="shared" si="25"/>
        <v>4</v>
      </c>
      <c r="AR129" s="36">
        <f t="shared" si="26"/>
        <v>3.7692307692307692</v>
      </c>
      <c r="AS129" s="36">
        <f t="shared" si="27"/>
        <v>6.2592592592592586</v>
      </c>
      <c r="AT129" s="36">
        <f t="shared" si="28"/>
        <v>2.1304347826086958</v>
      </c>
      <c r="AU129" s="36">
        <f t="shared" si="29"/>
        <v>4.166666666666667</v>
      </c>
      <c r="AV129">
        <v>127</v>
      </c>
    </row>
    <row r="130" spans="1:48" x14ac:dyDescent="0.35">
      <c r="A130" t="s">
        <v>145</v>
      </c>
      <c r="B130" s="32">
        <v>127</v>
      </c>
      <c r="C130">
        <v>9</v>
      </c>
      <c r="D130">
        <v>0</v>
      </c>
      <c r="E130">
        <v>0</v>
      </c>
      <c r="F130">
        <f t="shared" si="30"/>
        <v>9</v>
      </c>
      <c r="G130">
        <f t="shared" si="31"/>
        <v>9</v>
      </c>
      <c r="H130">
        <f t="shared" si="32"/>
        <v>0</v>
      </c>
      <c r="I130" s="5">
        <f>VLOOKUP(F130,naive_stat!$A$4:$E$13,5,0)</f>
        <v>0.4</v>
      </c>
      <c r="J130" s="35">
        <f>11-VLOOKUP(F130,naive_stat!$A$4:$F$13,6,0)</f>
        <v>2</v>
      </c>
      <c r="K130" s="4">
        <f>HLOOKUP(F130,$AL$3:AU130,AV130,0)</f>
        <v>4</v>
      </c>
      <c r="L130" s="47">
        <f>IF(VLOOKUP(C130,dynamic!$A$66:$F$75,4,0)&gt;VLOOKUP(D130,dynamic!$A$66:$F$75,4,0),C130,D130)</f>
        <v>0</v>
      </c>
      <c r="M130" s="47">
        <f t="shared" si="38"/>
        <v>1</v>
      </c>
      <c r="N130" s="46">
        <f>IF(VLOOKUP(C130,dynamic!$A$66:$F$75,2,0)&gt;VLOOKUP(D130,dynamic!$A$66:$F$75,2,0),C130,D130)</f>
        <v>0</v>
      </c>
      <c r="O130" s="46">
        <f t="shared" si="36"/>
        <v>1</v>
      </c>
      <c r="P130" s="46">
        <f>IF(VLOOKUP(C130,dynamic!$A$66:$G$75,7,0)&gt;VLOOKUP(D130,dynamic!$A$66:$G$75,7,0),C130,D130)</f>
        <v>0</v>
      </c>
      <c r="Q130" s="46">
        <f t="shared" si="37"/>
        <v>1</v>
      </c>
      <c r="R130">
        <f>COUNTIF($E$4:$E130,R$3)</f>
        <v>14</v>
      </c>
      <c r="S130">
        <f>COUNTIF($E$4:$E130,S$3)</f>
        <v>26</v>
      </c>
      <c r="T130">
        <f>COUNTIF($E$4:$E130,T$3)</f>
        <v>13</v>
      </c>
      <c r="U130">
        <f>COUNTIF($E$4:$E130,U$3)</f>
        <v>12</v>
      </c>
      <c r="V130">
        <f>COUNTIF($E$4:$E130,V$3)</f>
        <v>15</v>
      </c>
      <c r="W130">
        <f>COUNTIF($E$4:$E130,W$3)</f>
        <v>10</v>
      </c>
      <c r="X130">
        <f>COUNTIF($E$4:$E130,X$3)</f>
        <v>7</v>
      </c>
      <c r="Y130">
        <f>COUNTIF($E$4:$E130,Y$3)</f>
        <v>13</v>
      </c>
      <c r="Z130">
        <f>COUNTIF($E$4:$E130,Z$3)</f>
        <v>7</v>
      </c>
      <c r="AA130">
        <f>COUNTIF($E$4:$E130,AA$3)</f>
        <v>10</v>
      </c>
      <c r="AB130" s="39">
        <f>COUNTIF($E$4:$F130,R$3)</f>
        <v>26</v>
      </c>
      <c r="AC130" s="41">
        <f>COUNTIF($E$4:$F130,S$3)</f>
        <v>34</v>
      </c>
      <c r="AD130" s="41">
        <f>COUNTIF($E$4:$F130,T$3)</f>
        <v>27</v>
      </c>
      <c r="AE130" s="41">
        <f>COUNTIF($E$4:$F130,U$3)</f>
        <v>25</v>
      </c>
      <c r="AF130" s="41">
        <f>COUNTIF($E$4:$F130,V$3)</f>
        <v>29</v>
      </c>
      <c r="AG130" s="41">
        <f>COUNTIF($E$4:$F130,W$3)</f>
        <v>25</v>
      </c>
      <c r="AH130" s="41">
        <f>COUNTIF($E$4:$F130,X$3)</f>
        <v>13</v>
      </c>
      <c r="AI130" s="41">
        <f>COUNTIF($E$4:$F130,Y$3)</f>
        <v>27</v>
      </c>
      <c r="AJ130" s="41">
        <f>COUNTIF($E$4:$F130,Z$3)</f>
        <v>23</v>
      </c>
      <c r="AK130" s="41">
        <f>COUNTIF($E$4:$F130,AA$3)</f>
        <v>25</v>
      </c>
      <c r="AL130" s="36">
        <f t="shared" si="33"/>
        <v>7.5384615384615383</v>
      </c>
      <c r="AM130" s="36">
        <f t="shared" si="21"/>
        <v>19.882352941176471</v>
      </c>
      <c r="AN130" s="36">
        <f t="shared" si="22"/>
        <v>6.2592592592592586</v>
      </c>
      <c r="AO130" s="36">
        <f t="shared" si="23"/>
        <v>5.76</v>
      </c>
      <c r="AP130" s="36">
        <f t="shared" si="24"/>
        <v>7.7586206896551726</v>
      </c>
      <c r="AQ130" s="36">
        <f t="shared" si="25"/>
        <v>4</v>
      </c>
      <c r="AR130" s="36">
        <f t="shared" si="26"/>
        <v>3.7692307692307692</v>
      </c>
      <c r="AS130" s="36">
        <f t="shared" si="27"/>
        <v>6.2592592592592586</v>
      </c>
      <c r="AT130" s="36">
        <f t="shared" si="28"/>
        <v>2.1304347826086958</v>
      </c>
      <c r="AU130" s="36">
        <f t="shared" si="29"/>
        <v>4</v>
      </c>
      <c r="AV130">
        <v>128</v>
      </c>
    </row>
    <row r="131" spans="1:48" x14ac:dyDescent="0.35">
      <c r="A131" t="s">
        <v>145</v>
      </c>
      <c r="B131" s="32">
        <v>128</v>
      </c>
      <c r="C131">
        <v>0</v>
      </c>
      <c r="D131">
        <v>1</v>
      </c>
      <c r="E131">
        <v>1</v>
      </c>
      <c r="F131">
        <f t="shared" si="30"/>
        <v>0</v>
      </c>
      <c r="G131">
        <f t="shared" si="31"/>
        <v>-1</v>
      </c>
      <c r="H131">
        <f t="shared" si="32"/>
        <v>0</v>
      </c>
      <c r="I131" s="5">
        <f>VLOOKUP(F131,naive_stat!$A$4:$E$13,5,0)</f>
        <v>0.5161290322580645</v>
      </c>
      <c r="J131" s="35">
        <f>11-VLOOKUP(F131,naive_stat!$A$4:$F$13,6,0)</f>
        <v>8</v>
      </c>
      <c r="K131" s="4">
        <f>HLOOKUP(F131,$AL$3:AU131,AV131,0)</f>
        <v>7.2592592592592586</v>
      </c>
      <c r="L131" s="47">
        <f>IF(VLOOKUP(C131,dynamic!$A$66:$F$75,4,0)&gt;VLOOKUP(D131,dynamic!$A$66:$F$75,4,0),C131,D131)</f>
        <v>1</v>
      </c>
      <c r="M131" s="47">
        <f t="shared" si="38"/>
        <v>1</v>
      </c>
      <c r="N131" s="46">
        <f>IF(VLOOKUP(C131,dynamic!$A$66:$F$75,2,0)&gt;VLOOKUP(D131,dynamic!$A$66:$F$75,2,0),C131,D131)</f>
        <v>1</v>
      </c>
      <c r="O131" s="46">
        <f t="shared" si="36"/>
        <v>1</v>
      </c>
      <c r="P131" s="46">
        <f>IF(VLOOKUP(C131,dynamic!$A$66:$G$75,7,0)&gt;VLOOKUP(D131,dynamic!$A$66:$G$75,7,0),C131,D131)</f>
        <v>1</v>
      </c>
      <c r="Q131" s="46">
        <f t="shared" si="37"/>
        <v>1</v>
      </c>
      <c r="R131">
        <f>COUNTIF($E$4:$E131,R$3)</f>
        <v>14</v>
      </c>
      <c r="S131">
        <f>COUNTIF($E$4:$E131,S$3)</f>
        <v>27</v>
      </c>
      <c r="T131">
        <f>COUNTIF($E$4:$E131,T$3)</f>
        <v>13</v>
      </c>
      <c r="U131">
        <f>COUNTIF($E$4:$E131,U$3)</f>
        <v>12</v>
      </c>
      <c r="V131">
        <f>COUNTIF($E$4:$E131,V$3)</f>
        <v>15</v>
      </c>
      <c r="W131">
        <f>COUNTIF($E$4:$E131,W$3)</f>
        <v>10</v>
      </c>
      <c r="X131">
        <f>COUNTIF($E$4:$E131,X$3)</f>
        <v>7</v>
      </c>
      <c r="Y131">
        <f>COUNTIF($E$4:$E131,Y$3)</f>
        <v>13</v>
      </c>
      <c r="Z131">
        <f>COUNTIF($E$4:$E131,Z$3)</f>
        <v>7</v>
      </c>
      <c r="AA131">
        <f>COUNTIF($E$4:$E131,AA$3)</f>
        <v>10</v>
      </c>
      <c r="AB131" s="39">
        <f>COUNTIF($E$4:$F131,R$3)</f>
        <v>27</v>
      </c>
      <c r="AC131" s="41">
        <f>COUNTIF($E$4:$F131,S$3)</f>
        <v>35</v>
      </c>
      <c r="AD131" s="41">
        <f>COUNTIF($E$4:$F131,T$3)</f>
        <v>27</v>
      </c>
      <c r="AE131" s="41">
        <f>COUNTIF($E$4:$F131,U$3)</f>
        <v>25</v>
      </c>
      <c r="AF131" s="41">
        <f>COUNTIF($E$4:$F131,V$3)</f>
        <v>29</v>
      </c>
      <c r="AG131" s="41">
        <f>COUNTIF($E$4:$F131,W$3)</f>
        <v>25</v>
      </c>
      <c r="AH131" s="41">
        <f>COUNTIF($E$4:$F131,X$3)</f>
        <v>13</v>
      </c>
      <c r="AI131" s="41">
        <f>COUNTIF($E$4:$F131,Y$3)</f>
        <v>27</v>
      </c>
      <c r="AJ131" s="41">
        <f>COUNTIF($E$4:$F131,Z$3)</f>
        <v>23</v>
      </c>
      <c r="AK131" s="41">
        <f>COUNTIF($E$4:$F131,AA$3)</f>
        <v>25</v>
      </c>
      <c r="AL131" s="36">
        <f t="shared" si="33"/>
        <v>7.2592592592592586</v>
      </c>
      <c r="AM131" s="36">
        <f t="shared" si="21"/>
        <v>20.828571428571429</v>
      </c>
      <c r="AN131" s="36">
        <f t="shared" si="22"/>
        <v>6.2592592592592586</v>
      </c>
      <c r="AO131" s="36">
        <f t="shared" si="23"/>
        <v>5.76</v>
      </c>
      <c r="AP131" s="36">
        <f t="shared" si="24"/>
        <v>7.7586206896551726</v>
      </c>
      <c r="AQ131" s="36">
        <f t="shared" si="25"/>
        <v>4</v>
      </c>
      <c r="AR131" s="36">
        <f t="shared" si="26"/>
        <v>3.7692307692307692</v>
      </c>
      <c r="AS131" s="36">
        <f t="shared" si="27"/>
        <v>6.2592592592592586</v>
      </c>
      <c r="AT131" s="36">
        <f t="shared" si="28"/>
        <v>2.1304347826086958</v>
      </c>
      <c r="AU131" s="36">
        <f t="shared" si="29"/>
        <v>4</v>
      </c>
      <c r="AV131">
        <v>129</v>
      </c>
    </row>
    <row r="132" spans="1:48" x14ac:dyDescent="0.35">
      <c r="A132" t="s">
        <v>145</v>
      </c>
      <c r="B132" s="32">
        <v>129</v>
      </c>
      <c r="C132">
        <v>5</v>
      </c>
      <c r="D132">
        <v>1</v>
      </c>
      <c r="E132">
        <v>5</v>
      </c>
      <c r="F132">
        <f t="shared" si="30"/>
        <v>1</v>
      </c>
      <c r="G132">
        <f t="shared" si="31"/>
        <v>4</v>
      </c>
      <c r="H132">
        <f t="shared" si="32"/>
        <v>0</v>
      </c>
      <c r="I132" s="5">
        <f>VLOOKUP(F132,naive_stat!$A$4:$E$13,5,0)</f>
        <v>0.7567567567567568</v>
      </c>
      <c r="J132" s="35">
        <f>11-VLOOKUP(F132,naive_stat!$A$4:$F$13,6,0)</f>
        <v>10</v>
      </c>
      <c r="K132" s="4">
        <f>HLOOKUP(F132,$AL$3:AU132,AV132,0)</f>
        <v>20.25</v>
      </c>
      <c r="L132" s="47">
        <f>IF(VLOOKUP(C132,dynamic!$A$66:$F$75,4,0)&gt;VLOOKUP(D132,dynamic!$A$66:$F$75,4,0),C132,D132)</f>
        <v>1</v>
      </c>
      <c r="M132" s="47">
        <f t="shared" si="38"/>
        <v>0</v>
      </c>
      <c r="N132" s="46">
        <f>IF(VLOOKUP(C132,dynamic!$A$66:$F$75,2,0)&gt;VLOOKUP(D132,dynamic!$A$66:$F$75,2,0),C132,D132)</f>
        <v>1</v>
      </c>
      <c r="O132" s="46">
        <f t="shared" si="36"/>
        <v>0</v>
      </c>
      <c r="P132" s="46">
        <f>IF(VLOOKUP(C132,dynamic!$A$66:$G$75,7,0)&gt;VLOOKUP(D132,dynamic!$A$66:$G$75,7,0),C132,D132)</f>
        <v>1</v>
      </c>
      <c r="Q132" s="46">
        <f t="shared" si="37"/>
        <v>0</v>
      </c>
      <c r="R132">
        <f>COUNTIF($E$4:$E132,R$3)</f>
        <v>14</v>
      </c>
      <c r="S132">
        <f>COUNTIF($E$4:$E132,S$3)</f>
        <v>27</v>
      </c>
      <c r="T132">
        <f>COUNTIF($E$4:$E132,T$3)</f>
        <v>13</v>
      </c>
      <c r="U132">
        <f>COUNTIF($E$4:$E132,U$3)</f>
        <v>12</v>
      </c>
      <c r="V132">
        <f>COUNTIF($E$4:$E132,V$3)</f>
        <v>15</v>
      </c>
      <c r="W132">
        <f>COUNTIF($E$4:$E132,W$3)</f>
        <v>11</v>
      </c>
      <c r="X132">
        <f>COUNTIF($E$4:$E132,X$3)</f>
        <v>7</v>
      </c>
      <c r="Y132">
        <f>COUNTIF($E$4:$E132,Y$3)</f>
        <v>13</v>
      </c>
      <c r="Z132">
        <f>COUNTIF($E$4:$E132,Z$3)</f>
        <v>7</v>
      </c>
      <c r="AA132">
        <f>COUNTIF($E$4:$E132,AA$3)</f>
        <v>10</v>
      </c>
      <c r="AB132" s="39">
        <f>COUNTIF($E$4:$F132,R$3)</f>
        <v>27</v>
      </c>
      <c r="AC132" s="41">
        <f>COUNTIF($E$4:$F132,S$3)</f>
        <v>36</v>
      </c>
      <c r="AD132" s="41">
        <f>COUNTIF($E$4:$F132,T$3)</f>
        <v>27</v>
      </c>
      <c r="AE132" s="41">
        <f>COUNTIF($E$4:$F132,U$3)</f>
        <v>25</v>
      </c>
      <c r="AF132" s="41">
        <f>COUNTIF($E$4:$F132,V$3)</f>
        <v>29</v>
      </c>
      <c r="AG132" s="41">
        <f>COUNTIF($E$4:$F132,W$3)</f>
        <v>26</v>
      </c>
      <c r="AH132" s="41">
        <f>COUNTIF($E$4:$F132,X$3)</f>
        <v>13</v>
      </c>
      <c r="AI132" s="41">
        <f>COUNTIF($E$4:$F132,Y$3)</f>
        <v>27</v>
      </c>
      <c r="AJ132" s="41">
        <f>COUNTIF($E$4:$F132,Z$3)</f>
        <v>23</v>
      </c>
      <c r="AK132" s="41">
        <f>COUNTIF($E$4:$F132,AA$3)</f>
        <v>25</v>
      </c>
      <c r="AL132" s="36">
        <f t="shared" si="33"/>
        <v>7.2592592592592586</v>
      </c>
      <c r="AM132" s="36">
        <f t="shared" ref="AM132:AM143" si="39">IFERROR(S132/AC132*S132,0)</f>
        <v>20.25</v>
      </c>
      <c r="AN132" s="36">
        <f t="shared" ref="AN132:AN143" si="40">IFERROR(T132/AD132*T132,0)</f>
        <v>6.2592592592592586</v>
      </c>
      <c r="AO132" s="36">
        <f t="shared" ref="AO132:AO143" si="41">IFERROR(U132/AE132*U132,0)</f>
        <v>5.76</v>
      </c>
      <c r="AP132" s="36">
        <f t="shared" ref="AP132:AP143" si="42">IFERROR(V132/AF132*V132,0)</f>
        <v>7.7586206896551726</v>
      </c>
      <c r="AQ132" s="36">
        <f t="shared" ref="AQ132:AQ143" si="43">IFERROR(W132/AG132*W132,0)</f>
        <v>4.6538461538461542</v>
      </c>
      <c r="AR132" s="36">
        <f t="shared" ref="AR132:AR143" si="44">IFERROR(X132/AH132*X132,0)</f>
        <v>3.7692307692307692</v>
      </c>
      <c r="AS132" s="36">
        <f t="shared" ref="AS132:AS143" si="45">IFERROR(Y132/AI132*Y132,0)</f>
        <v>6.2592592592592586</v>
      </c>
      <c r="AT132" s="36">
        <f t="shared" ref="AT132:AT143" si="46">IFERROR(Z132/AJ132*Z132,0)</f>
        <v>2.1304347826086958</v>
      </c>
      <c r="AU132" s="36">
        <f t="shared" ref="AU132:AU143" si="47">IFERROR(AA132/AK132*AA132,0)</f>
        <v>4</v>
      </c>
      <c r="AV132">
        <v>130</v>
      </c>
    </row>
    <row r="133" spans="1:48" x14ac:dyDescent="0.35">
      <c r="A133" t="s">
        <v>145</v>
      </c>
      <c r="B133" s="32">
        <v>130</v>
      </c>
      <c r="C133">
        <v>2</v>
      </c>
      <c r="D133">
        <v>4</v>
      </c>
      <c r="E133">
        <v>4</v>
      </c>
      <c r="F133">
        <f t="shared" ref="F133:F143" si="48">IF(E133=D133,C133,D133)</f>
        <v>2</v>
      </c>
      <c r="G133">
        <f t="shared" ref="G133:G143" si="49">C133-D133</f>
        <v>-2</v>
      </c>
      <c r="H133">
        <f t="shared" ref="H133:H143" si="50">F133+E133-D133-C133</f>
        <v>0</v>
      </c>
      <c r="I133" s="5">
        <f>VLOOKUP(F133,naive_stat!$A$4:$E$13,5,0)</f>
        <v>0.4838709677419355</v>
      </c>
      <c r="J133" s="35">
        <f>11-VLOOKUP(F133,naive_stat!$A$4:$F$13,6,0)</f>
        <v>6</v>
      </c>
      <c r="K133" s="4">
        <f>HLOOKUP(F133,$AL$3:AU133,AV133,0)</f>
        <v>6.0357142857142856</v>
      </c>
      <c r="L133" s="47">
        <f>IF(VLOOKUP(C133,dynamic!$A$66:$F$75,4,0)&gt;VLOOKUP(D133,dynamic!$A$66:$F$75,4,0),C133,D133)</f>
        <v>2</v>
      </c>
      <c r="M133" s="47">
        <f t="shared" si="38"/>
        <v>0</v>
      </c>
      <c r="N133" s="46">
        <f>IF(VLOOKUP(C133,dynamic!$A$66:$F$75,2,0)&gt;VLOOKUP(D133,dynamic!$A$66:$F$75,2,0),C133,D133)</f>
        <v>2</v>
      </c>
      <c r="O133" s="46">
        <f t="shared" ref="O133:O143" si="51">IF(N133=$E133,1,0)</f>
        <v>0</v>
      </c>
      <c r="P133" s="46">
        <f>IF(VLOOKUP(C133,dynamic!$A$66:$G$75,7,0)&gt;VLOOKUP(D133,dynamic!$A$66:$G$75,7,0),C133,D133)</f>
        <v>2</v>
      </c>
      <c r="Q133" s="46">
        <f t="shared" ref="Q133:Q143" si="52">IF(P133=$E133,1,0)</f>
        <v>0</v>
      </c>
      <c r="R133">
        <f>COUNTIF($E$4:$E133,R$3)</f>
        <v>14</v>
      </c>
      <c r="S133">
        <f>COUNTIF($E$4:$E133,S$3)</f>
        <v>27</v>
      </c>
      <c r="T133">
        <f>COUNTIF($E$4:$E133,T$3)</f>
        <v>13</v>
      </c>
      <c r="U133">
        <f>COUNTIF($E$4:$E133,U$3)</f>
        <v>12</v>
      </c>
      <c r="V133">
        <f>COUNTIF($E$4:$E133,V$3)</f>
        <v>16</v>
      </c>
      <c r="W133">
        <f>COUNTIF($E$4:$E133,W$3)</f>
        <v>11</v>
      </c>
      <c r="X133">
        <f>COUNTIF($E$4:$E133,X$3)</f>
        <v>7</v>
      </c>
      <c r="Y133">
        <f>COUNTIF($E$4:$E133,Y$3)</f>
        <v>13</v>
      </c>
      <c r="Z133">
        <f>COUNTIF($E$4:$E133,Z$3)</f>
        <v>7</v>
      </c>
      <c r="AA133">
        <f>COUNTIF($E$4:$E133,AA$3)</f>
        <v>10</v>
      </c>
      <c r="AB133" s="39">
        <f>COUNTIF($E$4:$F133,R$3)</f>
        <v>27</v>
      </c>
      <c r="AC133" s="41">
        <f>COUNTIF($E$4:$F133,S$3)</f>
        <v>36</v>
      </c>
      <c r="AD133" s="41">
        <f>COUNTIF($E$4:$F133,T$3)</f>
        <v>28</v>
      </c>
      <c r="AE133" s="41">
        <f>COUNTIF($E$4:$F133,U$3)</f>
        <v>25</v>
      </c>
      <c r="AF133" s="41">
        <f>COUNTIF($E$4:$F133,V$3)</f>
        <v>30</v>
      </c>
      <c r="AG133" s="41">
        <f>COUNTIF($E$4:$F133,W$3)</f>
        <v>26</v>
      </c>
      <c r="AH133" s="41">
        <f>COUNTIF($E$4:$F133,X$3)</f>
        <v>13</v>
      </c>
      <c r="AI133" s="41">
        <f>COUNTIF($E$4:$F133,Y$3)</f>
        <v>27</v>
      </c>
      <c r="AJ133" s="41">
        <f>COUNTIF($E$4:$F133,Z$3)</f>
        <v>23</v>
      </c>
      <c r="AK133" s="41">
        <f>COUNTIF($E$4:$F133,AA$3)</f>
        <v>25</v>
      </c>
      <c r="AL133" s="36">
        <f t="shared" ref="AL133:AL143" si="53">IFERROR(R133/AB133*R133,0)</f>
        <v>7.2592592592592586</v>
      </c>
      <c r="AM133" s="36">
        <f t="shared" si="39"/>
        <v>20.25</v>
      </c>
      <c r="AN133" s="36">
        <f t="shared" si="40"/>
        <v>6.0357142857142856</v>
      </c>
      <c r="AO133" s="36">
        <f t="shared" si="41"/>
        <v>5.76</v>
      </c>
      <c r="AP133" s="36">
        <f t="shared" si="42"/>
        <v>8.5333333333333332</v>
      </c>
      <c r="AQ133" s="36">
        <f t="shared" si="43"/>
        <v>4.6538461538461542</v>
      </c>
      <c r="AR133" s="36">
        <f t="shared" si="44"/>
        <v>3.7692307692307692</v>
      </c>
      <c r="AS133" s="36">
        <f t="shared" si="45"/>
        <v>6.2592592592592586</v>
      </c>
      <c r="AT133" s="36">
        <f t="shared" si="46"/>
        <v>2.1304347826086958</v>
      </c>
      <c r="AU133" s="36">
        <f t="shared" si="47"/>
        <v>4</v>
      </c>
      <c r="AV133">
        <v>131</v>
      </c>
    </row>
    <row r="134" spans="1:48" x14ac:dyDescent="0.35">
      <c r="A134" t="s">
        <v>145</v>
      </c>
      <c r="B134" s="32">
        <v>131</v>
      </c>
      <c r="C134">
        <v>0</v>
      </c>
      <c r="D134">
        <v>2</v>
      </c>
      <c r="E134">
        <v>2</v>
      </c>
      <c r="F134">
        <f t="shared" si="48"/>
        <v>0</v>
      </c>
      <c r="G134">
        <f t="shared" si="49"/>
        <v>-2</v>
      </c>
      <c r="H134">
        <f t="shared" si="50"/>
        <v>0</v>
      </c>
      <c r="I134" s="5">
        <f>VLOOKUP(F134,naive_stat!$A$4:$E$13,5,0)</f>
        <v>0.5161290322580645</v>
      </c>
      <c r="J134" s="35">
        <f>11-VLOOKUP(F134,naive_stat!$A$4:$F$13,6,0)</f>
        <v>8</v>
      </c>
      <c r="K134" s="4">
        <f>HLOOKUP(F134,$AL$3:AU134,AV134,0)</f>
        <v>7</v>
      </c>
      <c r="L134" s="47">
        <f>IF(VLOOKUP(C134,dynamic!$A$66:$F$75,4,0)&gt;VLOOKUP(D134,dynamic!$A$66:$F$75,4,0),C134,D134)</f>
        <v>2</v>
      </c>
      <c r="M134" s="47">
        <f t="shared" si="38"/>
        <v>1</v>
      </c>
      <c r="N134" s="46">
        <f>IF(VLOOKUP(C134,dynamic!$A$66:$F$75,2,0)&gt;VLOOKUP(D134,dynamic!$A$66:$F$75,2,0),C134,D134)</f>
        <v>2</v>
      </c>
      <c r="O134" s="46">
        <f t="shared" si="51"/>
        <v>1</v>
      </c>
      <c r="P134" s="46">
        <f>IF(VLOOKUP(C134,dynamic!$A$66:$G$75,7,0)&gt;VLOOKUP(D134,dynamic!$A$66:$G$75,7,0),C134,D134)</f>
        <v>2</v>
      </c>
      <c r="Q134" s="46">
        <f t="shared" si="52"/>
        <v>1</v>
      </c>
      <c r="R134">
        <f>COUNTIF($E$4:$E134,R$3)</f>
        <v>14</v>
      </c>
      <c r="S134">
        <f>COUNTIF($E$4:$E134,S$3)</f>
        <v>27</v>
      </c>
      <c r="T134">
        <f>COUNTIF($E$4:$E134,T$3)</f>
        <v>14</v>
      </c>
      <c r="U134">
        <f>COUNTIF($E$4:$E134,U$3)</f>
        <v>12</v>
      </c>
      <c r="V134">
        <f>COUNTIF($E$4:$E134,V$3)</f>
        <v>16</v>
      </c>
      <c r="W134">
        <f>COUNTIF($E$4:$E134,W$3)</f>
        <v>11</v>
      </c>
      <c r="X134">
        <f>COUNTIF($E$4:$E134,X$3)</f>
        <v>7</v>
      </c>
      <c r="Y134">
        <f>COUNTIF($E$4:$E134,Y$3)</f>
        <v>13</v>
      </c>
      <c r="Z134">
        <f>COUNTIF($E$4:$E134,Z$3)</f>
        <v>7</v>
      </c>
      <c r="AA134">
        <f>COUNTIF($E$4:$E134,AA$3)</f>
        <v>10</v>
      </c>
      <c r="AB134" s="39">
        <f>COUNTIF($E$4:$F134,R$3)</f>
        <v>28</v>
      </c>
      <c r="AC134" s="41">
        <f>COUNTIF($E$4:$F134,S$3)</f>
        <v>36</v>
      </c>
      <c r="AD134" s="41">
        <f>COUNTIF($E$4:$F134,T$3)</f>
        <v>29</v>
      </c>
      <c r="AE134" s="41">
        <f>COUNTIF($E$4:$F134,U$3)</f>
        <v>25</v>
      </c>
      <c r="AF134" s="41">
        <f>COUNTIF($E$4:$F134,V$3)</f>
        <v>30</v>
      </c>
      <c r="AG134" s="41">
        <f>COUNTIF($E$4:$F134,W$3)</f>
        <v>26</v>
      </c>
      <c r="AH134" s="41">
        <f>COUNTIF($E$4:$F134,X$3)</f>
        <v>13</v>
      </c>
      <c r="AI134" s="41">
        <f>COUNTIF($E$4:$F134,Y$3)</f>
        <v>27</v>
      </c>
      <c r="AJ134" s="41">
        <f>COUNTIF($E$4:$F134,Z$3)</f>
        <v>23</v>
      </c>
      <c r="AK134" s="41">
        <f>COUNTIF($E$4:$F134,AA$3)</f>
        <v>25</v>
      </c>
      <c r="AL134" s="36">
        <f t="shared" si="53"/>
        <v>7</v>
      </c>
      <c r="AM134" s="36">
        <f t="shared" si="39"/>
        <v>20.25</v>
      </c>
      <c r="AN134" s="36">
        <f t="shared" si="40"/>
        <v>6.7586206896551726</v>
      </c>
      <c r="AO134" s="36">
        <f t="shared" si="41"/>
        <v>5.76</v>
      </c>
      <c r="AP134" s="36">
        <f t="shared" si="42"/>
        <v>8.5333333333333332</v>
      </c>
      <c r="AQ134" s="36">
        <f t="shared" si="43"/>
        <v>4.6538461538461542</v>
      </c>
      <c r="AR134" s="36">
        <f t="shared" si="44"/>
        <v>3.7692307692307692</v>
      </c>
      <c r="AS134" s="36">
        <f t="shared" si="45"/>
        <v>6.2592592592592586</v>
      </c>
      <c r="AT134" s="36">
        <f t="shared" si="46"/>
        <v>2.1304347826086958</v>
      </c>
      <c r="AU134" s="36">
        <f t="shared" si="47"/>
        <v>4</v>
      </c>
      <c r="AV134">
        <v>132</v>
      </c>
    </row>
    <row r="135" spans="1:48" x14ac:dyDescent="0.35">
      <c r="A135" t="s">
        <v>145</v>
      </c>
      <c r="B135" s="32">
        <v>132</v>
      </c>
      <c r="C135">
        <v>4</v>
      </c>
      <c r="D135">
        <v>0</v>
      </c>
      <c r="E135">
        <v>0</v>
      </c>
      <c r="F135">
        <f t="shared" si="48"/>
        <v>4</v>
      </c>
      <c r="G135">
        <f t="shared" si="49"/>
        <v>4</v>
      </c>
      <c r="H135">
        <f t="shared" si="50"/>
        <v>0</v>
      </c>
      <c r="I135" s="5">
        <f>VLOOKUP(F135,naive_stat!$A$4:$E$13,5,0)</f>
        <v>0.5161290322580645</v>
      </c>
      <c r="J135" s="35">
        <f>11-VLOOKUP(F135,naive_stat!$A$4:$F$13,6,0)</f>
        <v>8</v>
      </c>
      <c r="K135" s="4">
        <f>HLOOKUP(F135,$AL$3:AU135,AV135,0)</f>
        <v>8.258064516129032</v>
      </c>
      <c r="L135" s="47">
        <f>IF(VLOOKUP(C135,dynamic!$A$66:$F$75,4,0)&gt;VLOOKUP(D135,dynamic!$A$66:$F$75,4,0),C135,D135)</f>
        <v>4</v>
      </c>
      <c r="M135" s="47">
        <f t="shared" si="38"/>
        <v>0</v>
      </c>
      <c r="N135" s="46">
        <f>IF(VLOOKUP(C135,dynamic!$A$66:$F$75,2,0)&gt;VLOOKUP(D135,dynamic!$A$66:$F$75,2,0),C135,D135)</f>
        <v>4</v>
      </c>
      <c r="O135" s="46">
        <f t="shared" si="51"/>
        <v>0</v>
      </c>
      <c r="P135" s="46">
        <f>IF(VLOOKUP(C135,dynamic!$A$66:$G$75,7,0)&gt;VLOOKUP(D135,dynamic!$A$66:$G$75,7,0),C135,D135)</f>
        <v>4</v>
      </c>
      <c r="Q135" s="46">
        <f t="shared" si="52"/>
        <v>0</v>
      </c>
      <c r="R135">
        <f>COUNTIF($E$4:$E135,R$3)</f>
        <v>15</v>
      </c>
      <c r="S135">
        <f>COUNTIF($E$4:$E135,S$3)</f>
        <v>27</v>
      </c>
      <c r="T135">
        <f>COUNTIF($E$4:$E135,T$3)</f>
        <v>14</v>
      </c>
      <c r="U135">
        <f>COUNTIF($E$4:$E135,U$3)</f>
        <v>12</v>
      </c>
      <c r="V135">
        <f>COUNTIF($E$4:$E135,V$3)</f>
        <v>16</v>
      </c>
      <c r="W135">
        <f>COUNTIF($E$4:$E135,W$3)</f>
        <v>11</v>
      </c>
      <c r="X135">
        <f>COUNTIF($E$4:$E135,X$3)</f>
        <v>7</v>
      </c>
      <c r="Y135">
        <f>COUNTIF($E$4:$E135,Y$3)</f>
        <v>13</v>
      </c>
      <c r="Z135">
        <f>COUNTIF($E$4:$E135,Z$3)</f>
        <v>7</v>
      </c>
      <c r="AA135">
        <f>COUNTIF($E$4:$E135,AA$3)</f>
        <v>10</v>
      </c>
      <c r="AB135" s="39">
        <f>COUNTIF($E$4:$F135,R$3)</f>
        <v>29</v>
      </c>
      <c r="AC135" s="41">
        <f>COUNTIF($E$4:$F135,S$3)</f>
        <v>36</v>
      </c>
      <c r="AD135" s="41">
        <f>COUNTIF($E$4:$F135,T$3)</f>
        <v>29</v>
      </c>
      <c r="AE135" s="41">
        <f>COUNTIF($E$4:$F135,U$3)</f>
        <v>25</v>
      </c>
      <c r="AF135" s="41">
        <f>COUNTIF($E$4:$F135,V$3)</f>
        <v>31</v>
      </c>
      <c r="AG135" s="41">
        <f>COUNTIF($E$4:$F135,W$3)</f>
        <v>26</v>
      </c>
      <c r="AH135" s="41">
        <f>COUNTIF($E$4:$F135,X$3)</f>
        <v>13</v>
      </c>
      <c r="AI135" s="41">
        <f>COUNTIF($E$4:$F135,Y$3)</f>
        <v>27</v>
      </c>
      <c r="AJ135" s="41">
        <f>COUNTIF($E$4:$F135,Z$3)</f>
        <v>23</v>
      </c>
      <c r="AK135" s="41">
        <f>COUNTIF($E$4:$F135,AA$3)</f>
        <v>25</v>
      </c>
      <c r="AL135" s="36">
        <f t="shared" si="53"/>
        <v>7.7586206896551726</v>
      </c>
      <c r="AM135" s="36">
        <f t="shared" si="39"/>
        <v>20.25</v>
      </c>
      <c r="AN135" s="36">
        <f t="shared" si="40"/>
        <v>6.7586206896551726</v>
      </c>
      <c r="AO135" s="36">
        <f t="shared" si="41"/>
        <v>5.76</v>
      </c>
      <c r="AP135" s="36">
        <f t="shared" si="42"/>
        <v>8.258064516129032</v>
      </c>
      <c r="AQ135" s="36">
        <f t="shared" si="43"/>
        <v>4.6538461538461542</v>
      </c>
      <c r="AR135" s="36">
        <f t="shared" si="44"/>
        <v>3.7692307692307692</v>
      </c>
      <c r="AS135" s="36">
        <f t="shared" si="45"/>
        <v>6.2592592592592586</v>
      </c>
      <c r="AT135" s="36">
        <f t="shared" si="46"/>
        <v>2.1304347826086958</v>
      </c>
      <c r="AU135" s="36">
        <f t="shared" si="47"/>
        <v>4</v>
      </c>
      <c r="AV135">
        <v>133</v>
      </c>
    </row>
    <row r="136" spans="1:48" x14ac:dyDescent="0.35">
      <c r="A136" t="s">
        <v>145</v>
      </c>
      <c r="B136" s="32">
        <v>133</v>
      </c>
      <c r="C136">
        <v>6</v>
      </c>
      <c r="D136">
        <v>8</v>
      </c>
      <c r="E136">
        <v>8</v>
      </c>
      <c r="F136">
        <f t="shared" si="48"/>
        <v>6</v>
      </c>
      <c r="G136">
        <f t="shared" si="49"/>
        <v>-2</v>
      </c>
      <c r="H136">
        <f t="shared" si="50"/>
        <v>0</v>
      </c>
      <c r="I136" s="5">
        <f>VLOOKUP(F136,naive_stat!$A$4:$E$13,5,0)</f>
        <v>0.55555555555555558</v>
      </c>
      <c r="J136" s="35">
        <f>11-VLOOKUP(F136,naive_stat!$A$4:$F$13,6,0)</f>
        <v>9</v>
      </c>
      <c r="K136" s="4">
        <f>HLOOKUP(F136,$AL$3:AU136,AV136,0)</f>
        <v>3.5</v>
      </c>
      <c r="L136" s="47">
        <f>IF(VLOOKUP(C136,dynamic!$A$66:$F$75,4,0)&gt;VLOOKUP(D136,dynamic!$A$66:$F$75,4,0),C136,D136)</f>
        <v>6</v>
      </c>
      <c r="M136" s="47">
        <f t="shared" si="38"/>
        <v>0</v>
      </c>
      <c r="N136" s="46">
        <f>IF(VLOOKUP(C136,dynamic!$A$66:$F$75,2,0)&gt;VLOOKUP(D136,dynamic!$A$66:$F$75,2,0),C136,D136)</f>
        <v>8</v>
      </c>
      <c r="O136" s="46">
        <f t="shared" si="51"/>
        <v>1</v>
      </c>
      <c r="P136" s="46">
        <f>IF(VLOOKUP(C136,dynamic!$A$66:$G$75,7,0)&gt;VLOOKUP(D136,dynamic!$A$66:$G$75,7,0),C136,D136)</f>
        <v>8</v>
      </c>
      <c r="Q136" s="46">
        <f t="shared" si="52"/>
        <v>1</v>
      </c>
      <c r="R136">
        <f>COUNTIF($E$4:$E136,R$3)</f>
        <v>15</v>
      </c>
      <c r="S136">
        <f>COUNTIF($E$4:$E136,S$3)</f>
        <v>27</v>
      </c>
      <c r="T136">
        <f>COUNTIF($E$4:$E136,T$3)</f>
        <v>14</v>
      </c>
      <c r="U136">
        <f>COUNTIF($E$4:$E136,U$3)</f>
        <v>12</v>
      </c>
      <c r="V136">
        <f>COUNTIF($E$4:$E136,V$3)</f>
        <v>16</v>
      </c>
      <c r="W136">
        <f>COUNTIF($E$4:$E136,W$3)</f>
        <v>11</v>
      </c>
      <c r="X136">
        <f>COUNTIF($E$4:$E136,X$3)</f>
        <v>7</v>
      </c>
      <c r="Y136">
        <f>COUNTIF($E$4:$E136,Y$3)</f>
        <v>13</v>
      </c>
      <c r="Z136">
        <f>COUNTIF($E$4:$E136,Z$3)</f>
        <v>8</v>
      </c>
      <c r="AA136">
        <f>COUNTIF($E$4:$E136,AA$3)</f>
        <v>10</v>
      </c>
      <c r="AB136" s="39">
        <f>COUNTIF($E$4:$F136,R$3)</f>
        <v>29</v>
      </c>
      <c r="AC136" s="41">
        <f>COUNTIF($E$4:$F136,S$3)</f>
        <v>36</v>
      </c>
      <c r="AD136" s="41">
        <f>COUNTIF($E$4:$F136,T$3)</f>
        <v>29</v>
      </c>
      <c r="AE136" s="41">
        <f>COUNTIF($E$4:$F136,U$3)</f>
        <v>25</v>
      </c>
      <c r="AF136" s="41">
        <f>COUNTIF($E$4:$F136,V$3)</f>
        <v>31</v>
      </c>
      <c r="AG136" s="41">
        <f>COUNTIF($E$4:$F136,W$3)</f>
        <v>26</v>
      </c>
      <c r="AH136" s="41">
        <f>COUNTIF($E$4:$F136,X$3)</f>
        <v>14</v>
      </c>
      <c r="AI136" s="41">
        <f>COUNTIF($E$4:$F136,Y$3)</f>
        <v>27</v>
      </c>
      <c r="AJ136" s="41">
        <f>COUNTIF($E$4:$F136,Z$3)</f>
        <v>24</v>
      </c>
      <c r="AK136" s="41">
        <f>COUNTIF($E$4:$F136,AA$3)</f>
        <v>25</v>
      </c>
      <c r="AL136" s="36">
        <f t="shared" si="53"/>
        <v>7.7586206896551726</v>
      </c>
      <c r="AM136" s="36">
        <f t="shared" si="39"/>
        <v>20.25</v>
      </c>
      <c r="AN136" s="36">
        <f t="shared" si="40"/>
        <v>6.7586206896551726</v>
      </c>
      <c r="AO136" s="36">
        <f t="shared" si="41"/>
        <v>5.76</v>
      </c>
      <c r="AP136" s="36">
        <f t="shared" si="42"/>
        <v>8.258064516129032</v>
      </c>
      <c r="AQ136" s="36">
        <f t="shared" si="43"/>
        <v>4.6538461538461542</v>
      </c>
      <c r="AR136" s="36">
        <f t="shared" si="44"/>
        <v>3.5</v>
      </c>
      <c r="AS136" s="36">
        <f t="shared" si="45"/>
        <v>6.2592592592592586</v>
      </c>
      <c r="AT136" s="36">
        <f t="shared" si="46"/>
        <v>2.6666666666666665</v>
      </c>
      <c r="AU136" s="36">
        <f t="shared" si="47"/>
        <v>4</v>
      </c>
      <c r="AV136">
        <v>134</v>
      </c>
    </row>
    <row r="137" spans="1:48" x14ac:dyDescent="0.35">
      <c r="A137" t="s">
        <v>145</v>
      </c>
      <c r="B137" s="32">
        <v>134</v>
      </c>
      <c r="C137">
        <v>6</v>
      </c>
      <c r="D137">
        <v>2</v>
      </c>
      <c r="E137">
        <v>6</v>
      </c>
      <c r="F137">
        <f t="shared" si="48"/>
        <v>2</v>
      </c>
      <c r="G137">
        <f t="shared" si="49"/>
        <v>4</v>
      </c>
      <c r="H137">
        <f t="shared" si="50"/>
        <v>0</v>
      </c>
      <c r="I137" s="5">
        <f>VLOOKUP(F137,naive_stat!$A$4:$E$13,5,0)</f>
        <v>0.4838709677419355</v>
      </c>
      <c r="J137" s="35">
        <f>11-VLOOKUP(F137,naive_stat!$A$4:$F$13,6,0)</f>
        <v>6</v>
      </c>
      <c r="K137" s="4">
        <f>HLOOKUP(F137,$AL$3:AU137,AV137,0)</f>
        <v>6.5333333333333332</v>
      </c>
      <c r="L137" s="47">
        <f>IF(VLOOKUP(C137,dynamic!$A$66:$F$75,4,0)&gt;VLOOKUP(D137,dynamic!$A$66:$F$75,4,0),C137,D137)</f>
        <v>2</v>
      </c>
      <c r="M137" s="47">
        <f t="shared" si="38"/>
        <v>0</v>
      </c>
      <c r="N137" s="46">
        <f>IF(VLOOKUP(C137,dynamic!$A$66:$F$75,2,0)&gt;VLOOKUP(D137,dynamic!$A$66:$F$75,2,0),C137,D137)</f>
        <v>2</v>
      </c>
      <c r="O137" s="46">
        <f t="shared" si="51"/>
        <v>0</v>
      </c>
      <c r="P137" s="46">
        <f>IF(VLOOKUP(C137,dynamic!$A$66:$G$75,7,0)&gt;VLOOKUP(D137,dynamic!$A$66:$G$75,7,0),C137,D137)</f>
        <v>2</v>
      </c>
      <c r="Q137" s="46">
        <f t="shared" si="52"/>
        <v>0</v>
      </c>
      <c r="R137">
        <f>COUNTIF($E$4:$E137,R$3)</f>
        <v>15</v>
      </c>
      <c r="S137">
        <f>COUNTIF($E$4:$E137,S$3)</f>
        <v>27</v>
      </c>
      <c r="T137">
        <f>COUNTIF($E$4:$E137,T$3)</f>
        <v>14</v>
      </c>
      <c r="U137">
        <f>COUNTIF($E$4:$E137,U$3)</f>
        <v>12</v>
      </c>
      <c r="V137">
        <f>COUNTIF($E$4:$E137,V$3)</f>
        <v>16</v>
      </c>
      <c r="W137">
        <f>COUNTIF($E$4:$E137,W$3)</f>
        <v>11</v>
      </c>
      <c r="X137">
        <f>COUNTIF($E$4:$E137,X$3)</f>
        <v>8</v>
      </c>
      <c r="Y137">
        <f>COUNTIF($E$4:$E137,Y$3)</f>
        <v>13</v>
      </c>
      <c r="Z137">
        <f>COUNTIF($E$4:$E137,Z$3)</f>
        <v>8</v>
      </c>
      <c r="AA137">
        <f>COUNTIF($E$4:$E137,AA$3)</f>
        <v>10</v>
      </c>
      <c r="AB137" s="39">
        <f>COUNTIF($E$4:$F137,R$3)</f>
        <v>29</v>
      </c>
      <c r="AC137" s="41">
        <f>COUNTIF($E$4:$F137,S$3)</f>
        <v>36</v>
      </c>
      <c r="AD137" s="41">
        <f>COUNTIF($E$4:$F137,T$3)</f>
        <v>30</v>
      </c>
      <c r="AE137" s="41">
        <f>COUNTIF($E$4:$F137,U$3)</f>
        <v>25</v>
      </c>
      <c r="AF137" s="41">
        <f>COUNTIF($E$4:$F137,V$3)</f>
        <v>31</v>
      </c>
      <c r="AG137" s="41">
        <f>COUNTIF($E$4:$F137,W$3)</f>
        <v>26</v>
      </c>
      <c r="AH137" s="41">
        <f>COUNTIF($E$4:$F137,X$3)</f>
        <v>15</v>
      </c>
      <c r="AI137" s="41">
        <f>COUNTIF($E$4:$F137,Y$3)</f>
        <v>27</v>
      </c>
      <c r="AJ137" s="41">
        <f>COUNTIF($E$4:$F137,Z$3)</f>
        <v>24</v>
      </c>
      <c r="AK137" s="41">
        <f>COUNTIF($E$4:$F137,AA$3)</f>
        <v>25</v>
      </c>
      <c r="AL137" s="36">
        <f t="shared" si="53"/>
        <v>7.7586206896551726</v>
      </c>
      <c r="AM137" s="36">
        <f t="shared" si="39"/>
        <v>20.25</v>
      </c>
      <c r="AN137" s="36">
        <f t="shared" si="40"/>
        <v>6.5333333333333332</v>
      </c>
      <c r="AO137" s="36">
        <f t="shared" si="41"/>
        <v>5.76</v>
      </c>
      <c r="AP137" s="36">
        <f t="shared" si="42"/>
        <v>8.258064516129032</v>
      </c>
      <c r="AQ137" s="36">
        <f t="shared" si="43"/>
        <v>4.6538461538461542</v>
      </c>
      <c r="AR137" s="36">
        <f t="shared" si="44"/>
        <v>4.2666666666666666</v>
      </c>
      <c r="AS137" s="36">
        <f t="shared" si="45"/>
        <v>6.2592592592592586</v>
      </c>
      <c r="AT137" s="36">
        <f t="shared" si="46"/>
        <v>2.6666666666666665</v>
      </c>
      <c r="AU137" s="36">
        <f t="shared" si="47"/>
        <v>4</v>
      </c>
      <c r="AV137">
        <v>135</v>
      </c>
    </row>
    <row r="138" spans="1:48" x14ac:dyDescent="0.35">
      <c r="A138" t="s">
        <v>145</v>
      </c>
      <c r="B138" s="32">
        <v>135</v>
      </c>
      <c r="C138">
        <v>6</v>
      </c>
      <c r="D138">
        <v>3</v>
      </c>
      <c r="E138">
        <v>6</v>
      </c>
      <c r="F138">
        <f t="shared" si="48"/>
        <v>3</v>
      </c>
      <c r="G138">
        <f t="shared" si="49"/>
        <v>3</v>
      </c>
      <c r="H138">
        <f t="shared" si="50"/>
        <v>0</v>
      </c>
      <c r="I138" s="5">
        <f>VLOOKUP(F138,naive_stat!$A$4:$E$13,5,0)</f>
        <v>0.48148148148148145</v>
      </c>
      <c r="J138" s="35">
        <f>11-VLOOKUP(F138,naive_stat!$A$4:$F$13,6,0)</f>
        <v>5</v>
      </c>
      <c r="K138" s="4">
        <f>HLOOKUP(F138,$AL$3:AU138,AV138,0)</f>
        <v>5.5384615384615383</v>
      </c>
      <c r="L138" s="47">
        <f>IF(VLOOKUP(C138,dynamic!$A$66:$F$75,4,0)&gt;VLOOKUP(D138,dynamic!$A$66:$F$75,4,0),C138,D138)</f>
        <v>3</v>
      </c>
      <c r="M138" s="47">
        <f t="shared" si="38"/>
        <v>0</v>
      </c>
      <c r="N138" s="46">
        <f>IF(VLOOKUP(C138,dynamic!$A$66:$F$75,2,0)&gt;VLOOKUP(D138,dynamic!$A$66:$F$75,2,0),C138,D138)</f>
        <v>3</v>
      </c>
      <c r="O138" s="46">
        <f t="shared" si="51"/>
        <v>0</v>
      </c>
      <c r="P138" s="46">
        <f>IF(VLOOKUP(C138,dynamic!$A$66:$G$75,7,0)&gt;VLOOKUP(D138,dynamic!$A$66:$G$75,7,0),C138,D138)</f>
        <v>3</v>
      </c>
      <c r="Q138" s="46">
        <f t="shared" si="52"/>
        <v>0</v>
      </c>
      <c r="R138">
        <f>COUNTIF($E$4:$E138,R$3)</f>
        <v>15</v>
      </c>
      <c r="S138">
        <f>COUNTIF($E$4:$E138,S$3)</f>
        <v>27</v>
      </c>
      <c r="T138">
        <f>COUNTIF($E$4:$E138,T$3)</f>
        <v>14</v>
      </c>
      <c r="U138">
        <f>COUNTIF($E$4:$E138,U$3)</f>
        <v>12</v>
      </c>
      <c r="V138">
        <f>COUNTIF($E$4:$E138,V$3)</f>
        <v>16</v>
      </c>
      <c r="W138">
        <f>COUNTIF($E$4:$E138,W$3)</f>
        <v>11</v>
      </c>
      <c r="X138">
        <f>COUNTIF($E$4:$E138,X$3)</f>
        <v>9</v>
      </c>
      <c r="Y138">
        <f>COUNTIF($E$4:$E138,Y$3)</f>
        <v>13</v>
      </c>
      <c r="Z138">
        <f>COUNTIF($E$4:$E138,Z$3)</f>
        <v>8</v>
      </c>
      <c r="AA138">
        <f>COUNTIF($E$4:$E138,AA$3)</f>
        <v>10</v>
      </c>
      <c r="AB138" s="39">
        <f>COUNTIF($E$4:$F138,R$3)</f>
        <v>29</v>
      </c>
      <c r="AC138" s="41">
        <f>COUNTIF($E$4:$F138,S$3)</f>
        <v>36</v>
      </c>
      <c r="AD138" s="41">
        <f>COUNTIF($E$4:$F138,T$3)</f>
        <v>30</v>
      </c>
      <c r="AE138" s="41">
        <f>COUNTIF($E$4:$F138,U$3)</f>
        <v>26</v>
      </c>
      <c r="AF138" s="41">
        <f>COUNTIF($E$4:$F138,V$3)</f>
        <v>31</v>
      </c>
      <c r="AG138" s="41">
        <f>COUNTIF($E$4:$F138,W$3)</f>
        <v>26</v>
      </c>
      <c r="AH138" s="41">
        <f>COUNTIF($E$4:$F138,X$3)</f>
        <v>16</v>
      </c>
      <c r="AI138" s="41">
        <f>COUNTIF($E$4:$F138,Y$3)</f>
        <v>27</v>
      </c>
      <c r="AJ138" s="41">
        <f>COUNTIF($E$4:$F138,Z$3)</f>
        <v>24</v>
      </c>
      <c r="AK138" s="41">
        <f>COUNTIF($E$4:$F138,AA$3)</f>
        <v>25</v>
      </c>
      <c r="AL138" s="36">
        <f t="shared" si="53"/>
        <v>7.7586206896551726</v>
      </c>
      <c r="AM138" s="36">
        <f t="shared" si="39"/>
        <v>20.25</v>
      </c>
      <c r="AN138" s="36">
        <f t="shared" si="40"/>
        <v>6.5333333333333332</v>
      </c>
      <c r="AO138" s="36">
        <f t="shared" si="41"/>
        <v>5.5384615384615383</v>
      </c>
      <c r="AP138" s="36">
        <f t="shared" si="42"/>
        <v>8.258064516129032</v>
      </c>
      <c r="AQ138" s="36">
        <f t="shared" si="43"/>
        <v>4.6538461538461542</v>
      </c>
      <c r="AR138" s="36">
        <f t="shared" si="44"/>
        <v>5.0625</v>
      </c>
      <c r="AS138" s="36">
        <f t="shared" si="45"/>
        <v>6.2592592592592586</v>
      </c>
      <c r="AT138" s="36">
        <f t="shared" si="46"/>
        <v>2.6666666666666665</v>
      </c>
      <c r="AU138" s="36">
        <f t="shared" si="47"/>
        <v>4</v>
      </c>
      <c r="AV138">
        <v>136</v>
      </c>
    </row>
    <row r="139" spans="1:48" x14ac:dyDescent="0.35">
      <c r="A139" t="s">
        <v>145</v>
      </c>
      <c r="B139" s="32">
        <v>136</v>
      </c>
      <c r="C139">
        <v>2</v>
      </c>
      <c r="D139">
        <v>7</v>
      </c>
      <c r="E139">
        <v>2</v>
      </c>
      <c r="F139">
        <f t="shared" si="48"/>
        <v>7</v>
      </c>
      <c r="G139">
        <f t="shared" si="49"/>
        <v>-5</v>
      </c>
      <c r="H139">
        <f t="shared" si="50"/>
        <v>0</v>
      </c>
      <c r="I139" s="5">
        <f>VLOOKUP(F139,naive_stat!$A$4:$E$13,5,0)</f>
        <v>0.44827586206896552</v>
      </c>
      <c r="J139" s="35">
        <f>11-VLOOKUP(F139,naive_stat!$A$4:$F$13,6,0)</f>
        <v>4</v>
      </c>
      <c r="K139" s="4">
        <f>HLOOKUP(F139,$AL$3:AU139,AV139,0)</f>
        <v>6.0357142857142856</v>
      </c>
      <c r="L139" s="47">
        <f>IF(VLOOKUP(C139,dynamic!$A$66:$F$75,4,0)&gt;VLOOKUP(D139,dynamic!$A$66:$F$75,4,0),C139,D139)</f>
        <v>2</v>
      </c>
      <c r="M139" s="47">
        <f t="shared" si="38"/>
        <v>1</v>
      </c>
      <c r="N139" s="46">
        <f>IF(VLOOKUP(C139,dynamic!$A$66:$F$75,2,0)&gt;VLOOKUP(D139,dynamic!$A$66:$F$75,2,0),C139,D139)</f>
        <v>2</v>
      </c>
      <c r="O139" s="46">
        <f t="shared" si="51"/>
        <v>1</v>
      </c>
      <c r="P139" s="46">
        <f>IF(VLOOKUP(C139,dynamic!$A$66:$G$75,7,0)&gt;VLOOKUP(D139,dynamic!$A$66:$G$75,7,0),C139,D139)</f>
        <v>2</v>
      </c>
      <c r="Q139" s="46">
        <f t="shared" si="52"/>
        <v>1</v>
      </c>
      <c r="R139">
        <f>COUNTIF($E$4:$E139,R$3)</f>
        <v>15</v>
      </c>
      <c r="S139">
        <f>COUNTIF($E$4:$E139,S$3)</f>
        <v>27</v>
      </c>
      <c r="T139">
        <f>COUNTIF($E$4:$E139,T$3)</f>
        <v>15</v>
      </c>
      <c r="U139">
        <f>COUNTIF($E$4:$E139,U$3)</f>
        <v>12</v>
      </c>
      <c r="V139">
        <f>COUNTIF($E$4:$E139,V$3)</f>
        <v>16</v>
      </c>
      <c r="W139">
        <f>COUNTIF($E$4:$E139,W$3)</f>
        <v>11</v>
      </c>
      <c r="X139">
        <f>COUNTIF($E$4:$E139,X$3)</f>
        <v>9</v>
      </c>
      <c r="Y139">
        <f>COUNTIF($E$4:$E139,Y$3)</f>
        <v>13</v>
      </c>
      <c r="Z139">
        <f>COUNTIF($E$4:$E139,Z$3)</f>
        <v>8</v>
      </c>
      <c r="AA139">
        <f>COUNTIF($E$4:$E139,AA$3)</f>
        <v>10</v>
      </c>
      <c r="AB139" s="39">
        <f>COUNTIF($E$4:$F139,R$3)</f>
        <v>29</v>
      </c>
      <c r="AC139" s="41">
        <f>COUNTIF($E$4:$F139,S$3)</f>
        <v>36</v>
      </c>
      <c r="AD139" s="41">
        <f>COUNTIF($E$4:$F139,T$3)</f>
        <v>31</v>
      </c>
      <c r="AE139" s="41">
        <f>COUNTIF($E$4:$F139,U$3)</f>
        <v>26</v>
      </c>
      <c r="AF139" s="41">
        <f>COUNTIF($E$4:$F139,V$3)</f>
        <v>31</v>
      </c>
      <c r="AG139" s="41">
        <f>COUNTIF($E$4:$F139,W$3)</f>
        <v>26</v>
      </c>
      <c r="AH139" s="41">
        <f>COUNTIF($E$4:$F139,X$3)</f>
        <v>16</v>
      </c>
      <c r="AI139" s="41">
        <f>COUNTIF($E$4:$F139,Y$3)</f>
        <v>28</v>
      </c>
      <c r="AJ139" s="41">
        <f>COUNTIF($E$4:$F139,Z$3)</f>
        <v>24</v>
      </c>
      <c r="AK139" s="41">
        <f>COUNTIF($E$4:$F139,AA$3)</f>
        <v>25</v>
      </c>
      <c r="AL139" s="36">
        <f t="shared" si="53"/>
        <v>7.7586206896551726</v>
      </c>
      <c r="AM139" s="36">
        <f t="shared" si="39"/>
        <v>20.25</v>
      </c>
      <c r="AN139" s="36">
        <f t="shared" si="40"/>
        <v>7.258064516129032</v>
      </c>
      <c r="AO139" s="36">
        <f t="shared" si="41"/>
        <v>5.5384615384615383</v>
      </c>
      <c r="AP139" s="36">
        <f t="shared" si="42"/>
        <v>8.258064516129032</v>
      </c>
      <c r="AQ139" s="36">
        <f t="shared" si="43"/>
        <v>4.6538461538461542</v>
      </c>
      <c r="AR139" s="36">
        <f t="shared" si="44"/>
        <v>5.0625</v>
      </c>
      <c r="AS139" s="36">
        <f t="shared" si="45"/>
        <v>6.0357142857142856</v>
      </c>
      <c r="AT139" s="36">
        <f t="shared" si="46"/>
        <v>2.6666666666666665</v>
      </c>
      <c r="AU139" s="36">
        <f t="shared" si="47"/>
        <v>4</v>
      </c>
      <c r="AV139">
        <v>137</v>
      </c>
    </row>
    <row r="140" spans="1:48" x14ac:dyDescent="0.35">
      <c r="A140" t="s">
        <v>145</v>
      </c>
      <c r="B140" s="32">
        <v>137</v>
      </c>
      <c r="C140">
        <v>0</v>
      </c>
      <c r="D140">
        <v>3</v>
      </c>
      <c r="E140">
        <v>3</v>
      </c>
      <c r="F140">
        <f t="shared" si="48"/>
        <v>0</v>
      </c>
      <c r="G140">
        <f t="shared" si="49"/>
        <v>-3</v>
      </c>
      <c r="H140">
        <f t="shared" si="50"/>
        <v>0</v>
      </c>
      <c r="I140" s="5">
        <f>VLOOKUP(F140,naive_stat!$A$4:$E$13,5,0)</f>
        <v>0.5161290322580645</v>
      </c>
      <c r="J140" s="35">
        <f>11-VLOOKUP(F140,naive_stat!$A$4:$F$13,6,0)</f>
        <v>8</v>
      </c>
      <c r="K140" s="4">
        <f>HLOOKUP(F140,$AL$3:AU140,AV140,0)</f>
        <v>7.5</v>
      </c>
      <c r="L140" s="47">
        <f>IF(VLOOKUP(C140,dynamic!$A$66:$F$75,4,0)&gt;VLOOKUP(D140,dynamic!$A$66:$F$75,4,0),C140,D140)</f>
        <v>3</v>
      </c>
      <c r="M140" s="47">
        <f t="shared" si="38"/>
        <v>1</v>
      </c>
      <c r="N140" s="46">
        <f>IF(VLOOKUP(C140,dynamic!$A$66:$F$75,2,0)&gt;VLOOKUP(D140,dynamic!$A$66:$F$75,2,0),C140,D140)</f>
        <v>3</v>
      </c>
      <c r="O140" s="46">
        <f t="shared" si="51"/>
        <v>1</v>
      </c>
      <c r="P140" s="46">
        <f>IF(VLOOKUP(C140,dynamic!$A$66:$G$75,7,0)&gt;VLOOKUP(D140,dynamic!$A$66:$G$75,7,0),C140,D140)</f>
        <v>3</v>
      </c>
      <c r="Q140" s="46">
        <f t="shared" si="52"/>
        <v>1</v>
      </c>
      <c r="R140">
        <f>COUNTIF($E$4:$E140,R$3)</f>
        <v>15</v>
      </c>
      <c r="S140">
        <f>COUNTIF($E$4:$E140,S$3)</f>
        <v>27</v>
      </c>
      <c r="T140">
        <f>COUNTIF($E$4:$E140,T$3)</f>
        <v>15</v>
      </c>
      <c r="U140">
        <f>COUNTIF($E$4:$E140,U$3)</f>
        <v>13</v>
      </c>
      <c r="V140">
        <f>COUNTIF($E$4:$E140,V$3)</f>
        <v>16</v>
      </c>
      <c r="W140">
        <f>COUNTIF($E$4:$E140,W$3)</f>
        <v>11</v>
      </c>
      <c r="X140">
        <f>COUNTIF($E$4:$E140,X$3)</f>
        <v>9</v>
      </c>
      <c r="Y140">
        <f>COUNTIF($E$4:$E140,Y$3)</f>
        <v>13</v>
      </c>
      <c r="Z140">
        <f>COUNTIF($E$4:$E140,Z$3)</f>
        <v>8</v>
      </c>
      <c r="AA140">
        <f>COUNTIF($E$4:$E140,AA$3)</f>
        <v>10</v>
      </c>
      <c r="AB140" s="39">
        <f>COUNTIF($E$4:$F140,R$3)</f>
        <v>30</v>
      </c>
      <c r="AC140" s="41">
        <f>COUNTIF($E$4:$F140,S$3)</f>
        <v>36</v>
      </c>
      <c r="AD140" s="41">
        <f>COUNTIF($E$4:$F140,T$3)</f>
        <v>31</v>
      </c>
      <c r="AE140" s="41">
        <f>COUNTIF($E$4:$F140,U$3)</f>
        <v>27</v>
      </c>
      <c r="AF140" s="41">
        <f>COUNTIF($E$4:$F140,V$3)</f>
        <v>31</v>
      </c>
      <c r="AG140" s="41">
        <f>COUNTIF($E$4:$F140,W$3)</f>
        <v>26</v>
      </c>
      <c r="AH140" s="41">
        <f>COUNTIF($E$4:$F140,X$3)</f>
        <v>16</v>
      </c>
      <c r="AI140" s="41">
        <f>COUNTIF($E$4:$F140,Y$3)</f>
        <v>28</v>
      </c>
      <c r="AJ140" s="41">
        <f>COUNTIF($E$4:$F140,Z$3)</f>
        <v>24</v>
      </c>
      <c r="AK140" s="41">
        <f>COUNTIF($E$4:$F140,AA$3)</f>
        <v>25</v>
      </c>
      <c r="AL140" s="36">
        <f t="shared" si="53"/>
        <v>7.5</v>
      </c>
      <c r="AM140" s="36">
        <f t="shared" si="39"/>
        <v>20.25</v>
      </c>
      <c r="AN140" s="36">
        <f t="shared" si="40"/>
        <v>7.258064516129032</v>
      </c>
      <c r="AO140" s="36">
        <f t="shared" si="41"/>
        <v>6.2592592592592586</v>
      </c>
      <c r="AP140" s="36">
        <f t="shared" si="42"/>
        <v>8.258064516129032</v>
      </c>
      <c r="AQ140" s="36">
        <f t="shared" si="43"/>
        <v>4.6538461538461542</v>
      </c>
      <c r="AR140" s="36">
        <f t="shared" si="44"/>
        <v>5.0625</v>
      </c>
      <c r="AS140" s="36">
        <f t="shared" si="45"/>
        <v>6.0357142857142856</v>
      </c>
      <c r="AT140" s="36">
        <f t="shared" si="46"/>
        <v>2.6666666666666665</v>
      </c>
      <c r="AU140" s="36">
        <f t="shared" si="47"/>
        <v>4</v>
      </c>
      <c r="AV140">
        <v>138</v>
      </c>
    </row>
    <row r="141" spans="1:48" x14ac:dyDescent="0.35">
      <c r="A141" t="s">
        <v>145</v>
      </c>
      <c r="B141" s="32">
        <v>138</v>
      </c>
      <c r="C141">
        <v>6</v>
      </c>
      <c r="D141">
        <v>8</v>
      </c>
      <c r="E141">
        <v>6</v>
      </c>
      <c r="F141">
        <f t="shared" si="48"/>
        <v>8</v>
      </c>
      <c r="G141">
        <f t="shared" si="49"/>
        <v>-2</v>
      </c>
      <c r="H141">
        <f t="shared" si="50"/>
        <v>0</v>
      </c>
      <c r="I141" s="5">
        <f>VLOOKUP(F141,naive_stat!$A$4:$E$13,5,0)</f>
        <v>0.32</v>
      </c>
      <c r="J141" s="35">
        <f>11-VLOOKUP(F141,naive_stat!$A$4:$F$13,6,0)</f>
        <v>1</v>
      </c>
      <c r="K141" s="4">
        <f>HLOOKUP(F141,$AL$3:AU141,AV141,0)</f>
        <v>2.56</v>
      </c>
      <c r="L141" s="47">
        <f>IF(VLOOKUP(C141,dynamic!$A$66:$F$75,4,0)&gt;VLOOKUP(D141,dynamic!$A$66:$F$75,4,0),C141,D141)</f>
        <v>6</v>
      </c>
      <c r="M141" s="47">
        <f t="shared" si="38"/>
        <v>1</v>
      </c>
      <c r="N141" s="46">
        <f>IF(VLOOKUP(C141,dynamic!$A$66:$F$75,2,0)&gt;VLOOKUP(D141,dynamic!$A$66:$F$75,2,0),C141,D141)</f>
        <v>8</v>
      </c>
      <c r="O141" s="46">
        <f t="shared" si="51"/>
        <v>0</v>
      </c>
      <c r="P141" s="46">
        <f>IF(VLOOKUP(C141,dynamic!$A$66:$G$75,7,0)&gt;VLOOKUP(D141,dynamic!$A$66:$G$75,7,0),C141,D141)</f>
        <v>8</v>
      </c>
      <c r="Q141" s="46">
        <f t="shared" si="52"/>
        <v>0</v>
      </c>
      <c r="R141">
        <f>COUNTIF($E$4:$E141,R$3)</f>
        <v>15</v>
      </c>
      <c r="S141">
        <f>COUNTIF($E$4:$E141,S$3)</f>
        <v>27</v>
      </c>
      <c r="T141">
        <f>COUNTIF($E$4:$E141,T$3)</f>
        <v>15</v>
      </c>
      <c r="U141">
        <f>COUNTIF($E$4:$E141,U$3)</f>
        <v>13</v>
      </c>
      <c r="V141">
        <f>COUNTIF($E$4:$E141,V$3)</f>
        <v>16</v>
      </c>
      <c r="W141">
        <f>COUNTIF($E$4:$E141,W$3)</f>
        <v>11</v>
      </c>
      <c r="X141">
        <f>COUNTIF($E$4:$E141,X$3)</f>
        <v>10</v>
      </c>
      <c r="Y141">
        <f>COUNTIF($E$4:$E141,Y$3)</f>
        <v>13</v>
      </c>
      <c r="Z141">
        <f>COUNTIF($E$4:$E141,Z$3)</f>
        <v>8</v>
      </c>
      <c r="AA141">
        <f>COUNTIF($E$4:$E141,AA$3)</f>
        <v>10</v>
      </c>
      <c r="AB141" s="39">
        <f>COUNTIF($E$4:$F141,R$3)</f>
        <v>30</v>
      </c>
      <c r="AC141" s="41">
        <f>COUNTIF($E$4:$F141,S$3)</f>
        <v>36</v>
      </c>
      <c r="AD141" s="41">
        <f>COUNTIF($E$4:$F141,T$3)</f>
        <v>31</v>
      </c>
      <c r="AE141" s="41">
        <f>COUNTIF($E$4:$F141,U$3)</f>
        <v>27</v>
      </c>
      <c r="AF141" s="41">
        <f>COUNTIF($E$4:$F141,V$3)</f>
        <v>31</v>
      </c>
      <c r="AG141" s="41">
        <f>COUNTIF($E$4:$F141,W$3)</f>
        <v>26</v>
      </c>
      <c r="AH141" s="41">
        <f>COUNTIF($E$4:$F141,X$3)</f>
        <v>17</v>
      </c>
      <c r="AI141" s="41">
        <f>COUNTIF($E$4:$F141,Y$3)</f>
        <v>28</v>
      </c>
      <c r="AJ141" s="41">
        <f>COUNTIF($E$4:$F141,Z$3)</f>
        <v>25</v>
      </c>
      <c r="AK141" s="41">
        <f>COUNTIF($E$4:$F141,AA$3)</f>
        <v>25</v>
      </c>
      <c r="AL141" s="36">
        <f t="shared" si="53"/>
        <v>7.5</v>
      </c>
      <c r="AM141" s="36">
        <f t="shared" si="39"/>
        <v>20.25</v>
      </c>
      <c r="AN141" s="36">
        <f t="shared" si="40"/>
        <v>7.258064516129032</v>
      </c>
      <c r="AO141" s="36">
        <f t="shared" si="41"/>
        <v>6.2592592592592586</v>
      </c>
      <c r="AP141" s="36">
        <f t="shared" si="42"/>
        <v>8.258064516129032</v>
      </c>
      <c r="AQ141" s="36">
        <f t="shared" si="43"/>
        <v>4.6538461538461542</v>
      </c>
      <c r="AR141" s="36">
        <f t="shared" si="44"/>
        <v>5.882352941176471</v>
      </c>
      <c r="AS141" s="36">
        <f t="shared" si="45"/>
        <v>6.0357142857142856</v>
      </c>
      <c r="AT141" s="36">
        <f t="shared" si="46"/>
        <v>2.56</v>
      </c>
      <c r="AU141" s="36">
        <f t="shared" si="47"/>
        <v>4</v>
      </c>
      <c r="AV141">
        <v>139</v>
      </c>
    </row>
    <row r="142" spans="1:48" x14ac:dyDescent="0.35">
      <c r="A142" t="s">
        <v>145</v>
      </c>
      <c r="B142" s="32">
        <v>139</v>
      </c>
      <c r="C142">
        <v>1</v>
      </c>
      <c r="D142">
        <v>6</v>
      </c>
      <c r="E142">
        <v>1</v>
      </c>
      <c r="F142">
        <f t="shared" si="48"/>
        <v>6</v>
      </c>
      <c r="G142">
        <f t="shared" si="49"/>
        <v>-5</v>
      </c>
      <c r="H142">
        <f t="shared" si="50"/>
        <v>0</v>
      </c>
      <c r="I142" s="5">
        <f>VLOOKUP(F142,naive_stat!$A$4:$E$13,5,0)</f>
        <v>0.55555555555555558</v>
      </c>
      <c r="J142" s="35">
        <f>11-VLOOKUP(F142,naive_stat!$A$4:$F$13,6,0)</f>
        <v>9</v>
      </c>
      <c r="K142" s="4">
        <f>HLOOKUP(F142,$AL$3:AU142,AV142,0)</f>
        <v>5.5555555555555554</v>
      </c>
      <c r="L142" s="47">
        <f>IF(VLOOKUP(C142,dynamic!$A$66:$F$75,4,0)&gt;VLOOKUP(D142,dynamic!$A$66:$F$75,4,0),C142,D142)</f>
        <v>1</v>
      </c>
      <c r="M142" s="47">
        <f t="shared" si="38"/>
        <v>1</v>
      </c>
      <c r="N142" s="46">
        <f>IF(VLOOKUP(C142,dynamic!$A$66:$F$75,2,0)&gt;VLOOKUP(D142,dynamic!$A$66:$F$75,2,0),C142,D142)</f>
        <v>1</v>
      </c>
      <c r="O142" s="46">
        <f t="shared" si="51"/>
        <v>1</v>
      </c>
      <c r="P142" s="46">
        <f>IF(VLOOKUP(C142,dynamic!$A$66:$G$75,7,0)&gt;VLOOKUP(D142,dynamic!$A$66:$G$75,7,0),C142,D142)</f>
        <v>1</v>
      </c>
      <c r="Q142" s="46">
        <f t="shared" si="52"/>
        <v>1</v>
      </c>
      <c r="R142">
        <f>COUNTIF($E$4:$E142,R$3)</f>
        <v>15</v>
      </c>
      <c r="S142">
        <f>COUNTIF($E$4:$E142,S$3)</f>
        <v>28</v>
      </c>
      <c r="T142">
        <f>COUNTIF($E$4:$E142,T$3)</f>
        <v>15</v>
      </c>
      <c r="U142">
        <f>COUNTIF($E$4:$E142,U$3)</f>
        <v>13</v>
      </c>
      <c r="V142">
        <f>COUNTIF($E$4:$E142,V$3)</f>
        <v>16</v>
      </c>
      <c r="W142">
        <f>COUNTIF($E$4:$E142,W$3)</f>
        <v>11</v>
      </c>
      <c r="X142">
        <f>COUNTIF($E$4:$E142,X$3)</f>
        <v>10</v>
      </c>
      <c r="Y142">
        <f>COUNTIF($E$4:$E142,Y$3)</f>
        <v>13</v>
      </c>
      <c r="Z142">
        <f>COUNTIF($E$4:$E142,Z$3)</f>
        <v>8</v>
      </c>
      <c r="AA142">
        <f>COUNTIF($E$4:$E142,AA$3)</f>
        <v>10</v>
      </c>
      <c r="AB142" s="39">
        <f>COUNTIF($E$4:$F142,R$3)</f>
        <v>30</v>
      </c>
      <c r="AC142" s="41">
        <f>COUNTIF($E$4:$F142,S$3)</f>
        <v>37</v>
      </c>
      <c r="AD142" s="41">
        <f>COUNTIF($E$4:$F142,T$3)</f>
        <v>31</v>
      </c>
      <c r="AE142" s="41">
        <f>COUNTIF($E$4:$F142,U$3)</f>
        <v>27</v>
      </c>
      <c r="AF142" s="41">
        <f>COUNTIF($E$4:$F142,V$3)</f>
        <v>31</v>
      </c>
      <c r="AG142" s="41">
        <f>COUNTIF($E$4:$F142,W$3)</f>
        <v>26</v>
      </c>
      <c r="AH142" s="41">
        <f>COUNTIF($E$4:$F142,X$3)</f>
        <v>18</v>
      </c>
      <c r="AI142" s="41">
        <f>COUNTIF($E$4:$F142,Y$3)</f>
        <v>28</v>
      </c>
      <c r="AJ142" s="41">
        <f>COUNTIF($E$4:$F142,Z$3)</f>
        <v>25</v>
      </c>
      <c r="AK142" s="41">
        <f>COUNTIF($E$4:$F142,AA$3)</f>
        <v>25</v>
      </c>
      <c r="AL142" s="36">
        <f t="shared" si="53"/>
        <v>7.5</v>
      </c>
      <c r="AM142" s="36">
        <f t="shared" si="39"/>
        <v>21.189189189189189</v>
      </c>
      <c r="AN142" s="36">
        <f t="shared" si="40"/>
        <v>7.258064516129032</v>
      </c>
      <c r="AO142" s="36">
        <f t="shared" si="41"/>
        <v>6.2592592592592586</v>
      </c>
      <c r="AP142" s="36">
        <f t="shared" si="42"/>
        <v>8.258064516129032</v>
      </c>
      <c r="AQ142" s="36">
        <f t="shared" si="43"/>
        <v>4.6538461538461542</v>
      </c>
      <c r="AR142" s="36">
        <f t="shared" si="44"/>
        <v>5.5555555555555554</v>
      </c>
      <c r="AS142" s="36">
        <f t="shared" si="45"/>
        <v>6.0357142857142856</v>
      </c>
      <c r="AT142" s="36">
        <f t="shared" si="46"/>
        <v>2.56</v>
      </c>
      <c r="AU142" s="36">
        <f t="shared" si="47"/>
        <v>4</v>
      </c>
      <c r="AV142">
        <v>140</v>
      </c>
    </row>
    <row r="143" spans="1:48" x14ac:dyDescent="0.35">
      <c r="A143" t="s">
        <v>145</v>
      </c>
      <c r="B143" s="32">
        <v>140</v>
      </c>
      <c r="C143">
        <v>0</v>
      </c>
      <c r="D143">
        <v>7</v>
      </c>
      <c r="E143">
        <v>0</v>
      </c>
      <c r="F143">
        <f t="shared" si="48"/>
        <v>7</v>
      </c>
      <c r="G143">
        <f t="shared" si="49"/>
        <v>-7</v>
      </c>
      <c r="H143">
        <f t="shared" si="50"/>
        <v>0</v>
      </c>
      <c r="I143" s="5">
        <f>VLOOKUP(F143,naive_stat!$A$4:$E$13,5,0)</f>
        <v>0.44827586206896552</v>
      </c>
      <c r="J143" s="35">
        <f>11-VLOOKUP(F143,naive_stat!$A$4:$F$13,6,0)</f>
        <v>4</v>
      </c>
      <c r="K143" s="4">
        <f>HLOOKUP(F143,$AL$3:AU143,AV143,0)</f>
        <v>5.8275862068965516</v>
      </c>
      <c r="L143" s="47">
        <f>IF(VLOOKUP(C143,dynamic!$A$66:$F$75,4,0)&gt;VLOOKUP(D143,dynamic!$A$66:$F$75,4,0),C143,D143)</f>
        <v>7</v>
      </c>
      <c r="M143" s="47">
        <f t="shared" si="38"/>
        <v>0</v>
      </c>
      <c r="N143" s="46">
        <f>IF(VLOOKUP(C143,dynamic!$A$66:$F$75,2,0)&gt;VLOOKUP(D143,dynamic!$A$66:$F$75,2,0),C143,D143)</f>
        <v>7</v>
      </c>
      <c r="O143" s="46">
        <f t="shared" si="51"/>
        <v>0</v>
      </c>
      <c r="P143" s="46">
        <f>IF(VLOOKUP(C143,dynamic!$A$66:$G$75,7,0)&gt;VLOOKUP(D143,dynamic!$A$66:$G$75,7,0),C143,D143)</f>
        <v>7</v>
      </c>
      <c r="Q143" s="46">
        <f t="shared" si="52"/>
        <v>0</v>
      </c>
      <c r="R143">
        <f>COUNTIF($E$4:$E143,R$3)</f>
        <v>16</v>
      </c>
      <c r="S143">
        <f>COUNTIF($E$4:$E143,S$3)</f>
        <v>28</v>
      </c>
      <c r="T143">
        <f>COUNTIF($E$4:$E143,T$3)</f>
        <v>15</v>
      </c>
      <c r="U143">
        <f>COUNTIF($E$4:$E143,U$3)</f>
        <v>13</v>
      </c>
      <c r="V143">
        <f>COUNTIF($E$4:$E143,V$3)</f>
        <v>16</v>
      </c>
      <c r="W143">
        <f>COUNTIF($E$4:$E143,W$3)</f>
        <v>11</v>
      </c>
      <c r="X143">
        <f>COUNTIF($E$4:$E143,X$3)</f>
        <v>10</v>
      </c>
      <c r="Y143">
        <f>COUNTIF($E$4:$E143,Y$3)</f>
        <v>13</v>
      </c>
      <c r="Z143">
        <f>COUNTIF($E$4:$E143,Z$3)</f>
        <v>8</v>
      </c>
      <c r="AA143">
        <f>COUNTIF($E$4:$E143,AA$3)</f>
        <v>10</v>
      </c>
      <c r="AB143" s="39">
        <f>COUNTIF($E$4:$F143,R$3)</f>
        <v>31</v>
      </c>
      <c r="AC143" s="41">
        <f>COUNTIF($E$4:$F143,S$3)</f>
        <v>37</v>
      </c>
      <c r="AD143" s="41">
        <f>COUNTIF($E$4:$F143,T$3)</f>
        <v>31</v>
      </c>
      <c r="AE143" s="41">
        <f>COUNTIF($E$4:$F143,U$3)</f>
        <v>27</v>
      </c>
      <c r="AF143" s="41">
        <f>COUNTIF($E$4:$F143,V$3)</f>
        <v>31</v>
      </c>
      <c r="AG143" s="41">
        <f>COUNTIF($E$4:$F143,W$3)</f>
        <v>26</v>
      </c>
      <c r="AH143" s="41">
        <f>COUNTIF($E$4:$F143,X$3)</f>
        <v>18</v>
      </c>
      <c r="AI143" s="41">
        <f>COUNTIF($E$4:$F143,Y$3)</f>
        <v>29</v>
      </c>
      <c r="AJ143" s="41">
        <f>COUNTIF($E$4:$F143,Z$3)</f>
        <v>25</v>
      </c>
      <c r="AK143" s="41">
        <f>COUNTIF($E$4:$F143,AA$3)</f>
        <v>25</v>
      </c>
      <c r="AL143" s="36">
        <f t="shared" si="53"/>
        <v>8.258064516129032</v>
      </c>
      <c r="AM143" s="36">
        <f t="shared" si="39"/>
        <v>21.189189189189189</v>
      </c>
      <c r="AN143" s="36">
        <f t="shared" si="40"/>
        <v>7.258064516129032</v>
      </c>
      <c r="AO143" s="36">
        <f t="shared" si="41"/>
        <v>6.2592592592592586</v>
      </c>
      <c r="AP143" s="36">
        <f t="shared" si="42"/>
        <v>8.258064516129032</v>
      </c>
      <c r="AQ143" s="36">
        <f t="shared" si="43"/>
        <v>4.6538461538461542</v>
      </c>
      <c r="AR143" s="36">
        <f t="shared" si="44"/>
        <v>5.5555555555555554</v>
      </c>
      <c r="AS143" s="36">
        <f t="shared" si="45"/>
        <v>5.8275862068965516</v>
      </c>
      <c r="AT143" s="36">
        <f t="shared" si="46"/>
        <v>2.56</v>
      </c>
      <c r="AU143" s="36">
        <f t="shared" si="47"/>
        <v>4</v>
      </c>
      <c r="AV143">
        <v>141</v>
      </c>
    </row>
    <row r="145" spans="10:47" x14ac:dyDescent="0.35">
      <c r="J145" t="s">
        <v>142</v>
      </c>
      <c r="R145">
        <f>naive_stat!C4</f>
        <v>16</v>
      </c>
      <c r="S145">
        <v>28</v>
      </c>
      <c r="T145">
        <v>15</v>
      </c>
      <c r="U145">
        <v>13</v>
      </c>
      <c r="V145">
        <v>16</v>
      </c>
      <c r="W145">
        <v>11</v>
      </c>
      <c r="X145">
        <v>10</v>
      </c>
      <c r="Y145">
        <v>13</v>
      </c>
      <c r="Z145">
        <v>8</v>
      </c>
      <c r="AA145">
        <v>10</v>
      </c>
      <c r="AB145" s="39">
        <f>naive_stat!D4</f>
        <v>31</v>
      </c>
      <c r="AC145" s="41">
        <v>37</v>
      </c>
      <c r="AD145" s="41">
        <v>31</v>
      </c>
      <c r="AE145" s="41">
        <v>27</v>
      </c>
      <c r="AF145" s="41">
        <v>31</v>
      </c>
      <c r="AG145" s="41">
        <v>26</v>
      </c>
      <c r="AH145" s="41">
        <v>18</v>
      </c>
      <c r="AI145" s="41">
        <v>29</v>
      </c>
      <c r="AJ145" s="41">
        <v>25</v>
      </c>
      <c r="AK145" s="41">
        <v>25</v>
      </c>
      <c r="AL145" s="4">
        <v>0.5161290322580645</v>
      </c>
      <c r="AM145" s="4">
        <v>0.7567567567567568</v>
      </c>
      <c r="AN145" s="4">
        <v>0.4838709677419355</v>
      </c>
      <c r="AO145" s="4">
        <v>0.48148148148148145</v>
      </c>
      <c r="AP145" s="4">
        <v>0.5161290322580645</v>
      </c>
      <c r="AQ145" s="4">
        <v>0.42307692307692307</v>
      </c>
      <c r="AR145" s="4">
        <v>0.55555555555555558</v>
      </c>
      <c r="AS145" s="4">
        <v>0.44827586206896552</v>
      </c>
      <c r="AT145" s="4">
        <v>0.32</v>
      </c>
      <c r="AU145" s="4">
        <v>0.4</v>
      </c>
    </row>
    <row r="146" spans="10:47" x14ac:dyDescent="0.35">
      <c r="M146" t="s">
        <v>422</v>
      </c>
      <c r="O146" t="s">
        <v>423</v>
      </c>
      <c r="Q146" t="s">
        <v>424</v>
      </c>
    </row>
    <row r="147" spans="10:47" x14ac:dyDescent="0.35">
      <c r="J147" t="s">
        <v>10</v>
      </c>
      <c r="K147" t="s">
        <v>145</v>
      </c>
      <c r="L147" t="s">
        <v>155</v>
      </c>
      <c r="M147" s="4">
        <f>SUM(M104:M143)/40</f>
        <v>0.52500000000000002</v>
      </c>
      <c r="N147" s="45" t="s">
        <v>156</v>
      </c>
      <c r="O147" s="4">
        <f>SUM(O104:O143)/40</f>
        <v>0.52500000000000002</v>
      </c>
      <c r="P147" s="45" t="s">
        <v>156</v>
      </c>
      <c r="Q147" s="4">
        <f>SUM(Q104:Q143)/40</f>
        <v>0.52500000000000002</v>
      </c>
    </row>
    <row r="148" spans="10:47" x14ac:dyDescent="0.35">
      <c r="J148" t="s">
        <v>10</v>
      </c>
      <c r="K148" s="55" t="s">
        <v>144</v>
      </c>
      <c r="L148" t="s">
        <v>155</v>
      </c>
      <c r="M148" s="4">
        <f>SUM(M4:M103)/100</f>
        <v>0.63</v>
      </c>
      <c r="N148" s="4"/>
      <c r="O148" s="4">
        <f>SUM(O4:O103)/100</f>
        <v>0.61</v>
      </c>
      <c r="P148" s="4"/>
      <c r="Q148" s="4">
        <f>SUM(Q4:Q103)/100</f>
        <v>0.59</v>
      </c>
    </row>
    <row r="150" spans="10:47" x14ac:dyDescent="0.35">
      <c r="K150" t="str">
        <f>K147</f>
        <v>test</v>
      </c>
      <c r="L150" t="s">
        <v>173</v>
      </c>
      <c r="M150" s="4">
        <f>SUM(M124:M143)/20</f>
        <v>0.5</v>
      </c>
      <c r="O150" s="4">
        <f>SUM(O124:O143)/20</f>
        <v>0.55000000000000004</v>
      </c>
      <c r="Q150" s="4">
        <f>SUM(Q124:Q143)/20</f>
        <v>0.55000000000000004</v>
      </c>
    </row>
    <row r="151" spans="10:47" x14ac:dyDescent="0.35">
      <c r="K151" t="str">
        <f>K148</f>
        <v>training</v>
      </c>
      <c r="L151" t="str">
        <f>L150</f>
        <v>fix120</v>
      </c>
      <c r="M151" s="4">
        <f>SUM(M4:M123)/120</f>
        <v>0.6166666666666667</v>
      </c>
      <c r="O151" s="4">
        <f>SUM(O4:O123)/120</f>
        <v>0.59166666666666667</v>
      </c>
      <c r="Q151" s="4">
        <f>SUM(Q4:Q123)/120</f>
        <v>0.57499999999999996</v>
      </c>
    </row>
  </sheetData>
  <conditionalFormatting sqref="AL4:AU14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P14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Q1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B85D-9B1D-495E-BE0A-11078EA9DA8F}">
  <dimension ref="A1:AV151"/>
  <sheetViews>
    <sheetView zoomScale="48" workbookViewId="0"/>
  </sheetViews>
  <sheetFormatPr defaultRowHeight="14.5" x14ac:dyDescent="0.35"/>
  <cols>
    <col min="1" max="1" width="8.26953125" bestFit="1" customWidth="1"/>
    <col min="2" max="2" width="4.6328125" style="32" customWidth="1"/>
    <col min="3" max="4" width="8.08984375" bestFit="1" customWidth="1"/>
    <col min="5" max="5" width="6.54296875" bestFit="1" customWidth="1"/>
    <col min="6" max="6" width="7.6328125" bestFit="1" customWidth="1"/>
    <col min="7" max="7" width="6.36328125" bestFit="1" customWidth="1"/>
    <col min="8" max="8" width="7.453125" bestFit="1" customWidth="1"/>
    <col min="9" max="9" width="8.453125" bestFit="1" customWidth="1"/>
    <col min="10" max="10" width="13.7265625" bestFit="1" customWidth="1"/>
    <col min="11" max="11" width="8.81640625" bestFit="1" customWidth="1"/>
    <col min="12" max="12" width="11.08984375" bestFit="1" customWidth="1"/>
    <col min="13" max="13" width="6.54296875" bestFit="1" customWidth="1"/>
    <col min="14" max="14" width="12.1796875" bestFit="1" customWidth="1"/>
    <col min="15" max="15" width="7.6328125" bestFit="1" customWidth="1"/>
    <col min="16" max="16" width="12.1796875" bestFit="1" customWidth="1"/>
    <col min="17" max="17" width="7.6328125" bestFit="1" customWidth="1"/>
    <col min="18" max="27" width="8.453125" bestFit="1" customWidth="1"/>
    <col min="28" max="28" width="8.453125" style="39" bestFit="1" customWidth="1"/>
    <col min="29" max="37" width="8.453125" style="41" bestFit="1" customWidth="1"/>
    <col min="38" max="47" width="8.453125" bestFit="1" customWidth="1"/>
    <col min="48" max="48" width="4.6328125" bestFit="1" customWidth="1"/>
  </cols>
  <sheetData>
    <row r="1" spans="1:48" s="32" customFormat="1" x14ac:dyDescent="0.35">
      <c r="R1" s="32" t="s">
        <v>3</v>
      </c>
      <c r="S1" s="32" t="s">
        <v>3</v>
      </c>
      <c r="T1" s="32" t="s">
        <v>3</v>
      </c>
      <c r="U1" s="32" t="s">
        <v>3</v>
      </c>
      <c r="V1" s="32" t="s">
        <v>3</v>
      </c>
      <c r="W1" s="32" t="s">
        <v>3</v>
      </c>
      <c r="X1" s="32" t="s">
        <v>3</v>
      </c>
      <c r="Y1" s="32" t="s">
        <v>3</v>
      </c>
      <c r="Z1" s="32" t="s">
        <v>3</v>
      </c>
      <c r="AA1" s="32" t="s">
        <v>3</v>
      </c>
      <c r="AB1" s="37" t="s">
        <v>13</v>
      </c>
      <c r="AC1" s="40" t="s">
        <v>13</v>
      </c>
      <c r="AD1" s="40" t="s">
        <v>13</v>
      </c>
      <c r="AE1" s="40" t="s">
        <v>13</v>
      </c>
      <c r="AF1" s="40" t="s">
        <v>13</v>
      </c>
      <c r="AG1" s="40" t="s">
        <v>13</v>
      </c>
      <c r="AH1" s="40" t="s">
        <v>13</v>
      </c>
      <c r="AI1" s="40" t="s">
        <v>13</v>
      </c>
      <c r="AJ1" s="40" t="s">
        <v>13</v>
      </c>
      <c r="AK1" s="40" t="s">
        <v>13</v>
      </c>
      <c r="AL1" s="32" t="s">
        <v>141</v>
      </c>
      <c r="AM1" s="32" t="s">
        <v>141</v>
      </c>
      <c r="AN1" s="32" t="s">
        <v>141</v>
      </c>
      <c r="AO1" s="32" t="s">
        <v>141</v>
      </c>
      <c r="AP1" s="32" t="s">
        <v>141</v>
      </c>
      <c r="AQ1" s="32" t="s">
        <v>141</v>
      </c>
      <c r="AR1" s="32" t="s">
        <v>141</v>
      </c>
      <c r="AS1" s="32" t="s">
        <v>141</v>
      </c>
      <c r="AT1" s="32" t="s">
        <v>141</v>
      </c>
      <c r="AU1" s="32" t="s">
        <v>141</v>
      </c>
    </row>
    <row r="2" spans="1:48" s="32" customFormat="1" x14ac:dyDescent="0.35">
      <c r="E2" s="32" t="s">
        <v>3</v>
      </c>
      <c r="F2" s="32" t="s">
        <v>15</v>
      </c>
      <c r="G2" s="32">
        <f>COUNTIF(G4:G143,0)</f>
        <v>0</v>
      </c>
      <c r="H2" s="32">
        <f>SUM(H4:H143)</f>
        <v>0</v>
      </c>
      <c r="J2" s="32" t="s">
        <v>15</v>
      </c>
      <c r="L2" s="32" t="s">
        <v>151</v>
      </c>
      <c r="N2" s="32" t="s">
        <v>152</v>
      </c>
      <c r="P2" s="32" t="s">
        <v>161</v>
      </c>
      <c r="R2" s="32" t="s">
        <v>12</v>
      </c>
      <c r="S2" s="32" t="s">
        <v>12</v>
      </c>
      <c r="T2" s="32" t="s">
        <v>12</v>
      </c>
      <c r="U2" s="32" t="s">
        <v>12</v>
      </c>
      <c r="V2" s="32" t="s">
        <v>12</v>
      </c>
      <c r="W2" s="32" t="s">
        <v>12</v>
      </c>
      <c r="X2" s="32" t="s">
        <v>12</v>
      </c>
      <c r="Y2" s="32" t="s">
        <v>12</v>
      </c>
      <c r="Z2" s="32" t="s">
        <v>12</v>
      </c>
      <c r="AA2" s="32" t="s">
        <v>12</v>
      </c>
      <c r="AB2" s="37" t="str">
        <f>R2</f>
        <v>till_now</v>
      </c>
      <c r="AC2" s="40" t="str">
        <f t="shared" ref="AC2:AK3" si="0">S2</f>
        <v>till_now</v>
      </c>
      <c r="AD2" s="40" t="str">
        <f t="shared" si="0"/>
        <v>till_now</v>
      </c>
      <c r="AE2" s="40" t="str">
        <f t="shared" si="0"/>
        <v>till_now</v>
      </c>
      <c r="AF2" s="40" t="str">
        <f t="shared" si="0"/>
        <v>till_now</v>
      </c>
      <c r="AG2" s="40" t="str">
        <f t="shared" si="0"/>
        <v>till_now</v>
      </c>
      <c r="AH2" s="40" t="str">
        <f t="shared" si="0"/>
        <v>till_now</v>
      </c>
      <c r="AI2" s="40" t="str">
        <f t="shared" si="0"/>
        <v>till_now</v>
      </c>
      <c r="AJ2" s="40" t="str">
        <f t="shared" si="0"/>
        <v>till_now</v>
      </c>
      <c r="AK2" s="40" t="str">
        <f t="shared" si="0"/>
        <v>till_now</v>
      </c>
      <c r="AL2" s="32" t="str">
        <f>AB2</f>
        <v>till_now</v>
      </c>
      <c r="AM2" s="32" t="str">
        <f t="shared" ref="AM2:AU2" si="1">AC2</f>
        <v>till_now</v>
      </c>
      <c r="AN2" s="32" t="str">
        <f t="shared" si="1"/>
        <v>till_now</v>
      </c>
      <c r="AO2" s="32" t="str">
        <f t="shared" si="1"/>
        <v>till_now</v>
      </c>
      <c r="AP2" s="32" t="str">
        <f t="shared" si="1"/>
        <v>till_now</v>
      </c>
      <c r="AQ2" s="32" t="str">
        <f t="shared" si="1"/>
        <v>till_now</v>
      </c>
      <c r="AR2" s="32" t="str">
        <f t="shared" si="1"/>
        <v>till_now</v>
      </c>
      <c r="AS2" s="32" t="str">
        <f t="shared" si="1"/>
        <v>till_now</v>
      </c>
      <c r="AT2" s="32" t="str">
        <f t="shared" si="1"/>
        <v>till_now</v>
      </c>
      <c r="AU2" s="32" t="str">
        <f t="shared" si="1"/>
        <v>till_now</v>
      </c>
    </row>
    <row r="3" spans="1:48" s="32" customFormat="1" x14ac:dyDescent="0.35">
      <c r="B3" s="32" t="s">
        <v>0</v>
      </c>
      <c r="C3" s="32" t="s">
        <v>1</v>
      </c>
      <c r="D3" s="32" t="s">
        <v>2</v>
      </c>
      <c r="E3" s="32" t="s">
        <v>4</v>
      </c>
      <c r="F3" s="32" t="s">
        <v>17</v>
      </c>
      <c r="G3" s="32" t="s">
        <v>9</v>
      </c>
      <c r="H3" s="32" t="s">
        <v>16</v>
      </c>
      <c r="I3" s="32" t="s">
        <v>14</v>
      </c>
      <c r="J3" s="32" t="s">
        <v>11</v>
      </c>
      <c r="K3" s="32" t="s">
        <v>143</v>
      </c>
      <c r="L3" s="32" t="s">
        <v>149</v>
      </c>
      <c r="M3" s="32" t="s">
        <v>150</v>
      </c>
      <c r="N3" s="32" t="s">
        <v>158</v>
      </c>
      <c r="O3" s="32" t="s">
        <v>159</v>
      </c>
      <c r="P3" s="32" t="s">
        <v>157</v>
      </c>
      <c r="Q3" s="32" t="s">
        <v>160</v>
      </c>
      <c r="R3" s="32">
        <v>0</v>
      </c>
      <c r="S3" s="32">
        <v>1</v>
      </c>
      <c r="T3" s="32">
        <v>2</v>
      </c>
      <c r="U3" s="32">
        <v>3</v>
      </c>
      <c r="V3" s="32">
        <v>4</v>
      </c>
      <c r="W3" s="32">
        <v>5</v>
      </c>
      <c r="X3" s="32">
        <v>6</v>
      </c>
      <c r="Y3" s="32">
        <v>7</v>
      </c>
      <c r="Z3" s="32">
        <v>8</v>
      </c>
      <c r="AA3" s="32">
        <v>9</v>
      </c>
      <c r="AB3" s="37">
        <f>R3</f>
        <v>0</v>
      </c>
      <c r="AC3" s="40">
        <f t="shared" si="0"/>
        <v>1</v>
      </c>
      <c r="AD3" s="40">
        <f t="shared" si="0"/>
        <v>2</v>
      </c>
      <c r="AE3" s="40">
        <f t="shared" si="0"/>
        <v>3</v>
      </c>
      <c r="AF3" s="40">
        <f t="shared" si="0"/>
        <v>4</v>
      </c>
      <c r="AG3" s="40">
        <f t="shared" si="0"/>
        <v>5</v>
      </c>
      <c r="AH3" s="40">
        <f t="shared" si="0"/>
        <v>6</v>
      </c>
      <c r="AI3" s="40">
        <f t="shared" si="0"/>
        <v>7</v>
      </c>
      <c r="AJ3" s="40">
        <f t="shared" si="0"/>
        <v>8</v>
      </c>
      <c r="AK3" s="40">
        <f t="shared" si="0"/>
        <v>9</v>
      </c>
      <c r="AL3" s="32">
        <f>AB3</f>
        <v>0</v>
      </c>
      <c r="AM3" s="32">
        <f t="shared" ref="AM3:AU3" si="2">AC3</f>
        <v>1</v>
      </c>
      <c r="AN3" s="32">
        <f t="shared" si="2"/>
        <v>2</v>
      </c>
      <c r="AO3" s="32">
        <f t="shared" si="2"/>
        <v>3</v>
      </c>
      <c r="AP3" s="32">
        <f t="shared" si="2"/>
        <v>4</v>
      </c>
      <c r="AQ3" s="32">
        <f t="shared" si="2"/>
        <v>5</v>
      </c>
      <c r="AR3" s="32">
        <f t="shared" si="2"/>
        <v>6</v>
      </c>
      <c r="AS3" s="32">
        <f t="shared" si="2"/>
        <v>7</v>
      </c>
      <c r="AT3" s="32">
        <f t="shared" si="2"/>
        <v>8</v>
      </c>
      <c r="AU3" s="32">
        <f t="shared" si="2"/>
        <v>9</v>
      </c>
      <c r="AV3" s="32">
        <v>1</v>
      </c>
    </row>
    <row r="4" spans="1:48" x14ac:dyDescent="0.35">
      <c r="A4" t="s">
        <v>144</v>
      </c>
      <c r="B4" s="33">
        <v>1</v>
      </c>
      <c r="C4" s="27">
        <v>1</v>
      </c>
      <c r="D4" s="27">
        <v>0</v>
      </c>
      <c r="E4" s="27">
        <v>0</v>
      </c>
      <c r="F4" s="27">
        <f>IF(E4=D4,C4,D4)</f>
        <v>1</v>
      </c>
      <c r="G4" s="27">
        <f>C4-D4</f>
        <v>1</v>
      </c>
      <c r="H4" s="27">
        <f>F4+E4-D4-C4</f>
        <v>0</v>
      </c>
      <c r="I4" s="34">
        <f>VLOOKUP(F4,naive_stat!$A$4:$E$13,5,0)</f>
        <v>0.7567567567567568</v>
      </c>
      <c r="J4" s="35">
        <f>11-VLOOKUP(F4,naive_stat!$A$4:$F$13,6,0)</f>
        <v>10</v>
      </c>
      <c r="K4" s="36">
        <f>HLOOKUP(F4,$AL$3:AU4,AV4,0)</f>
        <v>0</v>
      </c>
      <c r="L4" s="44">
        <f>IF(VLOOKUP(C4,dynamic!$A$4:$F$13,4,0)&gt;VLOOKUP(D4,dynamic!$A$4:$F$13,4,0),C4,D4)</f>
        <v>1</v>
      </c>
      <c r="M4" s="44">
        <f>IF(L4=$E4,1,0)</f>
        <v>0</v>
      </c>
      <c r="N4" s="44">
        <f>IF(VLOOKUP(C4,dynamic!$A$4:$F$13,2,0)&gt;VLOOKUP(D4,dynamic!$A$4:$F$13,2,0),C4,D4)</f>
        <v>1</v>
      </c>
      <c r="O4" s="44">
        <f>IF(N4=$E4,1,0)</f>
        <v>0</v>
      </c>
      <c r="P4" s="44">
        <f>IF(VLOOKUP(C4,dynamic!$A$4:$F$13,6,0)&gt;VLOOKUP(D4,dynamic!$A$4:$F$13,6,0),C4,D4)</f>
        <v>1</v>
      </c>
      <c r="Q4" s="44">
        <f>IF(P4=$E4,1,0)</f>
        <v>0</v>
      </c>
      <c r="R4" s="27">
        <f>COUNTIF($E$4:$E4,R$3)</f>
        <v>1</v>
      </c>
      <c r="S4" s="27">
        <f>COUNTIF($E$4:$E4,S$3)</f>
        <v>0</v>
      </c>
      <c r="T4" s="27">
        <f>COUNTIF($E$4:$E4,T$3)</f>
        <v>0</v>
      </c>
      <c r="U4" s="27">
        <f>COUNTIF($E$4:$E4,U$3)</f>
        <v>0</v>
      </c>
      <c r="V4" s="27">
        <f>COUNTIF($E$4:$E4,V$3)</f>
        <v>0</v>
      </c>
      <c r="W4" s="27">
        <f>COUNTIF($E$4:$E4,W$3)</f>
        <v>0</v>
      </c>
      <c r="X4" s="27">
        <f>COUNTIF($E$4:$E4,X$3)</f>
        <v>0</v>
      </c>
      <c r="Y4" s="27">
        <f>COUNTIF($E$4:$E4,Y$3)</f>
        <v>0</v>
      </c>
      <c r="Z4" s="27">
        <f>COUNTIF($E$4:$E4,Z$3)</f>
        <v>0</v>
      </c>
      <c r="AA4" s="27">
        <f>COUNTIF($E$4:$E4,AA$3)</f>
        <v>0</v>
      </c>
      <c r="AB4" s="38">
        <f>COUNTIF($E$4:$F4,R$3)</f>
        <v>1</v>
      </c>
      <c r="AC4" s="28">
        <f>COUNTIF($E$4:$F4,S$3)</f>
        <v>1</v>
      </c>
      <c r="AD4" s="28">
        <f>COUNTIF($E$4:$F4,T$3)</f>
        <v>0</v>
      </c>
      <c r="AE4" s="28">
        <f>COUNTIF($E$4:$F4,U$3)</f>
        <v>0</v>
      </c>
      <c r="AF4" s="28">
        <f>COUNTIF($E$4:$F4,V$3)</f>
        <v>0</v>
      </c>
      <c r="AG4" s="28">
        <f>COUNTIF($E$4:$F4,W$3)</f>
        <v>0</v>
      </c>
      <c r="AH4" s="28">
        <f>COUNTIF($E$4:$F4,X$3)</f>
        <v>0</v>
      </c>
      <c r="AI4" s="28">
        <f>COUNTIF($E$4:$F4,Y$3)</f>
        <v>0</v>
      </c>
      <c r="AJ4" s="28">
        <f>COUNTIF($E$4:$F4,Z$3)</f>
        <v>0</v>
      </c>
      <c r="AK4" s="28">
        <f>COUNTIF($E$4:$F4,AA$3)</f>
        <v>0</v>
      </c>
      <c r="AL4" s="36">
        <f>IFERROR(R4/AB4,0)</f>
        <v>1</v>
      </c>
      <c r="AM4" s="36">
        <f t="shared" ref="AM4:AU4" si="3">IFERROR(S4/AC4,0)</f>
        <v>0</v>
      </c>
      <c r="AN4" s="36">
        <f t="shared" si="3"/>
        <v>0</v>
      </c>
      <c r="AO4" s="36">
        <f t="shared" si="3"/>
        <v>0</v>
      </c>
      <c r="AP4" s="36">
        <f t="shared" si="3"/>
        <v>0</v>
      </c>
      <c r="AQ4" s="36">
        <f t="shared" si="3"/>
        <v>0</v>
      </c>
      <c r="AR4" s="36">
        <f t="shared" si="3"/>
        <v>0</v>
      </c>
      <c r="AS4" s="36">
        <f t="shared" si="3"/>
        <v>0</v>
      </c>
      <c r="AT4" s="36">
        <f t="shared" si="3"/>
        <v>0</v>
      </c>
      <c r="AU4" s="36">
        <f t="shared" si="3"/>
        <v>0</v>
      </c>
      <c r="AV4" s="27">
        <v>2</v>
      </c>
    </row>
    <row r="5" spans="1:48" x14ac:dyDescent="0.35">
      <c r="A5" t="s">
        <v>144</v>
      </c>
      <c r="B5" s="33">
        <v>2</v>
      </c>
      <c r="C5" s="27">
        <v>2</v>
      </c>
      <c r="D5" s="27">
        <v>8</v>
      </c>
      <c r="E5" s="27">
        <v>2</v>
      </c>
      <c r="F5" s="27">
        <f t="shared" ref="F5:F68" si="4">IF(E5=D5,C5,D5)</f>
        <v>8</v>
      </c>
      <c r="G5" s="27">
        <f t="shared" ref="G5:G68" si="5">C5-D5</f>
        <v>-6</v>
      </c>
      <c r="H5" s="27">
        <f t="shared" ref="H5:H68" si="6">F5+E5-D5-C5</f>
        <v>0</v>
      </c>
      <c r="I5" s="34">
        <f>VLOOKUP(F5,naive_stat!$A$4:$E$13,5,0)</f>
        <v>0.32</v>
      </c>
      <c r="J5" s="35">
        <f>11-VLOOKUP(F5,naive_stat!$A$4:$F$13,6,0)</f>
        <v>1</v>
      </c>
      <c r="K5" s="36">
        <f>HLOOKUP(F5,$AL$3:AU5,AV5,0)</f>
        <v>0</v>
      </c>
      <c r="L5" s="44">
        <f>IF(VLOOKUP(C5,dynamic!$A$4:$F$13,4,0)&gt;VLOOKUP(D5,dynamic!$A$4:$F$13,4,0),C5,D5)</f>
        <v>2</v>
      </c>
      <c r="M5" s="44">
        <f t="shared" ref="M5:M67" si="7">IF(L5=E5,1,0)</f>
        <v>1</v>
      </c>
      <c r="N5" s="44">
        <f>IF(VLOOKUP(C5,dynamic!$A$4:$F$13,2,0)&gt;VLOOKUP(D5,dynamic!$A$4:$F$13,2,0),C5,D5)</f>
        <v>2</v>
      </c>
      <c r="O5" s="44">
        <f t="shared" ref="O5:O68" si="8">IF(N5=$E5,1,0)</f>
        <v>1</v>
      </c>
      <c r="P5" s="44">
        <f>IF(VLOOKUP(C5,dynamic!$A$4:$F$13,6,0)&gt;VLOOKUP(D5,dynamic!$A$4:$F$13,6,0),C5,D5)</f>
        <v>2</v>
      </c>
      <c r="Q5" s="44">
        <f t="shared" ref="Q5:Q68" si="9">IF(P5=$E5,1,0)</f>
        <v>1</v>
      </c>
      <c r="R5" s="27">
        <f>COUNTIF($E$4:$E5,R$3)</f>
        <v>1</v>
      </c>
      <c r="S5" s="27">
        <f>COUNTIF($E$4:$E5,S$3)</f>
        <v>0</v>
      </c>
      <c r="T5" s="27">
        <f>COUNTIF($E$4:$E5,T$3)</f>
        <v>1</v>
      </c>
      <c r="U5" s="27">
        <f>COUNTIF($E$4:$E5,U$3)</f>
        <v>0</v>
      </c>
      <c r="V5" s="27">
        <f>COUNTIF($E$4:$E5,V$3)</f>
        <v>0</v>
      </c>
      <c r="W5" s="27">
        <f>COUNTIF($E$4:$E5,W$3)</f>
        <v>0</v>
      </c>
      <c r="X5" s="27">
        <f>COUNTIF($E$4:$E5,X$3)</f>
        <v>0</v>
      </c>
      <c r="Y5" s="27">
        <f>COUNTIF($E$4:$E5,Y$3)</f>
        <v>0</v>
      </c>
      <c r="Z5" s="27">
        <f>COUNTIF($E$4:$E5,Z$3)</f>
        <v>0</v>
      </c>
      <c r="AA5" s="27">
        <f>COUNTIF($E$4:$E5,AA$3)</f>
        <v>0</v>
      </c>
      <c r="AB5" s="38">
        <f>COUNTIF($E$4:$F5,R$3)</f>
        <v>1</v>
      </c>
      <c r="AC5" s="28">
        <f>COUNTIF($E$4:$F5,S$3)</f>
        <v>1</v>
      </c>
      <c r="AD5" s="28">
        <f>COUNTIF($E$4:$F5,T$3)</f>
        <v>1</v>
      </c>
      <c r="AE5" s="28">
        <f>COUNTIF($E$4:$F5,U$3)</f>
        <v>0</v>
      </c>
      <c r="AF5" s="28">
        <f>COUNTIF($E$4:$F5,V$3)</f>
        <v>0</v>
      </c>
      <c r="AG5" s="28">
        <f>COUNTIF($E$4:$F5,W$3)</f>
        <v>0</v>
      </c>
      <c r="AH5" s="28">
        <f>COUNTIF($E$4:$F5,X$3)</f>
        <v>0</v>
      </c>
      <c r="AI5" s="28">
        <f>COUNTIF($E$4:$F5,Y$3)</f>
        <v>0</v>
      </c>
      <c r="AJ5" s="28">
        <f>COUNTIF($E$4:$F5,Z$3)</f>
        <v>1</v>
      </c>
      <c r="AK5" s="28">
        <f>COUNTIF($E$4:$F5,AA$3)</f>
        <v>0</v>
      </c>
      <c r="AL5" s="36">
        <f t="shared" ref="AL5:AL68" si="10">IFERROR(R5/AB5,0)</f>
        <v>1</v>
      </c>
      <c r="AM5" s="36">
        <f t="shared" ref="AM5:AM68" si="11">IFERROR(S5/AC5,0)</f>
        <v>0</v>
      </c>
      <c r="AN5" s="36">
        <f t="shared" ref="AN5:AN68" si="12">IFERROR(T5/AD5,0)</f>
        <v>1</v>
      </c>
      <c r="AO5" s="36">
        <f t="shared" ref="AO5:AO68" si="13">IFERROR(U5/AE5,0)</f>
        <v>0</v>
      </c>
      <c r="AP5" s="36">
        <f t="shared" ref="AP5:AP68" si="14">IFERROR(V5/AF5,0)</f>
        <v>0</v>
      </c>
      <c r="AQ5" s="36">
        <f t="shared" ref="AQ5:AQ68" si="15">IFERROR(W5/AG5,0)</f>
        <v>0</v>
      </c>
      <c r="AR5" s="36">
        <f t="shared" ref="AR5:AR68" si="16">IFERROR(X5/AH5,0)</f>
        <v>0</v>
      </c>
      <c r="AS5" s="36">
        <f t="shared" ref="AS5:AS68" si="17">IFERROR(Y5/AI5,0)</f>
        <v>0</v>
      </c>
      <c r="AT5" s="36">
        <f t="shared" ref="AT5:AT68" si="18">IFERROR(Z5/AJ5,0)</f>
        <v>0</v>
      </c>
      <c r="AU5" s="36">
        <f t="shared" ref="AU5:AU68" si="19">IFERROR(AA5/AK5,0)</f>
        <v>0</v>
      </c>
      <c r="AV5" s="27">
        <v>3</v>
      </c>
    </row>
    <row r="6" spans="1:48" x14ac:dyDescent="0.35">
      <c r="A6" t="s">
        <v>144</v>
      </c>
      <c r="B6" s="33">
        <v>3</v>
      </c>
      <c r="C6" s="27">
        <v>3</v>
      </c>
      <c r="D6" s="27">
        <v>5</v>
      </c>
      <c r="E6" s="27">
        <v>3</v>
      </c>
      <c r="F6" s="27">
        <f t="shared" si="4"/>
        <v>5</v>
      </c>
      <c r="G6" s="27">
        <f t="shared" si="5"/>
        <v>-2</v>
      </c>
      <c r="H6" s="27">
        <f t="shared" si="6"/>
        <v>0</v>
      </c>
      <c r="I6" s="34">
        <f>VLOOKUP(F6,naive_stat!$A$4:$E$13,5,0)</f>
        <v>0.42307692307692307</v>
      </c>
      <c r="J6" s="35">
        <f>11-VLOOKUP(F6,naive_stat!$A$4:$F$13,6,0)</f>
        <v>3</v>
      </c>
      <c r="K6" s="36">
        <f>HLOOKUP(F6,$AL$3:AU6,AV6,0)</f>
        <v>0</v>
      </c>
      <c r="L6" s="44">
        <f>IF(VLOOKUP(C6,dynamic!$A$4:$F$13,4,0)&gt;VLOOKUP(D6,dynamic!$A$4:$F$13,4,0),C6,D6)</f>
        <v>3</v>
      </c>
      <c r="M6" s="44">
        <f t="shared" si="7"/>
        <v>1</v>
      </c>
      <c r="N6" s="44">
        <f>IF(VLOOKUP(C6,dynamic!$A$4:$F$13,2,0)&gt;VLOOKUP(D6,dynamic!$A$4:$F$13,2,0),C6,D6)</f>
        <v>3</v>
      </c>
      <c r="O6" s="44">
        <f t="shared" si="8"/>
        <v>1</v>
      </c>
      <c r="P6" s="44">
        <f>IF(VLOOKUP(C6,dynamic!$A$4:$F$13,6,0)&gt;VLOOKUP(D6,dynamic!$A$4:$F$13,6,0),C6,D6)</f>
        <v>5</v>
      </c>
      <c r="Q6" s="44">
        <f t="shared" si="9"/>
        <v>0</v>
      </c>
      <c r="R6" s="27">
        <f>COUNTIF($E$4:$E6,R$3)</f>
        <v>1</v>
      </c>
      <c r="S6" s="27">
        <f>COUNTIF($E$4:$E6,S$3)</f>
        <v>0</v>
      </c>
      <c r="T6" s="27">
        <f>COUNTIF($E$4:$E6,T$3)</f>
        <v>1</v>
      </c>
      <c r="U6" s="27">
        <f>COUNTIF($E$4:$E6,U$3)</f>
        <v>1</v>
      </c>
      <c r="V6" s="27">
        <f>COUNTIF($E$4:$E6,V$3)</f>
        <v>0</v>
      </c>
      <c r="W6" s="27">
        <f>COUNTIF($E$4:$E6,W$3)</f>
        <v>0</v>
      </c>
      <c r="X6" s="27">
        <f>COUNTIF($E$4:$E6,X$3)</f>
        <v>0</v>
      </c>
      <c r="Y6" s="27">
        <f>COUNTIF($E$4:$E6,Y$3)</f>
        <v>0</v>
      </c>
      <c r="Z6" s="27">
        <f>COUNTIF($E$4:$E6,Z$3)</f>
        <v>0</v>
      </c>
      <c r="AA6" s="27">
        <f>COUNTIF($E$4:$E6,AA$3)</f>
        <v>0</v>
      </c>
      <c r="AB6" s="38">
        <f>COUNTIF($E$4:$F6,R$3)</f>
        <v>1</v>
      </c>
      <c r="AC6" s="28">
        <f>COUNTIF($E$4:$F6,S$3)</f>
        <v>1</v>
      </c>
      <c r="AD6" s="28">
        <f>COUNTIF($E$4:$F6,T$3)</f>
        <v>1</v>
      </c>
      <c r="AE6" s="28">
        <f>COUNTIF($E$4:$F6,U$3)</f>
        <v>1</v>
      </c>
      <c r="AF6" s="28">
        <f>COUNTIF($E$4:$F6,V$3)</f>
        <v>0</v>
      </c>
      <c r="AG6" s="28">
        <f>COUNTIF($E$4:$F6,W$3)</f>
        <v>1</v>
      </c>
      <c r="AH6" s="28">
        <f>COUNTIF($E$4:$F6,X$3)</f>
        <v>0</v>
      </c>
      <c r="AI6" s="28">
        <f>COUNTIF($E$4:$F6,Y$3)</f>
        <v>0</v>
      </c>
      <c r="AJ6" s="28">
        <f>COUNTIF($E$4:$F6,Z$3)</f>
        <v>1</v>
      </c>
      <c r="AK6" s="28">
        <f>COUNTIF($E$4:$F6,AA$3)</f>
        <v>0</v>
      </c>
      <c r="AL6" s="36">
        <f t="shared" si="10"/>
        <v>1</v>
      </c>
      <c r="AM6" s="36">
        <f t="shared" si="11"/>
        <v>0</v>
      </c>
      <c r="AN6" s="36">
        <f t="shared" si="12"/>
        <v>1</v>
      </c>
      <c r="AO6" s="36">
        <f t="shared" si="13"/>
        <v>1</v>
      </c>
      <c r="AP6" s="36">
        <f t="shared" si="14"/>
        <v>0</v>
      </c>
      <c r="AQ6" s="36">
        <f t="shared" si="15"/>
        <v>0</v>
      </c>
      <c r="AR6" s="36">
        <f t="shared" si="16"/>
        <v>0</v>
      </c>
      <c r="AS6" s="36">
        <f t="shared" si="17"/>
        <v>0</v>
      </c>
      <c r="AT6" s="36">
        <f t="shared" si="18"/>
        <v>0</v>
      </c>
      <c r="AU6" s="36">
        <f t="shared" si="19"/>
        <v>0</v>
      </c>
      <c r="AV6" s="27">
        <v>4</v>
      </c>
    </row>
    <row r="7" spans="1:48" x14ac:dyDescent="0.35">
      <c r="A7" t="s">
        <v>144</v>
      </c>
      <c r="B7" s="33">
        <v>4</v>
      </c>
      <c r="C7" s="27">
        <v>7</v>
      </c>
      <c r="D7" s="27">
        <v>6</v>
      </c>
      <c r="E7" s="27">
        <v>7</v>
      </c>
      <c r="F7" s="27">
        <f t="shared" si="4"/>
        <v>6</v>
      </c>
      <c r="G7" s="27">
        <f t="shared" si="5"/>
        <v>1</v>
      </c>
      <c r="H7" s="27">
        <f t="shared" si="6"/>
        <v>0</v>
      </c>
      <c r="I7" s="34">
        <f>VLOOKUP(F7,naive_stat!$A$4:$E$13,5,0)</f>
        <v>0.55555555555555558</v>
      </c>
      <c r="J7" s="35">
        <f>11-VLOOKUP(F7,naive_stat!$A$4:$F$13,6,0)</f>
        <v>9</v>
      </c>
      <c r="K7" s="36">
        <f>HLOOKUP(F7,$AL$3:AU7,AV7,0)</f>
        <v>0</v>
      </c>
      <c r="L7" s="44">
        <f>IF(VLOOKUP(C7,dynamic!$A$4:$F$13,4,0)&gt;VLOOKUP(D7,dynamic!$A$4:$F$13,4,0),C7,D7)</f>
        <v>7</v>
      </c>
      <c r="M7" s="44">
        <f t="shared" si="7"/>
        <v>1</v>
      </c>
      <c r="N7" s="44">
        <f>IF(VLOOKUP(C7,dynamic!$A$4:$F$13,2,0)&gt;VLOOKUP(D7,dynamic!$A$4:$F$13,2,0),C7,D7)</f>
        <v>7</v>
      </c>
      <c r="O7" s="44">
        <f t="shared" si="8"/>
        <v>1</v>
      </c>
      <c r="P7" s="44">
        <f>IF(VLOOKUP(C7,dynamic!$A$4:$F$13,6,0)&gt;VLOOKUP(D7,dynamic!$A$4:$F$13,6,0),C7,D7)</f>
        <v>6</v>
      </c>
      <c r="Q7" s="44">
        <f t="shared" si="9"/>
        <v>0</v>
      </c>
      <c r="R7" s="27">
        <f>COUNTIF($E$4:$E7,R$3)</f>
        <v>1</v>
      </c>
      <c r="S7" s="27">
        <f>COUNTIF($E$4:$E7,S$3)</f>
        <v>0</v>
      </c>
      <c r="T7" s="27">
        <f>COUNTIF($E$4:$E7,T$3)</f>
        <v>1</v>
      </c>
      <c r="U7" s="27">
        <f>COUNTIF($E$4:$E7,U$3)</f>
        <v>1</v>
      </c>
      <c r="V7" s="27">
        <f>COUNTIF($E$4:$E7,V$3)</f>
        <v>0</v>
      </c>
      <c r="W7" s="27">
        <f>COUNTIF($E$4:$E7,W$3)</f>
        <v>0</v>
      </c>
      <c r="X7" s="27">
        <f>COUNTIF($E$4:$E7,X$3)</f>
        <v>0</v>
      </c>
      <c r="Y7" s="27">
        <f>COUNTIF($E$4:$E7,Y$3)</f>
        <v>1</v>
      </c>
      <c r="Z7" s="27">
        <f>COUNTIF($E$4:$E7,Z$3)</f>
        <v>0</v>
      </c>
      <c r="AA7" s="27">
        <f>COUNTIF($E$4:$E7,AA$3)</f>
        <v>0</v>
      </c>
      <c r="AB7" s="38">
        <f>COUNTIF($E$4:$F7,R$3)</f>
        <v>1</v>
      </c>
      <c r="AC7" s="28">
        <f>COUNTIF($E$4:$F7,S$3)</f>
        <v>1</v>
      </c>
      <c r="AD7" s="28">
        <f>COUNTIF($E$4:$F7,T$3)</f>
        <v>1</v>
      </c>
      <c r="AE7" s="28">
        <f>COUNTIF($E$4:$F7,U$3)</f>
        <v>1</v>
      </c>
      <c r="AF7" s="28">
        <f>COUNTIF($E$4:$F7,V$3)</f>
        <v>0</v>
      </c>
      <c r="AG7" s="28">
        <f>COUNTIF($E$4:$F7,W$3)</f>
        <v>1</v>
      </c>
      <c r="AH7" s="28">
        <f>COUNTIF($E$4:$F7,X$3)</f>
        <v>1</v>
      </c>
      <c r="AI7" s="28">
        <f>COUNTIF($E$4:$F7,Y$3)</f>
        <v>1</v>
      </c>
      <c r="AJ7" s="28">
        <f>COUNTIF($E$4:$F7,Z$3)</f>
        <v>1</v>
      </c>
      <c r="AK7" s="28">
        <f>COUNTIF($E$4:$F7,AA$3)</f>
        <v>0</v>
      </c>
      <c r="AL7" s="36">
        <f t="shared" si="10"/>
        <v>1</v>
      </c>
      <c r="AM7" s="36">
        <f t="shared" si="11"/>
        <v>0</v>
      </c>
      <c r="AN7" s="36">
        <f t="shared" si="12"/>
        <v>1</v>
      </c>
      <c r="AO7" s="36">
        <f t="shared" si="13"/>
        <v>1</v>
      </c>
      <c r="AP7" s="36">
        <f t="shared" si="14"/>
        <v>0</v>
      </c>
      <c r="AQ7" s="36">
        <f t="shared" si="15"/>
        <v>0</v>
      </c>
      <c r="AR7" s="36">
        <f t="shared" si="16"/>
        <v>0</v>
      </c>
      <c r="AS7" s="36">
        <f t="shared" si="17"/>
        <v>1</v>
      </c>
      <c r="AT7" s="36">
        <f t="shared" si="18"/>
        <v>0</v>
      </c>
      <c r="AU7" s="36">
        <f t="shared" si="19"/>
        <v>0</v>
      </c>
      <c r="AV7" s="27">
        <v>5</v>
      </c>
    </row>
    <row r="8" spans="1:48" x14ac:dyDescent="0.35">
      <c r="A8" t="s">
        <v>144</v>
      </c>
      <c r="B8" s="33">
        <v>5</v>
      </c>
      <c r="C8" s="27">
        <v>8</v>
      </c>
      <c r="D8" s="27">
        <v>1</v>
      </c>
      <c r="E8" s="27">
        <v>8</v>
      </c>
      <c r="F8" s="27">
        <f t="shared" si="4"/>
        <v>1</v>
      </c>
      <c r="G8" s="27">
        <f t="shared" si="5"/>
        <v>7</v>
      </c>
      <c r="H8" s="27">
        <f t="shared" si="6"/>
        <v>0</v>
      </c>
      <c r="I8" s="34">
        <f>VLOOKUP(F8,naive_stat!$A$4:$E$13,5,0)</f>
        <v>0.7567567567567568</v>
      </c>
      <c r="J8" s="35">
        <f>11-VLOOKUP(F8,naive_stat!$A$4:$F$13,6,0)</f>
        <v>10</v>
      </c>
      <c r="K8" s="36">
        <f>HLOOKUP(F8,$AL$3:AU8,AV8,0)</f>
        <v>0</v>
      </c>
      <c r="L8" s="44">
        <f>IF(VLOOKUP(C8,dynamic!$A$4:$F$13,4,0)&gt;VLOOKUP(D8,dynamic!$A$4:$F$13,4,0),C8,D8)</f>
        <v>1</v>
      </c>
      <c r="M8" s="44">
        <f t="shared" si="7"/>
        <v>0</v>
      </c>
      <c r="N8" s="44">
        <f>IF(VLOOKUP(C8,dynamic!$A$4:$F$13,2,0)&gt;VLOOKUP(D8,dynamic!$A$4:$F$13,2,0),C8,D8)</f>
        <v>1</v>
      </c>
      <c r="O8" s="44">
        <f t="shared" si="8"/>
        <v>0</v>
      </c>
      <c r="P8" s="44">
        <f>IF(VLOOKUP(C8,dynamic!$A$4:$F$13,6,0)&gt;VLOOKUP(D8,dynamic!$A$4:$F$13,6,0),C8,D8)</f>
        <v>1</v>
      </c>
      <c r="Q8" s="44">
        <f t="shared" si="9"/>
        <v>0</v>
      </c>
      <c r="R8" s="27">
        <f>COUNTIF($E$4:$E8,R$3)</f>
        <v>1</v>
      </c>
      <c r="S8" s="27">
        <f>COUNTIF($E$4:$E8,S$3)</f>
        <v>0</v>
      </c>
      <c r="T8" s="27">
        <f>COUNTIF($E$4:$E8,T$3)</f>
        <v>1</v>
      </c>
      <c r="U8" s="27">
        <f>COUNTIF($E$4:$E8,U$3)</f>
        <v>1</v>
      </c>
      <c r="V8" s="27">
        <f>COUNTIF($E$4:$E8,V$3)</f>
        <v>0</v>
      </c>
      <c r="W8" s="27">
        <f>COUNTIF($E$4:$E8,W$3)</f>
        <v>0</v>
      </c>
      <c r="X8" s="27">
        <f>COUNTIF($E$4:$E8,X$3)</f>
        <v>0</v>
      </c>
      <c r="Y8" s="27">
        <f>COUNTIF($E$4:$E8,Y$3)</f>
        <v>1</v>
      </c>
      <c r="Z8" s="27">
        <f>COUNTIF($E$4:$E8,Z$3)</f>
        <v>1</v>
      </c>
      <c r="AA8" s="27">
        <f>COUNTIF($E$4:$E8,AA$3)</f>
        <v>0</v>
      </c>
      <c r="AB8" s="38">
        <f>COUNTIF($E$4:$F8,R$3)</f>
        <v>1</v>
      </c>
      <c r="AC8" s="28">
        <f>COUNTIF($E$4:$F8,S$3)</f>
        <v>2</v>
      </c>
      <c r="AD8" s="28">
        <f>COUNTIF($E$4:$F8,T$3)</f>
        <v>1</v>
      </c>
      <c r="AE8" s="28">
        <f>COUNTIF($E$4:$F8,U$3)</f>
        <v>1</v>
      </c>
      <c r="AF8" s="28">
        <f>COUNTIF($E$4:$F8,V$3)</f>
        <v>0</v>
      </c>
      <c r="AG8" s="28">
        <f>COUNTIF($E$4:$F8,W$3)</f>
        <v>1</v>
      </c>
      <c r="AH8" s="28">
        <f>COUNTIF($E$4:$F8,X$3)</f>
        <v>1</v>
      </c>
      <c r="AI8" s="28">
        <f>COUNTIF($E$4:$F8,Y$3)</f>
        <v>1</v>
      </c>
      <c r="AJ8" s="28">
        <f>COUNTIF($E$4:$F8,Z$3)</f>
        <v>2</v>
      </c>
      <c r="AK8" s="28">
        <f>COUNTIF($E$4:$F8,AA$3)</f>
        <v>0</v>
      </c>
      <c r="AL8" s="36">
        <f t="shared" si="10"/>
        <v>1</v>
      </c>
      <c r="AM8" s="36">
        <f t="shared" si="11"/>
        <v>0</v>
      </c>
      <c r="AN8" s="36">
        <f t="shared" si="12"/>
        <v>1</v>
      </c>
      <c r="AO8" s="36">
        <f t="shared" si="13"/>
        <v>1</v>
      </c>
      <c r="AP8" s="36">
        <f t="shared" si="14"/>
        <v>0</v>
      </c>
      <c r="AQ8" s="36">
        <f t="shared" si="15"/>
        <v>0</v>
      </c>
      <c r="AR8" s="36">
        <f t="shared" si="16"/>
        <v>0</v>
      </c>
      <c r="AS8" s="36">
        <f t="shared" si="17"/>
        <v>1</v>
      </c>
      <c r="AT8" s="36">
        <f t="shared" si="18"/>
        <v>0.5</v>
      </c>
      <c r="AU8" s="36">
        <f t="shared" si="19"/>
        <v>0</v>
      </c>
      <c r="AV8" s="27">
        <v>6</v>
      </c>
    </row>
    <row r="9" spans="1:48" x14ac:dyDescent="0.35">
      <c r="A9" t="s">
        <v>144</v>
      </c>
      <c r="B9" s="33">
        <v>6</v>
      </c>
      <c r="C9" s="27">
        <v>8</v>
      </c>
      <c r="D9" s="27">
        <v>4</v>
      </c>
      <c r="E9" s="27">
        <v>8</v>
      </c>
      <c r="F9" s="27">
        <f t="shared" si="4"/>
        <v>4</v>
      </c>
      <c r="G9" s="27">
        <f t="shared" si="5"/>
        <v>4</v>
      </c>
      <c r="H9" s="27">
        <f t="shared" si="6"/>
        <v>0</v>
      </c>
      <c r="I9" s="34">
        <f>VLOOKUP(F9,naive_stat!$A$4:$E$13,5,0)</f>
        <v>0.5161290322580645</v>
      </c>
      <c r="J9" s="35">
        <f>11-VLOOKUP(F9,naive_stat!$A$4:$F$13,6,0)</f>
        <v>8</v>
      </c>
      <c r="K9" s="36">
        <f>HLOOKUP(F9,$AL$3:AU9,AV9,0)</f>
        <v>0</v>
      </c>
      <c r="L9" s="44">
        <f>IF(VLOOKUP(C9,dynamic!$A$4:$F$13,4,0)&gt;VLOOKUP(D9,dynamic!$A$4:$F$13,4,0),C9,D9)</f>
        <v>4</v>
      </c>
      <c r="M9" s="44">
        <f t="shared" si="7"/>
        <v>0</v>
      </c>
      <c r="N9" s="44">
        <f>IF(VLOOKUP(C9,dynamic!$A$4:$F$13,2,0)&gt;VLOOKUP(D9,dynamic!$A$4:$F$13,2,0),C9,D9)</f>
        <v>4</v>
      </c>
      <c r="O9" s="44">
        <f t="shared" si="8"/>
        <v>0</v>
      </c>
      <c r="P9" s="44">
        <f>IF(VLOOKUP(C9,dynamic!$A$4:$F$13,6,0)&gt;VLOOKUP(D9,dynamic!$A$4:$F$13,6,0),C9,D9)</f>
        <v>4</v>
      </c>
      <c r="Q9" s="44">
        <f t="shared" si="9"/>
        <v>0</v>
      </c>
      <c r="R9" s="27">
        <f>COUNTIF($E$4:$E9,R$3)</f>
        <v>1</v>
      </c>
      <c r="S9" s="27">
        <f>COUNTIF($E$4:$E9,S$3)</f>
        <v>0</v>
      </c>
      <c r="T9" s="27">
        <f>COUNTIF($E$4:$E9,T$3)</f>
        <v>1</v>
      </c>
      <c r="U9" s="27">
        <f>COUNTIF($E$4:$E9,U$3)</f>
        <v>1</v>
      </c>
      <c r="V9" s="27">
        <f>COUNTIF($E$4:$E9,V$3)</f>
        <v>0</v>
      </c>
      <c r="W9" s="27">
        <f>COUNTIF($E$4:$E9,W$3)</f>
        <v>0</v>
      </c>
      <c r="X9" s="27">
        <f>COUNTIF($E$4:$E9,X$3)</f>
        <v>0</v>
      </c>
      <c r="Y9" s="27">
        <f>COUNTIF($E$4:$E9,Y$3)</f>
        <v>1</v>
      </c>
      <c r="Z9" s="27">
        <f>COUNTIF($E$4:$E9,Z$3)</f>
        <v>2</v>
      </c>
      <c r="AA9" s="27">
        <f>COUNTIF($E$4:$E9,AA$3)</f>
        <v>0</v>
      </c>
      <c r="AB9" s="38">
        <f>COUNTIF($E$4:$F9,R$3)</f>
        <v>1</v>
      </c>
      <c r="AC9" s="28">
        <f>COUNTIF($E$4:$F9,S$3)</f>
        <v>2</v>
      </c>
      <c r="AD9" s="28">
        <f>COUNTIF($E$4:$F9,T$3)</f>
        <v>1</v>
      </c>
      <c r="AE9" s="28">
        <f>COUNTIF($E$4:$F9,U$3)</f>
        <v>1</v>
      </c>
      <c r="AF9" s="28">
        <f>COUNTIF($E$4:$F9,V$3)</f>
        <v>1</v>
      </c>
      <c r="AG9" s="28">
        <f>COUNTIF($E$4:$F9,W$3)</f>
        <v>1</v>
      </c>
      <c r="AH9" s="28">
        <f>COUNTIF($E$4:$F9,X$3)</f>
        <v>1</v>
      </c>
      <c r="AI9" s="28">
        <f>COUNTIF($E$4:$F9,Y$3)</f>
        <v>1</v>
      </c>
      <c r="AJ9" s="28">
        <f>COUNTIF($E$4:$F9,Z$3)</f>
        <v>3</v>
      </c>
      <c r="AK9" s="28">
        <f>COUNTIF($E$4:$F9,AA$3)</f>
        <v>0</v>
      </c>
      <c r="AL9" s="36">
        <f t="shared" si="10"/>
        <v>1</v>
      </c>
      <c r="AM9" s="36">
        <f t="shared" si="11"/>
        <v>0</v>
      </c>
      <c r="AN9" s="36">
        <f t="shared" si="12"/>
        <v>1</v>
      </c>
      <c r="AO9" s="36">
        <f t="shared" si="13"/>
        <v>1</v>
      </c>
      <c r="AP9" s="36">
        <f t="shared" si="14"/>
        <v>0</v>
      </c>
      <c r="AQ9" s="36">
        <f t="shared" si="15"/>
        <v>0</v>
      </c>
      <c r="AR9" s="36">
        <f t="shared" si="16"/>
        <v>0</v>
      </c>
      <c r="AS9" s="36">
        <f t="shared" si="17"/>
        <v>1</v>
      </c>
      <c r="AT9" s="36">
        <f t="shared" si="18"/>
        <v>0.66666666666666663</v>
      </c>
      <c r="AU9" s="36">
        <f t="shared" si="19"/>
        <v>0</v>
      </c>
      <c r="AV9" s="27">
        <v>7</v>
      </c>
    </row>
    <row r="10" spans="1:48" x14ac:dyDescent="0.35">
      <c r="A10" t="s">
        <v>144</v>
      </c>
      <c r="B10" s="33">
        <v>7</v>
      </c>
      <c r="C10" s="27">
        <v>6</v>
      </c>
      <c r="D10" s="27">
        <v>9</v>
      </c>
      <c r="E10" s="27">
        <v>6</v>
      </c>
      <c r="F10" s="27">
        <f t="shared" si="4"/>
        <v>9</v>
      </c>
      <c r="G10" s="27">
        <f t="shared" si="5"/>
        <v>-3</v>
      </c>
      <c r="H10" s="27">
        <f t="shared" si="6"/>
        <v>0</v>
      </c>
      <c r="I10" s="34">
        <f>VLOOKUP(F10,naive_stat!$A$4:$E$13,5,0)</f>
        <v>0.4</v>
      </c>
      <c r="J10" s="35">
        <f>11-VLOOKUP(F10,naive_stat!$A$4:$F$13,6,0)</f>
        <v>2</v>
      </c>
      <c r="K10" s="36">
        <f>HLOOKUP(F10,$AL$3:AU10,AV10,0)</f>
        <v>0</v>
      </c>
      <c r="L10" s="44">
        <f>IF(VLOOKUP(C10,dynamic!$A$4:$F$13,4,0)&gt;VLOOKUP(D10,dynamic!$A$4:$F$13,4,0),C10,D10)</f>
        <v>9</v>
      </c>
      <c r="M10" s="44">
        <f t="shared" si="7"/>
        <v>0</v>
      </c>
      <c r="N10" s="44">
        <f>IF(VLOOKUP(C10,dynamic!$A$4:$F$13,2,0)&gt;VLOOKUP(D10,dynamic!$A$4:$F$13,2,0),C10,D10)</f>
        <v>6</v>
      </c>
      <c r="O10" s="44">
        <f t="shared" si="8"/>
        <v>1</v>
      </c>
      <c r="P10" s="44">
        <f>IF(VLOOKUP(C10,dynamic!$A$4:$F$13,6,0)&gt;VLOOKUP(D10,dynamic!$A$4:$F$13,6,0),C10,D10)</f>
        <v>6</v>
      </c>
      <c r="Q10" s="44">
        <f t="shared" si="9"/>
        <v>1</v>
      </c>
      <c r="R10" s="27">
        <f>COUNTIF($E$4:$E10,R$3)</f>
        <v>1</v>
      </c>
      <c r="S10" s="27">
        <f>COUNTIF($E$4:$E10,S$3)</f>
        <v>0</v>
      </c>
      <c r="T10" s="27">
        <f>COUNTIF($E$4:$E10,T$3)</f>
        <v>1</v>
      </c>
      <c r="U10" s="27">
        <f>COUNTIF($E$4:$E10,U$3)</f>
        <v>1</v>
      </c>
      <c r="V10" s="27">
        <f>COUNTIF($E$4:$E10,V$3)</f>
        <v>0</v>
      </c>
      <c r="W10" s="27">
        <f>COUNTIF($E$4:$E10,W$3)</f>
        <v>0</v>
      </c>
      <c r="X10" s="27">
        <f>COUNTIF($E$4:$E10,X$3)</f>
        <v>1</v>
      </c>
      <c r="Y10" s="27">
        <f>COUNTIF($E$4:$E10,Y$3)</f>
        <v>1</v>
      </c>
      <c r="Z10" s="27">
        <f>COUNTIF($E$4:$E10,Z$3)</f>
        <v>2</v>
      </c>
      <c r="AA10" s="27">
        <f>COUNTIF($E$4:$E10,AA$3)</f>
        <v>0</v>
      </c>
      <c r="AB10" s="38">
        <f>COUNTIF($E$4:$F10,R$3)</f>
        <v>1</v>
      </c>
      <c r="AC10" s="28">
        <f>COUNTIF($E$4:$F10,S$3)</f>
        <v>2</v>
      </c>
      <c r="AD10" s="28">
        <f>COUNTIF($E$4:$F10,T$3)</f>
        <v>1</v>
      </c>
      <c r="AE10" s="28">
        <f>COUNTIF($E$4:$F10,U$3)</f>
        <v>1</v>
      </c>
      <c r="AF10" s="28">
        <f>COUNTIF($E$4:$F10,V$3)</f>
        <v>1</v>
      </c>
      <c r="AG10" s="28">
        <f>COUNTIF($E$4:$F10,W$3)</f>
        <v>1</v>
      </c>
      <c r="AH10" s="28">
        <f>COUNTIF($E$4:$F10,X$3)</f>
        <v>2</v>
      </c>
      <c r="AI10" s="28">
        <f>COUNTIF($E$4:$F10,Y$3)</f>
        <v>1</v>
      </c>
      <c r="AJ10" s="28">
        <f>COUNTIF($E$4:$F10,Z$3)</f>
        <v>3</v>
      </c>
      <c r="AK10" s="28">
        <f>COUNTIF($E$4:$F10,AA$3)</f>
        <v>1</v>
      </c>
      <c r="AL10" s="36">
        <f t="shared" si="10"/>
        <v>1</v>
      </c>
      <c r="AM10" s="36">
        <f t="shared" si="11"/>
        <v>0</v>
      </c>
      <c r="AN10" s="36">
        <f t="shared" si="12"/>
        <v>1</v>
      </c>
      <c r="AO10" s="36">
        <f t="shared" si="13"/>
        <v>1</v>
      </c>
      <c r="AP10" s="36">
        <f t="shared" si="14"/>
        <v>0</v>
      </c>
      <c r="AQ10" s="36">
        <f t="shared" si="15"/>
        <v>0</v>
      </c>
      <c r="AR10" s="36">
        <f t="shared" si="16"/>
        <v>0.5</v>
      </c>
      <c r="AS10" s="36">
        <f t="shared" si="17"/>
        <v>1</v>
      </c>
      <c r="AT10" s="36">
        <f t="shared" si="18"/>
        <v>0.66666666666666663</v>
      </c>
      <c r="AU10" s="36">
        <f t="shared" si="19"/>
        <v>0</v>
      </c>
      <c r="AV10" s="27">
        <v>8</v>
      </c>
    </row>
    <row r="11" spans="1:48" x14ac:dyDescent="0.35">
      <c r="A11" t="s">
        <v>144</v>
      </c>
      <c r="B11" s="33">
        <v>8</v>
      </c>
      <c r="C11" s="27">
        <v>4</v>
      </c>
      <c r="D11" s="27">
        <v>3</v>
      </c>
      <c r="E11" s="27">
        <v>4</v>
      </c>
      <c r="F11" s="27">
        <f t="shared" si="4"/>
        <v>3</v>
      </c>
      <c r="G11" s="27">
        <f t="shared" si="5"/>
        <v>1</v>
      </c>
      <c r="H11" s="27">
        <f t="shared" si="6"/>
        <v>0</v>
      </c>
      <c r="I11" s="34">
        <f>VLOOKUP(F11,naive_stat!$A$4:$E$13,5,0)</f>
        <v>0.48148148148148145</v>
      </c>
      <c r="J11" s="35">
        <f>11-VLOOKUP(F11,naive_stat!$A$4:$F$13,6,0)</f>
        <v>5</v>
      </c>
      <c r="K11" s="36">
        <f>HLOOKUP(F11,$AL$3:AU11,AV11,0)</f>
        <v>0.5</v>
      </c>
      <c r="L11" s="44">
        <f>IF(VLOOKUP(C11,dynamic!$A$4:$F$13,4,0)&gt;VLOOKUP(D11,dynamic!$A$4:$F$13,4,0),C11,D11)</f>
        <v>4</v>
      </c>
      <c r="M11" s="44">
        <f t="shared" si="7"/>
        <v>1</v>
      </c>
      <c r="N11" s="44">
        <f>IF(VLOOKUP(C11,dynamic!$A$4:$F$13,2,0)&gt;VLOOKUP(D11,dynamic!$A$4:$F$13,2,0),C11,D11)</f>
        <v>4</v>
      </c>
      <c r="O11" s="44">
        <f t="shared" si="8"/>
        <v>1</v>
      </c>
      <c r="P11" s="44">
        <f>IF(VLOOKUP(C11,dynamic!$A$4:$F$13,6,0)&gt;VLOOKUP(D11,dynamic!$A$4:$F$13,6,0),C11,D11)</f>
        <v>3</v>
      </c>
      <c r="Q11" s="44">
        <f t="shared" si="9"/>
        <v>0</v>
      </c>
      <c r="R11" s="27">
        <f>COUNTIF($E$4:$E11,R$3)</f>
        <v>1</v>
      </c>
      <c r="S11" s="27">
        <f>COUNTIF($E$4:$E11,S$3)</f>
        <v>0</v>
      </c>
      <c r="T11" s="27">
        <f>COUNTIF($E$4:$E11,T$3)</f>
        <v>1</v>
      </c>
      <c r="U11" s="27">
        <f>COUNTIF($E$4:$E11,U$3)</f>
        <v>1</v>
      </c>
      <c r="V11" s="27">
        <f>COUNTIF($E$4:$E11,V$3)</f>
        <v>1</v>
      </c>
      <c r="W11" s="27">
        <f>COUNTIF($E$4:$E11,W$3)</f>
        <v>0</v>
      </c>
      <c r="X11" s="27">
        <f>COUNTIF($E$4:$E11,X$3)</f>
        <v>1</v>
      </c>
      <c r="Y11" s="27">
        <f>COUNTIF($E$4:$E11,Y$3)</f>
        <v>1</v>
      </c>
      <c r="Z11" s="27">
        <f>COUNTIF($E$4:$E11,Z$3)</f>
        <v>2</v>
      </c>
      <c r="AA11" s="27">
        <f>COUNTIF($E$4:$E11,AA$3)</f>
        <v>0</v>
      </c>
      <c r="AB11" s="38">
        <f>COUNTIF($E$4:$F11,R$3)</f>
        <v>1</v>
      </c>
      <c r="AC11" s="28">
        <f>COUNTIF($E$4:$F11,S$3)</f>
        <v>2</v>
      </c>
      <c r="AD11" s="28">
        <f>COUNTIF($E$4:$F11,T$3)</f>
        <v>1</v>
      </c>
      <c r="AE11" s="28">
        <f>COUNTIF($E$4:$F11,U$3)</f>
        <v>2</v>
      </c>
      <c r="AF11" s="28">
        <f>COUNTIF($E$4:$F11,V$3)</f>
        <v>2</v>
      </c>
      <c r="AG11" s="28">
        <f>COUNTIF($E$4:$F11,W$3)</f>
        <v>1</v>
      </c>
      <c r="AH11" s="28">
        <f>COUNTIF($E$4:$F11,X$3)</f>
        <v>2</v>
      </c>
      <c r="AI11" s="28">
        <f>COUNTIF($E$4:$F11,Y$3)</f>
        <v>1</v>
      </c>
      <c r="AJ11" s="28">
        <f>COUNTIF($E$4:$F11,Z$3)</f>
        <v>3</v>
      </c>
      <c r="AK11" s="28">
        <f>COUNTIF($E$4:$F11,AA$3)</f>
        <v>1</v>
      </c>
      <c r="AL11" s="36">
        <f t="shared" si="10"/>
        <v>1</v>
      </c>
      <c r="AM11" s="36">
        <f t="shared" si="11"/>
        <v>0</v>
      </c>
      <c r="AN11" s="36">
        <f t="shared" si="12"/>
        <v>1</v>
      </c>
      <c r="AO11" s="36">
        <f t="shared" si="13"/>
        <v>0.5</v>
      </c>
      <c r="AP11" s="36">
        <f t="shared" si="14"/>
        <v>0.5</v>
      </c>
      <c r="AQ11" s="36">
        <f t="shared" si="15"/>
        <v>0</v>
      </c>
      <c r="AR11" s="36">
        <f t="shared" si="16"/>
        <v>0.5</v>
      </c>
      <c r="AS11" s="36">
        <f t="shared" si="17"/>
        <v>1</v>
      </c>
      <c r="AT11" s="36">
        <f t="shared" si="18"/>
        <v>0.66666666666666663</v>
      </c>
      <c r="AU11" s="36">
        <f t="shared" si="19"/>
        <v>0</v>
      </c>
      <c r="AV11" s="27">
        <v>9</v>
      </c>
    </row>
    <row r="12" spans="1:48" x14ac:dyDescent="0.35">
      <c r="A12" t="s">
        <v>144</v>
      </c>
      <c r="B12" s="33">
        <v>9</v>
      </c>
      <c r="C12" s="27">
        <v>1</v>
      </c>
      <c r="D12" s="27">
        <v>9</v>
      </c>
      <c r="E12" s="27">
        <v>1</v>
      </c>
      <c r="F12" s="27">
        <f t="shared" si="4"/>
        <v>9</v>
      </c>
      <c r="G12" s="27">
        <f t="shared" si="5"/>
        <v>-8</v>
      </c>
      <c r="H12" s="27">
        <f t="shared" si="6"/>
        <v>0</v>
      </c>
      <c r="I12" s="34">
        <f>VLOOKUP(F12,naive_stat!$A$4:$E$13,5,0)</f>
        <v>0.4</v>
      </c>
      <c r="J12" s="35">
        <f>11-VLOOKUP(F12,naive_stat!$A$4:$F$13,6,0)</f>
        <v>2</v>
      </c>
      <c r="K12" s="36">
        <f>HLOOKUP(F12,$AL$3:AU12,AV12,0)</f>
        <v>0</v>
      </c>
      <c r="L12" s="44">
        <f>IF(VLOOKUP(C12,dynamic!$A$4:$F$13,4,0)&gt;VLOOKUP(D12,dynamic!$A$4:$F$13,4,0),C12,D12)</f>
        <v>9</v>
      </c>
      <c r="M12" s="44">
        <f t="shared" si="7"/>
        <v>0</v>
      </c>
      <c r="N12" s="44">
        <f>IF(VLOOKUP(C12,dynamic!$A$4:$F$13,2,0)&gt;VLOOKUP(D12,dynamic!$A$4:$F$13,2,0),C12,D12)</f>
        <v>1</v>
      </c>
      <c r="O12" s="44">
        <f t="shared" si="8"/>
        <v>1</v>
      </c>
      <c r="P12" s="44">
        <f>IF(VLOOKUP(C12,dynamic!$A$4:$F$13,6,0)&gt;VLOOKUP(D12,dynamic!$A$4:$F$13,6,0),C12,D12)</f>
        <v>1</v>
      </c>
      <c r="Q12" s="44">
        <f t="shared" si="9"/>
        <v>1</v>
      </c>
      <c r="R12" s="27">
        <f>COUNTIF($E$4:$E12,R$3)</f>
        <v>1</v>
      </c>
      <c r="S12" s="27">
        <f>COUNTIF($E$4:$E12,S$3)</f>
        <v>1</v>
      </c>
      <c r="T12" s="27">
        <f>COUNTIF($E$4:$E12,T$3)</f>
        <v>1</v>
      </c>
      <c r="U12" s="27">
        <f>COUNTIF($E$4:$E12,U$3)</f>
        <v>1</v>
      </c>
      <c r="V12" s="27">
        <f>COUNTIF($E$4:$E12,V$3)</f>
        <v>1</v>
      </c>
      <c r="W12" s="27">
        <f>COUNTIF($E$4:$E12,W$3)</f>
        <v>0</v>
      </c>
      <c r="X12" s="27">
        <f>COUNTIF($E$4:$E12,X$3)</f>
        <v>1</v>
      </c>
      <c r="Y12" s="27">
        <f>COUNTIF($E$4:$E12,Y$3)</f>
        <v>1</v>
      </c>
      <c r="Z12" s="27">
        <f>COUNTIF($E$4:$E12,Z$3)</f>
        <v>2</v>
      </c>
      <c r="AA12" s="27">
        <f>COUNTIF($E$4:$E12,AA$3)</f>
        <v>0</v>
      </c>
      <c r="AB12" s="38">
        <f>COUNTIF($E$4:$F12,R$3)</f>
        <v>1</v>
      </c>
      <c r="AC12" s="28">
        <f>COUNTIF($E$4:$F12,S$3)</f>
        <v>3</v>
      </c>
      <c r="AD12" s="28">
        <f>COUNTIF($E$4:$F12,T$3)</f>
        <v>1</v>
      </c>
      <c r="AE12" s="28">
        <f>COUNTIF($E$4:$F12,U$3)</f>
        <v>2</v>
      </c>
      <c r="AF12" s="28">
        <f>COUNTIF($E$4:$F12,V$3)</f>
        <v>2</v>
      </c>
      <c r="AG12" s="28">
        <f>COUNTIF($E$4:$F12,W$3)</f>
        <v>1</v>
      </c>
      <c r="AH12" s="28">
        <f>COUNTIF($E$4:$F12,X$3)</f>
        <v>2</v>
      </c>
      <c r="AI12" s="28">
        <f>COUNTIF($E$4:$F12,Y$3)</f>
        <v>1</v>
      </c>
      <c r="AJ12" s="28">
        <f>COUNTIF($E$4:$F12,Z$3)</f>
        <v>3</v>
      </c>
      <c r="AK12" s="28">
        <f>COUNTIF($E$4:$F12,AA$3)</f>
        <v>2</v>
      </c>
      <c r="AL12" s="36">
        <f t="shared" si="10"/>
        <v>1</v>
      </c>
      <c r="AM12" s="36">
        <f t="shared" si="11"/>
        <v>0.33333333333333331</v>
      </c>
      <c r="AN12" s="36">
        <f t="shared" si="12"/>
        <v>1</v>
      </c>
      <c r="AO12" s="36">
        <f t="shared" si="13"/>
        <v>0.5</v>
      </c>
      <c r="AP12" s="36">
        <f t="shared" si="14"/>
        <v>0.5</v>
      </c>
      <c r="AQ12" s="36">
        <f t="shared" si="15"/>
        <v>0</v>
      </c>
      <c r="AR12" s="36">
        <f t="shared" si="16"/>
        <v>0.5</v>
      </c>
      <c r="AS12" s="36">
        <f t="shared" si="17"/>
        <v>1</v>
      </c>
      <c r="AT12" s="36">
        <f t="shared" si="18"/>
        <v>0.66666666666666663</v>
      </c>
      <c r="AU12" s="36">
        <f t="shared" si="19"/>
        <v>0</v>
      </c>
      <c r="AV12" s="27">
        <v>10</v>
      </c>
    </row>
    <row r="13" spans="1:48" x14ac:dyDescent="0.35">
      <c r="A13" t="s">
        <v>144</v>
      </c>
      <c r="B13" s="33">
        <v>10</v>
      </c>
      <c r="C13" s="27">
        <v>0</v>
      </c>
      <c r="D13" s="27">
        <v>2</v>
      </c>
      <c r="E13" s="27">
        <v>2</v>
      </c>
      <c r="F13" s="27">
        <f t="shared" si="4"/>
        <v>0</v>
      </c>
      <c r="G13" s="27">
        <f t="shared" si="5"/>
        <v>-2</v>
      </c>
      <c r="H13" s="27">
        <f t="shared" si="6"/>
        <v>0</v>
      </c>
      <c r="I13" s="34">
        <f>VLOOKUP(F13,naive_stat!$A$4:$E$13,5,0)</f>
        <v>0.5161290322580645</v>
      </c>
      <c r="J13" s="35">
        <f>11-VLOOKUP(F13,naive_stat!$A$4:$F$13,6,0)</f>
        <v>8</v>
      </c>
      <c r="K13" s="36">
        <f>HLOOKUP(F13,$AL$3:AU13,AV13,0)</f>
        <v>0.5</v>
      </c>
      <c r="L13" s="44">
        <f>IF(VLOOKUP(C13,dynamic!$A$4:$F$13,4,0)&gt;VLOOKUP(D13,dynamic!$A$4:$F$13,4,0),C13,D13)</f>
        <v>2</v>
      </c>
      <c r="M13" s="44">
        <f t="shared" si="7"/>
        <v>1</v>
      </c>
      <c r="N13" s="44">
        <f>IF(VLOOKUP(C13,dynamic!$A$4:$F$13,2,0)&gt;VLOOKUP(D13,dynamic!$A$4:$F$13,2,0),C13,D13)</f>
        <v>2</v>
      </c>
      <c r="O13" s="44">
        <f t="shared" si="8"/>
        <v>1</v>
      </c>
      <c r="P13" s="44">
        <f>IF(VLOOKUP(C13,dynamic!$A$4:$F$13,6,0)&gt;VLOOKUP(D13,dynamic!$A$4:$F$13,6,0),C13,D13)</f>
        <v>0</v>
      </c>
      <c r="Q13" s="44">
        <f t="shared" si="9"/>
        <v>0</v>
      </c>
      <c r="R13" s="27">
        <f>COUNTIF($E$4:$E13,R$3)</f>
        <v>1</v>
      </c>
      <c r="S13" s="27">
        <f>COUNTIF($E$4:$E13,S$3)</f>
        <v>1</v>
      </c>
      <c r="T13" s="27">
        <f>COUNTIF($E$4:$E13,T$3)</f>
        <v>2</v>
      </c>
      <c r="U13" s="27">
        <f>COUNTIF($E$4:$E13,U$3)</f>
        <v>1</v>
      </c>
      <c r="V13" s="27">
        <f>COUNTIF($E$4:$E13,V$3)</f>
        <v>1</v>
      </c>
      <c r="W13" s="27">
        <f>COUNTIF($E$4:$E13,W$3)</f>
        <v>0</v>
      </c>
      <c r="X13" s="27">
        <f>COUNTIF($E$4:$E13,X$3)</f>
        <v>1</v>
      </c>
      <c r="Y13" s="27">
        <f>COUNTIF($E$4:$E13,Y$3)</f>
        <v>1</v>
      </c>
      <c r="Z13" s="27">
        <f>COUNTIF($E$4:$E13,Z$3)</f>
        <v>2</v>
      </c>
      <c r="AA13" s="27">
        <f>COUNTIF($E$4:$E13,AA$3)</f>
        <v>0</v>
      </c>
      <c r="AB13" s="38">
        <f>COUNTIF($E$4:$F13,R$3)</f>
        <v>2</v>
      </c>
      <c r="AC13" s="28">
        <f>COUNTIF($E$4:$F13,S$3)</f>
        <v>3</v>
      </c>
      <c r="AD13" s="28">
        <f>COUNTIF($E$4:$F13,T$3)</f>
        <v>2</v>
      </c>
      <c r="AE13" s="28">
        <f>COUNTIF($E$4:$F13,U$3)</f>
        <v>2</v>
      </c>
      <c r="AF13" s="28">
        <f>COUNTIF($E$4:$F13,V$3)</f>
        <v>2</v>
      </c>
      <c r="AG13" s="28">
        <f>COUNTIF($E$4:$F13,W$3)</f>
        <v>1</v>
      </c>
      <c r="AH13" s="28">
        <f>COUNTIF($E$4:$F13,X$3)</f>
        <v>2</v>
      </c>
      <c r="AI13" s="28">
        <f>COUNTIF($E$4:$F13,Y$3)</f>
        <v>1</v>
      </c>
      <c r="AJ13" s="28">
        <f>COUNTIF($E$4:$F13,Z$3)</f>
        <v>3</v>
      </c>
      <c r="AK13" s="28">
        <f>COUNTIF($E$4:$F13,AA$3)</f>
        <v>2</v>
      </c>
      <c r="AL13" s="36">
        <f t="shared" si="10"/>
        <v>0.5</v>
      </c>
      <c r="AM13" s="36">
        <f t="shared" si="11"/>
        <v>0.33333333333333331</v>
      </c>
      <c r="AN13" s="36">
        <f t="shared" si="12"/>
        <v>1</v>
      </c>
      <c r="AO13" s="36">
        <f t="shared" si="13"/>
        <v>0.5</v>
      </c>
      <c r="AP13" s="36">
        <f t="shared" si="14"/>
        <v>0.5</v>
      </c>
      <c r="AQ13" s="36">
        <f t="shared" si="15"/>
        <v>0</v>
      </c>
      <c r="AR13" s="36">
        <f t="shared" si="16"/>
        <v>0.5</v>
      </c>
      <c r="AS13" s="36">
        <f t="shared" si="17"/>
        <v>1</v>
      </c>
      <c r="AT13" s="36">
        <f t="shared" si="18"/>
        <v>0.66666666666666663</v>
      </c>
      <c r="AU13" s="36">
        <f t="shared" si="19"/>
        <v>0</v>
      </c>
      <c r="AV13" s="27">
        <v>11</v>
      </c>
    </row>
    <row r="14" spans="1:48" x14ac:dyDescent="0.35">
      <c r="A14" t="s">
        <v>144</v>
      </c>
      <c r="B14" s="33">
        <v>11</v>
      </c>
      <c r="C14" s="27">
        <v>1</v>
      </c>
      <c r="D14" s="27">
        <v>4</v>
      </c>
      <c r="E14" s="27">
        <v>1</v>
      </c>
      <c r="F14" s="27">
        <f t="shared" si="4"/>
        <v>4</v>
      </c>
      <c r="G14" s="27">
        <f t="shared" si="5"/>
        <v>-3</v>
      </c>
      <c r="H14" s="27">
        <f t="shared" si="6"/>
        <v>0</v>
      </c>
      <c r="I14" s="34">
        <f>VLOOKUP(F14,naive_stat!$A$4:$E$13,5,0)</f>
        <v>0.5161290322580645</v>
      </c>
      <c r="J14" s="35">
        <f>11-VLOOKUP(F14,naive_stat!$A$4:$F$13,6,0)</f>
        <v>8</v>
      </c>
      <c r="K14" s="36">
        <f>HLOOKUP(F14,$AL$3:AU14,AV14,0)</f>
        <v>0.33333333333333331</v>
      </c>
      <c r="L14" s="44">
        <f>IF(VLOOKUP(C14,dynamic!$A$4:$F$13,4,0)&gt;VLOOKUP(D14,dynamic!$A$4:$F$13,4,0),C14,D14)</f>
        <v>1</v>
      </c>
      <c r="M14" s="44">
        <f t="shared" si="7"/>
        <v>1</v>
      </c>
      <c r="N14" s="44">
        <f>IF(VLOOKUP(C14,dynamic!$A$4:$F$13,2,0)&gt;VLOOKUP(D14,dynamic!$A$4:$F$13,2,0),C14,D14)</f>
        <v>1</v>
      </c>
      <c r="O14" s="44">
        <f t="shared" si="8"/>
        <v>1</v>
      </c>
      <c r="P14" s="44">
        <f>IF(VLOOKUP(C14,dynamic!$A$4:$F$13,6,0)&gt;VLOOKUP(D14,dynamic!$A$4:$F$13,6,0),C14,D14)</f>
        <v>1</v>
      </c>
      <c r="Q14" s="44">
        <f t="shared" si="9"/>
        <v>1</v>
      </c>
      <c r="R14" s="27">
        <f>COUNTIF($E$4:$E14,R$3)</f>
        <v>1</v>
      </c>
      <c r="S14" s="27">
        <f>COUNTIF($E$4:$E14,S$3)</f>
        <v>2</v>
      </c>
      <c r="T14" s="27">
        <f>COUNTIF($E$4:$E14,T$3)</f>
        <v>2</v>
      </c>
      <c r="U14" s="27">
        <f>COUNTIF($E$4:$E14,U$3)</f>
        <v>1</v>
      </c>
      <c r="V14" s="27">
        <f>COUNTIF($E$4:$E14,V$3)</f>
        <v>1</v>
      </c>
      <c r="W14" s="27">
        <f>COUNTIF($E$4:$E14,W$3)</f>
        <v>0</v>
      </c>
      <c r="X14" s="27">
        <f>COUNTIF($E$4:$E14,X$3)</f>
        <v>1</v>
      </c>
      <c r="Y14" s="27">
        <f>COUNTIF($E$4:$E14,Y$3)</f>
        <v>1</v>
      </c>
      <c r="Z14" s="27">
        <f>COUNTIF($E$4:$E14,Z$3)</f>
        <v>2</v>
      </c>
      <c r="AA14" s="27">
        <f>COUNTIF($E$4:$E14,AA$3)</f>
        <v>0</v>
      </c>
      <c r="AB14" s="38">
        <f>COUNTIF($E$4:$F14,R$3)</f>
        <v>2</v>
      </c>
      <c r="AC14" s="28">
        <f>COUNTIF($E$4:$F14,S$3)</f>
        <v>4</v>
      </c>
      <c r="AD14" s="28">
        <f>COUNTIF($E$4:$F14,T$3)</f>
        <v>2</v>
      </c>
      <c r="AE14" s="28">
        <f>COUNTIF($E$4:$F14,U$3)</f>
        <v>2</v>
      </c>
      <c r="AF14" s="28">
        <f>COUNTIF($E$4:$F14,V$3)</f>
        <v>3</v>
      </c>
      <c r="AG14" s="28">
        <f>COUNTIF($E$4:$F14,W$3)</f>
        <v>1</v>
      </c>
      <c r="AH14" s="28">
        <f>COUNTIF($E$4:$F14,X$3)</f>
        <v>2</v>
      </c>
      <c r="AI14" s="28">
        <f>COUNTIF($E$4:$F14,Y$3)</f>
        <v>1</v>
      </c>
      <c r="AJ14" s="28">
        <f>COUNTIF($E$4:$F14,Z$3)</f>
        <v>3</v>
      </c>
      <c r="AK14" s="28">
        <f>COUNTIF($E$4:$F14,AA$3)</f>
        <v>2</v>
      </c>
      <c r="AL14" s="36">
        <f t="shared" si="10"/>
        <v>0.5</v>
      </c>
      <c r="AM14" s="36">
        <f t="shared" si="11"/>
        <v>0.5</v>
      </c>
      <c r="AN14" s="36">
        <f t="shared" si="12"/>
        <v>1</v>
      </c>
      <c r="AO14" s="36">
        <f t="shared" si="13"/>
        <v>0.5</v>
      </c>
      <c r="AP14" s="36">
        <f t="shared" si="14"/>
        <v>0.33333333333333331</v>
      </c>
      <c r="AQ14" s="36">
        <f t="shared" si="15"/>
        <v>0</v>
      </c>
      <c r="AR14" s="36">
        <f t="shared" si="16"/>
        <v>0.5</v>
      </c>
      <c r="AS14" s="36">
        <f t="shared" si="17"/>
        <v>1</v>
      </c>
      <c r="AT14" s="36">
        <f t="shared" si="18"/>
        <v>0.66666666666666663</v>
      </c>
      <c r="AU14" s="36">
        <f t="shared" si="19"/>
        <v>0</v>
      </c>
      <c r="AV14" s="27">
        <v>12</v>
      </c>
    </row>
    <row r="15" spans="1:48" x14ac:dyDescent="0.35">
      <c r="A15" t="s">
        <v>144</v>
      </c>
      <c r="B15" s="33">
        <v>12</v>
      </c>
      <c r="C15" s="27">
        <v>5</v>
      </c>
      <c r="D15" s="27">
        <v>8</v>
      </c>
      <c r="E15" s="27">
        <v>5</v>
      </c>
      <c r="F15" s="27">
        <f t="shared" si="4"/>
        <v>8</v>
      </c>
      <c r="G15" s="27">
        <f t="shared" si="5"/>
        <v>-3</v>
      </c>
      <c r="H15" s="27">
        <f t="shared" si="6"/>
        <v>0</v>
      </c>
      <c r="I15" s="34">
        <f>VLOOKUP(F15,naive_stat!$A$4:$E$13,5,0)</f>
        <v>0.32</v>
      </c>
      <c r="J15" s="35">
        <f>11-VLOOKUP(F15,naive_stat!$A$4:$F$13,6,0)</f>
        <v>1</v>
      </c>
      <c r="K15" s="36">
        <f>HLOOKUP(F15,$AL$3:AU15,AV15,0)</f>
        <v>0.5</v>
      </c>
      <c r="L15" s="44">
        <f>IF(VLOOKUP(C15,dynamic!$A$4:$F$13,4,0)&gt;VLOOKUP(D15,dynamic!$A$4:$F$13,4,0),C15,D15)</f>
        <v>5</v>
      </c>
      <c r="M15" s="44">
        <f t="shared" si="7"/>
        <v>1</v>
      </c>
      <c r="N15" s="44">
        <f>IF(VLOOKUP(C15,dynamic!$A$4:$F$13,2,0)&gt;VLOOKUP(D15,dynamic!$A$4:$F$13,2,0),C15,D15)</f>
        <v>5</v>
      </c>
      <c r="O15" s="44">
        <f t="shared" si="8"/>
        <v>1</v>
      </c>
      <c r="P15" s="44">
        <f>IF(VLOOKUP(C15,dynamic!$A$4:$F$13,6,0)&gt;VLOOKUP(D15,dynamic!$A$4:$F$13,6,0),C15,D15)</f>
        <v>5</v>
      </c>
      <c r="Q15" s="44">
        <f t="shared" si="9"/>
        <v>1</v>
      </c>
      <c r="R15" s="27">
        <f>COUNTIF($E$4:$E15,R$3)</f>
        <v>1</v>
      </c>
      <c r="S15" s="27">
        <f>COUNTIF($E$4:$E15,S$3)</f>
        <v>2</v>
      </c>
      <c r="T15" s="27">
        <f>COUNTIF($E$4:$E15,T$3)</f>
        <v>2</v>
      </c>
      <c r="U15" s="27">
        <f>COUNTIF($E$4:$E15,U$3)</f>
        <v>1</v>
      </c>
      <c r="V15" s="27">
        <f>COUNTIF($E$4:$E15,V$3)</f>
        <v>1</v>
      </c>
      <c r="W15" s="27">
        <f>COUNTIF($E$4:$E15,W$3)</f>
        <v>1</v>
      </c>
      <c r="X15" s="27">
        <f>COUNTIF($E$4:$E15,X$3)</f>
        <v>1</v>
      </c>
      <c r="Y15" s="27">
        <f>COUNTIF($E$4:$E15,Y$3)</f>
        <v>1</v>
      </c>
      <c r="Z15" s="27">
        <f>COUNTIF($E$4:$E15,Z$3)</f>
        <v>2</v>
      </c>
      <c r="AA15" s="27">
        <f>COUNTIF($E$4:$E15,AA$3)</f>
        <v>0</v>
      </c>
      <c r="AB15" s="38">
        <f>COUNTIF($E$4:$F15,R$3)</f>
        <v>2</v>
      </c>
      <c r="AC15" s="28">
        <f>COUNTIF($E$4:$F15,S$3)</f>
        <v>4</v>
      </c>
      <c r="AD15" s="28">
        <f>COUNTIF($E$4:$F15,T$3)</f>
        <v>2</v>
      </c>
      <c r="AE15" s="28">
        <f>COUNTIF($E$4:$F15,U$3)</f>
        <v>2</v>
      </c>
      <c r="AF15" s="28">
        <f>COUNTIF($E$4:$F15,V$3)</f>
        <v>3</v>
      </c>
      <c r="AG15" s="28">
        <f>COUNTIF($E$4:$F15,W$3)</f>
        <v>2</v>
      </c>
      <c r="AH15" s="28">
        <f>COUNTIF($E$4:$F15,X$3)</f>
        <v>2</v>
      </c>
      <c r="AI15" s="28">
        <f>COUNTIF($E$4:$F15,Y$3)</f>
        <v>1</v>
      </c>
      <c r="AJ15" s="28">
        <f>COUNTIF($E$4:$F15,Z$3)</f>
        <v>4</v>
      </c>
      <c r="AK15" s="28">
        <f>COUNTIF($E$4:$F15,AA$3)</f>
        <v>2</v>
      </c>
      <c r="AL15" s="36">
        <f t="shared" si="10"/>
        <v>0.5</v>
      </c>
      <c r="AM15" s="36">
        <f t="shared" si="11"/>
        <v>0.5</v>
      </c>
      <c r="AN15" s="36">
        <f t="shared" si="12"/>
        <v>1</v>
      </c>
      <c r="AO15" s="36">
        <f t="shared" si="13"/>
        <v>0.5</v>
      </c>
      <c r="AP15" s="36">
        <f t="shared" si="14"/>
        <v>0.33333333333333331</v>
      </c>
      <c r="AQ15" s="36">
        <f t="shared" si="15"/>
        <v>0.5</v>
      </c>
      <c r="AR15" s="36">
        <f t="shared" si="16"/>
        <v>0.5</v>
      </c>
      <c r="AS15" s="36">
        <f t="shared" si="17"/>
        <v>1</v>
      </c>
      <c r="AT15" s="36">
        <f t="shared" si="18"/>
        <v>0.5</v>
      </c>
      <c r="AU15" s="36">
        <f t="shared" si="19"/>
        <v>0</v>
      </c>
      <c r="AV15" s="27">
        <v>13</v>
      </c>
    </row>
    <row r="16" spans="1:48" x14ac:dyDescent="0.35">
      <c r="A16" t="s">
        <v>144</v>
      </c>
      <c r="B16" s="33">
        <v>13</v>
      </c>
      <c r="C16" s="27">
        <v>3</v>
      </c>
      <c r="D16" s="27">
        <v>4</v>
      </c>
      <c r="E16" s="27">
        <v>3</v>
      </c>
      <c r="F16" s="27">
        <f t="shared" si="4"/>
        <v>4</v>
      </c>
      <c r="G16" s="27">
        <f t="shared" si="5"/>
        <v>-1</v>
      </c>
      <c r="H16" s="27">
        <f t="shared" si="6"/>
        <v>0</v>
      </c>
      <c r="I16" s="34">
        <f>VLOOKUP(F16,naive_stat!$A$4:$E$13,5,0)</f>
        <v>0.5161290322580645</v>
      </c>
      <c r="J16" s="35">
        <f>11-VLOOKUP(F16,naive_stat!$A$4:$F$13,6,0)</f>
        <v>8</v>
      </c>
      <c r="K16" s="36">
        <f>HLOOKUP(F16,$AL$3:AU16,AV16,0)</f>
        <v>0.25</v>
      </c>
      <c r="L16" s="44">
        <f>IF(VLOOKUP(C16,dynamic!$A$4:$F$13,4,0)&gt;VLOOKUP(D16,dynamic!$A$4:$F$13,4,0),C16,D16)</f>
        <v>4</v>
      </c>
      <c r="M16" s="44">
        <f t="shared" si="7"/>
        <v>0</v>
      </c>
      <c r="N16" s="44">
        <f>IF(VLOOKUP(C16,dynamic!$A$4:$F$13,2,0)&gt;VLOOKUP(D16,dynamic!$A$4:$F$13,2,0),C16,D16)</f>
        <v>4</v>
      </c>
      <c r="O16" s="44">
        <f t="shared" si="8"/>
        <v>0</v>
      </c>
      <c r="P16" s="44">
        <f>IF(VLOOKUP(C16,dynamic!$A$4:$F$13,6,0)&gt;VLOOKUP(D16,dynamic!$A$4:$F$13,6,0),C16,D16)</f>
        <v>3</v>
      </c>
      <c r="Q16" s="44">
        <f t="shared" si="9"/>
        <v>1</v>
      </c>
      <c r="R16" s="27">
        <f>COUNTIF($E$4:$E16,R$3)</f>
        <v>1</v>
      </c>
      <c r="S16" s="27">
        <f>COUNTIF($E$4:$E16,S$3)</f>
        <v>2</v>
      </c>
      <c r="T16" s="27">
        <f>COUNTIF($E$4:$E16,T$3)</f>
        <v>2</v>
      </c>
      <c r="U16" s="27">
        <f>COUNTIF($E$4:$E16,U$3)</f>
        <v>2</v>
      </c>
      <c r="V16" s="27">
        <f>COUNTIF($E$4:$E16,V$3)</f>
        <v>1</v>
      </c>
      <c r="W16" s="27">
        <f>COUNTIF($E$4:$E16,W$3)</f>
        <v>1</v>
      </c>
      <c r="X16" s="27">
        <f>COUNTIF($E$4:$E16,X$3)</f>
        <v>1</v>
      </c>
      <c r="Y16" s="27">
        <f>COUNTIF($E$4:$E16,Y$3)</f>
        <v>1</v>
      </c>
      <c r="Z16" s="27">
        <f>COUNTIF($E$4:$E16,Z$3)</f>
        <v>2</v>
      </c>
      <c r="AA16" s="27">
        <f>COUNTIF($E$4:$E16,AA$3)</f>
        <v>0</v>
      </c>
      <c r="AB16" s="38">
        <f>COUNTIF($E$4:$F16,R$3)</f>
        <v>2</v>
      </c>
      <c r="AC16" s="28">
        <f>COUNTIF($E$4:$F16,S$3)</f>
        <v>4</v>
      </c>
      <c r="AD16" s="28">
        <f>COUNTIF($E$4:$F16,T$3)</f>
        <v>2</v>
      </c>
      <c r="AE16" s="28">
        <f>COUNTIF($E$4:$F16,U$3)</f>
        <v>3</v>
      </c>
      <c r="AF16" s="28">
        <f>COUNTIF($E$4:$F16,V$3)</f>
        <v>4</v>
      </c>
      <c r="AG16" s="28">
        <f>COUNTIF($E$4:$F16,W$3)</f>
        <v>2</v>
      </c>
      <c r="AH16" s="28">
        <f>COUNTIF($E$4:$F16,X$3)</f>
        <v>2</v>
      </c>
      <c r="AI16" s="28">
        <f>COUNTIF($E$4:$F16,Y$3)</f>
        <v>1</v>
      </c>
      <c r="AJ16" s="28">
        <f>COUNTIF($E$4:$F16,Z$3)</f>
        <v>4</v>
      </c>
      <c r="AK16" s="28">
        <f>COUNTIF($E$4:$F16,AA$3)</f>
        <v>2</v>
      </c>
      <c r="AL16" s="36">
        <f t="shared" si="10"/>
        <v>0.5</v>
      </c>
      <c r="AM16" s="36">
        <f t="shared" si="11"/>
        <v>0.5</v>
      </c>
      <c r="AN16" s="36">
        <f t="shared" si="12"/>
        <v>1</v>
      </c>
      <c r="AO16" s="36">
        <f t="shared" si="13"/>
        <v>0.66666666666666663</v>
      </c>
      <c r="AP16" s="36">
        <f t="shared" si="14"/>
        <v>0.25</v>
      </c>
      <c r="AQ16" s="36">
        <f t="shared" si="15"/>
        <v>0.5</v>
      </c>
      <c r="AR16" s="36">
        <f t="shared" si="16"/>
        <v>0.5</v>
      </c>
      <c r="AS16" s="36">
        <f t="shared" si="17"/>
        <v>1</v>
      </c>
      <c r="AT16" s="36">
        <f t="shared" si="18"/>
        <v>0.5</v>
      </c>
      <c r="AU16" s="36">
        <f t="shared" si="19"/>
        <v>0</v>
      </c>
      <c r="AV16" s="27">
        <v>14</v>
      </c>
    </row>
    <row r="17" spans="1:48" x14ac:dyDescent="0.35">
      <c r="A17" t="s">
        <v>144</v>
      </c>
      <c r="B17" s="33">
        <v>14</v>
      </c>
      <c r="C17" s="27">
        <v>0</v>
      </c>
      <c r="D17" s="27">
        <v>1</v>
      </c>
      <c r="E17" s="27">
        <v>1</v>
      </c>
      <c r="F17" s="27">
        <f t="shared" si="4"/>
        <v>0</v>
      </c>
      <c r="G17" s="27">
        <f t="shared" si="5"/>
        <v>-1</v>
      </c>
      <c r="H17" s="27">
        <f t="shared" si="6"/>
        <v>0</v>
      </c>
      <c r="I17" s="34">
        <f>VLOOKUP(F17,naive_stat!$A$4:$E$13,5,0)</f>
        <v>0.5161290322580645</v>
      </c>
      <c r="J17" s="35">
        <f>11-VLOOKUP(F17,naive_stat!$A$4:$F$13,6,0)</f>
        <v>8</v>
      </c>
      <c r="K17" s="36">
        <f>HLOOKUP(F17,$AL$3:AU17,AV17,0)</f>
        <v>0.33333333333333331</v>
      </c>
      <c r="L17" s="44">
        <f>IF(VLOOKUP(C17,dynamic!$A$4:$F$13,4,0)&gt;VLOOKUP(D17,dynamic!$A$4:$F$13,4,0),C17,D17)</f>
        <v>1</v>
      </c>
      <c r="M17" s="44">
        <f t="shared" si="7"/>
        <v>1</v>
      </c>
      <c r="N17" s="44">
        <f>IF(VLOOKUP(C17,dynamic!$A$4:$F$13,2,0)&gt;VLOOKUP(D17,dynamic!$A$4:$F$13,2,0),C17,D17)</f>
        <v>1</v>
      </c>
      <c r="O17" s="44">
        <f t="shared" si="8"/>
        <v>1</v>
      </c>
      <c r="P17" s="44">
        <f>IF(VLOOKUP(C17,dynamic!$A$4:$F$13,6,0)&gt;VLOOKUP(D17,dynamic!$A$4:$F$13,6,0),C17,D17)</f>
        <v>1</v>
      </c>
      <c r="Q17" s="44">
        <f t="shared" si="9"/>
        <v>1</v>
      </c>
      <c r="R17" s="27">
        <f>COUNTIF($E$4:$E17,R$3)</f>
        <v>1</v>
      </c>
      <c r="S17" s="27">
        <f>COUNTIF($E$4:$E17,S$3)</f>
        <v>3</v>
      </c>
      <c r="T17" s="27">
        <f>COUNTIF($E$4:$E17,T$3)</f>
        <v>2</v>
      </c>
      <c r="U17" s="27">
        <f>COUNTIF($E$4:$E17,U$3)</f>
        <v>2</v>
      </c>
      <c r="V17" s="27">
        <f>COUNTIF($E$4:$E17,V$3)</f>
        <v>1</v>
      </c>
      <c r="W17" s="27">
        <f>COUNTIF($E$4:$E17,W$3)</f>
        <v>1</v>
      </c>
      <c r="X17" s="27">
        <f>COUNTIF($E$4:$E17,X$3)</f>
        <v>1</v>
      </c>
      <c r="Y17" s="27">
        <f>COUNTIF($E$4:$E17,Y$3)</f>
        <v>1</v>
      </c>
      <c r="Z17" s="27">
        <f>COUNTIF($E$4:$E17,Z$3)</f>
        <v>2</v>
      </c>
      <c r="AA17" s="27">
        <f>COUNTIF($E$4:$E17,AA$3)</f>
        <v>0</v>
      </c>
      <c r="AB17" s="38">
        <f>COUNTIF($E$4:$F17,R$3)</f>
        <v>3</v>
      </c>
      <c r="AC17" s="28">
        <f>COUNTIF($E$4:$F17,S$3)</f>
        <v>5</v>
      </c>
      <c r="AD17" s="28">
        <f>COUNTIF($E$4:$F17,T$3)</f>
        <v>2</v>
      </c>
      <c r="AE17" s="28">
        <f>COUNTIF($E$4:$F17,U$3)</f>
        <v>3</v>
      </c>
      <c r="AF17" s="28">
        <f>COUNTIF($E$4:$F17,V$3)</f>
        <v>4</v>
      </c>
      <c r="AG17" s="28">
        <f>COUNTIF($E$4:$F17,W$3)</f>
        <v>2</v>
      </c>
      <c r="AH17" s="28">
        <f>COUNTIF($E$4:$F17,X$3)</f>
        <v>2</v>
      </c>
      <c r="AI17" s="28">
        <f>COUNTIF($E$4:$F17,Y$3)</f>
        <v>1</v>
      </c>
      <c r="AJ17" s="28">
        <f>COUNTIF($E$4:$F17,Z$3)</f>
        <v>4</v>
      </c>
      <c r="AK17" s="28">
        <f>COUNTIF($E$4:$F17,AA$3)</f>
        <v>2</v>
      </c>
      <c r="AL17" s="36">
        <f t="shared" si="10"/>
        <v>0.33333333333333331</v>
      </c>
      <c r="AM17" s="36">
        <f t="shared" si="11"/>
        <v>0.6</v>
      </c>
      <c r="AN17" s="36">
        <f t="shared" si="12"/>
        <v>1</v>
      </c>
      <c r="AO17" s="36">
        <f t="shared" si="13"/>
        <v>0.66666666666666663</v>
      </c>
      <c r="AP17" s="36">
        <f t="shared" si="14"/>
        <v>0.25</v>
      </c>
      <c r="AQ17" s="36">
        <f t="shared" si="15"/>
        <v>0.5</v>
      </c>
      <c r="AR17" s="36">
        <f t="shared" si="16"/>
        <v>0.5</v>
      </c>
      <c r="AS17" s="36">
        <f t="shared" si="17"/>
        <v>1</v>
      </c>
      <c r="AT17" s="36">
        <f t="shared" si="18"/>
        <v>0.5</v>
      </c>
      <c r="AU17" s="36">
        <f t="shared" si="19"/>
        <v>0</v>
      </c>
      <c r="AV17" s="27">
        <v>15</v>
      </c>
    </row>
    <row r="18" spans="1:48" x14ac:dyDescent="0.35">
      <c r="A18" t="s">
        <v>144</v>
      </c>
      <c r="B18" s="33">
        <v>15</v>
      </c>
      <c r="C18" s="27">
        <v>2</v>
      </c>
      <c r="D18" s="27">
        <v>5</v>
      </c>
      <c r="E18" s="27">
        <v>2</v>
      </c>
      <c r="F18" s="27">
        <f t="shared" si="4"/>
        <v>5</v>
      </c>
      <c r="G18" s="27">
        <f t="shared" si="5"/>
        <v>-3</v>
      </c>
      <c r="H18" s="27">
        <f t="shared" si="6"/>
        <v>0</v>
      </c>
      <c r="I18" s="34">
        <f>VLOOKUP(F18,naive_stat!$A$4:$E$13,5,0)</f>
        <v>0.42307692307692307</v>
      </c>
      <c r="J18" s="35">
        <f>11-VLOOKUP(F18,naive_stat!$A$4:$F$13,6,0)</f>
        <v>3</v>
      </c>
      <c r="K18" s="36">
        <f>HLOOKUP(F18,$AL$3:AU18,AV18,0)</f>
        <v>0.33333333333333331</v>
      </c>
      <c r="L18" s="44">
        <f>IF(VLOOKUP(C18,dynamic!$A$4:$F$13,4,0)&gt;VLOOKUP(D18,dynamic!$A$4:$F$13,4,0),C18,D18)</f>
        <v>2</v>
      </c>
      <c r="M18" s="44">
        <f t="shared" si="7"/>
        <v>1</v>
      </c>
      <c r="N18" s="44">
        <f>IF(VLOOKUP(C18,dynamic!$A$4:$F$13,2,0)&gt;VLOOKUP(D18,dynamic!$A$4:$F$13,2,0),C18,D18)</f>
        <v>2</v>
      </c>
      <c r="O18" s="44">
        <f t="shared" si="8"/>
        <v>1</v>
      </c>
      <c r="P18" s="44">
        <f>IF(VLOOKUP(C18,dynamic!$A$4:$F$13,6,0)&gt;VLOOKUP(D18,dynamic!$A$4:$F$13,6,0),C18,D18)</f>
        <v>5</v>
      </c>
      <c r="Q18" s="44">
        <f t="shared" si="9"/>
        <v>0</v>
      </c>
      <c r="R18" s="27">
        <f>COUNTIF($E$4:$E18,R$3)</f>
        <v>1</v>
      </c>
      <c r="S18" s="27">
        <f>COUNTIF($E$4:$E18,S$3)</f>
        <v>3</v>
      </c>
      <c r="T18" s="27">
        <f>COUNTIF($E$4:$E18,T$3)</f>
        <v>3</v>
      </c>
      <c r="U18" s="27">
        <f>COUNTIF($E$4:$E18,U$3)</f>
        <v>2</v>
      </c>
      <c r="V18" s="27">
        <f>COUNTIF($E$4:$E18,V$3)</f>
        <v>1</v>
      </c>
      <c r="W18" s="27">
        <f>COUNTIF($E$4:$E18,W$3)</f>
        <v>1</v>
      </c>
      <c r="X18" s="27">
        <f>COUNTIF($E$4:$E18,X$3)</f>
        <v>1</v>
      </c>
      <c r="Y18" s="27">
        <f>COUNTIF($E$4:$E18,Y$3)</f>
        <v>1</v>
      </c>
      <c r="Z18" s="27">
        <f>COUNTIF($E$4:$E18,Z$3)</f>
        <v>2</v>
      </c>
      <c r="AA18" s="27">
        <f>COUNTIF($E$4:$E18,AA$3)</f>
        <v>0</v>
      </c>
      <c r="AB18" s="38">
        <f>COUNTIF($E$4:$F18,R$3)</f>
        <v>3</v>
      </c>
      <c r="AC18" s="28">
        <f>COUNTIF($E$4:$F18,S$3)</f>
        <v>5</v>
      </c>
      <c r="AD18" s="28">
        <f>COUNTIF($E$4:$F18,T$3)</f>
        <v>3</v>
      </c>
      <c r="AE18" s="28">
        <f>COUNTIF($E$4:$F18,U$3)</f>
        <v>3</v>
      </c>
      <c r="AF18" s="28">
        <f>COUNTIF($E$4:$F18,V$3)</f>
        <v>4</v>
      </c>
      <c r="AG18" s="28">
        <f>COUNTIF($E$4:$F18,W$3)</f>
        <v>3</v>
      </c>
      <c r="AH18" s="28">
        <f>COUNTIF($E$4:$F18,X$3)</f>
        <v>2</v>
      </c>
      <c r="AI18" s="28">
        <f>COUNTIF($E$4:$F18,Y$3)</f>
        <v>1</v>
      </c>
      <c r="AJ18" s="28">
        <f>COUNTIF($E$4:$F18,Z$3)</f>
        <v>4</v>
      </c>
      <c r="AK18" s="28">
        <f>COUNTIF($E$4:$F18,AA$3)</f>
        <v>2</v>
      </c>
      <c r="AL18" s="36">
        <f t="shared" si="10"/>
        <v>0.33333333333333331</v>
      </c>
      <c r="AM18" s="36">
        <f t="shared" si="11"/>
        <v>0.6</v>
      </c>
      <c r="AN18" s="36">
        <f t="shared" si="12"/>
        <v>1</v>
      </c>
      <c r="AO18" s="36">
        <f t="shared" si="13"/>
        <v>0.66666666666666663</v>
      </c>
      <c r="AP18" s="36">
        <f t="shared" si="14"/>
        <v>0.25</v>
      </c>
      <c r="AQ18" s="36">
        <f t="shared" si="15"/>
        <v>0.33333333333333331</v>
      </c>
      <c r="AR18" s="36">
        <f t="shared" si="16"/>
        <v>0.5</v>
      </c>
      <c r="AS18" s="36">
        <f t="shared" si="17"/>
        <v>1</v>
      </c>
      <c r="AT18" s="36">
        <f t="shared" si="18"/>
        <v>0.5</v>
      </c>
      <c r="AU18" s="36">
        <f t="shared" si="19"/>
        <v>0</v>
      </c>
      <c r="AV18" s="27">
        <v>16</v>
      </c>
    </row>
    <row r="19" spans="1:48" x14ac:dyDescent="0.35">
      <c r="A19" t="s">
        <v>144</v>
      </c>
      <c r="B19" s="33">
        <v>16</v>
      </c>
      <c r="C19" s="27">
        <v>0</v>
      </c>
      <c r="D19" s="27">
        <v>5</v>
      </c>
      <c r="E19" s="27">
        <v>5</v>
      </c>
      <c r="F19" s="27">
        <f t="shared" si="4"/>
        <v>0</v>
      </c>
      <c r="G19" s="27">
        <f t="shared" si="5"/>
        <v>-5</v>
      </c>
      <c r="H19" s="27">
        <f t="shared" si="6"/>
        <v>0</v>
      </c>
      <c r="I19" s="34">
        <f>VLOOKUP(F19,naive_stat!$A$4:$E$13,5,0)</f>
        <v>0.5161290322580645</v>
      </c>
      <c r="J19" s="35">
        <f>11-VLOOKUP(F19,naive_stat!$A$4:$F$13,6,0)</f>
        <v>8</v>
      </c>
      <c r="K19" s="36">
        <f>HLOOKUP(F19,$AL$3:AU19,AV19,0)</f>
        <v>0.25</v>
      </c>
      <c r="L19" s="44">
        <f>IF(VLOOKUP(C19,dynamic!$A$4:$F$13,4,0)&gt;VLOOKUP(D19,dynamic!$A$4:$F$13,4,0),C19,D19)</f>
        <v>0</v>
      </c>
      <c r="M19" s="44">
        <f t="shared" si="7"/>
        <v>0</v>
      </c>
      <c r="N19" s="44">
        <f>IF(VLOOKUP(C19,dynamic!$A$4:$F$13,2,0)&gt;VLOOKUP(D19,dynamic!$A$4:$F$13,2,0),C19,D19)</f>
        <v>0</v>
      </c>
      <c r="O19" s="44">
        <f t="shared" si="8"/>
        <v>0</v>
      </c>
      <c r="P19" s="44">
        <f>IF(VLOOKUP(C19,dynamic!$A$4:$F$13,6,0)&gt;VLOOKUP(D19,dynamic!$A$4:$F$13,6,0),C19,D19)</f>
        <v>0</v>
      </c>
      <c r="Q19" s="44">
        <f t="shared" si="9"/>
        <v>0</v>
      </c>
      <c r="R19" s="27">
        <f>COUNTIF($E$4:$E19,R$3)</f>
        <v>1</v>
      </c>
      <c r="S19" s="27">
        <f>COUNTIF($E$4:$E19,S$3)</f>
        <v>3</v>
      </c>
      <c r="T19" s="27">
        <f>COUNTIF($E$4:$E19,T$3)</f>
        <v>3</v>
      </c>
      <c r="U19" s="27">
        <f>COUNTIF($E$4:$E19,U$3)</f>
        <v>2</v>
      </c>
      <c r="V19" s="27">
        <f>COUNTIF($E$4:$E19,V$3)</f>
        <v>1</v>
      </c>
      <c r="W19" s="27">
        <f>COUNTIF($E$4:$E19,W$3)</f>
        <v>2</v>
      </c>
      <c r="X19" s="27">
        <f>COUNTIF($E$4:$E19,X$3)</f>
        <v>1</v>
      </c>
      <c r="Y19" s="27">
        <f>COUNTIF($E$4:$E19,Y$3)</f>
        <v>1</v>
      </c>
      <c r="Z19" s="27">
        <f>COUNTIF($E$4:$E19,Z$3)</f>
        <v>2</v>
      </c>
      <c r="AA19" s="27">
        <f>COUNTIF($E$4:$E19,AA$3)</f>
        <v>0</v>
      </c>
      <c r="AB19" s="38">
        <f>COUNTIF($E$4:$F19,R$3)</f>
        <v>4</v>
      </c>
      <c r="AC19" s="28">
        <f>COUNTIF($E$4:$F19,S$3)</f>
        <v>5</v>
      </c>
      <c r="AD19" s="28">
        <f>COUNTIF($E$4:$F19,T$3)</f>
        <v>3</v>
      </c>
      <c r="AE19" s="28">
        <f>COUNTIF($E$4:$F19,U$3)</f>
        <v>3</v>
      </c>
      <c r="AF19" s="28">
        <f>COUNTIF($E$4:$F19,V$3)</f>
        <v>4</v>
      </c>
      <c r="AG19" s="28">
        <f>COUNTIF($E$4:$F19,W$3)</f>
        <v>4</v>
      </c>
      <c r="AH19" s="28">
        <f>COUNTIF($E$4:$F19,X$3)</f>
        <v>2</v>
      </c>
      <c r="AI19" s="28">
        <f>COUNTIF($E$4:$F19,Y$3)</f>
        <v>1</v>
      </c>
      <c r="AJ19" s="28">
        <f>COUNTIF($E$4:$F19,Z$3)</f>
        <v>4</v>
      </c>
      <c r="AK19" s="28">
        <f>COUNTIF($E$4:$F19,AA$3)</f>
        <v>2</v>
      </c>
      <c r="AL19" s="36">
        <f t="shared" si="10"/>
        <v>0.25</v>
      </c>
      <c r="AM19" s="36">
        <f t="shared" si="11"/>
        <v>0.6</v>
      </c>
      <c r="AN19" s="36">
        <f t="shared" si="12"/>
        <v>1</v>
      </c>
      <c r="AO19" s="36">
        <f t="shared" si="13"/>
        <v>0.66666666666666663</v>
      </c>
      <c r="AP19" s="36">
        <f t="shared" si="14"/>
        <v>0.25</v>
      </c>
      <c r="AQ19" s="36">
        <f t="shared" si="15"/>
        <v>0.5</v>
      </c>
      <c r="AR19" s="36">
        <f t="shared" si="16"/>
        <v>0.5</v>
      </c>
      <c r="AS19" s="36">
        <f t="shared" si="17"/>
        <v>1</v>
      </c>
      <c r="AT19" s="36">
        <f t="shared" si="18"/>
        <v>0.5</v>
      </c>
      <c r="AU19" s="36">
        <f t="shared" si="19"/>
        <v>0</v>
      </c>
      <c r="AV19" s="27">
        <v>17</v>
      </c>
    </row>
    <row r="20" spans="1:48" x14ac:dyDescent="0.35">
      <c r="A20" t="s">
        <v>144</v>
      </c>
      <c r="B20" s="33">
        <v>17</v>
      </c>
      <c r="C20" s="27">
        <v>1</v>
      </c>
      <c r="D20" s="27">
        <v>7</v>
      </c>
      <c r="E20" s="27">
        <v>1</v>
      </c>
      <c r="F20" s="27">
        <f t="shared" si="4"/>
        <v>7</v>
      </c>
      <c r="G20" s="27">
        <f t="shared" si="5"/>
        <v>-6</v>
      </c>
      <c r="H20" s="27">
        <f t="shared" si="6"/>
        <v>0</v>
      </c>
      <c r="I20" s="34">
        <f>VLOOKUP(F20,naive_stat!$A$4:$E$13,5,0)</f>
        <v>0.44827586206896552</v>
      </c>
      <c r="J20" s="35">
        <f>11-VLOOKUP(F20,naive_stat!$A$4:$F$13,6,0)</f>
        <v>4</v>
      </c>
      <c r="K20" s="36">
        <f>HLOOKUP(F20,$AL$3:AU20,AV20,0)</f>
        <v>0.5</v>
      </c>
      <c r="L20" s="44">
        <f>IF(VLOOKUP(C20,dynamic!$A$4:$F$13,4,0)&gt;VLOOKUP(D20,dynamic!$A$4:$F$13,4,0),C20,D20)</f>
        <v>1</v>
      </c>
      <c r="M20" s="44">
        <f t="shared" si="7"/>
        <v>1</v>
      </c>
      <c r="N20" s="44">
        <f>IF(VLOOKUP(C20,dynamic!$A$4:$F$13,2,0)&gt;VLOOKUP(D20,dynamic!$A$4:$F$13,2,0),C20,D20)</f>
        <v>1</v>
      </c>
      <c r="O20" s="44">
        <f t="shared" si="8"/>
        <v>1</v>
      </c>
      <c r="P20" s="44">
        <f>IF(VLOOKUP(C20,dynamic!$A$4:$F$13,6,0)&gt;VLOOKUP(D20,dynamic!$A$4:$F$13,6,0),C20,D20)</f>
        <v>1</v>
      </c>
      <c r="Q20" s="44">
        <f t="shared" si="9"/>
        <v>1</v>
      </c>
      <c r="R20" s="27">
        <f>COUNTIF($E$4:$E20,R$3)</f>
        <v>1</v>
      </c>
      <c r="S20" s="27">
        <f>COUNTIF($E$4:$E20,S$3)</f>
        <v>4</v>
      </c>
      <c r="T20" s="27">
        <f>COUNTIF($E$4:$E20,T$3)</f>
        <v>3</v>
      </c>
      <c r="U20" s="27">
        <f>COUNTIF($E$4:$E20,U$3)</f>
        <v>2</v>
      </c>
      <c r="V20" s="27">
        <f>COUNTIF($E$4:$E20,V$3)</f>
        <v>1</v>
      </c>
      <c r="W20" s="27">
        <f>COUNTIF($E$4:$E20,W$3)</f>
        <v>2</v>
      </c>
      <c r="X20" s="27">
        <f>COUNTIF($E$4:$E20,X$3)</f>
        <v>1</v>
      </c>
      <c r="Y20" s="27">
        <f>COUNTIF($E$4:$E20,Y$3)</f>
        <v>1</v>
      </c>
      <c r="Z20" s="27">
        <f>COUNTIF($E$4:$E20,Z$3)</f>
        <v>2</v>
      </c>
      <c r="AA20" s="27">
        <f>COUNTIF($E$4:$E20,AA$3)</f>
        <v>0</v>
      </c>
      <c r="AB20" s="38">
        <f>COUNTIF($E$4:$F20,R$3)</f>
        <v>4</v>
      </c>
      <c r="AC20" s="28">
        <f>COUNTIF($E$4:$F20,S$3)</f>
        <v>6</v>
      </c>
      <c r="AD20" s="28">
        <f>COUNTIF($E$4:$F20,T$3)</f>
        <v>3</v>
      </c>
      <c r="AE20" s="28">
        <f>COUNTIF($E$4:$F20,U$3)</f>
        <v>3</v>
      </c>
      <c r="AF20" s="28">
        <f>COUNTIF($E$4:$F20,V$3)</f>
        <v>4</v>
      </c>
      <c r="AG20" s="28">
        <f>COUNTIF($E$4:$F20,W$3)</f>
        <v>4</v>
      </c>
      <c r="AH20" s="28">
        <f>COUNTIF($E$4:$F20,X$3)</f>
        <v>2</v>
      </c>
      <c r="AI20" s="28">
        <f>COUNTIF($E$4:$F20,Y$3)</f>
        <v>2</v>
      </c>
      <c r="AJ20" s="28">
        <f>COUNTIF($E$4:$F20,Z$3)</f>
        <v>4</v>
      </c>
      <c r="AK20" s="28">
        <f>COUNTIF($E$4:$F20,AA$3)</f>
        <v>2</v>
      </c>
      <c r="AL20" s="36">
        <f t="shared" si="10"/>
        <v>0.25</v>
      </c>
      <c r="AM20" s="36">
        <f t="shared" si="11"/>
        <v>0.66666666666666663</v>
      </c>
      <c r="AN20" s="36">
        <f t="shared" si="12"/>
        <v>1</v>
      </c>
      <c r="AO20" s="36">
        <f t="shared" si="13"/>
        <v>0.66666666666666663</v>
      </c>
      <c r="AP20" s="36">
        <f t="shared" si="14"/>
        <v>0.25</v>
      </c>
      <c r="AQ20" s="36">
        <f t="shared" si="15"/>
        <v>0.5</v>
      </c>
      <c r="AR20" s="36">
        <f t="shared" si="16"/>
        <v>0.5</v>
      </c>
      <c r="AS20" s="36">
        <f t="shared" si="17"/>
        <v>0.5</v>
      </c>
      <c r="AT20" s="36">
        <f t="shared" si="18"/>
        <v>0.5</v>
      </c>
      <c r="AU20" s="36">
        <f t="shared" si="19"/>
        <v>0</v>
      </c>
      <c r="AV20" s="27">
        <v>18</v>
      </c>
    </row>
    <row r="21" spans="1:48" x14ac:dyDescent="0.35">
      <c r="A21" t="s">
        <v>144</v>
      </c>
      <c r="B21" s="33">
        <v>18</v>
      </c>
      <c r="C21" s="27">
        <v>7</v>
      </c>
      <c r="D21" s="27">
        <v>2</v>
      </c>
      <c r="E21" s="27">
        <v>2</v>
      </c>
      <c r="F21" s="27">
        <f t="shared" si="4"/>
        <v>7</v>
      </c>
      <c r="G21" s="27">
        <f t="shared" si="5"/>
        <v>5</v>
      </c>
      <c r="H21" s="27">
        <f t="shared" si="6"/>
        <v>0</v>
      </c>
      <c r="I21" s="34">
        <f>VLOOKUP(F21,naive_stat!$A$4:$E$13,5,0)</f>
        <v>0.44827586206896552</v>
      </c>
      <c r="J21" s="35">
        <f>11-VLOOKUP(F21,naive_stat!$A$4:$F$13,6,0)</f>
        <v>4</v>
      </c>
      <c r="K21" s="36">
        <f>HLOOKUP(F21,$AL$3:AU21,AV21,0)</f>
        <v>0.33333333333333331</v>
      </c>
      <c r="L21" s="44">
        <f>IF(VLOOKUP(C21,dynamic!$A$4:$F$13,4,0)&gt;VLOOKUP(D21,dynamic!$A$4:$F$13,4,0),C21,D21)</f>
        <v>2</v>
      </c>
      <c r="M21" s="44">
        <f t="shared" si="7"/>
        <v>1</v>
      </c>
      <c r="N21" s="44">
        <f>IF(VLOOKUP(C21,dynamic!$A$4:$F$13,2,0)&gt;VLOOKUP(D21,dynamic!$A$4:$F$13,2,0),C21,D21)</f>
        <v>7</v>
      </c>
      <c r="O21" s="44">
        <f t="shared" si="8"/>
        <v>0</v>
      </c>
      <c r="P21" s="44">
        <f>IF(VLOOKUP(C21,dynamic!$A$4:$F$13,6,0)&gt;VLOOKUP(D21,dynamic!$A$4:$F$13,6,0),C21,D21)</f>
        <v>7</v>
      </c>
      <c r="Q21" s="44">
        <f t="shared" si="9"/>
        <v>0</v>
      </c>
      <c r="R21" s="27">
        <f>COUNTIF($E$4:$E21,R$3)</f>
        <v>1</v>
      </c>
      <c r="S21" s="27">
        <f>COUNTIF($E$4:$E21,S$3)</f>
        <v>4</v>
      </c>
      <c r="T21" s="27">
        <f>COUNTIF($E$4:$E21,T$3)</f>
        <v>4</v>
      </c>
      <c r="U21" s="27">
        <f>COUNTIF($E$4:$E21,U$3)</f>
        <v>2</v>
      </c>
      <c r="V21" s="27">
        <f>COUNTIF($E$4:$E21,V$3)</f>
        <v>1</v>
      </c>
      <c r="W21" s="27">
        <f>COUNTIF($E$4:$E21,W$3)</f>
        <v>2</v>
      </c>
      <c r="X21" s="27">
        <f>COUNTIF($E$4:$E21,X$3)</f>
        <v>1</v>
      </c>
      <c r="Y21" s="27">
        <f>COUNTIF($E$4:$E21,Y$3)</f>
        <v>1</v>
      </c>
      <c r="Z21" s="27">
        <f>COUNTIF($E$4:$E21,Z$3)</f>
        <v>2</v>
      </c>
      <c r="AA21" s="27">
        <f>COUNTIF($E$4:$E21,AA$3)</f>
        <v>0</v>
      </c>
      <c r="AB21" s="38">
        <f>COUNTIF($E$4:$F21,R$3)</f>
        <v>4</v>
      </c>
      <c r="AC21" s="28">
        <f>COUNTIF($E$4:$F21,S$3)</f>
        <v>6</v>
      </c>
      <c r="AD21" s="28">
        <f>COUNTIF($E$4:$F21,T$3)</f>
        <v>4</v>
      </c>
      <c r="AE21" s="28">
        <f>COUNTIF($E$4:$F21,U$3)</f>
        <v>3</v>
      </c>
      <c r="AF21" s="28">
        <f>COUNTIF($E$4:$F21,V$3)</f>
        <v>4</v>
      </c>
      <c r="AG21" s="28">
        <f>COUNTIF($E$4:$F21,W$3)</f>
        <v>4</v>
      </c>
      <c r="AH21" s="28">
        <f>COUNTIF($E$4:$F21,X$3)</f>
        <v>2</v>
      </c>
      <c r="AI21" s="28">
        <f>COUNTIF($E$4:$F21,Y$3)</f>
        <v>3</v>
      </c>
      <c r="AJ21" s="28">
        <f>COUNTIF($E$4:$F21,Z$3)</f>
        <v>4</v>
      </c>
      <c r="AK21" s="28">
        <f>COUNTIF($E$4:$F21,AA$3)</f>
        <v>2</v>
      </c>
      <c r="AL21" s="36">
        <f t="shared" si="10"/>
        <v>0.25</v>
      </c>
      <c r="AM21" s="36">
        <f t="shared" si="11"/>
        <v>0.66666666666666663</v>
      </c>
      <c r="AN21" s="36">
        <f t="shared" si="12"/>
        <v>1</v>
      </c>
      <c r="AO21" s="36">
        <f t="shared" si="13"/>
        <v>0.66666666666666663</v>
      </c>
      <c r="AP21" s="36">
        <f t="shared" si="14"/>
        <v>0.25</v>
      </c>
      <c r="AQ21" s="36">
        <f t="shared" si="15"/>
        <v>0.5</v>
      </c>
      <c r="AR21" s="36">
        <f t="shared" si="16"/>
        <v>0.5</v>
      </c>
      <c r="AS21" s="36">
        <f t="shared" si="17"/>
        <v>0.33333333333333331</v>
      </c>
      <c r="AT21" s="36">
        <f t="shared" si="18"/>
        <v>0.5</v>
      </c>
      <c r="AU21" s="36">
        <f t="shared" si="19"/>
        <v>0</v>
      </c>
      <c r="AV21" s="27">
        <v>19</v>
      </c>
    </row>
    <row r="22" spans="1:48" x14ac:dyDescent="0.35">
      <c r="A22" t="s">
        <v>144</v>
      </c>
      <c r="B22" s="33">
        <v>19</v>
      </c>
      <c r="C22" s="27">
        <v>3</v>
      </c>
      <c r="D22" s="27">
        <v>5</v>
      </c>
      <c r="E22" s="27">
        <v>3</v>
      </c>
      <c r="F22" s="27">
        <f t="shared" si="4"/>
        <v>5</v>
      </c>
      <c r="G22" s="27">
        <f t="shared" si="5"/>
        <v>-2</v>
      </c>
      <c r="H22" s="27">
        <f t="shared" si="6"/>
        <v>0</v>
      </c>
      <c r="I22" s="34">
        <f>VLOOKUP(F22,naive_stat!$A$4:$E$13,5,0)</f>
        <v>0.42307692307692307</v>
      </c>
      <c r="J22" s="35">
        <f>11-VLOOKUP(F22,naive_stat!$A$4:$F$13,6,0)</f>
        <v>3</v>
      </c>
      <c r="K22" s="36">
        <f>HLOOKUP(F22,$AL$3:AU22,AV22,0)</f>
        <v>0.4</v>
      </c>
      <c r="L22" s="44">
        <f>IF(VLOOKUP(C22,dynamic!$A$4:$F$13,4,0)&gt;VLOOKUP(D22,dynamic!$A$4:$F$13,4,0),C22,D22)</f>
        <v>3</v>
      </c>
      <c r="M22" s="44">
        <f t="shared" si="7"/>
        <v>1</v>
      </c>
      <c r="N22" s="44">
        <f>IF(VLOOKUP(C22,dynamic!$A$4:$F$13,2,0)&gt;VLOOKUP(D22,dynamic!$A$4:$F$13,2,0),C22,D22)</f>
        <v>3</v>
      </c>
      <c r="O22" s="44">
        <f t="shared" si="8"/>
        <v>1</v>
      </c>
      <c r="P22" s="44">
        <f>IF(VLOOKUP(C22,dynamic!$A$4:$F$13,6,0)&gt;VLOOKUP(D22,dynamic!$A$4:$F$13,6,0),C22,D22)</f>
        <v>5</v>
      </c>
      <c r="Q22" s="44">
        <f t="shared" si="9"/>
        <v>0</v>
      </c>
      <c r="R22" s="27">
        <f>COUNTIF($E$4:$E22,R$3)</f>
        <v>1</v>
      </c>
      <c r="S22" s="27">
        <f>COUNTIF($E$4:$E22,S$3)</f>
        <v>4</v>
      </c>
      <c r="T22" s="27">
        <f>COUNTIF($E$4:$E22,T$3)</f>
        <v>4</v>
      </c>
      <c r="U22" s="27">
        <f>COUNTIF($E$4:$E22,U$3)</f>
        <v>3</v>
      </c>
      <c r="V22" s="27">
        <f>COUNTIF($E$4:$E22,V$3)</f>
        <v>1</v>
      </c>
      <c r="W22" s="27">
        <f>COUNTIF($E$4:$E22,W$3)</f>
        <v>2</v>
      </c>
      <c r="X22" s="27">
        <f>COUNTIF($E$4:$E22,X$3)</f>
        <v>1</v>
      </c>
      <c r="Y22" s="27">
        <f>COUNTIF($E$4:$E22,Y$3)</f>
        <v>1</v>
      </c>
      <c r="Z22" s="27">
        <f>COUNTIF($E$4:$E22,Z$3)</f>
        <v>2</v>
      </c>
      <c r="AA22" s="27">
        <f>COUNTIF($E$4:$E22,AA$3)</f>
        <v>0</v>
      </c>
      <c r="AB22" s="38">
        <f>COUNTIF($E$4:$F22,R$3)</f>
        <v>4</v>
      </c>
      <c r="AC22" s="28">
        <f>COUNTIF($E$4:$F22,S$3)</f>
        <v>6</v>
      </c>
      <c r="AD22" s="28">
        <f>COUNTIF($E$4:$F22,T$3)</f>
        <v>4</v>
      </c>
      <c r="AE22" s="28">
        <f>COUNTIF($E$4:$F22,U$3)</f>
        <v>4</v>
      </c>
      <c r="AF22" s="28">
        <f>COUNTIF($E$4:$F22,V$3)</f>
        <v>4</v>
      </c>
      <c r="AG22" s="28">
        <f>COUNTIF($E$4:$F22,W$3)</f>
        <v>5</v>
      </c>
      <c r="AH22" s="28">
        <f>COUNTIF($E$4:$F22,X$3)</f>
        <v>2</v>
      </c>
      <c r="AI22" s="28">
        <f>COUNTIF($E$4:$F22,Y$3)</f>
        <v>3</v>
      </c>
      <c r="AJ22" s="28">
        <f>COUNTIF($E$4:$F22,Z$3)</f>
        <v>4</v>
      </c>
      <c r="AK22" s="28">
        <f>COUNTIF($E$4:$F22,AA$3)</f>
        <v>2</v>
      </c>
      <c r="AL22" s="36">
        <f t="shared" si="10"/>
        <v>0.25</v>
      </c>
      <c r="AM22" s="36">
        <f t="shared" si="11"/>
        <v>0.66666666666666663</v>
      </c>
      <c r="AN22" s="36">
        <f t="shared" si="12"/>
        <v>1</v>
      </c>
      <c r="AO22" s="36">
        <f t="shared" si="13"/>
        <v>0.75</v>
      </c>
      <c r="AP22" s="36">
        <f t="shared" si="14"/>
        <v>0.25</v>
      </c>
      <c r="AQ22" s="36">
        <f t="shared" si="15"/>
        <v>0.4</v>
      </c>
      <c r="AR22" s="36">
        <f t="shared" si="16"/>
        <v>0.5</v>
      </c>
      <c r="AS22" s="36">
        <f t="shared" si="17"/>
        <v>0.33333333333333331</v>
      </c>
      <c r="AT22" s="36">
        <f t="shared" si="18"/>
        <v>0.5</v>
      </c>
      <c r="AU22" s="36">
        <f t="shared" si="19"/>
        <v>0</v>
      </c>
      <c r="AV22" s="27">
        <v>20</v>
      </c>
    </row>
    <row r="23" spans="1:48" x14ac:dyDescent="0.35">
      <c r="A23" t="s">
        <v>144</v>
      </c>
      <c r="B23" s="33">
        <v>20</v>
      </c>
      <c r="C23" s="27">
        <v>5</v>
      </c>
      <c r="D23" s="27">
        <v>0</v>
      </c>
      <c r="E23" s="27">
        <v>5</v>
      </c>
      <c r="F23" s="27">
        <f t="shared" si="4"/>
        <v>0</v>
      </c>
      <c r="G23" s="27">
        <f t="shared" si="5"/>
        <v>5</v>
      </c>
      <c r="H23" s="27">
        <f t="shared" si="6"/>
        <v>0</v>
      </c>
      <c r="I23" s="34">
        <f>VLOOKUP(F23,naive_stat!$A$4:$E$13,5,0)</f>
        <v>0.5161290322580645</v>
      </c>
      <c r="J23" s="35">
        <f>11-VLOOKUP(F23,naive_stat!$A$4:$F$13,6,0)</f>
        <v>8</v>
      </c>
      <c r="K23" s="36">
        <f>HLOOKUP(F23,$AL$3:AU23,AV23,0)</f>
        <v>0.2</v>
      </c>
      <c r="L23" s="44">
        <f>IF(VLOOKUP(C23,dynamic!$A$4:$F$13,4,0)&gt;VLOOKUP(D23,dynamic!$A$4:$F$13,4,0),C23,D23)</f>
        <v>0</v>
      </c>
      <c r="M23" s="44">
        <f t="shared" si="7"/>
        <v>0</v>
      </c>
      <c r="N23" s="44">
        <f>IF(VLOOKUP(C23,dynamic!$A$4:$F$13,2,0)&gt;VLOOKUP(D23,dynamic!$A$4:$F$13,2,0),C23,D23)</f>
        <v>0</v>
      </c>
      <c r="O23" s="44">
        <f t="shared" si="8"/>
        <v>0</v>
      </c>
      <c r="P23" s="44">
        <f>IF(VLOOKUP(C23,dynamic!$A$4:$F$13,6,0)&gt;VLOOKUP(D23,dynamic!$A$4:$F$13,6,0),C23,D23)</f>
        <v>0</v>
      </c>
      <c r="Q23" s="44">
        <f t="shared" si="9"/>
        <v>0</v>
      </c>
      <c r="R23" s="27">
        <f>COUNTIF($E$4:$E23,R$3)</f>
        <v>1</v>
      </c>
      <c r="S23" s="27">
        <f>COUNTIF($E$4:$E23,S$3)</f>
        <v>4</v>
      </c>
      <c r="T23" s="27">
        <f>COUNTIF($E$4:$E23,T$3)</f>
        <v>4</v>
      </c>
      <c r="U23" s="27">
        <f>COUNTIF($E$4:$E23,U$3)</f>
        <v>3</v>
      </c>
      <c r="V23" s="27">
        <f>COUNTIF($E$4:$E23,V$3)</f>
        <v>1</v>
      </c>
      <c r="W23" s="27">
        <f>COUNTIF($E$4:$E23,W$3)</f>
        <v>3</v>
      </c>
      <c r="X23" s="27">
        <f>COUNTIF($E$4:$E23,X$3)</f>
        <v>1</v>
      </c>
      <c r="Y23" s="27">
        <f>COUNTIF($E$4:$E23,Y$3)</f>
        <v>1</v>
      </c>
      <c r="Z23" s="27">
        <f>COUNTIF($E$4:$E23,Z$3)</f>
        <v>2</v>
      </c>
      <c r="AA23" s="27">
        <f>COUNTIF($E$4:$E23,AA$3)</f>
        <v>0</v>
      </c>
      <c r="AB23" s="38">
        <f>COUNTIF($E$4:$F23,R$3)</f>
        <v>5</v>
      </c>
      <c r="AC23" s="28">
        <f>COUNTIF($E$4:$F23,S$3)</f>
        <v>6</v>
      </c>
      <c r="AD23" s="28">
        <f>COUNTIF($E$4:$F23,T$3)</f>
        <v>4</v>
      </c>
      <c r="AE23" s="28">
        <f>COUNTIF($E$4:$F23,U$3)</f>
        <v>4</v>
      </c>
      <c r="AF23" s="28">
        <f>COUNTIF($E$4:$F23,V$3)</f>
        <v>4</v>
      </c>
      <c r="AG23" s="28">
        <f>COUNTIF($E$4:$F23,W$3)</f>
        <v>6</v>
      </c>
      <c r="AH23" s="28">
        <f>COUNTIF($E$4:$F23,X$3)</f>
        <v>2</v>
      </c>
      <c r="AI23" s="28">
        <f>COUNTIF($E$4:$F23,Y$3)</f>
        <v>3</v>
      </c>
      <c r="AJ23" s="28">
        <f>COUNTIF($E$4:$F23,Z$3)</f>
        <v>4</v>
      </c>
      <c r="AK23" s="28">
        <f>COUNTIF($E$4:$F23,AA$3)</f>
        <v>2</v>
      </c>
      <c r="AL23" s="36">
        <f t="shared" si="10"/>
        <v>0.2</v>
      </c>
      <c r="AM23" s="36">
        <f t="shared" si="11"/>
        <v>0.66666666666666663</v>
      </c>
      <c r="AN23" s="36">
        <f t="shared" si="12"/>
        <v>1</v>
      </c>
      <c r="AO23" s="36">
        <f t="shared" si="13"/>
        <v>0.75</v>
      </c>
      <c r="AP23" s="36">
        <f t="shared" si="14"/>
        <v>0.25</v>
      </c>
      <c r="AQ23" s="36">
        <f t="shared" si="15"/>
        <v>0.5</v>
      </c>
      <c r="AR23" s="36">
        <f t="shared" si="16"/>
        <v>0.5</v>
      </c>
      <c r="AS23" s="36">
        <f t="shared" si="17"/>
        <v>0.33333333333333331</v>
      </c>
      <c r="AT23" s="36">
        <f t="shared" si="18"/>
        <v>0.5</v>
      </c>
      <c r="AU23" s="36">
        <f t="shared" si="19"/>
        <v>0</v>
      </c>
      <c r="AV23" s="27">
        <v>21</v>
      </c>
    </row>
    <row r="24" spans="1:48" x14ac:dyDescent="0.35">
      <c r="A24" t="s">
        <v>144</v>
      </c>
      <c r="B24" s="33">
        <v>21</v>
      </c>
      <c r="C24" s="27">
        <v>1</v>
      </c>
      <c r="D24" s="27">
        <v>8</v>
      </c>
      <c r="E24" s="27">
        <v>1</v>
      </c>
      <c r="F24" s="27">
        <f t="shared" si="4"/>
        <v>8</v>
      </c>
      <c r="G24" s="27">
        <f t="shared" si="5"/>
        <v>-7</v>
      </c>
      <c r="H24" s="27">
        <f t="shared" si="6"/>
        <v>0</v>
      </c>
      <c r="I24" s="34">
        <f>VLOOKUP(F24,naive_stat!$A$4:$E$13,5,0)</f>
        <v>0.32</v>
      </c>
      <c r="J24" s="35">
        <f>11-VLOOKUP(F24,naive_stat!$A$4:$F$13,6,0)</f>
        <v>1</v>
      </c>
      <c r="K24" s="36">
        <f>HLOOKUP(F24,$AL$3:AU24,AV24,0)</f>
        <v>0.4</v>
      </c>
      <c r="L24" s="44">
        <f>IF(VLOOKUP(C24,dynamic!$A$4:$F$13,4,0)&gt;VLOOKUP(D24,dynamic!$A$4:$F$13,4,0),C24,D24)</f>
        <v>1</v>
      </c>
      <c r="M24" s="44">
        <f t="shared" si="7"/>
        <v>1</v>
      </c>
      <c r="N24" s="44">
        <f>IF(VLOOKUP(C24,dynamic!$A$4:$F$13,2,0)&gt;VLOOKUP(D24,dynamic!$A$4:$F$13,2,0),C24,D24)</f>
        <v>1</v>
      </c>
      <c r="O24" s="44">
        <f t="shared" si="8"/>
        <v>1</v>
      </c>
      <c r="P24" s="44">
        <f>IF(VLOOKUP(C24,dynamic!$A$4:$F$13,6,0)&gt;VLOOKUP(D24,dynamic!$A$4:$F$13,6,0),C24,D24)</f>
        <v>1</v>
      </c>
      <c r="Q24" s="44">
        <f t="shared" si="9"/>
        <v>1</v>
      </c>
      <c r="R24" s="27">
        <f>COUNTIF($E$4:$E24,R$3)</f>
        <v>1</v>
      </c>
      <c r="S24" s="27">
        <f>COUNTIF($E$4:$E24,S$3)</f>
        <v>5</v>
      </c>
      <c r="T24" s="27">
        <f>COUNTIF($E$4:$E24,T$3)</f>
        <v>4</v>
      </c>
      <c r="U24" s="27">
        <f>COUNTIF($E$4:$E24,U$3)</f>
        <v>3</v>
      </c>
      <c r="V24" s="27">
        <f>COUNTIF($E$4:$E24,V$3)</f>
        <v>1</v>
      </c>
      <c r="W24" s="27">
        <f>COUNTIF($E$4:$E24,W$3)</f>
        <v>3</v>
      </c>
      <c r="X24" s="27">
        <f>COUNTIF($E$4:$E24,X$3)</f>
        <v>1</v>
      </c>
      <c r="Y24" s="27">
        <f>COUNTIF($E$4:$E24,Y$3)</f>
        <v>1</v>
      </c>
      <c r="Z24" s="27">
        <f>COUNTIF($E$4:$E24,Z$3)</f>
        <v>2</v>
      </c>
      <c r="AA24" s="27">
        <f>COUNTIF($E$4:$E24,AA$3)</f>
        <v>0</v>
      </c>
      <c r="AB24" s="38">
        <f>COUNTIF($E$4:$F24,R$3)</f>
        <v>5</v>
      </c>
      <c r="AC24" s="28">
        <f>COUNTIF($E$4:$F24,S$3)</f>
        <v>7</v>
      </c>
      <c r="AD24" s="28">
        <f>COUNTIF($E$4:$F24,T$3)</f>
        <v>4</v>
      </c>
      <c r="AE24" s="28">
        <f>COUNTIF($E$4:$F24,U$3)</f>
        <v>4</v>
      </c>
      <c r="AF24" s="28">
        <f>COUNTIF($E$4:$F24,V$3)</f>
        <v>4</v>
      </c>
      <c r="AG24" s="28">
        <f>COUNTIF($E$4:$F24,W$3)</f>
        <v>6</v>
      </c>
      <c r="AH24" s="28">
        <f>COUNTIF($E$4:$F24,X$3)</f>
        <v>2</v>
      </c>
      <c r="AI24" s="28">
        <f>COUNTIF($E$4:$F24,Y$3)</f>
        <v>3</v>
      </c>
      <c r="AJ24" s="28">
        <f>COUNTIF($E$4:$F24,Z$3)</f>
        <v>5</v>
      </c>
      <c r="AK24" s="28">
        <f>COUNTIF($E$4:$F24,AA$3)</f>
        <v>2</v>
      </c>
      <c r="AL24" s="36">
        <f t="shared" si="10"/>
        <v>0.2</v>
      </c>
      <c r="AM24" s="36">
        <f t="shared" si="11"/>
        <v>0.7142857142857143</v>
      </c>
      <c r="AN24" s="36">
        <f t="shared" si="12"/>
        <v>1</v>
      </c>
      <c r="AO24" s="36">
        <f t="shared" si="13"/>
        <v>0.75</v>
      </c>
      <c r="AP24" s="36">
        <f t="shared" si="14"/>
        <v>0.25</v>
      </c>
      <c r="AQ24" s="36">
        <f t="shared" si="15"/>
        <v>0.5</v>
      </c>
      <c r="AR24" s="36">
        <f t="shared" si="16"/>
        <v>0.5</v>
      </c>
      <c r="AS24" s="36">
        <f t="shared" si="17"/>
        <v>0.33333333333333331</v>
      </c>
      <c r="AT24" s="36">
        <f t="shared" si="18"/>
        <v>0.4</v>
      </c>
      <c r="AU24" s="36">
        <f t="shared" si="19"/>
        <v>0</v>
      </c>
      <c r="AV24" s="27">
        <v>22</v>
      </c>
    </row>
    <row r="25" spans="1:48" x14ac:dyDescent="0.35">
      <c r="A25" t="s">
        <v>144</v>
      </c>
      <c r="B25" s="33">
        <v>22</v>
      </c>
      <c r="C25" s="27">
        <v>3</v>
      </c>
      <c r="D25" s="27">
        <v>1</v>
      </c>
      <c r="E25" s="27">
        <v>1</v>
      </c>
      <c r="F25" s="27">
        <f t="shared" si="4"/>
        <v>3</v>
      </c>
      <c r="G25" s="27">
        <f t="shared" si="5"/>
        <v>2</v>
      </c>
      <c r="H25" s="27">
        <f t="shared" si="6"/>
        <v>0</v>
      </c>
      <c r="I25" s="34">
        <f>VLOOKUP(F25,naive_stat!$A$4:$E$13,5,0)</f>
        <v>0.48148148148148145</v>
      </c>
      <c r="J25" s="35">
        <f>11-VLOOKUP(F25,naive_stat!$A$4:$F$13,6,0)</f>
        <v>5</v>
      </c>
      <c r="K25" s="36">
        <f>HLOOKUP(F25,$AL$3:AU25,AV25,0)</f>
        <v>0.6</v>
      </c>
      <c r="L25" s="44">
        <f>IF(VLOOKUP(C25,dynamic!$A$4:$F$13,4,0)&gt;VLOOKUP(D25,dynamic!$A$4:$F$13,4,0),C25,D25)</f>
        <v>1</v>
      </c>
      <c r="M25" s="44">
        <f t="shared" si="7"/>
        <v>1</v>
      </c>
      <c r="N25" s="44">
        <f>IF(VLOOKUP(C25,dynamic!$A$4:$F$13,2,0)&gt;VLOOKUP(D25,dynamic!$A$4:$F$13,2,0),C25,D25)</f>
        <v>1</v>
      </c>
      <c r="O25" s="44">
        <f t="shared" si="8"/>
        <v>1</v>
      </c>
      <c r="P25" s="44">
        <f>IF(VLOOKUP(C25,dynamic!$A$4:$F$13,6,0)&gt;VLOOKUP(D25,dynamic!$A$4:$F$13,6,0),C25,D25)</f>
        <v>1</v>
      </c>
      <c r="Q25" s="44">
        <f t="shared" si="9"/>
        <v>1</v>
      </c>
      <c r="R25" s="27">
        <f>COUNTIF($E$4:$E25,R$3)</f>
        <v>1</v>
      </c>
      <c r="S25" s="27">
        <f>COUNTIF($E$4:$E25,S$3)</f>
        <v>6</v>
      </c>
      <c r="T25" s="27">
        <f>COUNTIF($E$4:$E25,T$3)</f>
        <v>4</v>
      </c>
      <c r="U25" s="27">
        <f>COUNTIF($E$4:$E25,U$3)</f>
        <v>3</v>
      </c>
      <c r="V25" s="27">
        <f>COUNTIF($E$4:$E25,V$3)</f>
        <v>1</v>
      </c>
      <c r="W25" s="27">
        <f>COUNTIF($E$4:$E25,W$3)</f>
        <v>3</v>
      </c>
      <c r="X25" s="27">
        <f>COUNTIF($E$4:$E25,X$3)</f>
        <v>1</v>
      </c>
      <c r="Y25" s="27">
        <f>COUNTIF($E$4:$E25,Y$3)</f>
        <v>1</v>
      </c>
      <c r="Z25" s="27">
        <f>COUNTIF($E$4:$E25,Z$3)</f>
        <v>2</v>
      </c>
      <c r="AA25" s="27">
        <f>COUNTIF($E$4:$E25,AA$3)</f>
        <v>0</v>
      </c>
      <c r="AB25" s="38">
        <f>COUNTIF($E$4:$F25,R$3)</f>
        <v>5</v>
      </c>
      <c r="AC25" s="28">
        <f>COUNTIF($E$4:$F25,S$3)</f>
        <v>8</v>
      </c>
      <c r="AD25" s="28">
        <f>COUNTIF($E$4:$F25,T$3)</f>
        <v>4</v>
      </c>
      <c r="AE25" s="28">
        <f>COUNTIF($E$4:$F25,U$3)</f>
        <v>5</v>
      </c>
      <c r="AF25" s="28">
        <f>COUNTIF($E$4:$F25,V$3)</f>
        <v>4</v>
      </c>
      <c r="AG25" s="28">
        <f>COUNTIF($E$4:$F25,W$3)</f>
        <v>6</v>
      </c>
      <c r="AH25" s="28">
        <f>COUNTIF($E$4:$F25,X$3)</f>
        <v>2</v>
      </c>
      <c r="AI25" s="28">
        <f>COUNTIF($E$4:$F25,Y$3)</f>
        <v>3</v>
      </c>
      <c r="AJ25" s="28">
        <f>COUNTIF($E$4:$F25,Z$3)</f>
        <v>5</v>
      </c>
      <c r="AK25" s="28">
        <f>COUNTIF($E$4:$F25,AA$3)</f>
        <v>2</v>
      </c>
      <c r="AL25" s="36">
        <f t="shared" si="10"/>
        <v>0.2</v>
      </c>
      <c r="AM25" s="36">
        <f t="shared" si="11"/>
        <v>0.75</v>
      </c>
      <c r="AN25" s="36">
        <f t="shared" si="12"/>
        <v>1</v>
      </c>
      <c r="AO25" s="36">
        <f t="shared" si="13"/>
        <v>0.6</v>
      </c>
      <c r="AP25" s="36">
        <f t="shared" si="14"/>
        <v>0.25</v>
      </c>
      <c r="AQ25" s="36">
        <f t="shared" si="15"/>
        <v>0.5</v>
      </c>
      <c r="AR25" s="36">
        <f t="shared" si="16"/>
        <v>0.5</v>
      </c>
      <c r="AS25" s="36">
        <f t="shared" si="17"/>
        <v>0.33333333333333331</v>
      </c>
      <c r="AT25" s="36">
        <f t="shared" si="18"/>
        <v>0.4</v>
      </c>
      <c r="AU25" s="36">
        <f t="shared" si="19"/>
        <v>0</v>
      </c>
      <c r="AV25" s="27">
        <v>23</v>
      </c>
    </row>
    <row r="26" spans="1:48" x14ac:dyDescent="0.35">
      <c r="A26" t="s">
        <v>144</v>
      </c>
      <c r="B26" s="33">
        <v>23</v>
      </c>
      <c r="C26" s="27">
        <v>3</v>
      </c>
      <c r="D26" s="27">
        <v>8</v>
      </c>
      <c r="E26" s="27">
        <v>8</v>
      </c>
      <c r="F26" s="27">
        <f t="shared" si="4"/>
        <v>3</v>
      </c>
      <c r="G26" s="27">
        <f t="shared" si="5"/>
        <v>-5</v>
      </c>
      <c r="H26" s="27">
        <f t="shared" si="6"/>
        <v>0</v>
      </c>
      <c r="I26" s="34">
        <f>VLOOKUP(F26,naive_stat!$A$4:$E$13,5,0)</f>
        <v>0.48148148148148145</v>
      </c>
      <c r="J26" s="35">
        <f>11-VLOOKUP(F26,naive_stat!$A$4:$F$13,6,0)</f>
        <v>5</v>
      </c>
      <c r="K26" s="36">
        <f>HLOOKUP(F26,$AL$3:AU26,AV26,0)</f>
        <v>0.5</v>
      </c>
      <c r="L26" s="44">
        <f>IF(VLOOKUP(C26,dynamic!$A$4:$F$13,4,0)&gt;VLOOKUP(D26,dynamic!$A$4:$F$13,4,0),C26,D26)</f>
        <v>3</v>
      </c>
      <c r="M26" s="44">
        <f t="shared" si="7"/>
        <v>0</v>
      </c>
      <c r="N26" s="44">
        <f>IF(VLOOKUP(C26,dynamic!$A$4:$F$13,2,0)&gt;VLOOKUP(D26,dynamic!$A$4:$F$13,2,0),C26,D26)</f>
        <v>3</v>
      </c>
      <c r="O26" s="44">
        <f t="shared" si="8"/>
        <v>0</v>
      </c>
      <c r="P26" s="44">
        <f>IF(VLOOKUP(C26,dynamic!$A$4:$F$13,6,0)&gt;VLOOKUP(D26,dynamic!$A$4:$F$13,6,0),C26,D26)</f>
        <v>3</v>
      </c>
      <c r="Q26" s="44">
        <f t="shared" si="9"/>
        <v>0</v>
      </c>
      <c r="R26" s="27">
        <f>COUNTIF($E$4:$E26,R$3)</f>
        <v>1</v>
      </c>
      <c r="S26" s="27">
        <f>COUNTIF($E$4:$E26,S$3)</f>
        <v>6</v>
      </c>
      <c r="T26" s="27">
        <f>COUNTIF($E$4:$E26,T$3)</f>
        <v>4</v>
      </c>
      <c r="U26" s="27">
        <f>COUNTIF($E$4:$E26,U$3)</f>
        <v>3</v>
      </c>
      <c r="V26" s="27">
        <f>COUNTIF($E$4:$E26,V$3)</f>
        <v>1</v>
      </c>
      <c r="W26" s="27">
        <f>COUNTIF($E$4:$E26,W$3)</f>
        <v>3</v>
      </c>
      <c r="X26" s="27">
        <f>COUNTIF($E$4:$E26,X$3)</f>
        <v>1</v>
      </c>
      <c r="Y26" s="27">
        <f>COUNTIF($E$4:$E26,Y$3)</f>
        <v>1</v>
      </c>
      <c r="Z26" s="27">
        <f>COUNTIF($E$4:$E26,Z$3)</f>
        <v>3</v>
      </c>
      <c r="AA26" s="27">
        <f>COUNTIF($E$4:$E26,AA$3)</f>
        <v>0</v>
      </c>
      <c r="AB26" s="38">
        <f>COUNTIF($E$4:$F26,R$3)</f>
        <v>5</v>
      </c>
      <c r="AC26" s="28">
        <f>COUNTIF($E$4:$F26,S$3)</f>
        <v>8</v>
      </c>
      <c r="AD26" s="28">
        <f>COUNTIF($E$4:$F26,T$3)</f>
        <v>4</v>
      </c>
      <c r="AE26" s="28">
        <f>COUNTIF($E$4:$F26,U$3)</f>
        <v>6</v>
      </c>
      <c r="AF26" s="28">
        <f>COUNTIF($E$4:$F26,V$3)</f>
        <v>4</v>
      </c>
      <c r="AG26" s="28">
        <f>COUNTIF($E$4:$F26,W$3)</f>
        <v>6</v>
      </c>
      <c r="AH26" s="28">
        <f>COUNTIF($E$4:$F26,X$3)</f>
        <v>2</v>
      </c>
      <c r="AI26" s="28">
        <f>COUNTIF($E$4:$F26,Y$3)</f>
        <v>3</v>
      </c>
      <c r="AJ26" s="28">
        <f>COUNTIF($E$4:$F26,Z$3)</f>
        <v>6</v>
      </c>
      <c r="AK26" s="28">
        <f>COUNTIF($E$4:$F26,AA$3)</f>
        <v>2</v>
      </c>
      <c r="AL26" s="36">
        <f t="shared" si="10"/>
        <v>0.2</v>
      </c>
      <c r="AM26" s="36">
        <f t="shared" si="11"/>
        <v>0.75</v>
      </c>
      <c r="AN26" s="36">
        <f t="shared" si="12"/>
        <v>1</v>
      </c>
      <c r="AO26" s="36">
        <f t="shared" si="13"/>
        <v>0.5</v>
      </c>
      <c r="AP26" s="36">
        <f t="shared" si="14"/>
        <v>0.25</v>
      </c>
      <c r="AQ26" s="36">
        <f t="shared" si="15"/>
        <v>0.5</v>
      </c>
      <c r="AR26" s="36">
        <f t="shared" si="16"/>
        <v>0.5</v>
      </c>
      <c r="AS26" s="36">
        <f t="shared" si="17"/>
        <v>0.33333333333333331</v>
      </c>
      <c r="AT26" s="36">
        <f t="shared" si="18"/>
        <v>0.5</v>
      </c>
      <c r="AU26" s="36">
        <f t="shared" si="19"/>
        <v>0</v>
      </c>
      <c r="AV26" s="27">
        <v>24</v>
      </c>
    </row>
    <row r="27" spans="1:48" x14ac:dyDescent="0.35">
      <c r="A27" t="s">
        <v>144</v>
      </c>
      <c r="B27" s="33">
        <v>24</v>
      </c>
      <c r="C27" s="27">
        <v>9</v>
      </c>
      <c r="D27" s="27">
        <v>7</v>
      </c>
      <c r="E27" s="27">
        <v>7</v>
      </c>
      <c r="F27" s="27">
        <f t="shared" si="4"/>
        <v>9</v>
      </c>
      <c r="G27" s="27">
        <f t="shared" si="5"/>
        <v>2</v>
      </c>
      <c r="H27" s="27">
        <f t="shared" si="6"/>
        <v>0</v>
      </c>
      <c r="I27" s="34">
        <f>VLOOKUP(F27,naive_stat!$A$4:$E$13,5,0)</f>
        <v>0.4</v>
      </c>
      <c r="J27" s="35">
        <f>11-VLOOKUP(F27,naive_stat!$A$4:$F$13,6,0)</f>
        <v>2</v>
      </c>
      <c r="K27" s="36">
        <f>HLOOKUP(F27,$AL$3:AU27,AV27,0)</f>
        <v>0</v>
      </c>
      <c r="L27" s="44">
        <f>IF(VLOOKUP(C27,dynamic!$A$4:$F$13,4,0)&gt;VLOOKUP(D27,dynamic!$A$4:$F$13,4,0),C27,D27)</f>
        <v>9</v>
      </c>
      <c r="M27" s="44">
        <f t="shared" si="7"/>
        <v>0</v>
      </c>
      <c r="N27" s="44">
        <f>IF(VLOOKUP(C27,dynamic!$A$4:$F$13,2,0)&gt;VLOOKUP(D27,dynamic!$A$4:$F$13,2,0),C27,D27)</f>
        <v>7</v>
      </c>
      <c r="O27" s="44">
        <f t="shared" si="8"/>
        <v>1</v>
      </c>
      <c r="P27" s="44">
        <f>IF(VLOOKUP(C27,dynamic!$A$4:$F$13,6,0)&gt;VLOOKUP(D27,dynamic!$A$4:$F$13,6,0),C27,D27)</f>
        <v>7</v>
      </c>
      <c r="Q27" s="44">
        <f t="shared" si="9"/>
        <v>1</v>
      </c>
      <c r="R27" s="27">
        <f>COUNTIF($E$4:$E27,R$3)</f>
        <v>1</v>
      </c>
      <c r="S27" s="27">
        <f>COUNTIF($E$4:$E27,S$3)</f>
        <v>6</v>
      </c>
      <c r="T27" s="27">
        <f>COUNTIF($E$4:$E27,T$3)</f>
        <v>4</v>
      </c>
      <c r="U27" s="27">
        <f>COUNTIF($E$4:$E27,U$3)</f>
        <v>3</v>
      </c>
      <c r="V27" s="27">
        <f>COUNTIF($E$4:$E27,V$3)</f>
        <v>1</v>
      </c>
      <c r="W27" s="27">
        <f>COUNTIF($E$4:$E27,W$3)</f>
        <v>3</v>
      </c>
      <c r="X27" s="27">
        <f>COUNTIF($E$4:$E27,X$3)</f>
        <v>1</v>
      </c>
      <c r="Y27" s="27">
        <f>COUNTIF($E$4:$E27,Y$3)</f>
        <v>2</v>
      </c>
      <c r="Z27" s="27">
        <f>COUNTIF($E$4:$E27,Z$3)</f>
        <v>3</v>
      </c>
      <c r="AA27" s="27">
        <f>COUNTIF($E$4:$E27,AA$3)</f>
        <v>0</v>
      </c>
      <c r="AB27" s="38">
        <f>COUNTIF($E$4:$F27,R$3)</f>
        <v>5</v>
      </c>
      <c r="AC27" s="28">
        <f>COUNTIF($E$4:$F27,S$3)</f>
        <v>8</v>
      </c>
      <c r="AD27" s="28">
        <f>COUNTIF($E$4:$F27,T$3)</f>
        <v>4</v>
      </c>
      <c r="AE27" s="28">
        <f>COUNTIF($E$4:$F27,U$3)</f>
        <v>6</v>
      </c>
      <c r="AF27" s="28">
        <f>COUNTIF($E$4:$F27,V$3)</f>
        <v>4</v>
      </c>
      <c r="AG27" s="28">
        <f>COUNTIF($E$4:$F27,W$3)</f>
        <v>6</v>
      </c>
      <c r="AH27" s="28">
        <f>COUNTIF($E$4:$F27,X$3)</f>
        <v>2</v>
      </c>
      <c r="AI27" s="28">
        <f>COUNTIF($E$4:$F27,Y$3)</f>
        <v>4</v>
      </c>
      <c r="AJ27" s="28">
        <f>COUNTIF($E$4:$F27,Z$3)</f>
        <v>6</v>
      </c>
      <c r="AK27" s="28">
        <f>COUNTIF($E$4:$F27,AA$3)</f>
        <v>3</v>
      </c>
      <c r="AL27" s="36">
        <f t="shared" si="10"/>
        <v>0.2</v>
      </c>
      <c r="AM27" s="36">
        <f t="shared" si="11"/>
        <v>0.75</v>
      </c>
      <c r="AN27" s="36">
        <f t="shared" si="12"/>
        <v>1</v>
      </c>
      <c r="AO27" s="36">
        <f t="shared" si="13"/>
        <v>0.5</v>
      </c>
      <c r="AP27" s="36">
        <f t="shared" si="14"/>
        <v>0.25</v>
      </c>
      <c r="AQ27" s="36">
        <f t="shared" si="15"/>
        <v>0.5</v>
      </c>
      <c r="AR27" s="36">
        <f t="shared" si="16"/>
        <v>0.5</v>
      </c>
      <c r="AS27" s="36">
        <f t="shared" si="17"/>
        <v>0.5</v>
      </c>
      <c r="AT27" s="36">
        <f t="shared" si="18"/>
        <v>0.5</v>
      </c>
      <c r="AU27" s="36">
        <f t="shared" si="19"/>
        <v>0</v>
      </c>
      <c r="AV27" s="27">
        <v>25</v>
      </c>
    </row>
    <row r="28" spans="1:48" x14ac:dyDescent="0.35">
      <c r="A28" t="s">
        <v>144</v>
      </c>
      <c r="B28" s="33">
        <v>25</v>
      </c>
      <c r="C28" s="27">
        <v>8</v>
      </c>
      <c r="D28" s="27">
        <v>5</v>
      </c>
      <c r="E28" s="27">
        <v>5</v>
      </c>
      <c r="F28" s="27">
        <f t="shared" si="4"/>
        <v>8</v>
      </c>
      <c r="G28" s="27">
        <f t="shared" si="5"/>
        <v>3</v>
      </c>
      <c r="H28" s="27">
        <f t="shared" si="6"/>
        <v>0</v>
      </c>
      <c r="I28" s="34">
        <f>VLOOKUP(F28,naive_stat!$A$4:$E$13,5,0)</f>
        <v>0.32</v>
      </c>
      <c r="J28" s="35">
        <f>11-VLOOKUP(F28,naive_stat!$A$4:$F$13,6,0)</f>
        <v>1</v>
      </c>
      <c r="K28" s="36">
        <f>HLOOKUP(F28,$AL$3:AU28,AV28,0)</f>
        <v>0.42857142857142855</v>
      </c>
      <c r="L28" s="44">
        <f>IF(VLOOKUP(C28,dynamic!$A$4:$F$13,4,0)&gt;VLOOKUP(D28,dynamic!$A$4:$F$13,4,0),C28,D28)</f>
        <v>5</v>
      </c>
      <c r="M28" s="44">
        <f t="shared" si="7"/>
        <v>1</v>
      </c>
      <c r="N28" s="44">
        <f>IF(VLOOKUP(C28,dynamic!$A$4:$F$13,2,0)&gt;VLOOKUP(D28,dynamic!$A$4:$F$13,2,0),C28,D28)</f>
        <v>5</v>
      </c>
      <c r="O28" s="44">
        <f t="shared" si="8"/>
        <v>1</v>
      </c>
      <c r="P28" s="44">
        <f>IF(VLOOKUP(C28,dynamic!$A$4:$F$13,6,0)&gt;VLOOKUP(D28,dynamic!$A$4:$F$13,6,0),C28,D28)</f>
        <v>5</v>
      </c>
      <c r="Q28" s="44">
        <f t="shared" si="9"/>
        <v>1</v>
      </c>
      <c r="R28" s="27">
        <f>COUNTIF($E$4:$E28,R$3)</f>
        <v>1</v>
      </c>
      <c r="S28" s="27">
        <f>COUNTIF($E$4:$E28,S$3)</f>
        <v>6</v>
      </c>
      <c r="T28" s="27">
        <f>COUNTIF($E$4:$E28,T$3)</f>
        <v>4</v>
      </c>
      <c r="U28" s="27">
        <f>COUNTIF($E$4:$E28,U$3)</f>
        <v>3</v>
      </c>
      <c r="V28" s="27">
        <f>COUNTIF($E$4:$E28,V$3)</f>
        <v>1</v>
      </c>
      <c r="W28" s="27">
        <f>COUNTIF($E$4:$E28,W$3)</f>
        <v>4</v>
      </c>
      <c r="X28" s="27">
        <f>COUNTIF($E$4:$E28,X$3)</f>
        <v>1</v>
      </c>
      <c r="Y28" s="27">
        <f>COUNTIF($E$4:$E28,Y$3)</f>
        <v>2</v>
      </c>
      <c r="Z28" s="27">
        <f>COUNTIF($E$4:$E28,Z$3)</f>
        <v>3</v>
      </c>
      <c r="AA28" s="27">
        <f>COUNTIF($E$4:$E28,AA$3)</f>
        <v>0</v>
      </c>
      <c r="AB28" s="38">
        <f>COUNTIF($E$4:$F28,R$3)</f>
        <v>5</v>
      </c>
      <c r="AC28" s="28">
        <f>COUNTIF($E$4:$F28,S$3)</f>
        <v>8</v>
      </c>
      <c r="AD28" s="28">
        <f>COUNTIF($E$4:$F28,T$3)</f>
        <v>4</v>
      </c>
      <c r="AE28" s="28">
        <f>COUNTIF($E$4:$F28,U$3)</f>
        <v>6</v>
      </c>
      <c r="AF28" s="28">
        <f>COUNTIF($E$4:$F28,V$3)</f>
        <v>4</v>
      </c>
      <c r="AG28" s="28">
        <f>COUNTIF($E$4:$F28,W$3)</f>
        <v>7</v>
      </c>
      <c r="AH28" s="28">
        <f>COUNTIF($E$4:$F28,X$3)</f>
        <v>2</v>
      </c>
      <c r="AI28" s="28">
        <f>COUNTIF($E$4:$F28,Y$3)</f>
        <v>4</v>
      </c>
      <c r="AJ28" s="28">
        <f>COUNTIF($E$4:$F28,Z$3)</f>
        <v>7</v>
      </c>
      <c r="AK28" s="28">
        <f>COUNTIF($E$4:$F28,AA$3)</f>
        <v>3</v>
      </c>
      <c r="AL28" s="36">
        <f t="shared" si="10"/>
        <v>0.2</v>
      </c>
      <c r="AM28" s="36">
        <f t="shared" si="11"/>
        <v>0.75</v>
      </c>
      <c r="AN28" s="36">
        <f t="shared" si="12"/>
        <v>1</v>
      </c>
      <c r="AO28" s="36">
        <f t="shared" si="13"/>
        <v>0.5</v>
      </c>
      <c r="AP28" s="36">
        <f t="shared" si="14"/>
        <v>0.25</v>
      </c>
      <c r="AQ28" s="36">
        <f t="shared" si="15"/>
        <v>0.5714285714285714</v>
      </c>
      <c r="AR28" s="36">
        <f t="shared" si="16"/>
        <v>0.5</v>
      </c>
      <c r="AS28" s="36">
        <f t="shared" si="17"/>
        <v>0.5</v>
      </c>
      <c r="AT28" s="36">
        <f t="shared" si="18"/>
        <v>0.42857142857142855</v>
      </c>
      <c r="AU28" s="36">
        <f t="shared" si="19"/>
        <v>0</v>
      </c>
      <c r="AV28" s="27">
        <v>26</v>
      </c>
    </row>
    <row r="29" spans="1:48" x14ac:dyDescent="0.35">
      <c r="A29" t="s">
        <v>144</v>
      </c>
      <c r="B29" s="33">
        <v>26</v>
      </c>
      <c r="C29" s="27">
        <v>0</v>
      </c>
      <c r="D29" s="27">
        <v>5</v>
      </c>
      <c r="E29" s="27">
        <v>0</v>
      </c>
      <c r="F29" s="27">
        <f t="shared" si="4"/>
        <v>5</v>
      </c>
      <c r="G29" s="27">
        <f t="shared" si="5"/>
        <v>-5</v>
      </c>
      <c r="H29" s="27">
        <f t="shared" si="6"/>
        <v>0</v>
      </c>
      <c r="I29" s="34">
        <f>VLOOKUP(F29,naive_stat!$A$4:$E$13,5,0)</f>
        <v>0.42307692307692307</v>
      </c>
      <c r="J29" s="35">
        <f>11-VLOOKUP(F29,naive_stat!$A$4:$F$13,6,0)</f>
        <v>3</v>
      </c>
      <c r="K29" s="36">
        <f>HLOOKUP(F29,$AL$3:AU29,AV29,0)</f>
        <v>0.5</v>
      </c>
      <c r="L29" s="44">
        <f>IF(VLOOKUP(C29,dynamic!$A$4:$F$13,4,0)&gt;VLOOKUP(D29,dynamic!$A$4:$F$13,4,0),C29,D29)</f>
        <v>0</v>
      </c>
      <c r="M29" s="44">
        <f t="shared" si="7"/>
        <v>1</v>
      </c>
      <c r="N29" s="44">
        <f>IF(VLOOKUP(C29,dynamic!$A$4:$F$13,2,0)&gt;VLOOKUP(D29,dynamic!$A$4:$F$13,2,0),C29,D29)</f>
        <v>0</v>
      </c>
      <c r="O29" s="44">
        <f t="shared" si="8"/>
        <v>1</v>
      </c>
      <c r="P29" s="44">
        <f>IF(VLOOKUP(C29,dynamic!$A$4:$F$13,6,0)&gt;VLOOKUP(D29,dynamic!$A$4:$F$13,6,0),C29,D29)</f>
        <v>0</v>
      </c>
      <c r="Q29" s="44">
        <f t="shared" si="9"/>
        <v>1</v>
      </c>
      <c r="R29" s="27">
        <f>COUNTIF($E$4:$E29,R$3)</f>
        <v>2</v>
      </c>
      <c r="S29" s="27">
        <f>COUNTIF($E$4:$E29,S$3)</f>
        <v>6</v>
      </c>
      <c r="T29" s="27">
        <f>COUNTIF($E$4:$E29,T$3)</f>
        <v>4</v>
      </c>
      <c r="U29" s="27">
        <f>COUNTIF($E$4:$E29,U$3)</f>
        <v>3</v>
      </c>
      <c r="V29" s="27">
        <f>COUNTIF($E$4:$E29,V$3)</f>
        <v>1</v>
      </c>
      <c r="W29" s="27">
        <f>COUNTIF($E$4:$E29,W$3)</f>
        <v>4</v>
      </c>
      <c r="X29" s="27">
        <f>COUNTIF($E$4:$E29,X$3)</f>
        <v>1</v>
      </c>
      <c r="Y29" s="27">
        <f>COUNTIF($E$4:$E29,Y$3)</f>
        <v>2</v>
      </c>
      <c r="Z29" s="27">
        <f>COUNTIF($E$4:$E29,Z$3)</f>
        <v>3</v>
      </c>
      <c r="AA29" s="27">
        <f>COUNTIF($E$4:$E29,AA$3)</f>
        <v>0</v>
      </c>
      <c r="AB29" s="38">
        <f>COUNTIF($E$4:$F29,R$3)</f>
        <v>6</v>
      </c>
      <c r="AC29" s="28">
        <f>COUNTIF($E$4:$F29,S$3)</f>
        <v>8</v>
      </c>
      <c r="AD29" s="28">
        <f>COUNTIF($E$4:$F29,T$3)</f>
        <v>4</v>
      </c>
      <c r="AE29" s="28">
        <f>COUNTIF($E$4:$F29,U$3)</f>
        <v>6</v>
      </c>
      <c r="AF29" s="28">
        <f>COUNTIF($E$4:$F29,V$3)</f>
        <v>4</v>
      </c>
      <c r="AG29" s="28">
        <f>COUNTIF($E$4:$F29,W$3)</f>
        <v>8</v>
      </c>
      <c r="AH29" s="28">
        <f>COUNTIF($E$4:$F29,X$3)</f>
        <v>2</v>
      </c>
      <c r="AI29" s="28">
        <f>COUNTIF($E$4:$F29,Y$3)</f>
        <v>4</v>
      </c>
      <c r="AJ29" s="28">
        <f>COUNTIF($E$4:$F29,Z$3)</f>
        <v>7</v>
      </c>
      <c r="AK29" s="28">
        <f>COUNTIF($E$4:$F29,AA$3)</f>
        <v>3</v>
      </c>
      <c r="AL29" s="36">
        <f t="shared" si="10"/>
        <v>0.33333333333333331</v>
      </c>
      <c r="AM29" s="36">
        <f t="shared" si="11"/>
        <v>0.75</v>
      </c>
      <c r="AN29" s="36">
        <f t="shared" si="12"/>
        <v>1</v>
      </c>
      <c r="AO29" s="36">
        <f t="shared" si="13"/>
        <v>0.5</v>
      </c>
      <c r="AP29" s="36">
        <f t="shared" si="14"/>
        <v>0.25</v>
      </c>
      <c r="AQ29" s="36">
        <f t="shared" si="15"/>
        <v>0.5</v>
      </c>
      <c r="AR29" s="36">
        <f t="shared" si="16"/>
        <v>0.5</v>
      </c>
      <c r="AS29" s="36">
        <f t="shared" si="17"/>
        <v>0.5</v>
      </c>
      <c r="AT29" s="36">
        <f t="shared" si="18"/>
        <v>0.42857142857142855</v>
      </c>
      <c r="AU29" s="36">
        <f t="shared" si="19"/>
        <v>0</v>
      </c>
      <c r="AV29" s="27">
        <v>27</v>
      </c>
    </row>
    <row r="30" spans="1:48" x14ac:dyDescent="0.35">
      <c r="A30" t="s">
        <v>144</v>
      </c>
      <c r="B30" s="33">
        <v>27</v>
      </c>
      <c r="C30" s="27">
        <v>3</v>
      </c>
      <c r="D30" s="27">
        <v>2</v>
      </c>
      <c r="E30" s="27">
        <v>3</v>
      </c>
      <c r="F30" s="27">
        <f t="shared" si="4"/>
        <v>2</v>
      </c>
      <c r="G30" s="27">
        <f t="shared" si="5"/>
        <v>1</v>
      </c>
      <c r="H30" s="27">
        <f t="shared" si="6"/>
        <v>0</v>
      </c>
      <c r="I30" s="34">
        <f>VLOOKUP(F30,naive_stat!$A$4:$E$13,5,0)</f>
        <v>0.4838709677419355</v>
      </c>
      <c r="J30" s="35">
        <f>11-VLOOKUP(F30,naive_stat!$A$4:$F$13,6,0)</f>
        <v>6</v>
      </c>
      <c r="K30" s="36">
        <f>HLOOKUP(F30,$AL$3:AU30,AV30,0)</f>
        <v>0.8</v>
      </c>
      <c r="L30" s="44">
        <f>IF(VLOOKUP(C30,dynamic!$A$4:$F$13,4,0)&gt;VLOOKUP(D30,dynamic!$A$4:$F$13,4,0),C30,D30)</f>
        <v>2</v>
      </c>
      <c r="M30" s="44">
        <f t="shared" si="7"/>
        <v>0</v>
      </c>
      <c r="N30" s="44">
        <f>IF(VLOOKUP(C30,dynamic!$A$4:$F$13,2,0)&gt;VLOOKUP(D30,dynamic!$A$4:$F$13,2,0),C30,D30)</f>
        <v>2</v>
      </c>
      <c r="O30" s="44">
        <f t="shared" si="8"/>
        <v>0</v>
      </c>
      <c r="P30" s="44">
        <f>IF(VLOOKUP(C30,dynamic!$A$4:$F$13,6,0)&gt;VLOOKUP(D30,dynamic!$A$4:$F$13,6,0),C30,D30)</f>
        <v>3</v>
      </c>
      <c r="Q30" s="44">
        <f t="shared" si="9"/>
        <v>1</v>
      </c>
      <c r="R30" s="27">
        <f>COUNTIF($E$4:$E30,R$3)</f>
        <v>2</v>
      </c>
      <c r="S30" s="27">
        <f>COUNTIF($E$4:$E30,S$3)</f>
        <v>6</v>
      </c>
      <c r="T30" s="27">
        <f>COUNTIF($E$4:$E30,T$3)</f>
        <v>4</v>
      </c>
      <c r="U30" s="27">
        <f>COUNTIF($E$4:$E30,U$3)</f>
        <v>4</v>
      </c>
      <c r="V30" s="27">
        <f>COUNTIF($E$4:$E30,V$3)</f>
        <v>1</v>
      </c>
      <c r="W30" s="27">
        <f>COUNTIF($E$4:$E30,W$3)</f>
        <v>4</v>
      </c>
      <c r="X30" s="27">
        <f>COUNTIF($E$4:$E30,X$3)</f>
        <v>1</v>
      </c>
      <c r="Y30" s="27">
        <f>COUNTIF($E$4:$E30,Y$3)</f>
        <v>2</v>
      </c>
      <c r="Z30" s="27">
        <f>COUNTIF($E$4:$E30,Z$3)</f>
        <v>3</v>
      </c>
      <c r="AA30" s="27">
        <f>COUNTIF($E$4:$E30,AA$3)</f>
        <v>0</v>
      </c>
      <c r="AB30" s="38">
        <f>COUNTIF($E$4:$F30,R$3)</f>
        <v>6</v>
      </c>
      <c r="AC30" s="28">
        <f>COUNTIF($E$4:$F30,S$3)</f>
        <v>8</v>
      </c>
      <c r="AD30" s="28">
        <f>COUNTIF($E$4:$F30,T$3)</f>
        <v>5</v>
      </c>
      <c r="AE30" s="28">
        <f>COUNTIF($E$4:$F30,U$3)</f>
        <v>7</v>
      </c>
      <c r="AF30" s="28">
        <f>COUNTIF($E$4:$F30,V$3)</f>
        <v>4</v>
      </c>
      <c r="AG30" s="28">
        <f>COUNTIF($E$4:$F30,W$3)</f>
        <v>8</v>
      </c>
      <c r="AH30" s="28">
        <f>COUNTIF($E$4:$F30,X$3)</f>
        <v>2</v>
      </c>
      <c r="AI30" s="28">
        <f>COUNTIF($E$4:$F30,Y$3)</f>
        <v>4</v>
      </c>
      <c r="AJ30" s="28">
        <f>COUNTIF($E$4:$F30,Z$3)</f>
        <v>7</v>
      </c>
      <c r="AK30" s="28">
        <f>COUNTIF($E$4:$F30,AA$3)</f>
        <v>3</v>
      </c>
      <c r="AL30" s="36">
        <f t="shared" si="10"/>
        <v>0.33333333333333331</v>
      </c>
      <c r="AM30" s="36">
        <f t="shared" si="11"/>
        <v>0.75</v>
      </c>
      <c r="AN30" s="36">
        <f t="shared" si="12"/>
        <v>0.8</v>
      </c>
      <c r="AO30" s="36">
        <f t="shared" si="13"/>
        <v>0.5714285714285714</v>
      </c>
      <c r="AP30" s="36">
        <f t="shared" si="14"/>
        <v>0.25</v>
      </c>
      <c r="AQ30" s="36">
        <f t="shared" si="15"/>
        <v>0.5</v>
      </c>
      <c r="AR30" s="36">
        <f t="shared" si="16"/>
        <v>0.5</v>
      </c>
      <c r="AS30" s="36">
        <f t="shared" si="17"/>
        <v>0.5</v>
      </c>
      <c r="AT30" s="36">
        <f t="shared" si="18"/>
        <v>0.42857142857142855</v>
      </c>
      <c r="AU30" s="36">
        <f t="shared" si="19"/>
        <v>0</v>
      </c>
      <c r="AV30" s="27">
        <v>28</v>
      </c>
    </row>
    <row r="31" spans="1:48" x14ac:dyDescent="0.35">
      <c r="A31" t="s">
        <v>144</v>
      </c>
      <c r="B31" s="33">
        <v>28</v>
      </c>
      <c r="C31" s="27">
        <v>4</v>
      </c>
      <c r="D31" s="27">
        <v>0</v>
      </c>
      <c r="E31" s="27">
        <v>4</v>
      </c>
      <c r="F31" s="27">
        <f t="shared" si="4"/>
        <v>0</v>
      </c>
      <c r="G31" s="27">
        <f t="shared" si="5"/>
        <v>4</v>
      </c>
      <c r="H31" s="27">
        <f t="shared" si="6"/>
        <v>0</v>
      </c>
      <c r="I31" s="34">
        <f>VLOOKUP(F31,naive_stat!$A$4:$E$13,5,0)</f>
        <v>0.5161290322580645</v>
      </c>
      <c r="J31" s="35">
        <f>11-VLOOKUP(F31,naive_stat!$A$4:$F$13,6,0)</f>
        <v>8</v>
      </c>
      <c r="K31" s="36">
        <f>HLOOKUP(F31,$AL$3:AU31,AV31,0)</f>
        <v>0.2857142857142857</v>
      </c>
      <c r="L31" s="44">
        <f>IF(VLOOKUP(C31,dynamic!$A$4:$F$13,4,0)&gt;VLOOKUP(D31,dynamic!$A$4:$F$13,4,0),C31,D31)</f>
        <v>4</v>
      </c>
      <c r="M31" s="44">
        <f t="shared" si="7"/>
        <v>1</v>
      </c>
      <c r="N31" s="44">
        <f>IF(VLOOKUP(C31,dynamic!$A$4:$F$13,2,0)&gt;VLOOKUP(D31,dynamic!$A$4:$F$13,2,0),C31,D31)</f>
        <v>4</v>
      </c>
      <c r="O31" s="44">
        <f t="shared" si="8"/>
        <v>1</v>
      </c>
      <c r="P31" s="44">
        <f>IF(VLOOKUP(C31,dynamic!$A$4:$F$13,6,0)&gt;VLOOKUP(D31,dynamic!$A$4:$F$13,6,0),C31,D31)</f>
        <v>0</v>
      </c>
      <c r="Q31" s="44">
        <f t="shared" si="9"/>
        <v>0</v>
      </c>
      <c r="R31" s="27">
        <f>COUNTIF($E$4:$E31,R$3)</f>
        <v>2</v>
      </c>
      <c r="S31" s="27">
        <f>COUNTIF($E$4:$E31,S$3)</f>
        <v>6</v>
      </c>
      <c r="T31" s="27">
        <f>COUNTIF($E$4:$E31,T$3)</f>
        <v>4</v>
      </c>
      <c r="U31" s="27">
        <f>COUNTIF($E$4:$E31,U$3)</f>
        <v>4</v>
      </c>
      <c r="V31" s="27">
        <f>COUNTIF($E$4:$E31,V$3)</f>
        <v>2</v>
      </c>
      <c r="W31" s="27">
        <f>COUNTIF($E$4:$E31,W$3)</f>
        <v>4</v>
      </c>
      <c r="X31" s="27">
        <f>COUNTIF($E$4:$E31,X$3)</f>
        <v>1</v>
      </c>
      <c r="Y31" s="27">
        <f>COUNTIF($E$4:$E31,Y$3)</f>
        <v>2</v>
      </c>
      <c r="Z31" s="27">
        <f>COUNTIF($E$4:$E31,Z$3)</f>
        <v>3</v>
      </c>
      <c r="AA31" s="27">
        <f>COUNTIF($E$4:$E31,AA$3)</f>
        <v>0</v>
      </c>
      <c r="AB31" s="38">
        <f>COUNTIF($E$4:$F31,R$3)</f>
        <v>7</v>
      </c>
      <c r="AC31" s="28">
        <f>COUNTIF($E$4:$F31,S$3)</f>
        <v>8</v>
      </c>
      <c r="AD31" s="28">
        <f>COUNTIF($E$4:$F31,T$3)</f>
        <v>5</v>
      </c>
      <c r="AE31" s="28">
        <f>COUNTIF($E$4:$F31,U$3)</f>
        <v>7</v>
      </c>
      <c r="AF31" s="28">
        <f>COUNTIF($E$4:$F31,V$3)</f>
        <v>5</v>
      </c>
      <c r="AG31" s="28">
        <f>COUNTIF($E$4:$F31,W$3)</f>
        <v>8</v>
      </c>
      <c r="AH31" s="28">
        <f>COUNTIF($E$4:$F31,X$3)</f>
        <v>2</v>
      </c>
      <c r="AI31" s="28">
        <f>COUNTIF($E$4:$F31,Y$3)</f>
        <v>4</v>
      </c>
      <c r="AJ31" s="28">
        <f>COUNTIF($E$4:$F31,Z$3)</f>
        <v>7</v>
      </c>
      <c r="AK31" s="28">
        <f>COUNTIF($E$4:$F31,AA$3)</f>
        <v>3</v>
      </c>
      <c r="AL31" s="36">
        <f t="shared" si="10"/>
        <v>0.2857142857142857</v>
      </c>
      <c r="AM31" s="36">
        <f t="shared" si="11"/>
        <v>0.75</v>
      </c>
      <c r="AN31" s="36">
        <f t="shared" si="12"/>
        <v>0.8</v>
      </c>
      <c r="AO31" s="36">
        <f t="shared" si="13"/>
        <v>0.5714285714285714</v>
      </c>
      <c r="AP31" s="36">
        <f t="shared" si="14"/>
        <v>0.4</v>
      </c>
      <c r="AQ31" s="36">
        <f t="shared" si="15"/>
        <v>0.5</v>
      </c>
      <c r="AR31" s="36">
        <f t="shared" si="16"/>
        <v>0.5</v>
      </c>
      <c r="AS31" s="36">
        <f t="shared" si="17"/>
        <v>0.5</v>
      </c>
      <c r="AT31" s="36">
        <f t="shared" si="18"/>
        <v>0.42857142857142855</v>
      </c>
      <c r="AU31" s="36">
        <f t="shared" si="19"/>
        <v>0</v>
      </c>
      <c r="AV31" s="27">
        <v>29</v>
      </c>
    </row>
    <row r="32" spans="1:48" x14ac:dyDescent="0.35">
      <c r="A32" t="s">
        <v>144</v>
      </c>
      <c r="B32" s="33">
        <v>29</v>
      </c>
      <c r="C32" s="27">
        <v>0</v>
      </c>
      <c r="D32" s="27">
        <v>4</v>
      </c>
      <c r="E32" s="27">
        <v>0</v>
      </c>
      <c r="F32" s="27">
        <f t="shared" si="4"/>
        <v>4</v>
      </c>
      <c r="G32" s="27">
        <f t="shared" si="5"/>
        <v>-4</v>
      </c>
      <c r="H32" s="27">
        <f t="shared" si="6"/>
        <v>0</v>
      </c>
      <c r="I32" s="34">
        <f>VLOOKUP(F32,naive_stat!$A$4:$E$13,5,0)</f>
        <v>0.5161290322580645</v>
      </c>
      <c r="J32" s="35">
        <f>11-VLOOKUP(F32,naive_stat!$A$4:$F$13,6,0)</f>
        <v>8</v>
      </c>
      <c r="K32" s="36">
        <f>HLOOKUP(F32,$AL$3:AU32,AV32,0)</f>
        <v>0.33333333333333331</v>
      </c>
      <c r="L32" s="44">
        <f>IF(VLOOKUP(C32,dynamic!$A$4:$F$13,4,0)&gt;VLOOKUP(D32,dynamic!$A$4:$F$13,4,0),C32,D32)</f>
        <v>4</v>
      </c>
      <c r="M32" s="44">
        <f t="shared" si="7"/>
        <v>0</v>
      </c>
      <c r="N32" s="44">
        <f>IF(VLOOKUP(C32,dynamic!$A$4:$F$13,2,0)&gt;VLOOKUP(D32,dynamic!$A$4:$F$13,2,0),C32,D32)</f>
        <v>4</v>
      </c>
      <c r="O32" s="44">
        <f t="shared" si="8"/>
        <v>0</v>
      </c>
      <c r="P32" s="44">
        <f>IF(VLOOKUP(C32,dynamic!$A$4:$F$13,6,0)&gt;VLOOKUP(D32,dynamic!$A$4:$F$13,6,0),C32,D32)</f>
        <v>0</v>
      </c>
      <c r="Q32" s="44">
        <f t="shared" si="9"/>
        <v>1</v>
      </c>
      <c r="R32" s="27">
        <f>COUNTIF($E$4:$E32,R$3)</f>
        <v>3</v>
      </c>
      <c r="S32" s="27">
        <f>COUNTIF($E$4:$E32,S$3)</f>
        <v>6</v>
      </c>
      <c r="T32" s="27">
        <f>COUNTIF($E$4:$E32,T$3)</f>
        <v>4</v>
      </c>
      <c r="U32" s="27">
        <f>COUNTIF($E$4:$E32,U$3)</f>
        <v>4</v>
      </c>
      <c r="V32" s="27">
        <f>COUNTIF($E$4:$E32,V$3)</f>
        <v>2</v>
      </c>
      <c r="W32" s="27">
        <f>COUNTIF($E$4:$E32,W$3)</f>
        <v>4</v>
      </c>
      <c r="X32" s="27">
        <f>COUNTIF($E$4:$E32,X$3)</f>
        <v>1</v>
      </c>
      <c r="Y32" s="27">
        <f>COUNTIF($E$4:$E32,Y$3)</f>
        <v>2</v>
      </c>
      <c r="Z32" s="27">
        <f>COUNTIF($E$4:$E32,Z$3)</f>
        <v>3</v>
      </c>
      <c r="AA32" s="27">
        <f>COUNTIF($E$4:$E32,AA$3)</f>
        <v>0</v>
      </c>
      <c r="AB32" s="38">
        <f>COUNTIF($E$4:$F32,R$3)</f>
        <v>8</v>
      </c>
      <c r="AC32" s="28">
        <f>COUNTIF($E$4:$F32,S$3)</f>
        <v>8</v>
      </c>
      <c r="AD32" s="28">
        <f>COUNTIF($E$4:$F32,T$3)</f>
        <v>5</v>
      </c>
      <c r="AE32" s="28">
        <f>COUNTIF($E$4:$F32,U$3)</f>
        <v>7</v>
      </c>
      <c r="AF32" s="28">
        <f>COUNTIF($E$4:$F32,V$3)</f>
        <v>6</v>
      </c>
      <c r="AG32" s="28">
        <f>COUNTIF($E$4:$F32,W$3)</f>
        <v>8</v>
      </c>
      <c r="AH32" s="28">
        <f>COUNTIF($E$4:$F32,X$3)</f>
        <v>2</v>
      </c>
      <c r="AI32" s="28">
        <f>COUNTIF($E$4:$F32,Y$3)</f>
        <v>4</v>
      </c>
      <c r="AJ32" s="28">
        <f>COUNTIF($E$4:$F32,Z$3)</f>
        <v>7</v>
      </c>
      <c r="AK32" s="28">
        <f>COUNTIF($E$4:$F32,AA$3)</f>
        <v>3</v>
      </c>
      <c r="AL32" s="36">
        <f t="shared" si="10"/>
        <v>0.375</v>
      </c>
      <c r="AM32" s="36">
        <f t="shared" si="11"/>
        <v>0.75</v>
      </c>
      <c r="AN32" s="36">
        <f t="shared" si="12"/>
        <v>0.8</v>
      </c>
      <c r="AO32" s="36">
        <f t="shared" si="13"/>
        <v>0.5714285714285714</v>
      </c>
      <c r="AP32" s="36">
        <f t="shared" si="14"/>
        <v>0.33333333333333331</v>
      </c>
      <c r="AQ32" s="36">
        <f t="shared" si="15"/>
        <v>0.5</v>
      </c>
      <c r="AR32" s="36">
        <f t="shared" si="16"/>
        <v>0.5</v>
      </c>
      <c r="AS32" s="36">
        <f t="shared" si="17"/>
        <v>0.5</v>
      </c>
      <c r="AT32" s="36">
        <f t="shared" si="18"/>
        <v>0.42857142857142855</v>
      </c>
      <c r="AU32" s="36">
        <f t="shared" si="19"/>
        <v>0</v>
      </c>
      <c r="AV32" s="27">
        <v>30</v>
      </c>
    </row>
    <row r="33" spans="1:48" x14ac:dyDescent="0.35">
      <c r="A33" t="s">
        <v>144</v>
      </c>
      <c r="B33" s="33">
        <v>30</v>
      </c>
      <c r="C33" s="27">
        <v>9</v>
      </c>
      <c r="D33" s="27">
        <v>4</v>
      </c>
      <c r="E33" s="27">
        <v>4</v>
      </c>
      <c r="F33" s="27">
        <f t="shared" si="4"/>
        <v>9</v>
      </c>
      <c r="G33" s="27">
        <f t="shared" si="5"/>
        <v>5</v>
      </c>
      <c r="H33" s="27">
        <f t="shared" si="6"/>
        <v>0</v>
      </c>
      <c r="I33" s="34">
        <f>VLOOKUP(F33,naive_stat!$A$4:$E$13,5,0)</f>
        <v>0.4</v>
      </c>
      <c r="J33" s="35">
        <f>11-VLOOKUP(F33,naive_stat!$A$4:$F$13,6,0)</f>
        <v>2</v>
      </c>
      <c r="K33" s="36">
        <f>HLOOKUP(F33,$AL$3:AU33,AV33,0)</f>
        <v>0</v>
      </c>
      <c r="L33" s="44">
        <f>IF(VLOOKUP(C33,dynamic!$A$4:$F$13,4,0)&gt;VLOOKUP(D33,dynamic!$A$4:$F$13,4,0),C33,D33)</f>
        <v>9</v>
      </c>
      <c r="M33" s="44">
        <f t="shared" si="7"/>
        <v>0</v>
      </c>
      <c r="N33" s="44">
        <f>IF(VLOOKUP(C33,dynamic!$A$4:$F$13,2,0)&gt;VLOOKUP(D33,dynamic!$A$4:$F$13,2,0),C33,D33)</f>
        <v>4</v>
      </c>
      <c r="O33" s="44">
        <f t="shared" si="8"/>
        <v>1</v>
      </c>
      <c r="P33" s="44">
        <f>IF(VLOOKUP(C33,dynamic!$A$4:$F$13,6,0)&gt;VLOOKUP(D33,dynamic!$A$4:$F$13,6,0),C33,D33)</f>
        <v>4</v>
      </c>
      <c r="Q33" s="44">
        <f t="shared" si="9"/>
        <v>1</v>
      </c>
      <c r="R33" s="27">
        <f>COUNTIF($E$4:$E33,R$3)</f>
        <v>3</v>
      </c>
      <c r="S33" s="27">
        <f>COUNTIF($E$4:$E33,S$3)</f>
        <v>6</v>
      </c>
      <c r="T33" s="27">
        <f>COUNTIF($E$4:$E33,T$3)</f>
        <v>4</v>
      </c>
      <c r="U33" s="27">
        <f>COUNTIF($E$4:$E33,U$3)</f>
        <v>4</v>
      </c>
      <c r="V33" s="27">
        <f>COUNTIF($E$4:$E33,V$3)</f>
        <v>3</v>
      </c>
      <c r="W33" s="27">
        <f>COUNTIF($E$4:$E33,W$3)</f>
        <v>4</v>
      </c>
      <c r="X33" s="27">
        <f>COUNTIF($E$4:$E33,X$3)</f>
        <v>1</v>
      </c>
      <c r="Y33" s="27">
        <f>COUNTIF($E$4:$E33,Y$3)</f>
        <v>2</v>
      </c>
      <c r="Z33" s="27">
        <f>COUNTIF($E$4:$E33,Z$3)</f>
        <v>3</v>
      </c>
      <c r="AA33" s="27">
        <f>COUNTIF($E$4:$E33,AA$3)</f>
        <v>0</v>
      </c>
      <c r="AB33" s="38">
        <f>COUNTIF($E$4:$F33,R$3)</f>
        <v>8</v>
      </c>
      <c r="AC33" s="28">
        <f>COUNTIF($E$4:$F33,S$3)</f>
        <v>8</v>
      </c>
      <c r="AD33" s="28">
        <f>COUNTIF($E$4:$F33,T$3)</f>
        <v>5</v>
      </c>
      <c r="AE33" s="28">
        <f>COUNTIF($E$4:$F33,U$3)</f>
        <v>7</v>
      </c>
      <c r="AF33" s="28">
        <f>COUNTIF($E$4:$F33,V$3)</f>
        <v>7</v>
      </c>
      <c r="AG33" s="28">
        <f>COUNTIF($E$4:$F33,W$3)</f>
        <v>8</v>
      </c>
      <c r="AH33" s="28">
        <f>COUNTIF($E$4:$F33,X$3)</f>
        <v>2</v>
      </c>
      <c r="AI33" s="28">
        <f>COUNTIF($E$4:$F33,Y$3)</f>
        <v>4</v>
      </c>
      <c r="AJ33" s="28">
        <f>COUNTIF($E$4:$F33,Z$3)</f>
        <v>7</v>
      </c>
      <c r="AK33" s="28">
        <f>COUNTIF($E$4:$F33,AA$3)</f>
        <v>4</v>
      </c>
      <c r="AL33" s="36">
        <f t="shared" si="10"/>
        <v>0.375</v>
      </c>
      <c r="AM33" s="36">
        <f t="shared" si="11"/>
        <v>0.75</v>
      </c>
      <c r="AN33" s="36">
        <f t="shared" si="12"/>
        <v>0.8</v>
      </c>
      <c r="AO33" s="36">
        <f t="shared" si="13"/>
        <v>0.5714285714285714</v>
      </c>
      <c r="AP33" s="36">
        <f t="shared" si="14"/>
        <v>0.42857142857142855</v>
      </c>
      <c r="AQ33" s="36">
        <f t="shared" si="15"/>
        <v>0.5</v>
      </c>
      <c r="AR33" s="36">
        <f t="shared" si="16"/>
        <v>0.5</v>
      </c>
      <c r="AS33" s="36">
        <f t="shared" si="17"/>
        <v>0.5</v>
      </c>
      <c r="AT33" s="36">
        <f t="shared" si="18"/>
        <v>0.42857142857142855</v>
      </c>
      <c r="AU33" s="36">
        <f t="shared" si="19"/>
        <v>0</v>
      </c>
      <c r="AV33" s="27">
        <v>31</v>
      </c>
    </row>
    <row r="34" spans="1:48" x14ac:dyDescent="0.35">
      <c r="A34" t="s">
        <v>144</v>
      </c>
      <c r="B34" s="33">
        <v>31</v>
      </c>
      <c r="C34" s="27">
        <v>4</v>
      </c>
      <c r="D34" s="27">
        <v>9</v>
      </c>
      <c r="E34" s="27">
        <v>9</v>
      </c>
      <c r="F34" s="27">
        <f t="shared" si="4"/>
        <v>4</v>
      </c>
      <c r="G34" s="27">
        <f t="shared" si="5"/>
        <v>-5</v>
      </c>
      <c r="H34" s="27">
        <f t="shared" si="6"/>
        <v>0</v>
      </c>
      <c r="I34" s="34">
        <f>VLOOKUP(F34,naive_stat!$A$4:$E$13,5,0)</f>
        <v>0.5161290322580645</v>
      </c>
      <c r="J34" s="35">
        <f>11-VLOOKUP(F34,naive_stat!$A$4:$F$13,6,0)</f>
        <v>8</v>
      </c>
      <c r="K34" s="36">
        <f>HLOOKUP(F34,$AL$3:AU34,AV34,0)</f>
        <v>0.375</v>
      </c>
      <c r="L34" s="44">
        <f>IF(VLOOKUP(C34,dynamic!$A$4:$F$13,4,0)&gt;VLOOKUP(D34,dynamic!$A$4:$F$13,4,0),C34,D34)</f>
        <v>9</v>
      </c>
      <c r="M34" s="44">
        <f t="shared" si="7"/>
        <v>1</v>
      </c>
      <c r="N34" s="44">
        <f>IF(VLOOKUP(C34,dynamic!$A$4:$F$13,2,0)&gt;VLOOKUP(D34,dynamic!$A$4:$F$13,2,0),C34,D34)</f>
        <v>4</v>
      </c>
      <c r="O34" s="44">
        <f t="shared" si="8"/>
        <v>0</v>
      </c>
      <c r="P34" s="44">
        <f>IF(VLOOKUP(C34,dynamic!$A$4:$F$13,6,0)&gt;VLOOKUP(D34,dynamic!$A$4:$F$13,6,0),C34,D34)</f>
        <v>4</v>
      </c>
      <c r="Q34" s="44">
        <f t="shared" si="9"/>
        <v>0</v>
      </c>
      <c r="R34" s="27">
        <f>COUNTIF($E$4:$E34,R$3)</f>
        <v>3</v>
      </c>
      <c r="S34" s="27">
        <f>COUNTIF($E$4:$E34,S$3)</f>
        <v>6</v>
      </c>
      <c r="T34" s="27">
        <f>COUNTIF($E$4:$E34,T$3)</f>
        <v>4</v>
      </c>
      <c r="U34" s="27">
        <f>COUNTIF($E$4:$E34,U$3)</f>
        <v>4</v>
      </c>
      <c r="V34" s="27">
        <f>COUNTIF($E$4:$E34,V$3)</f>
        <v>3</v>
      </c>
      <c r="W34" s="27">
        <f>COUNTIF($E$4:$E34,W$3)</f>
        <v>4</v>
      </c>
      <c r="X34" s="27">
        <f>COUNTIF($E$4:$E34,X$3)</f>
        <v>1</v>
      </c>
      <c r="Y34" s="27">
        <f>COUNTIF($E$4:$E34,Y$3)</f>
        <v>2</v>
      </c>
      <c r="Z34" s="27">
        <f>COUNTIF($E$4:$E34,Z$3)</f>
        <v>3</v>
      </c>
      <c r="AA34" s="27">
        <f>COUNTIF($E$4:$E34,AA$3)</f>
        <v>1</v>
      </c>
      <c r="AB34" s="38">
        <f>COUNTIF($E$4:$F34,R$3)</f>
        <v>8</v>
      </c>
      <c r="AC34" s="28">
        <f>COUNTIF($E$4:$F34,S$3)</f>
        <v>8</v>
      </c>
      <c r="AD34" s="28">
        <f>COUNTIF($E$4:$F34,T$3)</f>
        <v>5</v>
      </c>
      <c r="AE34" s="28">
        <f>COUNTIF($E$4:$F34,U$3)</f>
        <v>7</v>
      </c>
      <c r="AF34" s="28">
        <f>COUNTIF($E$4:$F34,V$3)</f>
        <v>8</v>
      </c>
      <c r="AG34" s="28">
        <f>COUNTIF($E$4:$F34,W$3)</f>
        <v>8</v>
      </c>
      <c r="AH34" s="28">
        <f>COUNTIF($E$4:$F34,X$3)</f>
        <v>2</v>
      </c>
      <c r="AI34" s="28">
        <f>COUNTIF($E$4:$F34,Y$3)</f>
        <v>4</v>
      </c>
      <c r="AJ34" s="28">
        <f>COUNTIF($E$4:$F34,Z$3)</f>
        <v>7</v>
      </c>
      <c r="AK34" s="28">
        <f>COUNTIF($E$4:$F34,AA$3)</f>
        <v>5</v>
      </c>
      <c r="AL34" s="36">
        <f t="shared" si="10"/>
        <v>0.375</v>
      </c>
      <c r="AM34" s="36">
        <f t="shared" si="11"/>
        <v>0.75</v>
      </c>
      <c r="AN34" s="36">
        <f t="shared" si="12"/>
        <v>0.8</v>
      </c>
      <c r="AO34" s="36">
        <f t="shared" si="13"/>
        <v>0.5714285714285714</v>
      </c>
      <c r="AP34" s="36">
        <f t="shared" si="14"/>
        <v>0.375</v>
      </c>
      <c r="AQ34" s="36">
        <f t="shared" si="15"/>
        <v>0.5</v>
      </c>
      <c r="AR34" s="36">
        <f t="shared" si="16"/>
        <v>0.5</v>
      </c>
      <c r="AS34" s="36">
        <f t="shared" si="17"/>
        <v>0.5</v>
      </c>
      <c r="AT34" s="36">
        <f t="shared" si="18"/>
        <v>0.42857142857142855</v>
      </c>
      <c r="AU34" s="36">
        <f t="shared" si="19"/>
        <v>0.2</v>
      </c>
      <c r="AV34" s="27">
        <v>32</v>
      </c>
    </row>
    <row r="35" spans="1:48" x14ac:dyDescent="0.35">
      <c r="A35" t="s">
        <v>144</v>
      </c>
      <c r="B35" s="33">
        <v>32</v>
      </c>
      <c r="C35" s="27">
        <v>3</v>
      </c>
      <c r="D35" s="27">
        <v>1</v>
      </c>
      <c r="E35" s="27">
        <v>3</v>
      </c>
      <c r="F35" s="27">
        <f t="shared" si="4"/>
        <v>1</v>
      </c>
      <c r="G35" s="27">
        <f t="shared" si="5"/>
        <v>2</v>
      </c>
      <c r="H35" s="27">
        <f t="shared" si="6"/>
        <v>0</v>
      </c>
      <c r="I35" s="34">
        <f>VLOOKUP(F35,naive_stat!$A$4:$E$13,5,0)</f>
        <v>0.7567567567567568</v>
      </c>
      <c r="J35" s="35">
        <f>11-VLOOKUP(F35,naive_stat!$A$4:$F$13,6,0)</f>
        <v>10</v>
      </c>
      <c r="K35" s="36">
        <f>HLOOKUP(F35,$AL$3:AU35,AV35,0)</f>
        <v>0.66666666666666663</v>
      </c>
      <c r="L35" s="44">
        <f>IF(VLOOKUP(C35,dynamic!$A$4:$F$13,4,0)&gt;VLOOKUP(D35,dynamic!$A$4:$F$13,4,0),C35,D35)</f>
        <v>1</v>
      </c>
      <c r="M35" s="44">
        <f t="shared" si="7"/>
        <v>0</v>
      </c>
      <c r="N35" s="44">
        <f>IF(VLOOKUP(C35,dynamic!$A$4:$F$13,2,0)&gt;VLOOKUP(D35,dynamic!$A$4:$F$13,2,0),C35,D35)</f>
        <v>1</v>
      </c>
      <c r="O35" s="44">
        <f t="shared" si="8"/>
        <v>0</v>
      </c>
      <c r="P35" s="44">
        <f>IF(VLOOKUP(C35,dynamic!$A$4:$F$13,6,0)&gt;VLOOKUP(D35,dynamic!$A$4:$F$13,6,0),C35,D35)</f>
        <v>1</v>
      </c>
      <c r="Q35" s="44">
        <f t="shared" si="9"/>
        <v>0</v>
      </c>
      <c r="R35" s="27">
        <f>COUNTIF($E$4:$E35,R$3)</f>
        <v>3</v>
      </c>
      <c r="S35" s="27">
        <f>COUNTIF($E$4:$E35,S$3)</f>
        <v>6</v>
      </c>
      <c r="T35" s="27">
        <f>COUNTIF($E$4:$E35,T$3)</f>
        <v>4</v>
      </c>
      <c r="U35" s="27">
        <f>COUNTIF($E$4:$E35,U$3)</f>
        <v>5</v>
      </c>
      <c r="V35" s="27">
        <f>COUNTIF($E$4:$E35,V$3)</f>
        <v>3</v>
      </c>
      <c r="W35" s="27">
        <f>COUNTIF($E$4:$E35,W$3)</f>
        <v>4</v>
      </c>
      <c r="X35" s="27">
        <f>COUNTIF($E$4:$E35,X$3)</f>
        <v>1</v>
      </c>
      <c r="Y35" s="27">
        <f>COUNTIF($E$4:$E35,Y$3)</f>
        <v>2</v>
      </c>
      <c r="Z35" s="27">
        <f>COUNTIF($E$4:$E35,Z$3)</f>
        <v>3</v>
      </c>
      <c r="AA35" s="27">
        <f>COUNTIF($E$4:$E35,AA$3)</f>
        <v>1</v>
      </c>
      <c r="AB35" s="38">
        <f>COUNTIF($E$4:$F35,R$3)</f>
        <v>8</v>
      </c>
      <c r="AC35" s="28">
        <f>COUNTIF($E$4:$F35,S$3)</f>
        <v>9</v>
      </c>
      <c r="AD35" s="28">
        <f>COUNTIF($E$4:$F35,T$3)</f>
        <v>5</v>
      </c>
      <c r="AE35" s="28">
        <f>COUNTIF($E$4:$F35,U$3)</f>
        <v>8</v>
      </c>
      <c r="AF35" s="28">
        <f>COUNTIF($E$4:$F35,V$3)</f>
        <v>8</v>
      </c>
      <c r="AG35" s="28">
        <f>COUNTIF($E$4:$F35,W$3)</f>
        <v>8</v>
      </c>
      <c r="AH35" s="28">
        <f>COUNTIF($E$4:$F35,X$3)</f>
        <v>2</v>
      </c>
      <c r="AI35" s="28">
        <f>COUNTIF($E$4:$F35,Y$3)</f>
        <v>4</v>
      </c>
      <c r="AJ35" s="28">
        <f>COUNTIF($E$4:$F35,Z$3)</f>
        <v>7</v>
      </c>
      <c r="AK35" s="28">
        <f>COUNTIF($E$4:$F35,AA$3)</f>
        <v>5</v>
      </c>
      <c r="AL35" s="36">
        <f t="shared" si="10"/>
        <v>0.375</v>
      </c>
      <c r="AM35" s="36">
        <f t="shared" si="11"/>
        <v>0.66666666666666663</v>
      </c>
      <c r="AN35" s="36">
        <f t="shared" si="12"/>
        <v>0.8</v>
      </c>
      <c r="AO35" s="36">
        <f t="shared" si="13"/>
        <v>0.625</v>
      </c>
      <c r="AP35" s="36">
        <f t="shared" si="14"/>
        <v>0.375</v>
      </c>
      <c r="AQ35" s="36">
        <f t="shared" si="15"/>
        <v>0.5</v>
      </c>
      <c r="AR35" s="36">
        <f t="shared" si="16"/>
        <v>0.5</v>
      </c>
      <c r="AS35" s="36">
        <f t="shared" si="17"/>
        <v>0.5</v>
      </c>
      <c r="AT35" s="36">
        <f t="shared" si="18"/>
        <v>0.42857142857142855</v>
      </c>
      <c r="AU35" s="36">
        <f t="shared" si="19"/>
        <v>0.2</v>
      </c>
      <c r="AV35" s="27">
        <v>33</v>
      </c>
    </row>
    <row r="36" spans="1:48" x14ac:dyDescent="0.35">
      <c r="A36" t="s">
        <v>144</v>
      </c>
      <c r="B36" s="33">
        <v>33</v>
      </c>
      <c r="C36" s="27">
        <v>3</v>
      </c>
      <c r="D36" s="27">
        <v>5</v>
      </c>
      <c r="E36" s="27">
        <v>3</v>
      </c>
      <c r="F36" s="27">
        <f t="shared" si="4"/>
        <v>5</v>
      </c>
      <c r="G36" s="27">
        <f t="shared" si="5"/>
        <v>-2</v>
      </c>
      <c r="H36" s="27">
        <f t="shared" si="6"/>
        <v>0</v>
      </c>
      <c r="I36" s="34">
        <f>VLOOKUP(F36,naive_stat!$A$4:$E$13,5,0)</f>
        <v>0.42307692307692307</v>
      </c>
      <c r="J36" s="35">
        <f>11-VLOOKUP(F36,naive_stat!$A$4:$F$13,6,0)</f>
        <v>3</v>
      </c>
      <c r="K36" s="36">
        <f>HLOOKUP(F36,$AL$3:AU36,AV36,0)</f>
        <v>0.44444444444444442</v>
      </c>
      <c r="L36" s="44">
        <f>IF(VLOOKUP(C36,dynamic!$A$4:$F$13,4,0)&gt;VLOOKUP(D36,dynamic!$A$4:$F$13,4,0),C36,D36)</f>
        <v>3</v>
      </c>
      <c r="M36" s="44">
        <f t="shared" si="7"/>
        <v>1</v>
      </c>
      <c r="N36" s="44">
        <f>IF(VLOOKUP(C36,dynamic!$A$4:$F$13,2,0)&gt;VLOOKUP(D36,dynamic!$A$4:$F$13,2,0),C36,D36)</f>
        <v>3</v>
      </c>
      <c r="O36" s="44">
        <f t="shared" si="8"/>
        <v>1</v>
      </c>
      <c r="P36" s="44">
        <f>IF(VLOOKUP(C36,dynamic!$A$4:$F$13,6,0)&gt;VLOOKUP(D36,dynamic!$A$4:$F$13,6,0),C36,D36)</f>
        <v>5</v>
      </c>
      <c r="Q36" s="44">
        <f t="shared" si="9"/>
        <v>0</v>
      </c>
      <c r="R36" s="27">
        <f>COUNTIF($E$4:$E36,R$3)</f>
        <v>3</v>
      </c>
      <c r="S36" s="27">
        <f>COUNTIF($E$4:$E36,S$3)</f>
        <v>6</v>
      </c>
      <c r="T36" s="27">
        <f>COUNTIF($E$4:$E36,T$3)</f>
        <v>4</v>
      </c>
      <c r="U36" s="27">
        <f>COUNTIF($E$4:$E36,U$3)</f>
        <v>6</v>
      </c>
      <c r="V36" s="27">
        <f>COUNTIF($E$4:$E36,V$3)</f>
        <v>3</v>
      </c>
      <c r="W36" s="27">
        <f>COUNTIF($E$4:$E36,W$3)</f>
        <v>4</v>
      </c>
      <c r="X36" s="27">
        <f>COUNTIF($E$4:$E36,X$3)</f>
        <v>1</v>
      </c>
      <c r="Y36" s="27">
        <f>COUNTIF($E$4:$E36,Y$3)</f>
        <v>2</v>
      </c>
      <c r="Z36" s="27">
        <f>COUNTIF($E$4:$E36,Z$3)</f>
        <v>3</v>
      </c>
      <c r="AA36" s="27">
        <f>COUNTIF($E$4:$E36,AA$3)</f>
        <v>1</v>
      </c>
      <c r="AB36" s="38">
        <f>COUNTIF($E$4:$F36,R$3)</f>
        <v>8</v>
      </c>
      <c r="AC36" s="28">
        <f>COUNTIF($E$4:$F36,S$3)</f>
        <v>9</v>
      </c>
      <c r="AD36" s="28">
        <f>COUNTIF($E$4:$F36,T$3)</f>
        <v>5</v>
      </c>
      <c r="AE36" s="28">
        <f>COUNTIF($E$4:$F36,U$3)</f>
        <v>9</v>
      </c>
      <c r="AF36" s="28">
        <f>COUNTIF($E$4:$F36,V$3)</f>
        <v>8</v>
      </c>
      <c r="AG36" s="28">
        <f>COUNTIF($E$4:$F36,W$3)</f>
        <v>9</v>
      </c>
      <c r="AH36" s="28">
        <f>COUNTIF($E$4:$F36,X$3)</f>
        <v>2</v>
      </c>
      <c r="AI36" s="28">
        <f>COUNTIF($E$4:$F36,Y$3)</f>
        <v>4</v>
      </c>
      <c r="AJ36" s="28">
        <f>COUNTIF($E$4:$F36,Z$3)</f>
        <v>7</v>
      </c>
      <c r="AK36" s="28">
        <f>COUNTIF($E$4:$F36,AA$3)</f>
        <v>5</v>
      </c>
      <c r="AL36" s="36">
        <f t="shared" si="10"/>
        <v>0.375</v>
      </c>
      <c r="AM36" s="36">
        <f t="shared" si="11"/>
        <v>0.66666666666666663</v>
      </c>
      <c r="AN36" s="36">
        <f t="shared" si="12"/>
        <v>0.8</v>
      </c>
      <c r="AO36" s="36">
        <f t="shared" si="13"/>
        <v>0.66666666666666663</v>
      </c>
      <c r="AP36" s="36">
        <f t="shared" si="14"/>
        <v>0.375</v>
      </c>
      <c r="AQ36" s="36">
        <f t="shared" si="15"/>
        <v>0.44444444444444442</v>
      </c>
      <c r="AR36" s="36">
        <f t="shared" si="16"/>
        <v>0.5</v>
      </c>
      <c r="AS36" s="36">
        <f t="shared" si="17"/>
        <v>0.5</v>
      </c>
      <c r="AT36" s="36">
        <f t="shared" si="18"/>
        <v>0.42857142857142855</v>
      </c>
      <c r="AU36" s="36">
        <f t="shared" si="19"/>
        <v>0.2</v>
      </c>
      <c r="AV36" s="27">
        <v>34</v>
      </c>
    </row>
    <row r="37" spans="1:48" x14ac:dyDescent="0.35">
      <c r="A37" t="s">
        <v>144</v>
      </c>
      <c r="B37" s="33">
        <v>34</v>
      </c>
      <c r="C37" s="27">
        <v>5</v>
      </c>
      <c r="D37" s="27">
        <v>1</v>
      </c>
      <c r="E37" s="27">
        <v>1</v>
      </c>
      <c r="F37" s="27">
        <f t="shared" si="4"/>
        <v>5</v>
      </c>
      <c r="G37" s="27">
        <f t="shared" si="5"/>
        <v>4</v>
      </c>
      <c r="H37" s="27">
        <f t="shared" si="6"/>
        <v>0</v>
      </c>
      <c r="I37" s="34">
        <f>VLOOKUP(F37,naive_stat!$A$4:$E$13,5,0)</f>
        <v>0.42307692307692307</v>
      </c>
      <c r="J37" s="35">
        <f>11-VLOOKUP(F37,naive_stat!$A$4:$F$13,6,0)</f>
        <v>3</v>
      </c>
      <c r="K37" s="36">
        <f>HLOOKUP(F37,$AL$3:AU37,AV37,0)</f>
        <v>0.4</v>
      </c>
      <c r="L37" s="44">
        <f>IF(VLOOKUP(C37,dynamic!$A$4:$F$13,4,0)&gt;VLOOKUP(D37,dynamic!$A$4:$F$13,4,0),C37,D37)</f>
        <v>1</v>
      </c>
      <c r="M37" s="44">
        <f t="shared" si="7"/>
        <v>1</v>
      </c>
      <c r="N37" s="44">
        <f>IF(VLOOKUP(C37,dynamic!$A$4:$F$13,2,0)&gt;VLOOKUP(D37,dynamic!$A$4:$F$13,2,0),C37,D37)</f>
        <v>1</v>
      </c>
      <c r="O37" s="44">
        <f t="shared" si="8"/>
        <v>1</v>
      </c>
      <c r="P37" s="44">
        <f>IF(VLOOKUP(C37,dynamic!$A$4:$F$13,6,0)&gt;VLOOKUP(D37,dynamic!$A$4:$F$13,6,0),C37,D37)</f>
        <v>1</v>
      </c>
      <c r="Q37" s="44">
        <f t="shared" si="9"/>
        <v>1</v>
      </c>
      <c r="R37" s="27">
        <f>COUNTIF($E$4:$E37,R$3)</f>
        <v>3</v>
      </c>
      <c r="S37" s="27">
        <f>COUNTIF($E$4:$E37,S$3)</f>
        <v>7</v>
      </c>
      <c r="T37" s="27">
        <f>COUNTIF($E$4:$E37,T$3)</f>
        <v>4</v>
      </c>
      <c r="U37" s="27">
        <f>COUNTIF($E$4:$E37,U$3)</f>
        <v>6</v>
      </c>
      <c r="V37" s="27">
        <f>COUNTIF($E$4:$E37,V$3)</f>
        <v>3</v>
      </c>
      <c r="W37" s="27">
        <f>COUNTIF($E$4:$E37,W$3)</f>
        <v>4</v>
      </c>
      <c r="X37" s="27">
        <f>COUNTIF($E$4:$E37,X$3)</f>
        <v>1</v>
      </c>
      <c r="Y37" s="27">
        <f>COUNTIF($E$4:$E37,Y$3)</f>
        <v>2</v>
      </c>
      <c r="Z37" s="27">
        <f>COUNTIF($E$4:$E37,Z$3)</f>
        <v>3</v>
      </c>
      <c r="AA37" s="27">
        <f>COUNTIF($E$4:$E37,AA$3)</f>
        <v>1</v>
      </c>
      <c r="AB37" s="38">
        <f>COUNTIF($E$4:$F37,R$3)</f>
        <v>8</v>
      </c>
      <c r="AC37" s="28">
        <f>COUNTIF($E$4:$F37,S$3)</f>
        <v>10</v>
      </c>
      <c r="AD37" s="28">
        <f>COUNTIF($E$4:$F37,T$3)</f>
        <v>5</v>
      </c>
      <c r="AE37" s="28">
        <f>COUNTIF($E$4:$F37,U$3)</f>
        <v>9</v>
      </c>
      <c r="AF37" s="28">
        <f>COUNTIF($E$4:$F37,V$3)</f>
        <v>8</v>
      </c>
      <c r="AG37" s="28">
        <f>COUNTIF($E$4:$F37,W$3)</f>
        <v>10</v>
      </c>
      <c r="AH37" s="28">
        <f>COUNTIF($E$4:$F37,X$3)</f>
        <v>2</v>
      </c>
      <c r="AI37" s="28">
        <f>COUNTIF($E$4:$F37,Y$3)</f>
        <v>4</v>
      </c>
      <c r="AJ37" s="28">
        <f>COUNTIF($E$4:$F37,Z$3)</f>
        <v>7</v>
      </c>
      <c r="AK37" s="28">
        <f>COUNTIF($E$4:$F37,AA$3)</f>
        <v>5</v>
      </c>
      <c r="AL37" s="36">
        <f t="shared" si="10"/>
        <v>0.375</v>
      </c>
      <c r="AM37" s="36">
        <f t="shared" si="11"/>
        <v>0.7</v>
      </c>
      <c r="AN37" s="36">
        <f t="shared" si="12"/>
        <v>0.8</v>
      </c>
      <c r="AO37" s="36">
        <f t="shared" si="13"/>
        <v>0.66666666666666663</v>
      </c>
      <c r="AP37" s="36">
        <f t="shared" si="14"/>
        <v>0.375</v>
      </c>
      <c r="AQ37" s="36">
        <f t="shared" si="15"/>
        <v>0.4</v>
      </c>
      <c r="AR37" s="36">
        <f t="shared" si="16"/>
        <v>0.5</v>
      </c>
      <c r="AS37" s="36">
        <f t="shared" si="17"/>
        <v>0.5</v>
      </c>
      <c r="AT37" s="36">
        <f t="shared" si="18"/>
        <v>0.42857142857142855</v>
      </c>
      <c r="AU37" s="36">
        <f t="shared" si="19"/>
        <v>0.2</v>
      </c>
      <c r="AV37" s="27">
        <v>35</v>
      </c>
    </row>
    <row r="38" spans="1:48" x14ac:dyDescent="0.35">
      <c r="A38" t="s">
        <v>144</v>
      </c>
      <c r="B38" s="33">
        <v>35</v>
      </c>
      <c r="C38" s="27">
        <v>1</v>
      </c>
      <c r="D38" s="27">
        <v>8</v>
      </c>
      <c r="E38" s="27">
        <v>8</v>
      </c>
      <c r="F38" s="27">
        <f t="shared" si="4"/>
        <v>1</v>
      </c>
      <c r="G38" s="27">
        <f t="shared" si="5"/>
        <v>-7</v>
      </c>
      <c r="H38" s="27">
        <f t="shared" si="6"/>
        <v>0</v>
      </c>
      <c r="I38" s="34">
        <f>VLOOKUP(F38,naive_stat!$A$4:$E$13,5,0)</f>
        <v>0.7567567567567568</v>
      </c>
      <c r="J38" s="35">
        <f>11-VLOOKUP(F38,naive_stat!$A$4:$F$13,6,0)</f>
        <v>10</v>
      </c>
      <c r="K38" s="36">
        <f>HLOOKUP(F38,$AL$3:AU38,AV38,0)</f>
        <v>0.63636363636363635</v>
      </c>
      <c r="L38" s="44">
        <f>IF(VLOOKUP(C38,dynamic!$A$4:$F$13,4,0)&gt;VLOOKUP(D38,dynamic!$A$4:$F$13,4,0),C38,D38)</f>
        <v>1</v>
      </c>
      <c r="M38" s="44">
        <f t="shared" si="7"/>
        <v>0</v>
      </c>
      <c r="N38" s="44">
        <f>IF(VLOOKUP(C38,dynamic!$A$4:$F$13,2,0)&gt;VLOOKUP(D38,dynamic!$A$4:$F$13,2,0),C38,D38)</f>
        <v>1</v>
      </c>
      <c r="O38" s="44">
        <f t="shared" si="8"/>
        <v>0</v>
      </c>
      <c r="P38" s="44">
        <f>IF(VLOOKUP(C38,dynamic!$A$4:$F$13,6,0)&gt;VLOOKUP(D38,dynamic!$A$4:$F$13,6,0),C38,D38)</f>
        <v>1</v>
      </c>
      <c r="Q38" s="44">
        <f t="shared" si="9"/>
        <v>0</v>
      </c>
      <c r="R38" s="27">
        <f>COUNTIF($E$4:$E38,R$3)</f>
        <v>3</v>
      </c>
      <c r="S38" s="27">
        <f>COUNTIF($E$4:$E38,S$3)</f>
        <v>7</v>
      </c>
      <c r="T38" s="27">
        <f>COUNTIF($E$4:$E38,T$3)</f>
        <v>4</v>
      </c>
      <c r="U38" s="27">
        <f>COUNTIF($E$4:$E38,U$3)</f>
        <v>6</v>
      </c>
      <c r="V38" s="27">
        <f>COUNTIF($E$4:$E38,V$3)</f>
        <v>3</v>
      </c>
      <c r="W38" s="27">
        <f>COUNTIF($E$4:$E38,W$3)</f>
        <v>4</v>
      </c>
      <c r="X38" s="27">
        <f>COUNTIF($E$4:$E38,X$3)</f>
        <v>1</v>
      </c>
      <c r="Y38" s="27">
        <f>COUNTIF($E$4:$E38,Y$3)</f>
        <v>2</v>
      </c>
      <c r="Z38" s="27">
        <f>COUNTIF($E$4:$E38,Z$3)</f>
        <v>4</v>
      </c>
      <c r="AA38" s="27">
        <f>COUNTIF($E$4:$E38,AA$3)</f>
        <v>1</v>
      </c>
      <c r="AB38" s="38">
        <f>COUNTIF($E$4:$F38,R$3)</f>
        <v>8</v>
      </c>
      <c r="AC38" s="28">
        <f>COUNTIF($E$4:$F38,S$3)</f>
        <v>11</v>
      </c>
      <c r="AD38" s="28">
        <f>COUNTIF($E$4:$F38,T$3)</f>
        <v>5</v>
      </c>
      <c r="AE38" s="28">
        <f>COUNTIF($E$4:$F38,U$3)</f>
        <v>9</v>
      </c>
      <c r="AF38" s="28">
        <f>COUNTIF($E$4:$F38,V$3)</f>
        <v>8</v>
      </c>
      <c r="AG38" s="28">
        <f>COUNTIF($E$4:$F38,W$3)</f>
        <v>10</v>
      </c>
      <c r="AH38" s="28">
        <f>COUNTIF($E$4:$F38,X$3)</f>
        <v>2</v>
      </c>
      <c r="AI38" s="28">
        <f>COUNTIF($E$4:$F38,Y$3)</f>
        <v>4</v>
      </c>
      <c r="AJ38" s="28">
        <f>COUNTIF($E$4:$F38,Z$3)</f>
        <v>8</v>
      </c>
      <c r="AK38" s="28">
        <f>COUNTIF($E$4:$F38,AA$3)</f>
        <v>5</v>
      </c>
      <c r="AL38" s="36">
        <f t="shared" si="10"/>
        <v>0.375</v>
      </c>
      <c r="AM38" s="36">
        <f t="shared" si="11"/>
        <v>0.63636363636363635</v>
      </c>
      <c r="AN38" s="36">
        <f t="shared" si="12"/>
        <v>0.8</v>
      </c>
      <c r="AO38" s="36">
        <f t="shared" si="13"/>
        <v>0.66666666666666663</v>
      </c>
      <c r="AP38" s="36">
        <f t="shared" si="14"/>
        <v>0.375</v>
      </c>
      <c r="AQ38" s="36">
        <f t="shared" si="15"/>
        <v>0.4</v>
      </c>
      <c r="AR38" s="36">
        <f t="shared" si="16"/>
        <v>0.5</v>
      </c>
      <c r="AS38" s="36">
        <f t="shared" si="17"/>
        <v>0.5</v>
      </c>
      <c r="AT38" s="36">
        <f t="shared" si="18"/>
        <v>0.5</v>
      </c>
      <c r="AU38" s="36">
        <f t="shared" si="19"/>
        <v>0.2</v>
      </c>
      <c r="AV38" s="27">
        <v>36</v>
      </c>
    </row>
    <row r="39" spans="1:48" x14ac:dyDescent="0.35">
      <c r="A39" t="s">
        <v>144</v>
      </c>
      <c r="B39" s="33">
        <v>36</v>
      </c>
      <c r="C39" s="27">
        <v>6</v>
      </c>
      <c r="D39" s="27">
        <v>2</v>
      </c>
      <c r="E39" s="27">
        <v>6</v>
      </c>
      <c r="F39" s="27">
        <f t="shared" si="4"/>
        <v>2</v>
      </c>
      <c r="G39" s="27">
        <f t="shared" si="5"/>
        <v>4</v>
      </c>
      <c r="H39" s="27">
        <f t="shared" si="6"/>
        <v>0</v>
      </c>
      <c r="I39" s="34">
        <f>VLOOKUP(F39,naive_stat!$A$4:$E$13,5,0)</f>
        <v>0.4838709677419355</v>
      </c>
      <c r="J39" s="35">
        <f>11-VLOOKUP(F39,naive_stat!$A$4:$F$13,6,0)</f>
        <v>6</v>
      </c>
      <c r="K39" s="36">
        <f>HLOOKUP(F39,$AL$3:AU39,AV39,0)</f>
        <v>0.66666666666666663</v>
      </c>
      <c r="L39" s="44">
        <f>IF(VLOOKUP(C39,dynamic!$A$4:$F$13,4,0)&gt;VLOOKUP(D39,dynamic!$A$4:$F$13,4,0),C39,D39)</f>
        <v>2</v>
      </c>
      <c r="M39" s="44">
        <f t="shared" si="7"/>
        <v>0</v>
      </c>
      <c r="N39" s="44">
        <f>IF(VLOOKUP(C39,dynamic!$A$4:$F$13,2,0)&gt;VLOOKUP(D39,dynamic!$A$4:$F$13,2,0),C39,D39)</f>
        <v>2</v>
      </c>
      <c r="O39" s="44">
        <f t="shared" si="8"/>
        <v>0</v>
      </c>
      <c r="P39" s="44">
        <f>IF(VLOOKUP(C39,dynamic!$A$4:$F$13,6,0)&gt;VLOOKUP(D39,dynamic!$A$4:$F$13,6,0),C39,D39)</f>
        <v>6</v>
      </c>
      <c r="Q39" s="44">
        <f t="shared" si="9"/>
        <v>1</v>
      </c>
      <c r="R39" s="27">
        <f>COUNTIF($E$4:$E39,R$3)</f>
        <v>3</v>
      </c>
      <c r="S39" s="27">
        <f>COUNTIF($E$4:$E39,S$3)</f>
        <v>7</v>
      </c>
      <c r="T39" s="27">
        <f>COUNTIF($E$4:$E39,T$3)</f>
        <v>4</v>
      </c>
      <c r="U39" s="27">
        <f>COUNTIF($E$4:$E39,U$3)</f>
        <v>6</v>
      </c>
      <c r="V39" s="27">
        <f>COUNTIF($E$4:$E39,V$3)</f>
        <v>3</v>
      </c>
      <c r="W39" s="27">
        <f>COUNTIF($E$4:$E39,W$3)</f>
        <v>4</v>
      </c>
      <c r="X39" s="27">
        <f>COUNTIF($E$4:$E39,X$3)</f>
        <v>2</v>
      </c>
      <c r="Y39" s="27">
        <f>COUNTIF($E$4:$E39,Y$3)</f>
        <v>2</v>
      </c>
      <c r="Z39" s="27">
        <f>COUNTIF($E$4:$E39,Z$3)</f>
        <v>4</v>
      </c>
      <c r="AA39" s="27">
        <f>COUNTIF($E$4:$E39,AA$3)</f>
        <v>1</v>
      </c>
      <c r="AB39" s="38">
        <f>COUNTIF($E$4:$F39,R$3)</f>
        <v>8</v>
      </c>
      <c r="AC39" s="28">
        <f>COUNTIF($E$4:$F39,S$3)</f>
        <v>11</v>
      </c>
      <c r="AD39" s="28">
        <f>COUNTIF($E$4:$F39,T$3)</f>
        <v>6</v>
      </c>
      <c r="AE39" s="28">
        <f>COUNTIF($E$4:$F39,U$3)</f>
        <v>9</v>
      </c>
      <c r="AF39" s="28">
        <f>COUNTIF($E$4:$F39,V$3)</f>
        <v>8</v>
      </c>
      <c r="AG39" s="28">
        <f>COUNTIF($E$4:$F39,W$3)</f>
        <v>10</v>
      </c>
      <c r="AH39" s="28">
        <f>COUNTIF($E$4:$F39,X$3)</f>
        <v>3</v>
      </c>
      <c r="AI39" s="28">
        <f>COUNTIF($E$4:$F39,Y$3)</f>
        <v>4</v>
      </c>
      <c r="AJ39" s="28">
        <f>COUNTIF($E$4:$F39,Z$3)</f>
        <v>8</v>
      </c>
      <c r="AK39" s="28">
        <f>COUNTIF($E$4:$F39,AA$3)</f>
        <v>5</v>
      </c>
      <c r="AL39" s="36">
        <f t="shared" si="10"/>
        <v>0.375</v>
      </c>
      <c r="AM39" s="36">
        <f t="shared" si="11"/>
        <v>0.63636363636363635</v>
      </c>
      <c r="AN39" s="36">
        <f t="shared" si="12"/>
        <v>0.66666666666666663</v>
      </c>
      <c r="AO39" s="36">
        <f t="shared" si="13"/>
        <v>0.66666666666666663</v>
      </c>
      <c r="AP39" s="36">
        <f t="shared" si="14"/>
        <v>0.375</v>
      </c>
      <c r="AQ39" s="36">
        <f t="shared" si="15"/>
        <v>0.4</v>
      </c>
      <c r="AR39" s="36">
        <f t="shared" si="16"/>
        <v>0.66666666666666663</v>
      </c>
      <c r="AS39" s="36">
        <f t="shared" si="17"/>
        <v>0.5</v>
      </c>
      <c r="AT39" s="36">
        <f t="shared" si="18"/>
        <v>0.5</v>
      </c>
      <c r="AU39" s="36">
        <f t="shared" si="19"/>
        <v>0.2</v>
      </c>
      <c r="AV39" s="27">
        <v>37</v>
      </c>
    </row>
    <row r="40" spans="1:48" x14ac:dyDescent="0.35">
      <c r="A40" t="s">
        <v>144</v>
      </c>
      <c r="B40" s="33">
        <v>37</v>
      </c>
      <c r="C40" s="27">
        <v>7</v>
      </c>
      <c r="D40" s="27">
        <v>2</v>
      </c>
      <c r="E40" s="27">
        <v>7</v>
      </c>
      <c r="F40" s="27">
        <f t="shared" si="4"/>
        <v>2</v>
      </c>
      <c r="G40" s="27">
        <f t="shared" si="5"/>
        <v>5</v>
      </c>
      <c r="H40" s="27">
        <f t="shared" si="6"/>
        <v>0</v>
      </c>
      <c r="I40" s="34">
        <f>VLOOKUP(F40,naive_stat!$A$4:$E$13,5,0)</f>
        <v>0.4838709677419355</v>
      </c>
      <c r="J40" s="35">
        <f>11-VLOOKUP(F40,naive_stat!$A$4:$F$13,6,0)</f>
        <v>6</v>
      </c>
      <c r="K40" s="36">
        <f>HLOOKUP(F40,$AL$3:AU40,AV40,0)</f>
        <v>0.5714285714285714</v>
      </c>
      <c r="L40" s="44">
        <f>IF(VLOOKUP(C40,dynamic!$A$4:$F$13,4,0)&gt;VLOOKUP(D40,dynamic!$A$4:$F$13,4,0),C40,D40)</f>
        <v>2</v>
      </c>
      <c r="M40" s="44">
        <f t="shared" si="7"/>
        <v>0</v>
      </c>
      <c r="N40" s="44">
        <f>IF(VLOOKUP(C40,dynamic!$A$4:$F$13,2,0)&gt;VLOOKUP(D40,dynamic!$A$4:$F$13,2,0),C40,D40)</f>
        <v>7</v>
      </c>
      <c r="O40" s="44">
        <f t="shared" si="8"/>
        <v>1</v>
      </c>
      <c r="P40" s="44">
        <f>IF(VLOOKUP(C40,dynamic!$A$4:$F$13,6,0)&gt;VLOOKUP(D40,dynamic!$A$4:$F$13,6,0),C40,D40)</f>
        <v>7</v>
      </c>
      <c r="Q40" s="44">
        <f t="shared" si="9"/>
        <v>1</v>
      </c>
      <c r="R40" s="27">
        <f>COUNTIF($E$4:$E40,R$3)</f>
        <v>3</v>
      </c>
      <c r="S40" s="27">
        <f>COUNTIF($E$4:$E40,S$3)</f>
        <v>7</v>
      </c>
      <c r="T40" s="27">
        <f>COUNTIF($E$4:$E40,T$3)</f>
        <v>4</v>
      </c>
      <c r="U40" s="27">
        <f>COUNTIF($E$4:$E40,U$3)</f>
        <v>6</v>
      </c>
      <c r="V40" s="27">
        <f>COUNTIF($E$4:$E40,V$3)</f>
        <v>3</v>
      </c>
      <c r="W40" s="27">
        <f>COUNTIF($E$4:$E40,W$3)</f>
        <v>4</v>
      </c>
      <c r="X40" s="27">
        <f>COUNTIF($E$4:$E40,X$3)</f>
        <v>2</v>
      </c>
      <c r="Y40" s="27">
        <f>COUNTIF($E$4:$E40,Y$3)</f>
        <v>3</v>
      </c>
      <c r="Z40" s="27">
        <f>COUNTIF($E$4:$E40,Z$3)</f>
        <v>4</v>
      </c>
      <c r="AA40" s="27">
        <f>COUNTIF($E$4:$E40,AA$3)</f>
        <v>1</v>
      </c>
      <c r="AB40" s="38">
        <f>COUNTIF($E$4:$F40,R$3)</f>
        <v>8</v>
      </c>
      <c r="AC40" s="28">
        <f>COUNTIF($E$4:$F40,S$3)</f>
        <v>11</v>
      </c>
      <c r="AD40" s="28">
        <f>COUNTIF($E$4:$F40,T$3)</f>
        <v>7</v>
      </c>
      <c r="AE40" s="28">
        <f>COUNTIF($E$4:$F40,U$3)</f>
        <v>9</v>
      </c>
      <c r="AF40" s="28">
        <f>COUNTIF($E$4:$F40,V$3)</f>
        <v>8</v>
      </c>
      <c r="AG40" s="28">
        <f>COUNTIF($E$4:$F40,W$3)</f>
        <v>10</v>
      </c>
      <c r="AH40" s="28">
        <f>COUNTIF($E$4:$F40,X$3)</f>
        <v>3</v>
      </c>
      <c r="AI40" s="28">
        <f>COUNTIF($E$4:$F40,Y$3)</f>
        <v>5</v>
      </c>
      <c r="AJ40" s="28">
        <f>COUNTIF($E$4:$F40,Z$3)</f>
        <v>8</v>
      </c>
      <c r="AK40" s="28">
        <f>COUNTIF($E$4:$F40,AA$3)</f>
        <v>5</v>
      </c>
      <c r="AL40" s="36">
        <f t="shared" si="10"/>
        <v>0.375</v>
      </c>
      <c r="AM40" s="36">
        <f t="shared" si="11"/>
        <v>0.63636363636363635</v>
      </c>
      <c r="AN40" s="36">
        <f t="shared" si="12"/>
        <v>0.5714285714285714</v>
      </c>
      <c r="AO40" s="36">
        <f t="shared" si="13"/>
        <v>0.66666666666666663</v>
      </c>
      <c r="AP40" s="36">
        <f t="shared" si="14"/>
        <v>0.375</v>
      </c>
      <c r="AQ40" s="36">
        <f t="shared" si="15"/>
        <v>0.4</v>
      </c>
      <c r="AR40" s="36">
        <f t="shared" si="16"/>
        <v>0.66666666666666663</v>
      </c>
      <c r="AS40" s="36">
        <f t="shared" si="17"/>
        <v>0.6</v>
      </c>
      <c r="AT40" s="36">
        <f t="shared" si="18"/>
        <v>0.5</v>
      </c>
      <c r="AU40" s="36">
        <f t="shared" si="19"/>
        <v>0.2</v>
      </c>
      <c r="AV40" s="27">
        <v>38</v>
      </c>
    </row>
    <row r="41" spans="1:48" x14ac:dyDescent="0.35">
      <c r="A41" t="s">
        <v>144</v>
      </c>
      <c r="B41" s="33">
        <v>38</v>
      </c>
      <c r="C41" s="27">
        <v>4</v>
      </c>
      <c r="D41" s="27">
        <v>1</v>
      </c>
      <c r="E41" s="27">
        <v>1</v>
      </c>
      <c r="F41" s="27">
        <f t="shared" si="4"/>
        <v>4</v>
      </c>
      <c r="G41" s="27">
        <f t="shared" si="5"/>
        <v>3</v>
      </c>
      <c r="H41" s="27">
        <f t="shared" si="6"/>
        <v>0</v>
      </c>
      <c r="I41" s="34">
        <f>VLOOKUP(F41,naive_stat!$A$4:$E$13,5,0)</f>
        <v>0.5161290322580645</v>
      </c>
      <c r="J41" s="35">
        <f>11-VLOOKUP(F41,naive_stat!$A$4:$F$13,6,0)</f>
        <v>8</v>
      </c>
      <c r="K41" s="36">
        <f>HLOOKUP(F41,$AL$3:AU41,AV41,0)</f>
        <v>0.33333333333333331</v>
      </c>
      <c r="L41" s="44">
        <f>IF(VLOOKUP(C41,dynamic!$A$4:$F$13,4,0)&gt;VLOOKUP(D41,dynamic!$A$4:$F$13,4,0),C41,D41)</f>
        <v>1</v>
      </c>
      <c r="M41" s="44">
        <f t="shared" si="7"/>
        <v>1</v>
      </c>
      <c r="N41" s="44">
        <f>IF(VLOOKUP(C41,dynamic!$A$4:$F$13,2,0)&gt;VLOOKUP(D41,dynamic!$A$4:$F$13,2,0),C41,D41)</f>
        <v>1</v>
      </c>
      <c r="O41" s="44">
        <f t="shared" si="8"/>
        <v>1</v>
      </c>
      <c r="P41" s="44">
        <f>IF(VLOOKUP(C41,dynamic!$A$4:$F$13,6,0)&gt;VLOOKUP(D41,dynamic!$A$4:$F$13,6,0),C41,D41)</f>
        <v>1</v>
      </c>
      <c r="Q41" s="44">
        <f t="shared" si="9"/>
        <v>1</v>
      </c>
      <c r="R41" s="27">
        <f>COUNTIF($E$4:$E41,R$3)</f>
        <v>3</v>
      </c>
      <c r="S41" s="27">
        <f>COUNTIF($E$4:$E41,S$3)</f>
        <v>8</v>
      </c>
      <c r="T41" s="27">
        <f>COUNTIF($E$4:$E41,T$3)</f>
        <v>4</v>
      </c>
      <c r="U41" s="27">
        <f>COUNTIF($E$4:$E41,U$3)</f>
        <v>6</v>
      </c>
      <c r="V41" s="27">
        <f>COUNTIF($E$4:$E41,V$3)</f>
        <v>3</v>
      </c>
      <c r="W41" s="27">
        <f>COUNTIF($E$4:$E41,W$3)</f>
        <v>4</v>
      </c>
      <c r="X41" s="27">
        <f>COUNTIF($E$4:$E41,X$3)</f>
        <v>2</v>
      </c>
      <c r="Y41" s="27">
        <f>COUNTIF($E$4:$E41,Y$3)</f>
        <v>3</v>
      </c>
      <c r="Z41" s="27">
        <f>COUNTIF($E$4:$E41,Z$3)</f>
        <v>4</v>
      </c>
      <c r="AA41" s="27">
        <f>COUNTIF($E$4:$E41,AA$3)</f>
        <v>1</v>
      </c>
      <c r="AB41" s="38">
        <f>COUNTIF($E$4:$F41,R$3)</f>
        <v>8</v>
      </c>
      <c r="AC41" s="28">
        <f>COUNTIF($E$4:$F41,S$3)</f>
        <v>12</v>
      </c>
      <c r="AD41" s="28">
        <f>COUNTIF($E$4:$F41,T$3)</f>
        <v>7</v>
      </c>
      <c r="AE41" s="28">
        <f>COUNTIF($E$4:$F41,U$3)</f>
        <v>9</v>
      </c>
      <c r="AF41" s="28">
        <f>COUNTIF($E$4:$F41,V$3)</f>
        <v>9</v>
      </c>
      <c r="AG41" s="28">
        <f>COUNTIF($E$4:$F41,W$3)</f>
        <v>10</v>
      </c>
      <c r="AH41" s="28">
        <f>COUNTIF($E$4:$F41,X$3)</f>
        <v>3</v>
      </c>
      <c r="AI41" s="28">
        <f>COUNTIF($E$4:$F41,Y$3)</f>
        <v>5</v>
      </c>
      <c r="AJ41" s="28">
        <f>COUNTIF($E$4:$F41,Z$3)</f>
        <v>8</v>
      </c>
      <c r="AK41" s="28">
        <f>COUNTIF($E$4:$F41,AA$3)</f>
        <v>5</v>
      </c>
      <c r="AL41" s="36">
        <f t="shared" si="10"/>
        <v>0.375</v>
      </c>
      <c r="AM41" s="36">
        <f t="shared" si="11"/>
        <v>0.66666666666666663</v>
      </c>
      <c r="AN41" s="36">
        <f t="shared" si="12"/>
        <v>0.5714285714285714</v>
      </c>
      <c r="AO41" s="36">
        <f t="shared" si="13"/>
        <v>0.66666666666666663</v>
      </c>
      <c r="AP41" s="36">
        <f t="shared" si="14"/>
        <v>0.33333333333333331</v>
      </c>
      <c r="AQ41" s="36">
        <f t="shared" si="15"/>
        <v>0.4</v>
      </c>
      <c r="AR41" s="36">
        <f t="shared" si="16"/>
        <v>0.66666666666666663</v>
      </c>
      <c r="AS41" s="36">
        <f t="shared" si="17"/>
        <v>0.6</v>
      </c>
      <c r="AT41" s="36">
        <f t="shared" si="18"/>
        <v>0.5</v>
      </c>
      <c r="AU41" s="36">
        <f t="shared" si="19"/>
        <v>0.2</v>
      </c>
      <c r="AV41" s="27">
        <v>39</v>
      </c>
    </row>
    <row r="42" spans="1:48" x14ac:dyDescent="0.35">
      <c r="A42" t="s">
        <v>144</v>
      </c>
      <c r="B42" s="33">
        <v>39</v>
      </c>
      <c r="C42" s="27">
        <v>0</v>
      </c>
      <c r="D42" s="27">
        <v>2</v>
      </c>
      <c r="E42" s="27">
        <v>0</v>
      </c>
      <c r="F42" s="27">
        <f t="shared" si="4"/>
        <v>2</v>
      </c>
      <c r="G42" s="27">
        <f t="shared" si="5"/>
        <v>-2</v>
      </c>
      <c r="H42" s="27">
        <f t="shared" si="6"/>
        <v>0</v>
      </c>
      <c r="I42" s="34">
        <f>VLOOKUP(F42,naive_stat!$A$4:$E$13,5,0)</f>
        <v>0.4838709677419355</v>
      </c>
      <c r="J42" s="35">
        <f>11-VLOOKUP(F42,naive_stat!$A$4:$F$13,6,0)</f>
        <v>6</v>
      </c>
      <c r="K42" s="36">
        <f>HLOOKUP(F42,$AL$3:AU42,AV42,0)</f>
        <v>0.5</v>
      </c>
      <c r="L42" s="44">
        <f>IF(VLOOKUP(C42,dynamic!$A$4:$F$13,4,0)&gt;VLOOKUP(D42,dynamic!$A$4:$F$13,4,0),C42,D42)</f>
        <v>2</v>
      </c>
      <c r="M42" s="44">
        <f t="shared" si="7"/>
        <v>0</v>
      </c>
      <c r="N42" s="44">
        <f>IF(VLOOKUP(C42,dynamic!$A$4:$F$13,2,0)&gt;VLOOKUP(D42,dynamic!$A$4:$F$13,2,0),C42,D42)</f>
        <v>2</v>
      </c>
      <c r="O42" s="44">
        <f t="shared" si="8"/>
        <v>0</v>
      </c>
      <c r="P42" s="44">
        <f>IF(VLOOKUP(C42,dynamic!$A$4:$F$13,6,0)&gt;VLOOKUP(D42,dynamic!$A$4:$F$13,6,0),C42,D42)</f>
        <v>0</v>
      </c>
      <c r="Q42" s="44">
        <f t="shared" si="9"/>
        <v>1</v>
      </c>
      <c r="R42" s="27">
        <f>COUNTIF($E$4:$E42,R$3)</f>
        <v>4</v>
      </c>
      <c r="S42" s="27">
        <f>COUNTIF($E$4:$E42,S$3)</f>
        <v>8</v>
      </c>
      <c r="T42" s="27">
        <f>COUNTIF($E$4:$E42,T$3)</f>
        <v>4</v>
      </c>
      <c r="U42" s="27">
        <f>COUNTIF($E$4:$E42,U$3)</f>
        <v>6</v>
      </c>
      <c r="V42" s="27">
        <f>COUNTIF($E$4:$E42,V$3)</f>
        <v>3</v>
      </c>
      <c r="W42" s="27">
        <f>COUNTIF($E$4:$E42,W$3)</f>
        <v>4</v>
      </c>
      <c r="X42" s="27">
        <f>COUNTIF($E$4:$E42,X$3)</f>
        <v>2</v>
      </c>
      <c r="Y42" s="27">
        <f>COUNTIF($E$4:$E42,Y$3)</f>
        <v>3</v>
      </c>
      <c r="Z42" s="27">
        <f>COUNTIF($E$4:$E42,Z$3)</f>
        <v>4</v>
      </c>
      <c r="AA42" s="27">
        <f>COUNTIF($E$4:$E42,AA$3)</f>
        <v>1</v>
      </c>
      <c r="AB42" s="38">
        <f>COUNTIF($E$4:$F42,R$3)</f>
        <v>9</v>
      </c>
      <c r="AC42" s="28">
        <f>COUNTIF($E$4:$F42,S$3)</f>
        <v>12</v>
      </c>
      <c r="AD42" s="28">
        <f>COUNTIF($E$4:$F42,T$3)</f>
        <v>8</v>
      </c>
      <c r="AE42" s="28">
        <f>COUNTIF($E$4:$F42,U$3)</f>
        <v>9</v>
      </c>
      <c r="AF42" s="28">
        <f>COUNTIF($E$4:$F42,V$3)</f>
        <v>9</v>
      </c>
      <c r="AG42" s="28">
        <f>COUNTIF($E$4:$F42,W$3)</f>
        <v>10</v>
      </c>
      <c r="AH42" s="28">
        <f>COUNTIF($E$4:$F42,X$3)</f>
        <v>3</v>
      </c>
      <c r="AI42" s="28">
        <f>COUNTIF($E$4:$F42,Y$3)</f>
        <v>5</v>
      </c>
      <c r="AJ42" s="28">
        <f>COUNTIF($E$4:$F42,Z$3)</f>
        <v>8</v>
      </c>
      <c r="AK42" s="28">
        <f>COUNTIF($E$4:$F42,AA$3)</f>
        <v>5</v>
      </c>
      <c r="AL42" s="36">
        <f t="shared" si="10"/>
        <v>0.44444444444444442</v>
      </c>
      <c r="AM42" s="36">
        <f t="shared" si="11"/>
        <v>0.66666666666666663</v>
      </c>
      <c r="AN42" s="36">
        <f t="shared" si="12"/>
        <v>0.5</v>
      </c>
      <c r="AO42" s="36">
        <f t="shared" si="13"/>
        <v>0.66666666666666663</v>
      </c>
      <c r="AP42" s="36">
        <f t="shared" si="14"/>
        <v>0.33333333333333331</v>
      </c>
      <c r="AQ42" s="36">
        <f t="shared" si="15"/>
        <v>0.4</v>
      </c>
      <c r="AR42" s="36">
        <f t="shared" si="16"/>
        <v>0.66666666666666663</v>
      </c>
      <c r="AS42" s="36">
        <f t="shared" si="17"/>
        <v>0.6</v>
      </c>
      <c r="AT42" s="36">
        <f t="shared" si="18"/>
        <v>0.5</v>
      </c>
      <c r="AU42" s="36">
        <f t="shared" si="19"/>
        <v>0.2</v>
      </c>
      <c r="AV42" s="27">
        <v>40</v>
      </c>
    </row>
    <row r="43" spans="1:48" x14ac:dyDescent="0.35">
      <c r="A43" t="s">
        <v>144</v>
      </c>
      <c r="B43" s="33">
        <v>40</v>
      </c>
      <c r="C43" s="27">
        <v>2</v>
      </c>
      <c r="D43" s="27">
        <v>3</v>
      </c>
      <c r="E43" s="27">
        <v>2</v>
      </c>
      <c r="F43" s="27">
        <f t="shared" si="4"/>
        <v>3</v>
      </c>
      <c r="G43" s="27">
        <f t="shared" si="5"/>
        <v>-1</v>
      </c>
      <c r="H43" s="27">
        <f t="shared" si="6"/>
        <v>0</v>
      </c>
      <c r="I43" s="34">
        <f>VLOOKUP(F43,naive_stat!$A$4:$E$13,5,0)</f>
        <v>0.48148148148148145</v>
      </c>
      <c r="J43" s="35">
        <f>11-VLOOKUP(F43,naive_stat!$A$4:$F$13,6,0)</f>
        <v>5</v>
      </c>
      <c r="K43" s="36">
        <f>HLOOKUP(F43,$AL$3:AU43,AV43,0)</f>
        <v>0.6</v>
      </c>
      <c r="L43" s="44">
        <f>IF(VLOOKUP(C43,dynamic!$A$4:$F$13,4,0)&gt;VLOOKUP(D43,dynamic!$A$4:$F$13,4,0),C43,D43)</f>
        <v>2</v>
      </c>
      <c r="M43" s="44">
        <f t="shared" si="7"/>
        <v>1</v>
      </c>
      <c r="N43" s="44">
        <f>IF(VLOOKUP(C43,dynamic!$A$4:$F$13,2,0)&gt;VLOOKUP(D43,dynamic!$A$4:$F$13,2,0),C43,D43)</f>
        <v>2</v>
      </c>
      <c r="O43" s="44">
        <f t="shared" si="8"/>
        <v>1</v>
      </c>
      <c r="P43" s="44">
        <f>IF(VLOOKUP(C43,dynamic!$A$4:$F$13,6,0)&gt;VLOOKUP(D43,dynamic!$A$4:$F$13,6,0),C43,D43)</f>
        <v>3</v>
      </c>
      <c r="Q43" s="44">
        <f t="shared" si="9"/>
        <v>0</v>
      </c>
      <c r="R43" s="27">
        <f>COUNTIF($E$4:$E43,R$3)</f>
        <v>4</v>
      </c>
      <c r="S43" s="27">
        <f>COUNTIF($E$4:$E43,S$3)</f>
        <v>8</v>
      </c>
      <c r="T43" s="27">
        <f>COUNTIF($E$4:$E43,T$3)</f>
        <v>5</v>
      </c>
      <c r="U43" s="27">
        <f>COUNTIF($E$4:$E43,U$3)</f>
        <v>6</v>
      </c>
      <c r="V43" s="27">
        <f>COUNTIF($E$4:$E43,V$3)</f>
        <v>3</v>
      </c>
      <c r="W43" s="27">
        <f>COUNTIF($E$4:$E43,W$3)</f>
        <v>4</v>
      </c>
      <c r="X43" s="27">
        <f>COUNTIF($E$4:$E43,X$3)</f>
        <v>2</v>
      </c>
      <c r="Y43" s="27">
        <f>COUNTIF($E$4:$E43,Y$3)</f>
        <v>3</v>
      </c>
      <c r="Z43" s="27">
        <f>COUNTIF($E$4:$E43,Z$3)</f>
        <v>4</v>
      </c>
      <c r="AA43" s="27">
        <f>COUNTIF($E$4:$E43,AA$3)</f>
        <v>1</v>
      </c>
      <c r="AB43" s="38">
        <f>COUNTIF($E$4:$F43,R$3)</f>
        <v>9</v>
      </c>
      <c r="AC43" s="28">
        <f>COUNTIF($E$4:$F43,S$3)</f>
        <v>12</v>
      </c>
      <c r="AD43" s="28">
        <f>COUNTIF($E$4:$F43,T$3)</f>
        <v>9</v>
      </c>
      <c r="AE43" s="28">
        <f>COUNTIF($E$4:$F43,U$3)</f>
        <v>10</v>
      </c>
      <c r="AF43" s="28">
        <f>COUNTIF($E$4:$F43,V$3)</f>
        <v>9</v>
      </c>
      <c r="AG43" s="28">
        <f>COUNTIF($E$4:$F43,W$3)</f>
        <v>10</v>
      </c>
      <c r="AH43" s="28">
        <f>COUNTIF($E$4:$F43,X$3)</f>
        <v>3</v>
      </c>
      <c r="AI43" s="28">
        <f>COUNTIF($E$4:$F43,Y$3)</f>
        <v>5</v>
      </c>
      <c r="AJ43" s="28">
        <f>COUNTIF($E$4:$F43,Z$3)</f>
        <v>8</v>
      </c>
      <c r="AK43" s="28">
        <f>COUNTIF($E$4:$F43,AA$3)</f>
        <v>5</v>
      </c>
      <c r="AL43" s="36">
        <f t="shared" si="10"/>
        <v>0.44444444444444442</v>
      </c>
      <c r="AM43" s="36">
        <f t="shared" si="11"/>
        <v>0.66666666666666663</v>
      </c>
      <c r="AN43" s="36">
        <f t="shared" si="12"/>
        <v>0.55555555555555558</v>
      </c>
      <c r="AO43" s="36">
        <f t="shared" si="13"/>
        <v>0.6</v>
      </c>
      <c r="AP43" s="36">
        <f t="shared" si="14"/>
        <v>0.33333333333333331</v>
      </c>
      <c r="AQ43" s="36">
        <f t="shared" si="15"/>
        <v>0.4</v>
      </c>
      <c r="AR43" s="36">
        <f t="shared" si="16"/>
        <v>0.66666666666666663</v>
      </c>
      <c r="AS43" s="36">
        <f t="shared" si="17"/>
        <v>0.6</v>
      </c>
      <c r="AT43" s="36">
        <f t="shared" si="18"/>
        <v>0.5</v>
      </c>
      <c r="AU43" s="36">
        <f t="shared" si="19"/>
        <v>0.2</v>
      </c>
      <c r="AV43" s="27">
        <v>41</v>
      </c>
    </row>
    <row r="44" spans="1:48" x14ac:dyDescent="0.35">
      <c r="A44" t="s">
        <v>144</v>
      </c>
      <c r="B44" s="33">
        <v>41</v>
      </c>
      <c r="C44" s="27">
        <v>5</v>
      </c>
      <c r="D44" s="27">
        <v>7</v>
      </c>
      <c r="E44" s="27">
        <v>7</v>
      </c>
      <c r="F44" s="27">
        <f t="shared" si="4"/>
        <v>5</v>
      </c>
      <c r="G44" s="27">
        <f t="shared" si="5"/>
        <v>-2</v>
      </c>
      <c r="H44" s="27">
        <f t="shared" si="6"/>
        <v>0</v>
      </c>
      <c r="I44" s="34">
        <f>VLOOKUP(F44,naive_stat!$A$4:$E$13,5,0)</f>
        <v>0.42307692307692307</v>
      </c>
      <c r="J44" s="35">
        <f>11-VLOOKUP(F44,naive_stat!$A$4:$F$13,6,0)</f>
        <v>3</v>
      </c>
      <c r="K44" s="36">
        <f>HLOOKUP(F44,$AL$3:AU44,AV44,0)</f>
        <v>0.36363636363636365</v>
      </c>
      <c r="L44" s="44">
        <f>IF(VLOOKUP(C44,dynamic!$A$4:$F$13,4,0)&gt;VLOOKUP(D44,dynamic!$A$4:$F$13,4,0),C44,D44)</f>
        <v>7</v>
      </c>
      <c r="M44" s="44">
        <f t="shared" si="7"/>
        <v>1</v>
      </c>
      <c r="N44" s="44">
        <f>IF(VLOOKUP(C44,dynamic!$A$4:$F$13,2,0)&gt;VLOOKUP(D44,dynamic!$A$4:$F$13,2,0),C44,D44)</f>
        <v>7</v>
      </c>
      <c r="O44" s="44">
        <f t="shared" si="8"/>
        <v>1</v>
      </c>
      <c r="P44" s="44">
        <f>IF(VLOOKUP(C44,dynamic!$A$4:$F$13,6,0)&gt;VLOOKUP(D44,dynamic!$A$4:$F$13,6,0),C44,D44)</f>
        <v>7</v>
      </c>
      <c r="Q44" s="44">
        <f t="shared" si="9"/>
        <v>1</v>
      </c>
      <c r="R44" s="27">
        <f>COUNTIF($E$4:$E44,R$3)</f>
        <v>4</v>
      </c>
      <c r="S44" s="27">
        <f>COUNTIF($E$4:$E44,S$3)</f>
        <v>8</v>
      </c>
      <c r="T44" s="27">
        <f>COUNTIF($E$4:$E44,T$3)</f>
        <v>5</v>
      </c>
      <c r="U44" s="27">
        <f>COUNTIF($E$4:$E44,U$3)</f>
        <v>6</v>
      </c>
      <c r="V44" s="27">
        <f>COUNTIF($E$4:$E44,V$3)</f>
        <v>3</v>
      </c>
      <c r="W44" s="27">
        <f>COUNTIF($E$4:$E44,W$3)</f>
        <v>4</v>
      </c>
      <c r="X44" s="27">
        <f>COUNTIF($E$4:$E44,X$3)</f>
        <v>2</v>
      </c>
      <c r="Y44" s="27">
        <f>COUNTIF($E$4:$E44,Y$3)</f>
        <v>4</v>
      </c>
      <c r="Z44" s="27">
        <f>COUNTIF($E$4:$E44,Z$3)</f>
        <v>4</v>
      </c>
      <c r="AA44" s="27">
        <f>COUNTIF($E$4:$E44,AA$3)</f>
        <v>1</v>
      </c>
      <c r="AB44" s="38">
        <f>COUNTIF($E$4:$F44,R$3)</f>
        <v>9</v>
      </c>
      <c r="AC44" s="28">
        <f>COUNTIF($E$4:$F44,S$3)</f>
        <v>12</v>
      </c>
      <c r="AD44" s="28">
        <f>COUNTIF($E$4:$F44,T$3)</f>
        <v>9</v>
      </c>
      <c r="AE44" s="28">
        <f>COUNTIF($E$4:$F44,U$3)</f>
        <v>10</v>
      </c>
      <c r="AF44" s="28">
        <f>COUNTIF($E$4:$F44,V$3)</f>
        <v>9</v>
      </c>
      <c r="AG44" s="28">
        <f>COUNTIF($E$4:$F44,W$3)</f>
        <v>11</v>
      </c>
      <c r="AH44" s="28">
        <f>COUNTIF($E$4:$F44,X$3)</f>
        <v>3</v>
      </c>
      <c r="AI44" s="28">
        <f>COUNTIF($E$4:$F44,Y$3)</f>
        <v>6</v>
      </c>
      <c r="AJ44" s="28">
        <f>COUNTIF($E$4:$F44,Z$3)</f>
        <v>8</v>
      </c>
      <c r="AK44" s="28">
        <f>COUNTIF($E$4:$F44,AA$3)</f>
        <v>5</v>
      </c>
      <c r="AL44" s="36">
        <f t="shared" si="10"/>
        <v>0.44444444444444442</v>
      </c>
      <c r="AM44" s="36">
        <f t="shared" si="11"/>
        <v>0.66666666666666663</v>
      </c>
      <c r="AN44" s="36">
        <f t="shared" si="12"/>
        <v>0.55555555555555558</v>
      </c>
      <c r="AO44" s="36">
        <f t="shared" si="13"/>
        <v>0.6</v>
      </c>
      <c r="AP44" s="36">
        <f t="shared" si="14"/>
        <v>0.33333333333333331</v>
      </c>
      <c r="AQ44" s="36">
        <f t="shared" si="15"/>
        <v>0.36363636363636365</v>
      </c>
      <c r="AR44" s="36">
        <f t="shared" si="16"/>
        <v>0.66666666666666663</v>
      </c>
      <c r="AS44" s="36">
        <f t="shared" si="17"/>
        <v>0.66666666666666663</v>
      </c>
      <c r="AT44" s="36">
        <f t="shared" si="18"/>
        <v>0.5</v>
      </c>
      <c r="AU44" s="36">
        <f t="shared" si="19"/>
        <v>0.2</v>
      </c>
      <c r="AV44" s="27">
        <v>42</v>
      </c>
    </row>
    <row r="45" spans="1:48" x14ac:dyDescent="0.35">
      <c r="A45" t="s">
        <v>144</v>
      </c>
      <c r="B45" s="33">
        <v>42</v>
      </c>
      <c r="C45" s="27">
        <v>8</v>
      </c>
      <c r="D45" s="27">
        <v>2</v>
      </c>
      <c r="E45" s="27">
        <v>2</v>
      </c>
      <c r="F45" s="27">
        <f t="shared" si="4"/>
        <v>8</v>
      </c>
      <c r="G45" s="27">
        <f t="shared" si="5"/>
        <v>6</v>
      </c>
      <c r="H45" s="27">
        <f t="shared" si="6"/>
        <v>0</v>
      </c>
      <c r="I45" s="34">
        <f>VLOOKUP(F45,naive_stat!$A$4:$E$13,5,0)</f>
        <v>0.32</v>
      </c>
      <c r="J45" s="35">
        <f>11-VLOOKUP(F45,naive_stat!$A$4:$F$13,6,0)</f>
        <v>1</v>
      </c>
      <c r="K45" s="36">
        <f>HLOOKUP(F45,$AL$3:AU45,AV45,0)</f>
        <v>0.44444444444444442</v>
      </c>
      <c r="L45" s="44">
        <f>IF(VLOOKUP(C45,dynamic!$A$4:$F$13,4,0)&gt;VLOOKUP(D45,dynamic!$A$4:$F$13,4,0),C45,D45)</f>
        <v>2</v>
      </c>
      <c r="M45" s="44">
        <f t="shared" si="7"/>
        <v>1</v>
      </c>
      <c r="N45" s="44">
        <f>IF(VLOOKUP(C45,dynamic!$A$4:$F$13,2,0)&gt;VLOOKUP(D45,dynamic!$A$4:$F$13,2,0),C45,D45)</f>
        <v>2</v>
      </c>
      <c r="O45" s="44">
        <f t="shared" si="8"/>
        <v>1</v>
      </c>
      <c r="P45" s="44">
        <f>IF(VLOOKUP(C45,dynamic!$A$4:$F$13,6,0)&gt;VLOOKUP(D45,dynamic!$A$4:$F$13,6,0),C45,D45)</f>
        <v>2</v>
      </c>
      <c r="Q45" s="44">
        <f t="shared" si="9"/>
        <v>1</v>
      </c>
      <c r="R45" s="27">
        <f>COUNTIF($E$4:$E45,R$3)</f>
        <v>4</v>
      </c>
      <c r="S45" s="27">
        <f>COUNTIF($E$4:$E45,S$3)</f>
        <v>8</v>
      </c>
      <c r="T45" s="27">
        <f>COUNTIF($E$4:$E45,T$3)</f>
        <v>6</v>
      </c>
      <c r="U45" s="27">
        <f>COUNTIF($E$4:$E45,U$3)</f>
        <v>6</v>
      </c>
      <c r="V45" s="27">
        <f>COUNTIF($E$4:$E45,V$3)</f>
        <v>3</v>
      </c>
      <c r="W45" s="27">
        <f>COUNTIF($E$4:$E45,W$3)</f>
        <v>4</v>
      </c>
      <c r="X45" s="27">
        <f>COUNTIF($E$4:$E45,X$3)</f>
        <v>2</v>
      </c>
      <c r="Y45" s="27">
        <f>COUNTIF($E$4:$E45,Y$3)</f>
        <v>4</v>
      </c>
      <c r="Z45" s="27">
        <f>COUNTIF($E$4:$E45,Z$3)</f>
        <v>4</v>
      </c>
      <c r="AA45" s="27">
        <f>COUNTIF($E$4:$E45,AA$3)</f>
        <v>1</v>
      </c>
      <c r="AB45" s="38">
        <f>COUNTIF($E$4:$F45,R$3)</f>
        <v>9</v>
      </c>
      <c r="AC45" s="28">
        <f>COUNTIF($E$4:$F45,S$3)</f>
        <v>12</v>
      </c>
      <c r="AD45" s="28">
        <f>COUNTIF($E$4:$F45,T$3)</f>
        <v>10</v>
      </c>
      <c r="AE45" s="28">
        <f>COUNTIF($E$4:$F45,U$3)</f>
        <v>10</v>
      </c>
      <c r="AF45" s="28">
        <f>COUNTIF($E$4:$F45,V$3)</f>
        <v>9</v>
      </c>
      <c r="AG45" s="28">
        <f>COUNTIF($E$4:$F45,W$3)</f>
        <v>11</v>
      </c>
      <c r="AH45" s="28">
        <f>COUNTIF($E$4:$F45,X$3)</f>
        <v>3</v>
      </c>
      <c r="AI45" s="28">
        <f>COUNTIF($E$4:$F45,Y$3)</f>
        <v>6</v>
      </c>
      <c r="AJ45" s="28">
        <f>COUNTIF($E$4:$F45,Z$3)</f>
        <v>9</v>
      </c>
      <c r="AK45" s="28">
        <f>COUNTIF($E$4:$F45,AA$3)</f>
        <v>5</v>
      </c>
      <c r="AL45" s="36">
        <f t="shared" si="10"/>
        <v>0.44444444444444442</v>
      </c>
      <c r="AM45" s="36">
        <f t="shared" si="11"/>
        <v>0.66666666666666663</v>
      </c>
      <c r="AN45" s="36">
        <f t="shared" si="12"/>
        <v>0.6</v>
      </c>
      <c r="AO45" s="36">
        <f t="shared" si="13"/>
        <v>0.6</v>
      </c>
      <c r="AP45" s="36">
        <f t="shared" si="14"/>
        <v>0.33333333333333331</v>
      </c>
      <c r="AQ45" s="36">
        <f t="shared" si="15"/>
        <v>0.36363636363636365</v>
      </c>
      <c r="AR45" s="36">
        <f t="shared" si="16"/>
        <v>0.66666666666666663</v>
      </c>
      <c r="AS45" s="36">
        <f t="shared" si="17"/>
        <v>0.66666666666666663</v>
      </c>
      <c r="AT45" s="36">
        <f t="shared" si="18"/>
        <v>0.44444444444444442</v>
      </c>
      <c r="AU45" s="36">
        <f t="shared" si="19"/>
        <v>0.2</v>
      </c>
      <c r="AV45" s="27">
        <v>43</v>
      </c>
    </row>
    <row r="46" spans="1:48" x14ac:dyDescent="0.35">
      <c r="A46" t="s">
        <v>144</v>
      </c>
      <c r="B46" s="33">
        <v>43</v>
      </c>
      <c r="C46" s="27">
        <v>9</v>
      </c>
      <c r="D46" s="27">
        <v>5</v>
      </c>
      <c r="E46" s="27">
        <v>5</v>
      </c>
      <c r="F46" s="27">
        <f t="shared" si="4"/>
        <v>9</v>
      </c>
      <c r="G46" s="27">
        <f t="shared" si="5"/>
        <v>4</v>
      </c>
      <c r="H46" s="27">
        <f t="shared" si="6"/>
        <v>0</v>
      </c>
      <c r="I46" s="34">
        <f>VLOOKUP(F46,naive_stat!$A$4:$E$13,5,0)</f>
        <v>0.4</v>
      </c>
      <c r="J46" s="35">
        <f>11-VLOOKUP(F46,naive_stat!$A$4:$F$13,6,0)</f>
        <v>2</v>
      </c>
      <c r="K46" s="36">
        <f>HLOOKUP(F46,$AL$3:AU46,AV46,0)</f>
        <v>0.16666666666666666</v>
      </c>
      <c r="L46" s="44">
        <f>IF(VLOOKUP(C46,dynamic!$A$4:$F$13,4,0)&gt;VLOOKUP(D46,dynamic!$A$4:$F$13,4,0),C46,D46)</f>
        <v>9</v>
      </c>
      <c r="M46" s="44">
        <f t="shared" si="7"/>
        <v>0</v>
      </c>
      <c r="N46" s="44">
        <f>IF(VLOOKUP(C46,dynamic!$A$4:$F$13,2,0)&gt;VLOOKUP(D46,dynamic!$A$4:$F$13,2,0),C46,D46)</f>
        <v>5</v>
      </c>
      <c r="O46" s="44">
        <f t="shared" si="8"/>
        <v>1</v>
      </c>
      <c r="P46" s="44">
        <f>IF(VLOOKUP(C46,dynamic!$A$4:$F$13,6,0)&gt;VLOOKUP(D46,dynamic!$A$4:$F$13,6,0),C46,D46)</f>
        <v>5</v>
      </c>
      <c r="Q46" s="44">
        <f t="shared" si="9"/>
        <v>1</v>
      </c>
      <c r="R46" s="27">
        <f>COUNTIF($E$4:$E46,R$3)</f>
        <v>4</v>
      </c>
      <c r="S46" s="27">
        <f>COUNTIF($E$4:$E46,S$3)</f>
        <v>8</v>
      </c>
      <c r="T46" s="27">
        <f>COUNTIF($E$4:$E46,T$3)</f>
        <v>6</v>
      </c>
      <c r="U46" s="27">
        <f>COUNTIF($E$4:$E46,U$3)</f>
        <v>6</v>
      </c>
      <c r="V46" s="27">
        <f>COUNTIF($E$4:$E46,V$3)</f>
        <v>3</v>
      </c>
      <c r="W46" s="27">
        <f>COUNTIF($E$4:$E46,W$3)</f>
        <v>5</v>
      </c>
      <c r="X46" s="27">
        <f>COUNTIF($E$4:$E46,X$3)</f>
        <v>2</v>
      </c>
      <c r="Y46" s="27">
        <f>COUNTIF($E$4:$E46,Y$3)</f>
        <v>4</v>
      </c>
      <c r="Z46" s="27">
        <f>COUNTIF($E$4:$E46,Z$3)</f>
        <v>4</v>
      </c>
      <c r="AA46" s="27">
        <f>COUNTIF($E$4:$E46,AA$3)</f>
        <v>1</v>
      </c>
      <c r="AB46" s="38">
        <f>COUNTIF($E$4:$F46,R$3)</f>
        <v>9</v>
      </c>
      <c r="AC46" s="28">
        <f>COUNTIF($E$4:$F46,S$3)</f>
        <v>12</v>
      </c>
      <c r="AD46" s="28">
        <f>COUNTIF($E$4:$F46,T$3)</f>
        <v>10</v>
      </c>
      <c r="AE46" s="28">
        <f>COUNTIF($E$4:$F46,U$3)</f>
        <v>10</v>
      </c>
      <c r="AF46" s="28">
        <f>COUNTIF($E$4:$F46,V$3)</f>
        <v>9</v>
      </c>
      <c r="AG46" s="28">
        <f>COUNTIF($E$4:$F46,W$3)</f>
        <v>12</v>
      </c>
      <c r="AH46" s="28">
        <f>COUNTIF($E$4:$F46,X$3)</f>
        <v>3</v>
      </c>
      <c r="AI46" s="28">
        <f>COUNTIF($E$4:$F46,Y$3)</f>
        <v>6</v>
      </c>
      <c r="AJ46" s="28">
        <f>COUNTIF($E$4:$F46,Z$3)</f>
        <v>9</v>
      </c>
      <c r="AK46" s="28">
        <f>COUNTIF($E$4:$F46,AA$3)</f>
        <v>6</v>
      </c>
      <c r="AL46" s="36">
        <f t="shared" si="10"/>
        <v>0.44444444444444442</v>
      </c>
      <c r="AM46" s="36">
        <f t="shared" si="11"/>
        <v>0.66666666666666663</v>
      </c>
      <c r="AN46" s="36">
        <f t="shared" si="12"/>
        <v>0.6</v>
      </c>
      <c r="AO46" s="36">
        <f t="shared" si="13"/>
        <v>0.6</v>
      </c>
      <c r="AP46" s="36">
        <f t="shared" si="14"/>
        <v>0.33333333333333331</v>
      </c>
      <c r="AQ46" s="36">
        <f t="shared" si="15"/>
        <v>0.41666666666666669</v>
      </c>
      <c r="AR46" s="36">
        <f t="shared" si="16"/>
        <v>0.66666666666666663</v>
      </c>
      <c r="AS46" s="36">
        <f t="shared" si="17"/>
        <v>0.66666666666666663</v>
      </c>
      <c r="AT46" s="36">
        <f t="shared" si="18"/>
        <v>0.44444444444444442</v>
      </c>
      <c r="AU46" s="36">
        <f t="shared" si="19"/>
        <v>0.16666666666666666</v>
      </c>
      <c r="AV46" s="27">
        <v>44</v>
      </c>
    </row>
    <row r="47" spans="1:48" x14ac:dyDescent="0.35">
      <c r="A47" t="s">
        <v>144</v>
      </c>
      <c r="B47" s="33">
        <v>44</v>
      </c>
      <c r="C47" s="27">
        <v>3</v>
      </c>
      <c r="D47" s="27">
        <v>7</v>
      </c>
      <c r="E47" s="27">
        <v>3</v>
      </c>
      <c r="F47" s="27">
        <f t="shared" si="4"/>
        <v>7</v>
      </c>
      <c r="G47" s="27">
        <f t="shared" si="5"/>
        <v>-4</v>
      </c>
      <c r="H47" s="27">
        <f t="shared" si="6"/>
        <v>0</v>
      </c>
      <c r="I47" s="34">
        <f>VLOOKUP(F47,naive_stat!$A$4:$E$13,5,0)</f>
        <v>0.44827586206896552</v>
      </c>
      <c r="J47" s="35">
        <f>11-VLOOKUP(F47,naive_stat!$A$4:$F$13,6,0)</f>
        <v>4</v>
      </c>
      <c r="K47" s="36">
        <f>HLOOKUP(F47,$AL$3:AU47,AV47,0)</f>
        <v>0.5714285714285714</v>
      </c>
      <c r="L47" s="44">
        <f>IF(VLOOKUP(C47,dynamic!$A$4:$F$13,4,0)&gt;VLOOKUP(D47,dynamic!$A$4:$F$13,4,0),C47,D47)</f>
        <v>7</v>
      </c>
      <c r="M47" s="44">
        <f t="shared" si="7"/>
        <v>0</v>
      </c>
      <c r="N47" s="44">
        <f>IF(VLOOKUP(C47,dynamic!$A$4:$F$13,2,0)&gt;VLOOKUP(D47,dynamic!$A$4:$F$13,2,0),C47,D47)</f>
        <v>7</v>
      </c>
      <c r="O47" s="44">
        <f t="shared" si="8"/>
        <v>0</v>
      </c>
      <c r="P47" s="44">
        <f>IF(VLOOKUP(C47,dynamic!$A$4:$F$13,6,0)&gt;VLOOKUP(D47,dynamic!$A$4:$F$13,6,0),C47,D47)</f>
        <v>7</v>
      </c>
      <c r="Q47" s="44">
        <f t="shared" si="9"/>
        <v>0</v>
      </c>
      <c r="R47" s="27">
        <f>COUNTIF($E$4:$E47,R$3)</f>
        <v>4</v>
      </c>
      <c r="S47" s="27">
        <f>COUNTIF($E$4:$E47,S$3)</f>
        <v>8</v>
      </c>
      <c r="T47" s="27">
        <f>COUNTIF($E$4:$E47,T$3)</f>
        <v>6</v>
      </c>
      <c r="U47" s="27">
        <f>COUNTIF($E$4:$E47,U$3)</f>
        <v>7</v>
      </c>
      <c r="V47" s="27">
        <f>COUNTIF($E$4:$E47,V$3)</f>
        <v>3</v>
      </c>
      <c r="W47" s="27">
        <f>COUNTIF($E$4:$E47,W$3)</f>
        <v>5</v>
      </c>
      <c r="X47" s="27">
        <f>COUNTIF($E$4:$E47,X$3)</f>
        <v>2</v>
      </c>
      <c r="Y47" s="27">
        <f>COUNTIF($E$4:$E47,Y$3)</f>
        <v>4</v>
      </c>
      <c r="Z47" s="27">
        <f>COUNTIF($E$4:$E47,Z$3)</f>
        <v>4</v>
      </c>
      <c r="AA47" s="27">
        <f>COUNTIF($E$4:$E47,AA$3)</f>
        <v>1</v>
      </c>
      <c r="AB47" s="38">
        <f>COUNTIF($E$4:$F47,R$3)</f>
        <v>9</v>
      </c>
      <c r="AC47" s="28">
        <f>COUNTIF($E$4:$F47,S$3)</f>
        <v>12</v>
      </c>
      <c r="AD47" s="28">
        <f>COUNTIF($E$4:$F47,T$3)</f>
        <v>10</v>
      </c>
      <c r="AE47" s="28">
        <f>COUNTIF($E$4:$F47,U$3)</f>
        <v>11</v>
      </c>
      <c r="AF47" s="28">
        <f>COUNTIF($E$4:$F47,V$3)</f>
        <v>9</v>
      </c>
      <c r="AG47" s="28">
        <f>COUNTIF($E$4:$F47,W$3)</f>
        <v>12</v>
      </c>
      <c r="AH47" s="28">
        <f>COUNTIF($E$4:$F47,X$3)</f>
        <v>3</v>
      </c>
      <c r="AI47" s="28">
        <f>COUNTIF($E$4:$F47,Y$3)</f>
        <v>7</v>
      </c>
      <c r="AJ47" s="28">
        <f>COUNTIF($E$4:$F47,Z$3)</f>
        <v>9</v>
      </c>
      <c r="AK47" s="28">
        <f>COUNTIF($E$4:$F47,AA$3)</f>
        <v>6</v>
      </c>
      <c r="AL47" s="36">
        <f t="shared" si="10"/>
        <v>0.44444444444444442</v>
      </c>
      <c r="AM47" s="36">
        <f t="shared" si="11"/>
        <v>0.66666666666666663</v>
      </c>
      <c r="AN47" s="36">
        <f t="shared" si="12"/>
        <v>0.6</v>
      </c>
      <c r="AO47" s="36">
        <f t="shared" si="13"/>
        <v>0.63636363636363635</v>
      </c>
      <c r="AP47" s="36">
        <f t="shared" si="14"/>
        <v>0.33333333333333331</v>
      </c>
      <c r="AQ47" s="36">
        <f t="shared" si="15"/>
        <v>0.41666666666666669</v>
      </c>
      <c r="AR47" s="36">
        <f t="shared" si="16"/>
        <v>0.66666666666666663</v>
      </c>
      <c r="AS47" s="36">
        <f t="shared" si="17"/>
        <v>0.5714285714285714</v>
      </c>
      <c r="AT47" s="36">
        <f t="shared" si="18"/>
        <v>0.44444444444444442</v>
      </c>
      <c r="AU47" s="36">
        <f t="shared" si="19"/>
        <v>0.16666666666666666</v>
      </c>
      <c r="AV47" s="27">
        <v>45</v>
      </c>
    </row>
    <row r="48" spans="1:48" x14ac:dyDescent="0.35">
      <c r="A48" t="s">
        <v>144</v>
      </c>
      <c r="B48" s="33">
        <v>45</v>
      </c>
      <c r="C48" s="27">
        <v>3</v>
      </c>
      <c r="D48" s="27">
        <v>7</v>
      </c>
      <c r="E48" s="27">
        <v>7</v>
      </c>
      <c r="F48" s="27">
        <f t="shared" si="4"/>
        <v>3</v>
      </c>
      <c r="G48" s="27">
        <f t="shared" si="5"/>
        <v>-4</v>
      </c>
      <c r="H48" s="27">
        <f t="shared" si="6"/>
        <v>0</v>
      </c>
      <c r="I48" s="34">
        <f>VLOOKUP(F48,naive_stat!$A$4:$E$13,5,0)</f>
        <v>0.48148148148148145</v>
      </c>
      <c r="J48" s="35">
        <f>11-VLOOKUP(F48,naive_stat!$A$4:$F$13,6,0)</f>
        <v>5</v>
      </c>
      <c r="K48" s="36">
        <f>HLOOKUP(F48,$AL$3:AU48,AV48,0)</f>
        <v>0.58333333333333337</v>
      </c>
      <c r="L48" s="44">
        <f>IF(VLOOKUP(C48,dynamic!$A$4:$F$13,4,0)&gt;VLOOKUP(D48,dynamic!$A$4:$F$13,4,0),C48,D48)</f>
        <v>7</v>
      </c>
      <c r="M48" s="44">
        <f t="shared" si="7"/>
        <v>1</v>
      </c>
      <c r="N48" s="44">
        <f>IF(VLOOKUP(C48,dynamic!$A$4:$F$13,2,0)&gt;VLOOKUP(D48,dynamic!$A$4:$F$13,2,0),C48,D48)</f>
        <v>7</v>
      </c>
      <c r="O48" s="44">
        <f t="shared" si="8"/>
        <v>1</v>
      </c>
      <c r="P48" s="44">
        <f>IF(VLOOKUP(C48,dynamic!$A$4:$F$13,6,0)&gt;VLOOKUP(D48,dynamic!$A$4:$F$13,6,0),C48,D48)</f>
        <v>7</v>
      </c>
      <c r="Q48" s="44">
        <f t="shared" si="9"/>
        <v>1</v>
      </c>
      <c r="R48" s="27">
        <f>COUNTIF($E$4:$E48,R$3)</f>
        <v>4</v>
      </c>
      <c r="S48" s="27">
        <f>COUNTIF($E$4:$E48,S$3)</f>
        <v>8</v>
      </c>
      <c r="T48" s="27">
        <f>COUNTIF($E$4:$E48,T$3)</f>
        <v>6</v>
      </c>
      <c r="U48" s="27">
        <f>COUNTIF($E$4:$E48,U$3)</f>
        <v>7</v>
      </c>
      <c r="V48" s="27">
        <f>COUNTIF($E$4:$E48,V$3)</f>
        <v>3</v>
      </c>
      <c r="W48" s="27">
        <f>COUNTIF($E$4:$E48,W$3)</f>
        <v>5</v>
      </c>
      <c r="X48" s="27">
        <f>COUNTIF($E$4:$E48,X$3)</f>
        <v>2</v>
      </c>
      <c r="Y48" s="27">
        <f>COUNTIF($E$4:$E48,Y$3)</f>
        <v>5</v>
      </c>
      <c r="Z48" s="27">
        <f>COUNTIF($E$4:$E48,Z$3)</f>
        <v>4</v>
      </c>
      <c r="AA48" s="27">
        <f>COUNTIF($E$4:$E48,AA$3)</f>
        <v>1</v>
      </c>
      <c r="AB48" s="38">
        <f>COUNTIF($E$4:$F48,R$3)</f>
        <v>9</v>
      </c>
      <c r="AC48" s="28">
        <f>COUNTIF($E$4:$F48,S$3)</f>
        <v>12</v>
      </c>
      <c r="AD48" s="28">
        <f>COUNTIF($E$4:$F48,T$3)</f>
        <v>10</v>
      </c>
      <c r="AE48" s="28">
        <f>COUNTIF($E$4:$F48,U$3)</f>
        <v>12</v>
      </c>
      <c r="AF48" s="28">
        <f>COUNTIF($E$4:$F48,V$3)</f>
        <v>9</v>
      </c>
      <c r="AG48" s="28">
        <f>COUNTIF($E$4:$F48,W$3)</f>
        <v>12</v>
      </c>
      <c r="AH48" s="28">
        <f>COUNTIF($E$4:$F48,X$3)</f>
        <v>3</v>
      </c>
      <c r="AI48" s="28">
        <f>COUNTIF($E$4:$F48,Y$3)</f>
        <v>8</v>
      </c>
      <c r="AJ48" s="28">
        <f>COUNTIF($E$4:$F48,Z$3)</f>
        <v>9</v>
      </c>
      <c r="AK48" s="28">
        <f>COUNTIF($E$4:$F48,AA$3)</f>
        <v>6</v>
      </c>
      <c r="AL48" s="36">
        <f t="shared" si="10"/>
        <v>0.44444444444444442</v>
      </c>
      <c r="AM48" s="36">
        <f t="shared" si="11"/>
        <v>0.66666666666666663</v>
      </c>
      <c r="AN48" s="36">
        <f t="shared" si="12"/>
        <v>0.6</v>
      </c>
      <c r="AO48" s="36">
        <f t="shared" si="13"/>
        <v>0.58333333333333337</v>
      </c>
      <c r="AP48" s="36">
        <f t="shared" si="14"/>
        <v>0.33333333333333331</v>
      </c>
      <c r="AQ48" s="36">
        <f t="shared" si="15"/>
        <v>0.41666666666666669</v>
      </c>
      <c r="AR48" s="36">
        <f t="shared" si="16"/>
        <v>0.66666666666666663</v>
      </c>
      <c r="AS48" s="36">
        <f t="shared" si="17"/>
        <v>0.625</v>
      </c>
      <c r="AT48" s="36">
        <f t="shared" si="18"/>
        <v>0.44444444444444442</v>
      </c>
      <c r="AU48" s="36">
        <f t="shared" si="19"/>
        <v>0.16666666666666666</v>
      </c>
      <c r="AV48" s="27">
        <v>46</v>
      </c>
    </row>
    <row r="49" spans="1:48" x14ac:dyDescent="0.35">
      <c r="A49" t="s">
        <v>144</v>
      </c>
      <c r="B49" s="33">
        <v>46</v>
      </c>
      <c r="C49" s="27">
        <v>1</v>
      </c>
      <c r="D49" s="27">
        <v>9</v>
      </c>
      <c r="E49" s="27">
        <v>1</v>
      </c>
      <c r="F49" s="27">
        <f t="shared" si="4"/>
        <v>9</v>
      </c>
      <c r="G49" s="27">
        <f t="shared" si="5"/>
        <v>-8</v>
      </c>
      <c r="H49" s="27">
        <f t="shared" si="6"/>
        <v>0</v>
      </c>
      <c r="I49" s="34">
        <f>VLOOKUP(F49,naive_stat!$A$4:$E$13,5,0)</f>
        <v>0.4</v>
      </c>
      <c r="J49" s="35">
        <f>11-VLOOKUP(F49,naive_stat!$A$4:$F$13,6,0)</f>
        <v>2</v>
      </c>
      <c r="K49" s="36">
        <f>HLOOKUP(F49,$AL$3:AU49,AV49,0)</f>
        <v>0.14285714285714285</v>
      </c>
      <c r="L49" s="44">
        <f>IF(VLOOKUP(C49,dynamic!$A$4:$F$13,4,0)&gt;VLOOKUP(D49,dynamic!$A$4:$F$13,4,0),C49,D49)</f>
        <v>9</v>
      </c>
      <c r="M49" s="44">
        <f t="shared" si="7"/>
        <v>0</v>
      </c>
      <c r="N49" s="44">
        <f>IF(VLOOKUP(C49,dynamic!$A$4:$F$13,2,0)&gt;VLOOKUP(D49,dynamic!$A$4:$F$13,2,0),C49,D49)</f>
        <v>1</v>
      </c>
      <c r="O49" s="44">
        <f t="shared" si="8"/>
        <v>1</v>
      </c>
      <c r="P49" s="44">
        <f>IF(VLOOKUP(C49,dynamic!$A$4:$F$13,6,0)&gt;VLOOKUP(D49,dynamic!$A$4:$F$13,6,0),C49,D49)</f>
        <v>1</v>
      </c>
      <c r="Q49" s="44">
        <f t="shared" si="9"/>
        <v>1</v>
      </c>
      <c r="R49" s="27">
        <f>COUNTIF($E$4:$E49,R$3)</f>
        <v>4</v>
      </c>
      <c r="S49" s="27">
        <f>COUNTIF($E$4:$E49,S$3)</f>
        <v>9</v>
      </c>
      <c r="T49" s="27">
        <f>COUNTIF($E$4:$E49,T$3)</f>
        <v>6</v>
      </c>
      <c r="U49" s="27">
        <f>COUNTIF($E$4:$E49,U$3)</f>
        <v>7</v>
      </c>
      <c r="V49" s="27">
        <f>COUNTIF($E$4:$E49,V$3)</f>
        <v>3</v>
      </c>
      <c r="W49" s="27">
        <f>COUNTIF($E$4:$E49,W$3)</f>
        <v>5</v>
      </c>
      <c r="X49" s="27">
        <f>COUNTIF($E$4:$E49,X$3)</f>
        <v>2</v>
      </c>
      <c r="Y49" s="27">
        <f>COUNTIF($E$4:$E49,Y$3)</f>
        <v>5</v>
      </c>
      <c r="Z49" s="27">
        <f>COUNTIF($E$4:$E49,Z$3)</f>
        <v>4</v>
      </c>
      <c r="AA49" s="27">
        <f>COUNTIF($E$4:$E49,AA$3)</f>
        <v>1</v>
      </c>
      <c r="AB49" s="38">
        <f>COUNTIF($E$4:$F49,R$3)</f>
        <v>9</v>
      </c>
      <c r="AC49" s="28">
        <f>COUNTIF($E$4:$F49,S$3)</f>
        <v>13</v>
      </c>
      <c r="AD49" s="28">
        <f>COUNTIF($E$4:$F49,T$3)</f>
        <v>10</v>
      </c>
      <c r="AE49" s="28">
        <f>COUNTIF($E$4:$F49,U$3)</f>
        <v>12</v>
      </c>
      <c r="AF49" s="28">
        <f>COUNTIF($E$4:$F49,V$3)</f>
        <v>9</v>
      </c>
      <c r="AG49" s="28">
        <f>COUNTIF($E$4:$F49,W$3)</f>
        <v>12</v>
      </c>
      <c r="AH49" s="28">
        <f>COUNTIF($E$4:$F49,X$3)</f>
        <v>3</v>
      </c>
      <c r="AI49" s="28">
        <f>COUNTIF($E$4:$F49,Y$3)</f>
        <v>8</v>
      </c>
      <c r="AJ49" s="28">
        <f>COUNTIF($E$4:$F49,Z$3)</f>
        <v>9</v>
      </c>
      <c r="AK49" s="28">
        <f>COUNTIF($E$4:$F49,AA$3)</f>
        <v>7</v>
      </c>
      <c r="AL49" s="36">
        <f t="shared" si="10"/>
        <v>0.44444444444444442</v>
      </c>
      <c r="AM49" s="36">
        <f t="shared" si="11"/>
        <v>0.69230769230769229</v>
      </c>
      <c r="AN49" s="36">
        <f t="shared" si="12"/>
        <v>0.6</v>
      </c>
      <c r="AO49" s="36">
        <f t="shared" si="13"/>
        <v>0.58333333333333337</v>
      </c>
      <c r="AP49" s="36">
        <f t="shared" si="14"/>
        <v>0.33333333333333331</v>
      </c>
      <c r="AQ49" s="36">
        <f t="shared" si="15"/>
        <v>0.41666666666666669</v>
      </c>
      <c r="AR49" s="36">
        <f t="shared" si="16"/>
        <v>0.66666666666666663</v>
      </c>
      <c r="AS49" s="36">
        <f t="shared" si="17"/>
        <v>0.625</v>
      </c>
      <c r="AT49" s="36">
        <f t="shared" si="18"/>
        <v>0.44444444444444442</v>
      </c>
      <c r="AU49" s="36">
        <f t="shared" si="19"/>
        <v>0.14285714285714285</v>
      </c>
      <c r="AV49" s="27">
        <v>47</v>
      </c>
    </row>
    <row r="50" spans="1:48" x14ac:dyDescent="0.35">
      <c r="A50" t="s">
        <v>144</v>
      </c>
      <c r="B50" s="33">
        <v>47</v>
      </c>
      <c r="C50" s="27">
        <v>1</v>
      </c>
      <c r="D50" s="27">
        <v>2</v>
      </c>
      <c r="E50" s="27">
        <v>1</v>
      </c>
      <c r="F50" s="27">
        <f t="shared" si="4"/>
        <v>2</v>
      </c>
      <c r="G50" s="27">
        <f t="shared" si="5"/>
        <v>-1</v>
      </c>
      <c r="H50" s="27">
        <f t="shared" si="6"/>
        <v>0</v>
      </c>
      <c r="I50" s="34">
        <f>VLOOKUP(F50,naive_stat!$A$4:$E$13,5,0)</f>
        <v>0.4838709677419355</v>
      </c>
      <c r="J50" s="35">
        <f>11-VLOOKUP(F50,naive_stat!$A$4:$F$13,6,0)</f>
        <v>6</v>
      </c>
      <c r="K50" s="36">
        <f>HLOOKUP(F50,$AL$3:AU50,AV50,0)</f>
        <v>0.54545454545454541</v>
      </c>
      <c r="L50" s="44">
        <f>IF(VLOOKUP(C50,dynamic!$A$4:$F$13,4,0)&gt;VLOOKUP(D50,dynamic!$A$4:$F$13,4,0),C50,D50)</f>
        <v>1</v>
      </c>
      <c r="M50" s="44">
        <f t="shared" si="7"/>
        <v>1</v>
      </c>
      <c r="N50" s="44">
        <f>IF(VLOOKUP(C50,dynamic!$A$4:$F$13,2,0)&gt;VLOOKUP(D50,dynamic!$A$4:$F$13,2,0),C50,D50)</f>
        <v>1</v>
      </c>
      <c r="O50" s="44">
        <f t="shared" si="8"/>
        <v>1</v>
      </c>
      <c r="P50" s="44">
        <f>IF(VLOOKUP(C50,dynamic!$A$4:$F$13,6,0)&gt;VLOOKUP(D50,dynamic!$A$4:$F$13,6,0),C50,D50)</f>
        <v>1</v>
      </c>
      <c r="Q50" s="44">
        <f t="shared" si="9"/>
        <v>1</v>
      </c>
      <c r="R50" s="27">
        <f>COUNTIF($E$4:$E50,R$3)</f>
        <v>4</v>
      </c>
      <c r="S50" s="27">
        <f>COUNTIF($E$4:$E50,S$3)</f>
        <v>10</v>
      </c>
      <c r="T50" s="27">
        <f>COUNTIF($E$4:$E50,T$3)</f>
        <v>6</v>
      </c>
      <c r="U50" s="27">
        <f>COUNTIF($E$4:$E50,U$3)</f>
        <v>7</v>
      </c>
      <c r="V50" s="27">
        <f>COUNTIF($E$4:$E50,V$3)</f>
        <v>3</v>
      </c>
      <c r="W50" s="27">
        <f>COUNTIF($E$4:$E50,W$3)</f>
        <v>5</v>
      </c>
      <c r="X50" s="27">
        <f>COUNTIF($E$4:$E50,X$3)</f>
        <v>2</v>
      </c>
      <c r="Y50" s="27">
        <f>COUNTIF($E$4:$E50,Y$3)</f>
        <v>5</v>
      </c>
      <c r="Z50" s="27">
        <f>COUNTIF($E$4:$E50,Z$3)</f>
        <v>4</v>
      </c>
      <c r="AA50" s="27">
        <f>COUNTIF($E$4:$E50,AA$3)</f>
        <v>1</v>
      </c>
      <c r="AB50" s="38">
        <f>COUNTIF($E$4:$F50,R$3)</f>
        <v>9</v>
      </c>
      <c r="AC50" s="28">
        <f>COUNTIF($E$4:$F50,S$3)</f>
        <v>14</v>
      </c>
      <c r="AD50" s="28">
        <f>COUNTIF($E$4:$F50,T$3)</f>
        <v>11</v>
      </c>
      <c r="AE50" s="28">
        <f>COUNTIF($E$4:$F50,U$3)</f>
        <v>12</v>
      </c>
      <c r="AF50" s="28">
        <f>COUNTIF($E$4:$F50,V$3)</f>
        <v>9</v>
      </c>
      <c r="AG50" s="28">
        <f>COUNTIF($E$4:$F50,W$3)</f>
        <v>12</v>
      </c>
      <c r="AH50" s="28">
        <f>COUNTIF($E$4:$F50,X$3)</f>
        <v>3</v>
      </c>
      <c r="AI50" s="28">
        <f>COUNTIF($E$4:$F50,Y$3)</f>
        <v>8</v>
      </c>
      <c r="AJ50" s="28">
        <f>COUNTIF($E$4:$F50,Z$3)</f>
        <v>9</v>
      </c>
      <c r="AK50" s="28">
        <f>COUNTIF($E$4:$F50,AA$3)</f>
        <v>7</v>
      </c>
      <c r="AL50" s="36">
        <f t="shared" si="10"/>
        <v>0.44444444444444442</v>
      </c>
      <c r="AM50" s="36">
        <f t="shared" si="11"/>
        <v>0.7142857142857143</v>
      </c>
      <c r="AN50" s="36">
        <f t="shared" si="12"/>
        <v>0.54545454545454541</v>
      </c>
      <c r="AO50" s="36">
        <f t="shared" si="13"/>
        <v>0.58333333333333337</v>
      </c>
      <c r="AP50" s="36">
        <f t="shared" si="14"/>
        <v>0.33333333333333331</v>
      </c>
      <c r="AQ50" s="36">
        <f t="shared" si="15"/>
        <v>0.41666666666666669</v>
      </c>
      <c r="AR50" s="36">
        <f t="shared" si="16"/>
        <v>0.66666666666666663</v>
      </c>
      <c r="AS50" s="36">
        <f t="shared" si="17"/>
        <v>0.625</v>
      </c>
      <c r="AT50" s="36">
        <f t="shared" si="18"/>
        <v>0.44444444444444442</v>
      </c>
      <c r="AU50" s="36">
        <f t="shared" si="19"/>
        <v>0.14285714285714285</v>
      </c>
      <c r="AV50" s="27">
        <v>48</v>
      </c>
    </row>
    <row r="51" spans="1:48" x14ac:dyDescent="0.35">
      <c r="A51" t="s">
        <v>144</v>
      </c>
      <c r="B51" s="33">
        <v>48</v>
      </c>
      <c r="C51" s="27">
        <v>0</v>
      </c>
      <c r="D51" s="27">
        <v>7</v>
      </c>
      <c r="E51" s="27">
        <v>0</v>
      </c>
      <c r="F51" s="27">
        <f t="shared" si="4"/>
        <v>7</v>
      </c>
      <c r="G51" s="27">
        <f t="shared" si="5"/>
        <v>-7</v>
      </c>
      <c r="H51" s="27">
        <f t="shared" si="6"/>
        <v>0</v>
      </c>
      <c r="I51" s="34">
        <f>VLOOKUP(F51,naive_stat!$A$4:$E$13,5,0)</f>
        <v>0.44827586206896552</v>
      </c>
      <c r="J51" s="35">
        <f>11-VLOOKUP(F51,naive_stat!$A$4:$F$13,6,0)</f>
        <v>4</v>
      </c>
      <c r="K51" s="36">
        <f>HLOOKUP(F51,$AL$3:AU51,AV51,0)</f>
        <v>0.55555555555555558</v>
      </c>
      <c r="L51" s="44">
        <f>IF(VLOOKUP(C51,dynamic!$A$4:$F$13,4,0)&gt;VLOOKUP(D51,dynamic!$A$4:$F$13,4,0),C51,D51)</f>
        <v>7</v>
      </c>
      <c r="M51" s="44">
        <f t="shared" si="7"/>
        <v>0</v>
      </c>
      <c r="N51" s="44">
        <f>IF(VLOOKUP(C51,dynamic!$A$4:$F$13,2,0)&gt;VLOOKUP(D51,dynamic!$A$4:$F$13,2,0),C51,D51)</f>
        <v>7</v>
      </c>
      <c r="O51" s="44">
        <f t="shared" si="8"/>
        <v>0</v>
      </c>
      <c r="P51" s="44">
        <f>IF(VLOOKUP(C51,dynamic!$A$4:$F$13,6,0)&gt;VLOOKUP(D51,dynamic!$A$4:$F$13,6,0),C51,D51)</f>
        <v>0</v>
      </c>
      <c r="Q51" s="44">
        <f t="shared" si="9"/>
        <v>1</v>
      </c>
      <c r="R51" s="27">
        <f>COUNTIF($E$4:$E51,R$3)</f>
        <v>5</v>
      </c>
      <c r="S51" s="27">
        <f>COUNTIF($E$4:$E51,S$3)</f>
        <v>10</v>
      </c>
      <c r="T51" s="27">
        <f>COUNTIF($E$4:$E51,T$3)</f>
        <v>6</v>
      </c>
      <c r="U51" s="27">
        <f>COUNTIF($E$4:$E51,U$3)</f>
        <v>7</v>
      </c>
      <c r="V51" s="27">
        <f>COUNTIF($E$4:$E51,V$3)</f>
        <v>3</v>
      </c>
      <c r="W51" s="27">
        <f>COUNTIF($E$4:$E51,W$3)</f>
        <v>5</v>
      </c>
      <c r="X51" s="27">
        <f>COUNTIF($E$4:$E51,X$3)</f>
        <v>2</v>
      </c>
      <c r="Y51" s="27">
        <f>COUNTIF($E$4:$E51,Y$3)</f>
        <v>5</v>
      </c>
      <c r="Z51" s="27">
        <f>COUNTIF($E$4:$E51,Z$3)</f>
        <v>4</v>
      </c>
      <c r="AA51" s="27">
        <f>COUNTIF($E$4:$E51,AA$3)</f>
        <v>1</v>
      </c>
      <c r="AB51" s="38">
        <f>COUNTIF($E$4:$F51,R$3)</f>
        <v>10</v>
      </c>
      <c r="AC51" s="28">
        <f>COUNTIF($E$4:$F51,S$3)</f>
        <v>14</v>
      </c>
      <c r="AD51" s="28">
        <f>COUNTIF($E$4:$F51,T$3)</f>
        <v>11</v>
      </c>
      <c r="AE51" s="28">
        <f>COUNTIF($E$4:$F51,U$3)</f>
        <v>12</v>
      </c>
      <c r="AF51" s="28">
        <f>COUNTIF($E$4:$F51,V$3)</f>
        <v>9</v>
      </c>
      <c r="AG51" s="28">
        <f>COUNTIF($E$4:$F51,W$3)</f>
        <v>12</v>
      </c>
      <c r="AH51" s="28">
        <f>COUNTIF($E$4:$F51,X$3)</f>
        <v>3</v>
      </c>
      <c r="AI51" s="28">
        <f>COUNTIF($E$4:$F51,Y$3)</f>
        <v>9</v>
      </c>
      <c r="AJ51" s="28">
        <f>COUNTIF($E$4:$F51,Z$3)</f>
        <v>9</v>
      </c>
      <c r="AK51" s="28">
        <f>COUNTIF($E$4:$F51,AA$3)</f>
        <v>7</v>
      </c>
      <c r="AL51" s="36">
        <f t="shared" si="10"/>
        <v>0.5</v>
      </c>
      <c r="AM51" s="36">
        <f t="shared" si="11"/>
        <v>0.7142857142857143</v>
      </c>
      <c r="AN51" s="36">
        <f t="shared" si="12"/>
        <v>0.54545454545454541</v>
      </c>
      <c r="AO51" s="36">
        <f t="shared" si="13"/>
        <v>0.58333333333333337</v>
      </c>
      <c r="AP51" s="36">
        <f t="shared" si="14"/>
        <v>0.33333333333333331</v>
      </c>
      <c r="AQ51" s="36">
        <f t="shared" si="15"/>
        <v>0.41666666666666669</v>
      </c>
      <c r="AR51" s="36">
        <f t="shared" si="16"/>
        <v>0.66666666666666663</v>
      </c>
      <c r="AS51" s="36">
        <f t="shared" si="17"/>
        <v>0.55555555555555558</v>
      </c>
      <c r="AT51" s="36">
        <f t="shared" si="18"/>
        <v>0.44444444444444442</v>
      </c>
      <c r="AU51" s="36">
        <f t="shared" si="19"/>
        <v>0.14285714285714285</v>
      </c>
      <c r="AV51" s="27">
        <v>49</v>
      </c>
    </row>
    <row r="52" spans="1:48" x14ac:dyDescent="0.35">
      <c r="A52" t="s">
        <v>144</v>
      </c>
      <c r="B52" s="33">
        <v>49</v>
      </c>
      <c r="C52" s="27">
        <v>0</v>
      </c>
      <c r="D52" s="27">
        <v>9</v>
      </c>
      <c r="E52" s="27">
        <v>0</v>
      </c>
      <c r="F52" s="27">
        <f t="shared" si="4"/>
        <v>9</v>
      </c>
      <c r="G52" s="27">
        <f t="shared" si="5"/>
        <v>-9</v>
      </c>
      <c r="H52" s="27">
        <f t="shared" si="6"/>
        <v>0</v>
      </c>
      <c r="I52" s="34">
        <f>VLOOKUP(F52,naive_stat!$A$4:$E$13,5,0)</f>
        <v>0.4</v>
      </c>
      <c r="J52" s="35">
        <f>11-VLOOKUP(F52,naive_stat!$A$4:$F$13,6,0)</f>
        <v>2</v>
      </c>
      <c r="K52" s="36">
        <f>HLOOKUP(F52,$AL$3:AU52,AV52,0)</f>
        <v>0.125</v>
      </c>
      <c r="L52" s="44">
        <f>IF(VLOOKUP(C52,dynamic!$A$4:$F$13,4,0)&gt;VLOOKUP(D52,dynamic!$A$4:$F$13,4,0),C52,D52)</f>
        <v>9</v>
      </c>
      <c r="M52" s="44">
        <f t="shared" si="7"/>
        <v>0</v>
      </c>
      <c r="N52" s="44">
        <f>IF(VLOOKUP(C52,dynamic!$A$4:$F$13,2,0)&gt;VLOOKUP(D52,dynamic!$A$4:$F$13,2,0),C52,D52)</f>
        <v>0</v>
      </c>
      <c r="O52" s="44">
        <f t="shared" si="8"/>
        <v>1</v>
      </c>
      <c r="P52" s="44">
        <f>IF(VLOOKUP(C52,dynamic!$A$4:$F$13,6,0)&gt;VLOOKUP(D52,dynamic!$A$4:$F$13,6,0),C52,D52)</f>
        <v>0</v>
      </c>
      <c r="Q52" s="44">
        <f t="shared" si="9"/>
        <v>1</v>
      </c>
      <c r="R52" s="27">
        <f>COUNTIF($E$4:$E52,R$3)</f>
        <v>6</v>
      </c>
      <c r="S52" s="27">
        <f>COUNTIF($E$4:$E52,S$3)</f>
        <v>10</v>
      </c>
      <c r="T52" s="27">
        <f>COUNTIF($E$4:$E52,T$3)</f>
        <v>6</v>
      </c>
      <c r="U52" s="27">
        <f>COUNTIF($E$4:$E52,U$3)</f>
        <v>7</v>
      </c>
      <c r="V52" s="27">
        <f>COUNTIF($E$4:$E52,V$3)</f>
        <v>3</v>
      </c>
      <c r="W52" s="27">
        <f>COUNTIF($E$4:$E52,W$3)</f>
        <v>5</v>
      </c>
      <c r="X52" s="27">
        <f>COUNTIF($E$4:$E52,X$3)</f>
        <v>2</v>
      </c>
      <c r="Y52" s="27">
        <f>COUNTIF($E$4:$E52,Y$3)</f>
        <v>5</v>
      </c>
      <c r="Z52" s="27">
        <f>COUNTIF($E$4:$E52,Z$3)</f>
        <v>4</v>
      </c>
      <c r="AA52" s="27">
        <f>COUNTIF($E$4:$E52,AA$3)</f>
        <v>1</v>
      </c>
      <c r="AB52" s="38">
        <f>COUNTIF($E$4:$F52,R$3)</f>
        <v>11</v>
      </c>
      <c r="AC52" s="28">
        <f>COUNTIF($E$4:$F52,S$3)</f>
        <v>14</v>
      </c>
      <c r="AD52" s="28">
        <f>COUNTIF($E$4:$F52,T$3)</f>
        <v>11</v>
      </c>
      <c r="AE52" s="28">
        <f>COUNTIF($E$4:$F52,U$3)</f>
        <v>12</v>
      </c>
      <c r="AF52" s="28">
        <f>COUNTIF($E$4:$F52,V$3)</f>
        <v>9</v>
      </c>
      <c r="AG52" s="28">
        <f>COUNTIF($E$4:$F52,W$3)</f>
        <v>12</v>
      </c>
      <c r="AH52" s="28">
        <f>COUNTIF($E$4:$F52,X$3)</f>
        <v>3</v>
      </c>
      <c r="AI52" s="28">
        <f>COUNTIF($E$4:$F52,Y$3)</f>
        <v>9</v>
      </c>
      <c r="AJ52" s="28">
        <f>COUNTIF($E$4:$F52,Z$3)</f>
        <v>9</v>
      </c>
      <c r="AK52" s="28">
        <f>COUNTIF($E$4:$F52,AA$3)</f>
        <v>8</v>
      </c>
      <c r="AL52" s="36">
        <f t="shared" si="10"/>
        <v>0.54545454545454541</v>
      </c>
      <c r="AM52" s="36">
        <f t="shared" si="11"/>
        <v>0.7142857142857143</v>
      </c>
      <c r="AN52" s="36">
        <f t="shared" si="12"/>
        <v>0.54545454545454541</v>
      </c>
      <c r="AO52" s="36">
        <f t="shared" si="13"/>
        <v>0.58333333333333337</v>
      </c>
      <c r="AP52" s="36">
        <f t="shared" si="14"/>
        <v>0.33333333333333331</v>
      </c>
      <c r="AQ52" s="36">
        <f t="shared" si="15"/>
        <v>0.41666666666666669</v>
      </c>
      <c r="AR52" s="36">
        <f t="shared" si="16"/>
        <v>0.66666666666666663</v>
      </c>
      <c r="AS52" s="36">
        <f t="shared" si="17"/>
        <v>0.55555555555555558</v>
      </c>
      <c r="AT52" s="36">
        <f t="shared" si="18"/>
        <v>0.44444444444444442</v>
      </c>
      <c r="AU52" s="36">
        <f t="shared" si="19"/>
        <v>0.125</v>
      </c>
      <c r="AV52" s="27">
        <v>50</v>
      </c>
    </row>
    <row r="53" spans="1:48" x14ac:dyDescent="0.35">
      <c r="A53" t="s">
        <v>144</v>
      </c>
      <c r="B53" s="33">
        <v>50</v>
      </c>
      <c r="C53" s="27">
        <v>9</v>
      </c>
      <c r="D53" s="27">
        <v>3</v>
      </c>
      <c r="E53" s="27">
        <v>3</v>
      </c>
      <c r="F53" s="27">
        <f t="shared" si="4"/>
        <v>9</v>
      </c>
      <c r="G53" s="27">
        <f t="shared" si="5"/>
        <v>6</v>
      </c>
      <c r="H53" s="27">
        <f t="shared" si="6"/>
        <v>0</v>
      </c>
      <c r="I53" s="34">
        <f>VLOOKUP(F53,naive_stat!$A$4:$E$13,5,0)</f>
        <v>0.4</v>
      </c>
      <c r="J53" s="35">
        <f>11-VLOOKUP(F53,naive_stat!$A$4:$F$13,6,0)</f>
        <v>2</v>
      </c>
      <c r="K53" s="36">
        <f>HLOOKUP(F53,$AL$3:AU53,AV53,0)</f>
        <v>0.1111111111111111</v>
      </c>
      <c r="L53" s="44">
        <f>IF(VLOOKUP(C53,dynamic!$A$4:$F$13,4,0)&gt;VLOOKUP(D53,dynamic!$A$4:$F$13,4,0),C53,D53)</f>
        <v>9</v>
      </c>
      <c r="M53" s="44">
        <f t="shared" si="7"/>
        <v>0</v>
      </c>
      <c r="N53" s="44">
        <f>IF(VLOOKUP(C53,dynamic!$A$4:$F$13,2,0)&gt;VLOOKUP(D53,dynamic!$A$4:$F$13,2,0),C53,D53)</f>
        <v>3</v>
      </c>
      <c r="O53" s="44">
        <f t="shared" si="8"/>
        <v>1</v>
      </c>
      <c r="P53" s="44">
        <f>IF(VLOOKUP(C53,dynamic!$A$4:$F$13,6,0)&gt;VLOOKUP(D53,dynamic!$A$4:$F$13,6,0),C53,D53)</f>
        <v>3</v>
      </c>
      <c r="Q53" s="44">
        <f t="shared" si="9"/>
        <v>1</v>
      </c>
      <c r="R53" s="27">
        <f>COUNTIF($E$4:$E53,R$3)</f>
        <v>6</v>
      </c>
      <c r="S53" s="27">
        <f>COUNTIF($E$4:$E53,S$3)</f>
        <v>10</v>
      </c>
      <c r="T53" s="27">
        <f>COUNTIF($E$4:$E53,T$3)</f>
        <v>6</v>
      </c>
      <c r="U53" s="27">
        <f>COUNTIF($E$4:$E53,U$3)</f>
        <v>8</v>
      </c>
      <c r="V53" s="27">
        <f>COUNTIF($E$4:$E53,V$3)</f>
        <v>3</v>
      </c>
      <c r="W53" s="27">
        <f>COUNTIF($E$4:$E53,W$3)</f>
        <v>5</v>
      </c>
      <c r="X53" s="27">
        <f>COUNTIF($E$4:$E53,X$3)</f>
        <v>2</v>
      </c>
      <c r="Y53" s="27">
        <f>COUNTIF($E$4:$E53,Y$3)</f>
        <v>5</v>
      </c>
      <c r="Z53" s="27">
        <f>COUNTIF($E$4:$E53,Z$3)</f>
        <v>4</v>
      </c>
      <c r="AA53" s="27">
        <f>COUNTIF($E$4:$E53,AA$3)</f>
        <v>1</v>
      </c>
      <c r="AB53" s="38">
        <f>COUNTIF($E$4:$F53,R$3)</f>
        <v>11</v>
      </c>
      <c r="AC53" s="28">
        <f>COUNTIF($E$4:$F53,S$3)</f>
        <v>14</v>
      </c>
      <c r="AD53" s="28">
        <f>COUNTIF($E$4:$F53,T$3)</f>
        <v>11</v>
      </c>
      <c r="AE53" s="28">
        <f>COUNTIF($E$4:$F53,U$3)</f>
        <v>13</v>
      </c>
      <c r="AF53" s="28">
        <f>COUNTIF($E$4:$F53,V$3)</f>
        <v>9</v>
      </c>
      <c r="AG53" s="28">
        <f>COUNTIF($E$4:$F53,W$3)</f>
        <v>12</v>
      </c>
      <c r="AH53" s="28">
        <f>COUNTIF($E$4:$F53,X$3)</f>
        <v>3</v>
      </c>
      <c r="AI53" s="28">
        <f>COUNTIF($E$4:$F53,Y$3)</f>
        <v>9</v>
      </c>
      <c r="AJ53" s="28">
        <f>COUNTIF($E$4:$F53,Z$3)</f>
        <v>9</v>
      </c>
      <c r="AK53" s="28">
        <f>COUNTIF($E$4:$F53,AA$3)</f>
        <v>9</v>
      </c>
      <c r="AL53" s="36">
        <f t="shared" si="10"/>
        <v>0.54545454545454541</v>
      </c>
      <c r="AM53" s="36">
        <f t="shared" si="11"/>
        <v>0.7142857142857143</v>
      </c>
      <c r="AN53" s="36">
        <f t="shared" si="12"/>
        <v>0.54545454545454541</v>
      </c>
      <c r="AO53" s="36">
        <f t="shared" si="13"/>
        <v>0.61538461538461542</v>
      </c>
      <c r="AP53" s="36">
        <f t="shared" si="14"/>
        <v>0.33333333333333331</v>
      </c>
      <c r="AQ53" s="36">
        <f t="shared" si="15"/>
        <v>0.41666666666666669</v>
      </c>
      <c r="AR53" s="36">
        <f t="shared" si="16"/>
        <v>0.66666666666666663</v>
      </c>
      <c r="AS53" s="36">
        <f t="shared" si="17"/>
        <v>0.55555555555555558</v>
      </c>
      <c r="AT53" s="36">
        <f t="shared" si="18"/>
        <v>0.44444444444444442</v>
      </c>
      <c r="AU53" s="36">
        <f t="shared" si="19"/>
        <v>0.1111111111111111</v>
      </c>
      <c r="AV53" s="27">
        <v>51</v>
      </c>
    </row>
    <row r="54" spans="1:48" x14ac:dyDescent="0.35">
      <c r="A54" t="s">
        <v>144</v>
      </c>
      <c r="B54" s="33">
        <v>51</v>
      </c>
      <c r="C54" s="27">
        <v>0</v>
      </c>
      <c r="D54" s="27">
        <v>1</v>
      </c>
      <c r="E54" s="27">
        <v>1</v>
      </c>
      <c r="F54" s="27">
        <f t="shared" si="4"/>
        <v>0</v>
      </c>
      <c r="G54" s="27">
        <f t="shared" si="5"/>
        <v>-1</v>
      </c>
      <c r="H54" s="27">
        <f t="shared" si="6"/>
        <v>0</v>
      </c>
      <c r="I54" s="34">
        <f>VLOOKUP(F54,naive_stat!$A$4:$E$13,5,0)</f>
        <v>0.5161290322580645</v>
      </c>
      <c r="J54" s="35">
        <f>11-VLOOKUP(F54,naive_stat!$A$4:$F$13,6,0)</f>
        <v>8</v>
      </c>
      <c r="K54" s="36">
        <f>HLOOKUP(F54,$AL$3:AU54,AV54,0)</f>
        <v>0.5</v>
      </c>
      <c r="L54" s="44">
        <f>IF(VLOOKUP(C54,dynamic!$A$4:$F$13,4,0)&gt;VLOOKUP(D54,dynamic!$A$4:$F$13,4,0),C54,D54)</f>
        <v>1</v>
      </c>
      <c r="M54" s="44">
        <f t="shared" si="7"/>
        <v>1</v>
      </c>
      <c r="N54" s="44">
        <f>IF(VLOOKUP(C54,dynamic!$A$4:$F$13,2,0)&gt;VLOOKUP(D54,dynamic!$A$4:$F$13,2,0),C54,D54)</f>
        <v>1</v>
      </c>
      <c r="O54" s="44">
        <f t="shared" si="8"/>
        <v>1</v>
      </c>
      <c r="P54" s="44">
        <f>IF(VLOOKUP(C54,dynamic!$A$4:$F$13,6,0)&gt;VLOOKUP(D54,dynamic!$A$4:$F$13,6,0),C54,D54)</f>
        <v>1</v>
      </c>
      <c r="Q54" s="44">
        <f t="shared" si="9"/>
        <v>1</v>
      </c>
      <c r="R54" s="27">
        <f>COUNTIF($E$4:$E54,R$3)</f>
        <v>6</v>
      </c>
      <c r="S54" s="27">
        <f>COUNTIF($E$4:$E54,S$3)</f>
        <v>11</v>
      </c>
      <c r="T54" s="27">
        <f>COUNTIF($E$4:$E54,T$3)</f>
        <v>6</v>
      </c>
      <c r="U54" s="27">
        <f>COUNTIF($E$4:$E54,U$3)</f>
        <v>8</v>
      </c>
      <c r="V54" s="27">
        <f>COUNTIF($E$4:$E54,V$3)</f>
        <v>3</v>
      </c>
      <c r="W54" s="27">
        <f>COUNTIF($E$4:$E54,W$3)</f>
        <v>5</v>
      </c>
      <c r="X54" s="27">
        <f>COUNTIF($E$4:$E54,X$3)</f>
        <v>2</v>
      </c>
      <c r="Y54" s="27">
        <f>COUNTIF($E$4:$E54,Y$3)</f>
        <v>5</v>
      </c>
      <c r="Z54" s="27">
        <f>COUNTIF($E$4:$E54,Z$3)</f>
        <v>4</v>
      </c>
      <c r="AA54" s="27">
        <f>COUNTIF($E$4:$E54,AA$3)</f>
        <v>1</v>
      </c>
      <c r="AB54" s="38">
        <f>COUNTIF($E$4:$F54,R$3)</f>
        <v>12</v>
      </c>
      <c r="AC54" s="28">
        <f>COUNTIF($E$4:$F54,S$3)</f>
        <v>15</v>
      </c>
      <c r="AD54" s="28">
        <f>COUNTIF($E$4:$F54,T$3)</f>
        <v>11</v>
      </c>
      <c r="AE54" s="28">
        <f>COUNTIF($E$4:$F54,U$3)</f>
        <v>13</v>
      </c>
      <c r="AF54" s="28">
        <f>COUNTIF($E$4:$F54,V$3)</f>
        <v>9</v>
      </c>
      <c r="AG54" s="28">
        <f>COUNTIF($E$4:$F54,W$3)</f>
        <v>12</v>
      </c>
      <c r="AH54" s="28">
        <f>COUNTIF($E$4:$F54,X$3)</f>
        <v>3</v>
      </c>
      <c r="AI54" s="28">
        <f>COUNTIF($E$4:$F54,Y$3)</f>
        <v>9</v>
      </c>
      <c r="AJ54" s="28">
        <f>COUNTIF($E$4:$F54,Z$3)</f>
        <v>9</v>
      </c>
      <c r="AK54" s="28">
        <f>COUNTIF($E$4:$F54,AA$3)</f>
        <v>9</v>
      </c>
      <c r="AL54" s="36">
        <f t="shared" si="10"/>
        <v>0.5</v>
      </c>
      <c r="AM54" s="36">
        <f t="shared" si="11"/>
        <v>0.73333333333333328</v>
      </c>
      <c r="AN54" s="36">
        <f t="shared" si="12"/>
        <v>0.54545454545454541</v>
      </c>
      <c r="AO54" s="36">
        <f t="shared" si="13"/>
        <v>0.61538461538461542</v>
      </c>
      <c r="AP54" s="36">
        <f t="shared" si="14"/>
        <v>0.33333333333333331</v>
      </c>
      <c r="AQ54" s="36">
        <f t="shared" si="15"/>
        <v>0.41666666666666669</v>
      </c>
      <c r="AR54" s="36">
        <f t="shared" si="16"/>
        <v>0.66666666666666663</v>
      </c>
      <c r="AS54" s="36">
        <f t="shared" si="17"/>
        <v>0.55555555555555558</v>
      </c>
      <c r="AT54" s="36">
        <f t="shared" si="18"/>
        <v>0.44444444444444442</v>
      </c>
      <c r="AU54" s="36">
        <f t="shared" si="19"/>
        <v>0.1111111111111111</v>
      </c>
      <c r="AV54" s="27">
        <v>52</v>
      </c>
    </row>
    <row r="55" spans="1:48" x14ac:dyDescent="0.35">
      <c r="A55" t="s">
        <v>144</v>
      </c>
      <c r="B55" s="33">
        <v>52</v>
      </c>
      <c r="C55" s="27">
        <v>1</v>
      </c>
      <c r="D55" s="27">
        <v>7</v>
      </c>
      <c r="E55" s="27">
        <v>7</v>
      </c>
      <c r="F55" s="27">
        <f t="shared" si="4"/>
        <v>1</v>
      </c>
      <c r="G55" s="27">
        <f t="shared" si="5"/>
        <v>-6</v>
      </c>
      <c r="H55" s="27">
        <f t="shared" si="6"/>
        <v>0</v>
      </c>
      <c r="I55" s="34">
        <f>VLOOKUP(F55,naive_stat!$A$4:$E$13,5,0)</f>
        <v>0.7567567567567568</v>
      </c>
      <c r="J55" s="35">
        <f>11-VLOOKUP(F55,naive_stat!$A$4:$F$13,6,0)</f>
        <v>10</v>
      </c>
      <c r="K55" s="36">
        <f>HLOOKUP(F55,$AL$3:AU55,AV55,0)</f>
        <v>0.6875</v>
      </c>
      <c r="L55" s="44">
        <f>IF(VLOOKUP(C55,dynamic!$A$4:$F$13,4,0)&gt;VLOOKUP(D55,dynamic!$A$4:$F$13,4,0),C55,D55)</f>
        <v>1</v>
      </c>
      <c r="M55" s="44">
        <f t="shared" si="7"/>
        <v>0</v>
      </c>
      <c r="N55" s="44">
        <f>IF(VLOOKUP(C55,dynamic!$A$4:$F$13,2,0)&gt;VLOOKUP(D55,dynamic!$A$4:$F$13,2,0),C55,D55)</f>
        <v>1</v>
      </c>
      <c r="O55" s="44">
        <f t="shared" si="8"/>
        <v>0</v>
      </c>
      <c r="P55" s="44">
        <f>IF(VLOOKUP(C55,dynamic!$A$4:$F$13,6,0)&gt;VLOOKUP(D55,dynamic!$A$4:$F$13,6,0),C55,D55)</f>
        <v>1</v>
      </c>
      <c r="Q55" s="44">
        <f t="shared" si="9"/>
        <v>0</v>
      </c>
      <c r="R55" s="27">
        <f>COUNTIF($E$4:$E55,R$3)</f>
        <v>6</v>
      </c>
      <c r="S55" s="27">
        <f>COUNTIF($E$4:$E55,S$3)</f>
        <v>11</v>
      </c>
      <c r="T55" s="27">
        <f>COUNTIF($E$4:$E55,T$3)</f>
        <v>6</v>
      </c>
      <c r="U55" s="27">
        <f>COUNTIF($E$4:$E55,U$3)</f>
        <v>8</v>
      </c>
      <c r="V55" s="27">
        <f>COUNTIF($E$4:$E55,V$3)</f>
        <v>3</v>
      </c>
      <c r="W55" s="27">
        <f>COUNTIF($E$4:$E55,W$3)</f>
        <v>5</v>
      </c>
      <c r="X55" s="27">
        <f>COUNTIF($E$4:$E55,X$3)</f>
        <v>2</v>
      </c>
      <c r="Y55" s="27">
        <f>COUNTIF($E$4:$E55,Y$3)</f>
        <v>6</v>
      </c>
      <c r="Z55" s="27">
        <f>COUNTIF($E$4:$E55,Z$3)</f>
        <v>4</v>
      </c>
      <c r="AA55" s="27">
        <f>COUNTIF($E$4:$E55,AA$3)</f>
        <v>1</v>
      </c>
      <c r="AB55" s="38">
        <f>COUNTIF($E$4:$F55,R$3)</f>
        <v>12</v>
      </c>
      <c r="AC55" s="28">
        <f>COUNTIF($E$4:$F55,S$3)</f>
        <v>16</v>
      </c>
      <c r="AD55" s="28">
        <f>COUNTIF($E$4:$F55,T$3)</f>
        <v>11</v>
      </c>
      <c r="AE55" s="28">
        <f>COUNTIF($E$4:$F55,U$3)</f>
        <v>13</v>
      </c>
      <c r="AF55" s="28">
        <f>COUNTIF($E$4:$F55,V$3)</f>
        <v>9</v>
      </c>
      <c r="AG55" s="28">
        <f>COUNTIF($E$4:$F55,W$3)</f>
        <v>12</v>
      </c>
      <c r="AH55" s="28">
        <f>COUNTIF($E$4:$F55,X$3)</f>
        <v>3</v>
      </c>
      <c r="AI55" s="28">
        <f>COUNTIF($E$4:$F55,Y$3)</f>
        <v>10</v>
      </c>
      <c r="AJ55" s="28">
        <f>COUNTIF($E$4:$F55,Z$3)</f>
        <v>9</v>
      </c>
      <c r="AK55" s="28">
        <f>COUNTIF($E$4:$F55,AA$3)</f>
        <v>9</v>
      </c>
      <c r="AL55" s="36">
        <f t="shared" si="10"/>
        <v>0.5</v>
      </c>
      <c r="AM55" s="36">
        <f t="shared" si="11"/>
        <v>0.6875</v>
      </c>
      <c r="AN55" s="36">
        <f t="shared" si="12"/>
        <v>0.54545454545454541</v>
      </c>
      <c r="AO55" s="36">
        <f t="shared" si="13"/>
        <v>0.61538461538461542</v>
      </c>
      <c r="AP55" s="36">
        <f t="shared" si="14"/>
        <v>0.33333333333333331</v>
      </c>
      <c r="AQ55" s="36">
        <f t="shared" si="15"/>
        <v>0.41666666666666669</v>
      </c>
      <c r="AR55" s="36">
        <f t="shared" si="16"/>
        <v>0.66666666666666663</v>
      </c>
      <c r="AS55" s="36">
        <f t="shared" si="17"/>
        <v>0.6</v>
      </c>
      <c r="AT55" s="36">
        <f t="shared" si="18"/>
        <v>0.44444444444444442</v>
      </c>
      <c r="AU55" s="36">
        <f t="shared" si="19"/>
        <v>0.1111111111111111</v>
      </c>
      <c r="AV55" s="27">
        <v>53</v>
      </c>
    </row>
    <row r="56" spans="1:48" x14ac:dyDescent="0.35">
      <c r="A56" t="s">
        <v>144</v>
      </c>
      <c r="B56" s="33">
        <v>53</v>
      </c>
      <c r="C56" s="27">
        <v>1</v>
      </c>
      <c r="D56" s="27">
        <v>3</v>
      </c>
      <c r="E56" s="27">
        <v>1</v>
      </c>
      <c r="F56" s="27">
        <f t="shared" si="4"/>
        <v>3</v>
      </c>
      <c r="G56" s="27">
        <f t="shared" si="5"/>
        <v>-2</v>
      </c>
      <c r="H56" s="27">
        <f t="shared" si="6"/>
        <v>0</v>
      </c>
      <c r="I56" s="34">
        <f>VLOOKUP(F56,naive_stat!$A$4:$E$13,5,0)</f>
        <v>0.48148148148148145</v>
      </c>
      <c r="J56" s="35">
        <f>11-VLOOKUP(F56,naive_stat!$A$4:$F$13,6,0)</f>
        <v>5</v>
      </c>
      <c r="K56" s="36">
        <f>HLOOKUP(F56,$AL$3:AU56,AV56,0)</f>
        <v>0.5714285714285714</v>
      </c>
      <c r="L56" s="44">
        <f>IF(VLOOKUP(C56,dynamic!$A$4:$F$13,4,0)&gt;VLOOKUP(D56,dynamic!$A$4:$F$13,4,0),C56,D56)</f>
        <v>1</v>
      </c>
      <c r="M56" s="44">
        <f t="shared" si="7"/>
        <v>1</v>
      </c>
      <c r="N56" s="44">
        <f>IF(VLOOKUP(C56,dynamic!$A$4:$F$13,2,0)&gt;VLOOKUP(D56,dynamic!$A$4:$F$13,2,0),C56,D56)</f>
        <v>1</v>
      </c>
      <c r="O56" s="44">
        <f t="shared" si="8"/>
        <v>1</v>
      </c>
      <c r="P56" s="44">
        <f>IF(VLOOKUP(C56,dynamic!$A$4:$F$13,6,0)&gt;VLOOKUP(D56,dynamic!$A$4:$F$13,6,0),C56,D56)</f>
        <v>1</v>
      </c>
      <c r="Q56" s="44">
        <f t="shared" si="9"/>
        <v>1</v>
      </c>
      <c r="R56" s="27">
        <f>COUNTIF($E$4:$E56,R$3)</f>
        <v>6</v>
      </c>
      <c r="S56" s="27">
        <f>COUNTIF($E$4:$E56,S$3)</f>
        <v>12</v>
      </c>
      <c r="T56" s="27">
        <f>COUNTIF($E$4:$E56,T$3)</f>
        <v>6</v>
      </c>
      <c r="U56" s="27">
        <f>COUNTIF($E$4:$E56,U$3)</f>
        <v>8</v>
      </c>
      <c r="V56" s="27">
        <f>COUNTIF($E$4:$E56,V$3)</f>
        <v>3</v>
      </c>
      <c r="W56" s="27">
        <f>COUNTIF($E$4:$E56,W$3)</f>
        <v>5</v>
      </c>
      <c r="X56" s="27">
        <f>COUNTIF($E$4:$E56,X$3)</f>
        <v>2</v>
      </c>
      <c r="Y56" s="27">
        <f>COUNTIF($E$4:$E56,Y$3)</f>
        <v>6</v>
      </c>
      <c r="Z56" s="27">
        <f>COUNTIF($E$4:$E56,Z$3)</f>
        <v>4</v>
      </c>
      <c r="AA56" s="27">
        <f>COUNTIF($E$4:$E56,AA$3)</f>
        <v>1</v>
      </c>
      <c r="AB56" s="38">
        <f>COUNTIF($E$4:$F56,R$3)</f>
        <v>12</v>
      </c>
      <c r="AC56" s="28">
        <f>COUNTIF($E$4:$F56,S$3)</f>
        <v>17</v>
      </c>
      <c r="AD56" s="28">
        <f>COUNTIF($E$4:$F56,T$3)</f>
        <v>11</v>
      </c>
      <c r="AE56" s="28">
        <f>COUNTIF($E$4:$F56,U$3)</f>
        <v>14</v>
      </c>
      <c r="AF56" s="28">
        <f>COUNTIF($E$4:$F56,V$3)</f>
        <v>9</v>
      </c>
      <c r="AG56" s="28">
        <f>COUNTIF($E$4:$F56,W$3)</f>
        <v>12</v>
      </c>
      <c r="AH56" s="28">
        <f>COUNTIF($E$4:$F56,X$3)</f>
        <v>3</v>
      </c>
      <c r="AI56" s="28">
        <f>COUNTIF($E$4:$F56,Y$3)</f>
        <v>10</v>
      </c>
      <c r="AJ56" s="28">
        <f>COUNTIF($E$4:$F56,Z$3)</f>
        <v>9</v>
      </c>
      <c r="AK56" s="28">
        <f>COUNTIF($E$4:$F56,AA$3)</f>
        <v>9</v>
      </c>
      <c r="AL56" s="36">
        <f t="shared" si="10"/>
        <v>0.5</v>
      </c>
      <c r="AM56" s="36">
        <f t="shared" si="11"/>
        <v>0.70588235294117652</v>
      </c>
      <c r="AN56" s="36">
        <f t="shared" si="12"/>
        <v>0.54545454545454541</v>
      </c>
      <c r="AO56" s="36">
        <f t="shared" si="13"/>
        <v>0.5714285714285714</v>
      </c>
      <c r="AP56" s="36">
        <f t="shared" si="14"/>
        <v>0.33333333333333331</v>
      </c>
      <c r="AQ56" s="36">
        <f t="shared" si="15"/>
        <v>0.41666666666666669</v>
      </c>
      <c r="AR56" s="36">
        <f t="shared" si="16"/>
        <v>0.66666666666666663</v>
      </c>
      <c r="AS56" s="36">
        <f t="shared" si="17"/>
        <v>0.6</v>
      </c>
      <c r="AT56" s="36">
        <f t="shared" si="18"/>
        <v>0.44444444444444442</v>
      </c>
      <c r="AU56" s="36">
        <f t="shared" si="19"/>
        <v>0.1111111111111111</v>
      </c>
      <c r="AV56" s="27">
        <v>54</v>
      </c>
    </row>
    <row r="57" spans="1:48" x14ac:dyDescent="0.35">
      <c r="A57" t="s">
        <v>144</v>
      </c>
      <c r="B57" s="33">
        <v>54</v>
      </c>
      <c r="C57" s="27">
        <v>7</v>
      </c>
      <c r="D57" s="27">
        <v>4</v>
      </c>
      <c r="E57" s="27">
        <v>4</v>
      </c>
      <c r="F57" s="27">
        <f t="shared" si="4"/>
        <v>7</v>
      </c>
      <c r="G57" s="27">
        <f t="shared" si="5"/>
        <v>3</v>
      </c>
      <c r="H57" s="27">
        <f t="shared" si="6"/>
        <v>0</v>
      </c>
      <c r="I57" s="34">
        <f>VLOOKUP(F57,naive_stat!$A$4:$E$13,5,0)</f>
        <v>0.44827586206896552</v>
      </c>
      <c r="J57" s="35">
        <f>11-VLOOKUP(F57,naive_stat!$A$4:$F$13,6,0)</f>
        <v>4</v>
      </c>
      <c r="K57" s="36">
        <f>HLOOKUP(F57,$AL$3:AU57,AV57,0)</f>
        <v>0.54545454545454541</v>
      </c>
      <c r="L57" s="44">
        <f>IF(VLOOKUP(C57,dynamic!$A$4:$F$13,4,0)&gt;VLOOKUP(D57,dynamic!$A$4:$F$13,4,0),C57,D57)</f>
        <v>4</v>
      </c>
      <c r="M57" s="44">
        <f t="shared" si="7"/>
        <v>1</v>
      </c>
      <c r="N57" s="44">
        <f>IF(VLOOKUP(C57,dynamic!$A$4:$F$13,2,0)&gt;VLOOKUP(D57,dynamic!$A$4:$F$13,2,0),C57,D57)</f>
        <v>4</v>
      </c>
      <c r="O57" s="44">
        <f t="shared" si="8"/>
        <v>1</v>
      </c>
      <c r="P57" s="44">
        <f>IF(VLOOKUP(C57,dynamic!$A$4:$F$13,6,0)&gt;VLOOKUP(D57,dynamic!$A$4:$F$13,6,0),C57,D57)</f>
        <v>7</v>
      </c>
      <c r="Q57" s="44">
        <f t="shared" si="9"/>
        <v>0</v>
      </c>
      <c r="R57" s="27">
        <f>COUNTIF($E$4:$E57,R$3)</f>
        <v>6</v>
      </c>
      <c r="S57" s="27">
        <f>COUNTIF($E$4:$E57,S$3)</f>
        <v>12</v>
      </c>
      <c r="T57" s="27">
        <f>COUNTIF($E$4:$E57,T$3)</f>
        <v>6</v>
      </c>
      <c r="U57" s="27">
        <f>COUNTIF($E$4:$E57,U$3)</f>
        <v>8</v>
      </c>
      <c r="V57" s="27">
        <f>COUNTIF($E$4:$E57,V$3)</f>
        <v>4</v>
      </c>
      <c r="W57" s="27">
        <f>COUNTIF($E$4:$E57,W$3)</f>
        <v>5</v>
      </c>
      <c r="X57" s="27">
        <f>COUNTIF($E$4:$E57,X$3)</f>
        <v>2</v>
      </c>
      <c r="Y57" s="27">
        <f>COUNTIF($E$4:$E57,Y$3)</f>
        <v>6</v>
      </c>
      <c r="Z57" s="27">
        <f>COUNTIF($E$4:$E57,Z$3)</f>
        <v>4</v>
      </c>
      <c r="AA57" s="27">
        <f>COUNTIF($E$4:$E57,AA$3)</f>
        <v>1</v>
      </c>
      <c r="AB57" s="38">
        <f>COUNTIF($E$4:$F57,R$3)</f>
        <v>12</v>
      </c>
      <c r="AC57" s="28">
        <f>COUNTIF($E$4:$F57,S$3)</f>
        <v>17</v>
      </c>
      <c r="AD57" s="28">
        <f>COUNTIF($E$4:$F57,T$3)</f>
        <v>11</v>
      </c>
      <c r="AE57" s="28">
        <f>COUNTIF($E$4:$F57,U$3)</f>
        <v>14</v>
      </c>
      <c r="AF57" s="28">
        <f>COUNTIF($E$4:$F57,V$3)</f>
        <v>10</v>
      </c>
      <c r="AG57" s="28">
        <f>COUNTIF($E$4:$F57,W$3)</f>
        <v>12</v>
      </c>
      <c r="AH57" s="28">
        <f>COUNTIF($E$4:$F57,X$3)</f>
        <v>3</v>
      </c>
      <c r="AI57" s="28">
        <f>COUNTIF($E$4:$F57,Y$3)</f>
        <v>11</v>
      </c>
      <c r="AJ57" s="28">
        <f>COUNTIF($E$4:$F57,Z$3)</f>
        <v>9</v>
      </c>
      <c r="AK57" s="28">
        <f>COUNTIF($E$4:$F57,AA$3)</f>
        <v>9</v>
      </c>
      <c r="AL57" s="36">
        <f t="shared" si="10"/>
        <v>0.5</v>
      </c>
      <c r="AM57" s="36">
        <f t="shared" si="11"/>
        <v>0.70588235294117652</v>
      </c>
      <c r="AN57" s="36">
        <f t="shared" si="12"/>
        <v>0.54545454545454541</v>
      </c>
      <c r="AO57" s="36">
        <f t="shared" si="13"/>
        <v>0.5714285714285714</v>
      </c>
      <c r="AP57" s="36">
        <f t="shared" si="14"/>
        <v>0.4</v>
      </c>
      <c r="AQ57" s="36">
        <f t="shared" si="15"/>
        <v>0.41666666666666669</v>
      </c>
      <c r="AR57" s="36">
        <f t="shared" si="16"/>
        <v>0.66666666666666663</v>
      </c>
      <c r="AS57" s="36">
        <f t="shared" si="17"/>
        <v>0.54545454545454541</v>
      </c>
      <c r="AT57" s="36">
        <f t="shared" si="18"/>
        <v>0.44444444444444442</v>
      </c>
      <c r="AU57" s="36">
        <f t="shared" si="19"/>
        <v>0.1111111111111111</v>
      </c>
      <c r="AV57" s="27">
        <v>55</v>
      </c>
    </row>
    <row r="58" spans="1:48" x14ac:dyDescent="0.35">
      <c r="A58" t="s">
        <v>144</v>
      </c>
      <c r="B58" s="33">
        <v>55</v>
      </c>
      <c r="C58" s="27">
        <v>5</v>
      </c>
      <c r="D58" s="27">
        <v>2</v>
      </c>
      <c r="E58" s="27">
        <v>5</v>
      </c>
      <c r="F58" s="27">
        <f t="shared" si="4"/>
        <v>2</v>
      </c>
      <c r="G58" s="27">
        <f t="shared" si="5"/>
        <v>3</v>
      </c>
      <c r="H58" s="27">
        <f t="shared" si="6"/>
        <v>0</v>
      </c>
      <c r="I58" s="34">
        <f>VLOOKUP(F58,naive_stat!$A$4:$E$13,5,0)</f>
        <v>0.4838709677419355</v>
      </c>
      <c r="J58" s="35">
        <f>11-VLOOKUP(F58,naive_stat!$A$4:$F$13,6,0)</f>
        <v>6</v>
      </c>
      <c r="K58" s="36">
        <f>HLOOKUP(F58,$AL$3:AU58,AV58,0)</f>
        <v>0.5</v>
      </c>
      <c r="L58" s="44">
        <f>IF(VLOOKUP(C58,dynamic!$A$4:$F$13,4,0)&gt;VLOOKUP(D58,dynamic!$A$4:$F$13,4,0),C58,D58)</f>
        <v>2</v>
      </c>
      <c r="M58" s="44">
        <f t="shared" si="7"/>
        <v>0</v>
      </c>
      <c r="N58" s="44">
        <f>IF(VLOOKUP(C58,dynamic!$A$4:$F$13,2,0)&gt;VLOOKUP(D58,dynamic!$A$4:$F$13,2,0),C58,D58)</f>
        <v>2</v>
      </c>
      <c r="O58" s="44">
        <f t="shared" si="8"/>
        <v>0</v>
      </c>
      <c r="P58" s="44">
        <f>IF(VLOOKUP(C58,dynamic!$A$4:$F$13,6,0)&gt;VLOOKUP(D58,dynamic!$A$4:$F$13,6,0),C58,D58)</f>
        <v>5</v>
      </c>
      <c r="Q58" s="44">
        <f t="shared" si="9"/>
        <v>1</v>
      </c>
      <c r="R58" s="27">
        <f>COUNTIF($E$4:$E58,R$3)</f>
        <v>6</v>
      </c>
      <c r="S58" s="27">
        <f>COUNTIF($E$4:$E58,S$3)</f>
        <v>12</v>
      </c>
      <c r="T58" s="27">
        <f>COUNTIF($E$4:$E58,T$3)</f>
        <v>6</v>
      </c>
      <c r="U58" s="27">
        <f>COUNTIF($E$4:$E58,U$3)</f>
        <v>8</v>
      </c>
      <c r="V58" s="27">
        <f>COUNTIF($E$4:$E58,V$3)</f>
        <v>4</v>
      </c>
      <c r="W58" s="27">
        <f>COUNTIF($E$4:$E58,W$3)</f>
        <v>6</v>
      </c>
      <c r="X58" s="27">
        <f>COUNTIF($E$4:$E58,X$3)</f>
        <v>2</v>
      </c>
      <c r="Y58" s="27">
        <f>COUNTIF($E$4:$E58,Y$3)</f>
        <v>6</v>
      </c>
      <c r="Z58" s="27">
        <f>COUNTIF($E$4:$E58,Z$3)</f>
        <v>4</v>
      </c>
      <c r="AA58" s="27">
        <f>COUNTIF($E$4:$E58,AA$3)</f>
        <v>1</v>
      </c>
      <c r="AB58" s="38">
        <f>COUNTIF($E$4:$F58,R$3)</f>
        <v>12</v>
      </c>
      <c r="AC58" s="28">
        <f>COUNTIF($E$4:$F58,S$3)</f>
        <v>17</v>
      </c>
      <c r="AD58" s="28">
        <f>COUNTIF($E$4:$F58,T$3)</f>
        <v>12</v>
      </c>
      <c r="AE58" s="28">
        <f>COUNTIF($E$4:$F58,U$3)</f>
        <v>14</v>
      </c>
      <c r="AF58" s="28">
        <f>COUNTIF($E$4:$F58,V$3)</f>
        <v>10</v>
      </c>
      <c r="AG58" s="28">
        <f>COUNTIF($E$4:$F58,W$3)</f>
        <v>13</v>
      </c>
      <c r="AH58" s="28">
        <f>COUNTIF($E$4:$F58,X$3)</f>
        <v>3</v>
      </c>
      <c r="AI58" s="28">
        <f>COUNTIF($E$4:$F58,Y$3)</f>
        <v>11</v>
      </c>
      <c r="AJ58" s="28">
        <f>COUNTIF($E$4:$F58,Z$3)</f>
        <v>9</v>
      </c>
      <c r="AK58" s="28">
        <f>COUNTIF($E$4:$F58,AA$3)</f>
        <v>9</v>
      </c>
      <c r="AL58" s="36">
        <f t="shared" si="10"/>
        <v>0.5</v>
      </c>
      <c r="AM58" s="36">
        <f t="shared" si="11"/>
        <v>0.70588235294117652</v>
      </c>
      <c r="AN58" s="36">
        <f t="shared" si="12"/>
        <v>0.5</v>
      </c>
      <c r="AO58" s="36">
        <f t="shared" si="13"/>
        <v>0.5714285714285714</v>
      </c>
      <c r="AP58" s="36">
        <f t="shared" si="14"/>
        <v>0.4</v>
      </c>
      <c r="AQ58" s="36">
        <f t="shared" si="15"/>
        <v>0.46153846153846156</v>
      </c>
      <c r="AR58" s="36">
        <f t="shared" si="16"/>
        <v>0.66666666666666663</v>
      </c>
      <c r="AS58" s="36">
        <f t="shared" si="17"/>
        <v>0.54545454545454541</v>
      </c>
      <c r="AT58" s="36">
        <f t="shared" si="18"/>
        <v>0.44444444444444442</v>
      </c>
      <c r="AU58" s="36">
        <f t="shared" si="19"/>
        <v>0.1111111111111111</v>
      </c>
      <c r="AV58" s="27">
        <v>56</v>
      </c>
    </row>
    <row r="59" spans="1:48" x14ac:dyDescent="0.35">
      <c r="A59" t="s">
        <v>144</v>
      </c>
      <c r="B59" s="33">
        <v>56</v>
      </c>
      <c r="C59" s="27">
        <v>8</v>
      </c>
      <c r="D59" s="27">
        <v>1</v>
      </c>
      <c r="E59" s="27">
        <v>1</v>
      </c>
      <c r="F59" s="27">
        <f t="shared" si="4"/>
        <v>8</v>
      </c>
      <c r="G59" s="27">
        <f t="shared" si="5"/>
        <v>7</v>
      </c>
      <c r="H59" s="27">
        <f t="shared" si="6"/>
        <v>0</v>
      </c>
      <c r="I59" s="34">
        <f>VLOOKUP(F59,naive_stat!$A$4:$E$13,5,0)</f>
        <v>0.32</v>
      </c>
      <c r="J59" s="35">
        <f>11-VLOOKUP(F59,naive_stat!$A$4:$F$13,6,0)</f>
        <v>1</v>
      </c>
      <c r="K59" s="36">
        <f>HLOOKUP(F59,$AL$3:AU59,AV59,0)</f>
        <v>0.4</v>
      </c>
      <c r="L59" s="44">
        <f>IF(VLOOKUP(C59,dynamic!$A$4:$F$13,4,0)&gt;VLOOKUP(D59,dynamic!$A$4:$F$13,4,0),C59,D59)</f>
        <v>1</v>
      </c>
      <c r="M59" s="44">
        <f t="shared" si="7"/>
        <v>1</v>
      </c>
      <c r="N59" s="44">
        <f>IF(VLOOKUP(C59,dynamic!$A$4:$F$13,2,0)&gt;VLOOKUP(D59,dynamic!$A$4:$F$13,2,0),C59,D59)</f>
        <v>1</v>
      </c>
      <c r="O59" s="44">
        <f t="shared" si="8"/>
        <v>1</v>
      </c>
      <c r="P59" s="44">
        <f>IF(VLOOKUP(C59,dynamic!$A$4:$F$13,6,0)&gt;VLOOKUP(D59,dynamic!$A$4:$F$13,6,0),C59,D59)</f>
        <v>1</v>
      </c>
      <c r="Q59" s="44">
        <f t="shared" si="9"/>
        <v>1</v>
      </c>
      <c r="R59" s="27">
        <f>COUNTIF($E$4:$E59,R$3)</f>
        <v>6</v>
      </c>
      <c r="S59" s="27">
        <f>COUNTIF($E$4:$E59,S$3)</f>
        <v>13</v>
      </c>
      <c r="T59" s="27">
        <f>COUNTIF($E$4:$E59,T$3)</f>
        <v>6</v>
      </c>
      <c r="U59" s="27">
        <f>COUNTIF($E$4:$E59,U$3)</f>
        <v>8</v>
      </c>
      <c r="V59" s="27">
        <f>COUNTIF($E$4:$E59,V$3)</f>
        <v>4</v>
      </c>
      <c r="W59" s="27">
        <f>COUNTIF($E$4:$E59,W$3)</f>
        <v>6</v>
      </c>
      <c r="X59" s="27">
        <f>COUNTIF($E$4:$E59,X$3)</f>
        <v>2</v>
      </c>
      <c r="Y59" s="27">
        <f>COUNTIF($E$4:$E59,Y$3)</f>
        <v>6</v>
      </c>
      <c r="Z59" s="27">
        <f>COUNTIF($E$4:$E59,Z$3)</f>
        <v>4</v>
      </c>
      <c r="AA59" s="27">
        <f>COUNTIF($E$4:$E59,AA$3)</f>
        <v>1</v>
      </c>
      <c r="AB59" s="38">
        <f>COUNTIF($E$4:$F59,R$3)</f>
        <v>12</v>
      </c>
      <c r="AC59" s="28">
        <f>COUNTIF($E$4:$F59,S$3)</f>
        <v>18</v>
      </c>
      <c r="AD59" s="28">
        <f>COUNTIF($E$4:$F59,T$3)</f>
        <v>12</v>
      </c>
      <c r="AE59" s="28">
        <f>COUNTIF($E$4:$F59,U$3)</f>
        <v>14</v>
      </c>
      <c r="AF59" s="28">
        <f>COUNTIF($E$4:$F59,V$3)</f>
        <v>10</v>
      </c>
      <c r="AG59" s="28">
        <f>COUNTIF($E$4:$F59,W$3)</f>
        <v>13</v>
      </c>
      <c r="AH59" s="28">
        <f>COUNTIF($E$4:$F59,X$3)</f>
        <v>3</v>
      </c>
      <c r="AI59" s="28">
        <f>COUNTIF($E$4:$F59,Y$3)</f>
        <v>11</v>
      </c>
      <c r="AJ59" s="28">
        <f>COUNTIF($E$4:$F59,Z$3)</f>
        <v>10</v>
      </c>
      <c r="AK59" s="28">
        <f>COUNTIF($E$4:$F59,AA$3)</f>
        <v>9</v>
      </c>
      <c r="AL59" s="36">
        <f t="shared" si="10"/>
        <v>0.5</v>
      </c>
      <c r="AM59" s="36">
        <f t="shared" si="11"/>
        <v>0.72222222222222221</v>
      </c>
      <c r="AN59" s="36">
        <f t="shared" si="12"/>
        <v>0.5</v>
      </c>
      <c r="AO59" s="36">
        <f t="shared" si="13"/>
        <v>0.5714285714285714</v>
      </c>
      <c r="AP59" s="36">
        <f t="shared" si="14"/>
        <v>0.4</v>
      </c>
      <c r="AQ59" s="36">
        <f t="shared" si="15"/>
        <v>0.46153846153846156</v>
      </c>
      <c r="AR59" s="36">
        <f t="shared" si="16"/>
        <v>0.66666666666666663</v>
      </c>
      <c r="AS59" s="36">
        <f t="shared" si="17"/>
        <v>0.54545454545454541</v>
      </c>
      <c r="AT59" s="36">
        <f t="shared" si="18"/>
        <v>0.4</v>
      </c>
      <c r="AU59" s="36">
        <f t="shared" si="19"/>
        <v>0.1111111111111111</v>
      </c>
      <c r="AV59" s="27">
        <v>57</v>
      </c>
    </row>
    <row r="60" spans="1:48" x14ac:dyDescent="0.35">
      <c r="A60" t="s">
        <v>144</v>
      </c>
      <c r="B60" s="33">
        <v>57</v>
      </c>
      <c r="C60" s="27">
        <v>6</v>
      </c>
      <c r="D60" s="27">
        <v>7</v>
      </c>
      <c r="E60" s="27">
        <v>6</v>
      </c>
      <c r="F60" s="27">
        <f t="shared" si="4"/>
        <v>7</v>
      </c>
      <c r="G60" s="27">
        <f t="shared" si="5"/>
        <v>-1</v>
      </c>
      <c r="H60" s="27">
        <f t="shared" si="6"/>
        <v>0</v>
      </c>
      <c r="I60" s="34">
        <f>VLOOKUP(F60,naive_stat!$A$4:$E$13,5,0)</f>
        <v>0.44827586206896552</v>
      </c>
      <c r="J60" s="35">
        <f>11-VLOOKUP(F60,naive_stat!$A$4:$F$13,6,0)</f>
        <v>4</v>
      </c>
      <c r="K60" s="36">
        <f>HLOOKUP(F60,$AL$3:AU60,AV60,0)</f>
        <v>0.5</v>
      </c>
      <c r="L60" s="44">
        <f>IF(VLOOKUP(C60,dynamic!$A$4:$F$13,4,0)&gt;VLOOKUP(D60,dynamic!$A$4:$F$13,4,0),C60,D60)</f>
        <v>7</v>
      </c>
      <c r="M60" s="44">
        <f t="shared" si="7"/>
        <v>0</v>
      </c>
      <c r="N60" s="44">
        <f>IF(VLOOKUP(C60,dynamic!$A$4:$F$13,2,0)&gt;VLOOKUP(D60,dynamic!$A$4:$F$13,2,0),C60,D60)</f>
        <v>7</v>
      </c>
      <c r="O60" s="44">
        <f t="shared" si="8"/>
        <v>0</v>
      </c>
      <c r="P60" s="44">
        <f>IF(VLOOKUP(C60,dynamic!$A$4:$F$13,6,0)&gt;VLOOKUP(D60,dynamic!$A$4:$F$13,6,0),C60,D60)</f>
        <v>6</v>
      </c>
      <c r="Q60" s="44">
        <f t="shared" si="9"/>
        <v>1</v>
      </c>
      <c r="R60" s="27">
        <f>COUNTIF($E$4:$E60,R$3)</f>
        <v>6</v>
      </c>
      <c r="S60" s="27">
        <f>COUNTIF($E$4:$E60,S$3)</f>
        <v>13</v>
      </c>
      <c r="T60" s="27">
        <f>COUNTIF($E$4:$E60,T$3)</f>
        <v>6</v>
      </c>
      <c r="U60" s="27">
        <f>COUNTIF($E$4:$E60,U$3)</f>
        <v>8</v>
      </c>
      <c r="V60" s="27">
        <f>COUNTIF($E$4:$E60,V$3)</f>
        <v>4</v>
      </c>
      <c r="W60" s="27">
        <f>COUNTIF($E$4:$E60,W$3)</f>
        <v>6</v>
      </c>
      <c r="X60" s="27">
        <f>COUNTIF($E$4:$E60,X$3)</f>
        <v>3</v>
      </c>
      <c r="Y60" s="27">
        <f>COUNTIF($E$4:$E60,Y$3)</f>
        <v>6</v>
      </c>
      <c r="Z60" s="27">
        <f>COUNTIF($E$4:$E60,Z$3)</f>
        <v>4</v>
      </c>
      <c r="AA60" s="27">
        <f>COUNTIF($E$4:$E60,AA$3)</f>
        <v>1</v>
      </c>
      <c r="AB60" s="38">
        <f>COUNTIF($E$4:$F60,R$3)</f>
        <v>12</v>
      </c>
      <c r="AC60" s="28">
        <f>COUNTIF($E$4:$F60,S$3)</f>
        <v>18</v>
      </c>
      <c r="AD60" s="28">
        <f>COUNTIF($E$4:$F60,T$3)</f>
        <v>12</v>
      </c>
      <c r="AE60" s="28">
        <f>COUNTIF($E$4:$F60,U$3)</f>
        <v>14</v>
      </c>
      <c r="AF60" s="28">
        <f>COUNTIF($E$4:$F60,V$3)</f>
        <v>10</v>
      </c>
      <c r="AG60" s="28">
        <f>COUNTIF($E$4:$F60,W$3)</f>
        <v>13</v>
      </c>
      <c r="AH60" s="28">
        <f>COUNTIF($E$4:$F60,X$3)</f>
        <v>4</v>
      </c>
      <c r="AI60" s="28">
        <f>COUNTIF($E$4:$F60,Y$3)</f>
        <v>12</v>
      </c>
      <c r="AJ60" s="28">
        <f>COUNTIF($E$4:$F60,Z$3)</f>
        <v>10</v>
      </c>
      <c r="AK60" s="28">
        <f>COUNTIF($E$4:$F60,AA$3)</f>
        <v>9</v>
      </c>
      <c r="AL60" s="36">
        <f t="shared" si="10"/>
        <v>0.5</v>
      </c>
      <c r="AM60" s="36">
        <f t="shared" si="11"/>
        <v>0.72222222222222221</v>
      </c>
      <c r="AN60" s="36">
        <f t="shared" si="12"/>
        <v>0.5</v>
      </c>
      <c r="AO60" s="36">
        <f t="shared" si="13"/>
        <v>0.5714285714285714</v>
      </c>
      <c r="AP60" s="36">
        <f t="shared" si="14"/>
        <v>0.4</v>
      </c>
      <c r="AQ60" s="36">
        <f t="shared" si="15"/>
        <v>0.46153846153846156</v>
      </c>
      <c r="AR60" s="36">
        <f t="shared" si="16"/>
        <v>0.75</v>
      </c>
      <c r="AS60" s="36">
        <f t="shared" si="17"/>
        <v>0.5</v>
      </c>
      <c r="AT60" s="36">
        <f t="shared" si="18"/>
        <v>0.4</v>
      </c>
      <c r="AU60" s="36">
        <f t="shared" si="19"/>
        <v>0.1111111111111111</v>
      </c>
      <c r="AV60" s="27">
        <v>58</v>
      </c>
    </row>
    <row r="61" spans="1:48" x14ac:dyDescent="0.35">
      <c r="A61" t="s">
        <v>144</v>
      </c>
      <c r="B61" s="33">
        <v>58</v>
      </c>
      <c r="C61" s="27">
        <v>4</v>
      </c>
      <c r="D61" s="27">
        <v>2</v>
      </c>
      <c r="E61" s="27">
        <v>2</v>
      </c>
      <c r="F61" s="27">
        <f t="shared" si="4"/>
        <v>4</v>
      </c>
      <c r="G61" s="27">
        <f t="shared" si="5"/>
        <v>2</v>
      </c>
      <c r="H61" s="27">
        <f t="shared" si="6"/>
        <v>0</v>
      </c>
      <c r="I61" s="34">
        <f>VLOOKUP(F61,naive_stat!$A$4:$E$13,5,0)</f>
        <v>0.5161290322580645</v>
      </c>
      <c r="J61" s="35">
        <f>11-VLOOKUP(F61,naive_stat!$A$4:$F$13,6,0)</f>
        <v>8</v>
      </c>
      <c r="K61" s="36">
        <f>HLOOKUP(F61,$AL$3:AU61,AV61,0)</f>
        <v>0.36363636363636365</v>
      </c>
      <c r="L61" s="44">
        <f>IF(VLOOKUP(C61,dynamic!$A$4:$F$13,4,0)&gt;VLOOKUP(D61,dynamic!$A$4:$F$13,4,0),C61,D61)</f>
        <v>4</v>
      </c>
      <c r="M61" s="44">
        <f t="shared" si="7"/>
        <v>0</v>
      </c>
      <c r="N61" s="44">
        <f>IF(VLOOKUP(C61,dynamic!$A$4:$F$13,2,0)&gt;VLOOKUP(D61,dynamic!$A$4:$F$13,2,0),C61,D61)</f>
        <v>4</v>
      </c>
      <c r="O61" s="44">
        <f t="shared" si="8"/>
        <v>0</v>
      </c>
      <c r="P61" s="44">
        <f>IF(VLOOKUP(C61,dynamic!$A$4:$F$13,6,0)&gt;VLOOKUP(D61,dynamic!$A$4:$F$13,6,0),C61,D61)</f>
        <v>4</v>
      </c>
      <c r="Q61" s="44">
        <f t="shared" si="9"/>
        <v>0</v>
      </c>
      <c r="R61" s="27">
        <f>COUNTIF($E$4:$E61,R$3)</f>
        <v>6</v>
      </c>
      <c r="S61" s="27">
        <f>COUNTIF($E$4:$E61,S$3)</f>
        <v>13</v>
      </c>
      <c r="T61" s="27">
        <f>COUNTIF($E$4:$E61,T$3)</f>
        <v>7</v>
      </c>
      <c r="U61" s="27">
        <f>COUNTIF($E$4:$E61,U$3)</f>
        <v>8</v>
      </c>
      <c r="V61" s="27">
        <f>COUNTIF($E$4:$E61,V$3)</f>
        <v>4</v>
      </c>
      <c r="W61" s="27">
        <f>COUNTIF($E$4:$E61,W$3)</f>
        <v>6</v>
      </c>
      <c r="X61" s="27">
        <f>COUNTIF($E$4:$E61,X$3)</f>
        <v>3</v>
      </c>
      <c r="Y61" s="27">
        <f>COUNTIF($E$4:$E61,Y$3)</f>
        <v>6</v>
      </c>
      <c r="Z61" s="27">
        <f>COUNTIF($E$4:$E61,Z$3)</f>
        <v>4</v>
      </c>
      <c r="AA61" s="27">
        <f>COUNTIF($E$4:$E61,AA$3)</f>
        <v>1</v>
      </c>
      <c r="AB61" s="38">
        <f>COUNTIF($E$4:$F61,R$3)</f>
        <v>12</v>
      </c>
      <c r="AC61" s="28">
        <f>COUNTIF($E$4:$F61,S$3)</f>
        <v>18</v>
      </c>
      <c r="AD61" s="28">
        <f>COUNTIF($E$4:$F61,T$3)</f>
        <v>13</v>
      </c>
      <c r="AE61" s="28">
        <f>COUNTIF($E$4:$F61,U$3)</f>
        <v>14</v>
      </c>
      <c r="AF61" s="28">
        <f>COUNTIF($E$4:$F61,V$3)</f>
        <v>11</v>
      </c>
      <c r="AG61" s="28">
        <f>COUNTIF($E$4:$F61,W$3)</f>
        <v>13</v>
      </c>
      <c r="AH61" s="28">
        <f>COUNTIF($E$4:$F61,X$3)</f>
        <v>4</v>
      </c>
      <c r="AI61" s="28">
        <f>COUNTIF($E$4:$F61,Y$3)</f>
        <v>12</v>
      </c>
      <c r="AJ61" s="28">
        <f>COUNTIF($E$4:$F61,Z$3)</f>
        <v>10</v>
      </c>
      <c r="AK61" s="28">
        <f>COUNTIF($E$4:$F61,AA$3)</f>
        <v>9</v>
      </c>
      <c r="AL61" s="36">
        <f t="shared" si="10"/>
        <v>0.5</v>
      </c>
      <c r="AM61" s="36">
        <f t="shared" si="11"/>
        <v>0.72222222222222221</v>
      </c>
      <c r="AN61" s="36">
        <f t="shared" si="12"/>
        <v>0.53846153846153844</v>
      </c>
      <c r="AO61" s="36">
        <f t="shared" si="13"/>
        <v>0.5714285714285714</v>
      </c>
      <c r="AP61" s="36">
        <f t="shared" si="14"/>
        <v>0.36363636363636365</v>
      </c>
      <c r="AQ61" s="36">
        <f t="shared" si="15"/>
        <v>0.46153846153846156</v>
      </c>
      <c r="AR61" s="36">
        <f t="shared" si="16"/>
        <v>0.75</v>
      </c>
      <c r="AS61" s="36">
        <f t="shared" si="17"/>
        <v>0.5</v>
      </c>
      <c r="AT61" s="36">
        <f t="shared" si="18"/>
        <v>0.4</v>
      </c>
      <c r="AU61" s="36">
        <f t="shared" si="19"/>
        <v>0.1111111111111111</v>
      </c>
      <c r="AV61" s="27">
        <v>59</v>
      </c>
    </row>
    <row r="62" spans="1:48" x14ac:dyDescent="0.35">
      <c r="A62" t="s">
        <v>144</v>
      </c>
      <c r="B62" s="33">
        <v>59</v>
      </c>
      <c r="C62" s="27">
        <v>1</v>
      </c>
      <c r="D62" s="27">
        <v>4</v>
      </c>
      <c r="E62" s="27">
        <v>1</v>
      </c>
      <c r="F62" s="27">
        <f t="shared" si="4"/>
        <v>4</v>
      </c>
      <c r="G62" s="27">
        <f t="shared" si="5"/>
        <v>-3</v>
      </c>
      <c r="H62" s="27">
        <f t="shared" si="6"/>
        <v>0</v>
      </c>
      <c r="I62" s="34">
        <f>VLOOKUP(F62,naive_stat!$A$4:$E$13,5,0)</f>
        <v>0.5161290322580645</v>
      </c>
      <c r="J62" s="35">
        <f>11-VLOOKUP(F62,naive_stat!$A$4:$F$13,6,0)</f>
        <v>8</v>
      </c>
      <c r="K62" s="36">
        <f>HLOOKUP(F62,$AL$3:AU62,AV62,0)</f>
        <v>0.33333333333333331</v>
      </c>
      <c r="L62" s="44">
        <f>IF(VLOOKUP(C62,dynamic!$A$4:$F$13,4,0)&gt;VLOOKUP(D62,dynamic!$A$4:$F$13,4,0),C62,D62)</f>
        <v>1</v>
      </c>
      <c r="M62" s="44">
        <f t="shared" si="7"/>
        <v>1</v>
      </c>
      <c r="N62" s="44">
        <f>IF(VLOOKUP(C62,dynamic!$A$4:$F$13,2,0)&gt;VLOOKUP(D62,dynamic!$A$4:$F$13,2,0),C62,D62)</f>
        <v>1</v>
      </c>
      <c r="O62" s="44">
        <f t="shared" si="8"/>
        <v>1</v>
      </c>
      <c r="P62" s="44">
        <f>IF(VLOOKUP(C62,dynamic!$A$4:$F$13,6,0)&gt;VLOOKUP(D62,dynamic!$A$4:$F$13,6,0),C62,D62)</f>
        <v>1</v>
      </c>
      <c r="Q62" s="44">
        <f t="shared" si="9"/>
        <v>1</v>
      </c>
      <c r="R62" s="27">
        <f>COUNTIF($E$4:$E62,R$3)</f>
        <v>6</v>
      </c>
      <c r="S62" s="27">
        <f>COUNTIF($E$4:$E62,S$3)</f>
        <v>14</v>
      </c>
      <c r="T62" s="27">
        <f>COUNTIF($E$4:$E62,T$3)</f>
        <v>7</v>
      </c>
      <c r="U62" s="27">
        <f>COUNTIF($E$4:$E62,U$3)</f>
        <v>8</v>
      </c>
      <c r="V62" s="27">
        <f>COUNTIF($E$4:$E62,V$3)</f>
        <v>4</v>
      </c>
      <c r="W62" s="27">
        <f>COUNTIF($E$4:$E62,W$3)</f>
        <v>6</v>
      </c>
      <c r="X62" s="27">
        <f>COUNTIF($E$4:$E62,X$3)</f>
        <v>3</v>
      </c>
      <c r="Y62" s="27">
        <f>COUNTIF($E$4:$E62,Y$3)</f>
        <v>6</v>
      </c>
      <c r="Z62" s="27">
        <f>COUNTIF($E$4:$E62,Z$3)</f>
        <v>4</v>
      </c>
      <c r="AA62" s="27">
        <f>COUNTIF($E$4:$E62,AA$3)</f>
        <v>1</v>
      </c>
      <c r="AB62" s="38">
        <f>COUNTIF($E$4:$F62,R$3)</f>
        <v>12</v>
      </c>
      <c r="AC62" s="28">
        <f>COUNTIF($E$4:$F62,S$3)</f>
        <v>19</v>
      </c>
      <c r="AD62" s="28">
        <f>COUNTIF($E$4:$F62,T$3)</f>
        <v>13</v>
      </c>
      <c r="AE62" s="28">
        <f>COUNTIF($E$4:$F62,U$3)</f>
        <v>14</v>
      </c>
      <c r="AF62" s="28">
        <f>COUNTIF($E$4:$F62,V$3)</f>
        <v>12</v>
      </c>
      <c r="AG62" s="28">
        <f>COUNTIF($E$4:$F62,W$3)</f>
        <v>13</v>
      </c>
      <c r="AH62" s="28">
        <f>COUNTIF($E$4:$F62,X$3)</f>
        <v>4</v>
      </c>
      <c r="AI62" s="28">
        <f>COUNTIF($E$4:$F62,Y$3)</f>
        <v>12</v>
      </c>
      <c r="AJ62" s="28">
        <f>COUNTIF($E$4:$F62,Z$3)</f>
        <v>10</v>
      </c>
      <c r="AK62" s="28">
        <f>COUNTIF($E$4:$F62,AA$3)</f>
        <v>9</v>
      </c>
      <c r="AL62" s="36">
        <f t="shared" si="10"/>
        <v>0.5</v>
      </c>
      <c r="AM62" s="36">
        <f t="shared" si="11"/>
        <v>0.73684210526315785</v>
      </c>
      <c r="AN62" s="36">
        <f t="shared" si="12"/>
        <v>0.53846153846153844</v>
      </c>
      <c r="AO62" s="36">
        <f t="shared" si="13"/>
        <v>0.5714285714285714</v>
      </c>
      <c r="AP62" s="36">
        <f t="shared" si="14"/>
        <v>0.33333333333333331</v>
      </c>
      <c r="AQ62" s="36">
        <f t="shared" si="15"/>
        <v>0.46153846153846156</v>
      </c>
      <c r="AR62" s="36">
        <f t="shared" si="16"/>
        <v>0.75</v>
      </c>
      <c r="AS62" s="36">
        <f t="shared" si="17"/>
        <v>0.5</v>
      </c>
      <c r="AT62" s="36">
        <f t="shared" si="18"/>
        <v>0.4</v>
      </c>
      <c r="AU62" s="36">
        <f t="shared" si="19"/>
        <v>0.1111111111111111</v>
      </c>
      <c r="AV62" s="27">
        <v>60</v>
      </c>
    </row>
    <row r="63" spans="1:48" x14ac:dyDescent="0.35">
      <c r="A63" t="s">
        <v>144</v>
      </c>
      <c r="B63" s="33">
        <v>60</v>
      </c>
      <c r="C63" s="27">
        <v>9</v>
      </c>
      <c r="D63" s="27">
        <v>7</v>
      </c>
      <c r="E63" s="27">
        <v>7</v>
      </c>
      <c r="F63" s="27">
        <f t="shared" si="4"/>
        <v>9</v>
      </c>
      <c r="G63" s="27">
        <f t="shared" si="5"/>
        <v>2</v>
      </c>
      <c r="H63" s="27">
        <f t="shared" si="6"/>
        <v>0</v>
      </c>
      <c r="I63" s="34">
        <f>VLOOKUP(F63,naive_stat!$A$4:$E$13,5,0)</f>
        <v>0.4</v>
      </c>
      <c r="J63" s="35">
        <f>11-VLOOKUP(F63,naive_stat!$A$4:$F$13,6,0)</f>
        <v>2</v>
      </c>
      <c r="K63" s="36">
        <f>HLOOKUP(F63,$AL$3:AU63,AV63,0)</f>
        <v>0.1</v>
      </c>
      <c r="L63" s="44">
        <f>IF(VLOOKUP(C63,dynamic!$A$4:$F$13,4,0)&gt;VLOOKUP(D63,dynamic!$A$4:$F$13,4,0),C63,D63)</f>
        <v>9</v>
      </c>
      <c r="M63" s="44">
        <f t="shared" si="7"/>
        <v>0</v>
      </c>
      <c r="N63" s="44">
        <f>IF(VLOOKUP(C63,dynamic!$A$4:$F$13,2,0)&gt;VLOOKUP(D63,dynamic!$A$4:$F$13,2,0),C63,D63)</f>
        <v>7</v>
      </c>
      <c r="O63" s="44">
        <f t="shared" si="8"/>
        <v>1</v>
      </c>
      <c r="P63" s="44">
        <f>IF(VLOOKUP(C63,dynamic!$A$4:$F$13,6,0)&gt;VLOOKUP(D63,dynamic!$A$4:$F$13,6,0),C63,D63)</f>
        <v>7</v>
      </c>
      <c r="Q63" s="44">
        <f t="shared" si="9"/>
        <v>1</v>
      </c>
      <c r="R63" s="27">
        <f>COUNTIF($E$4:$E63,R$3)</f>
        <v>6</v>
      </c>
      <c r="S63" s="27">
        <f>COUNTIF($E$4:$E63,S$3)</f>
        <v>14</v>
      </c>
      <c r="T63" s="27">
        <f>COUNTIF($E$4:$E63,T$3)</f>
        <v>7</v>
      </c>
      <c r="U63" s="27">
        <f>COUNTIF($E$4:$E63,U$3)</f>
        <v>8</v>
      </c>
      <c r="V63" s="27">
        <f>COUNTIF($E$4:$E63,V$3)</f>
        <v>4</v>
      </c>
      <c r="W63" s="27">
        <f>COUNTIF($E$4:$E63,W$3)</f>
        <v>6</v>
      </c>
      <c r="X63" s="27">
        <f>COUNTIF($E$4:$E63,X$3)</f>
        <v>3</v>
      </c>
      <c r="Y63" s="27">
        <f>COUNTIF($E$4:$E63,Y$3)</f>
        <v>7</v>
      </c>
      <c r="Z63" s="27">
        <f>COUNTIF($E$4:$E63,Z$3)</f>
        <v>4</v>
      </c>
      <c r="AA63" s="27">
        <f>COUNTIF($E$4:$E63,AA$3)</f>
        <v>1</v>
      </c>
      <c r="AB63" s="38">
        <f>COUNTIF($E$4:$F63,R$3)</f>
        <v>12</v>
      </c>
      <c r="AC63" s="28">
        <f>COUNTIF($E$4:$F63,S$3)</f>
        <v>19</v>
      </c>
      <c r="AD63" s="28">
        <f>COUNTIF($E$4:$F63,T$3)</f>
        <v>13</v>
      </c>
      <c r="AE63" s="28">
        <f>COUNTIF($E$4:$F63,U$3)</f>
        <v>14</v>
      </c>
      <c r="AF63" s="28">
        <f>COUNTIF($E$4:$F63,V$3)</f>
        <v>12</v>
      </c>
      <c r="AG63" s="28">
        <f>COUNTIF($E$4:$F63,W$3)</f>
        <v>13</v>
      </c>
      <c r="AH63" s="28">
        <f>COUNTIF($E$4:$F63,X$3)</f>
        <v>4</v>
      </c>
      <c r="AI63" s="28">
        <f>COUNTIF($E$4:$F63,Y$3)</f>
        <v>13</v>
      </c>
      <c r="AJ63" s="28">
        <f>COUNTIF($E$4:$F63,Z$3)</f>
        <v>10</v>
      </c>
      <c r="AK63" s="28">
        <f>COUNTIF($E$4:$F63,AA$3)</f>
        <v>10</v>
      </c>
      <c r="AL63" s="36">
        <f t="shared" si="10"/>
        <v>0.5</v>
      </c>
      <c r="AM63" s="36">
        <f t="shared" si="11"/>
        <v>0.73684210526315785</v>
      </c>
      <c r="AN63" s="36">
        <f t="shared" si="12"/>
        <v>0.53846153846153844</v>
      </c>
      <c r="AO63" s="36">
        <f t="shared" si="13"/>
        <v>0.5714285714285714</v>
      </c>
      <c r="AP63" s="36">
        <f t="shared" si="14"/>
        <v>0.33333333333333331</v>
      </c>
      <c r="AQ63" s="36">
        <f t="shared" si="15"/>
        <v>0.46153846153846156</v>
      </c>
      <c r="AR63" s="36">
        <f t="shared" si="16"/>
        <v>0.75</v>
      </c>
      <c r="AS63" s="36">
        <f t="shared" si="17"/>
        <v>0.53846153846153844</v>
      </c>
      <c r="AT63" s="36">
        <f t="shared" si="18"/>
        <v>0.4</v>
      </c>
      <c r="AU63" s="36">
        <f t="shared" si="19"/>
        <v>0.1</v>
      </c>
      <c r="AV63" s="27">
        <v>61</v>
      </c>
    </row>
    <row r="64" spans="1:48" x14ac:dyDescent="0.35">
      <c r="A64" t="s">
        <v>144</v>
      </c>
      <c r="B64" s="33">
        <v>61</v>
      </c>
      <c r="C64" s="27">
        <v>1</v>
      </c>
      <c r="D64" s="27">
        <v>3</v>
      </c>
      <c r="E64" s="27">
        <v>1</v>
      </c>
      <c r="F64" s="27">
        <f t="shared" si="4"/>
        <v>3</v>
      </c>
      <c r="G64" s="27">
        <f t="shared" si="5"/>
        <v>-2</v>
      </c>
      <c r="H64" s="27">
        <f t="shared" si="6"/>
        <v>0</v>
      </c>
      <c r="I64" s="34">
        <f>VLOOKUP(F64,naive_stat!$A$4:$E$13,5,0)</f>
        <v>0.48148148148148145</v>
      </c>
      <c r="J64" s="35">
        <f>11-VLOOKUP(F64,naive_stat!$A$4:$F$13,6,0)</f>
        <v>5</v>
      </c>
      <c r="K64" s="36">
        <f>HLOOKUP(F64,$AL$3:AU64,AV64,0)</f>
        <v>0.53333333333333333</v>
      </c>
      <c r="L64" s="44">
        <f>IF(VLOOKUP(C64,dynamic!$A$4:$F$13,4,0)&gt;VLOOKUP(D64,dynamic!$A$4:$F$13,4,0),C64,D64)</f>
        <v>1</v>
      </c>
      <c r="M64" s="44">
        <f t="shared" si="7"/>
        <v>1</v>
      </c>
      <c r="N64" s="44">
        <f>IF(VLOOKUP(C64,dynamic!$A$4:$F$13,2,0)&gt;VLOOKUP(D64,dynamic!$A$4:$F$13,2,0),C64,D64)</f>
        <v>1</v>
      </c>
      <c r="O64" s="44">
        <f t="shared" si="8"/>
        <v>1</v>
      </c>
      <c r="P64" s="44">
        <f>IF(VLOOKUP(C64,dynamic!$A$4:$F$13,6,0)&gt;VLOOKUP(D64,dynamic!$A$4:$F$13,6,0),C64,D64)</f>
        <v>1</v>
      </c>
      <c r="Q64" s="44">
        <f t="shared" si="9"/>
        <v>1</v>
      </c>
      <c r="R64" s="27">
        <f>COUNTIF($E$4:$E64,R$3)</f>
        <v>6</v>
      </c>
      <c r="S64" s="27">
        <f>COUNTIF($E$4:$E64,S$3)</f>
        <v>15</v>
      </c>
      <c r="T64" s="27">
        <f>COUNTIF($E$4:$E64,T$3)</f>
        <v>7</v>
      </c>
      <c r="U64" s="27">
        <f>COUNTIF($E$4:$E64,U$3)</f>
        <v>8</v>
      </c>
      <c r="V64" s="27">
        <f>COUNTIF($E$4:$E64,V$3)</f>
        <v>4</v>
      </c>
      <c r="W64" s="27">
        <f>COUNTIF($E$4:$E64,W$3)</f>
        <v>6</v>
      </c>
      <c r="X64" s="27">
        <f>COUNTIF($E$4:$E64,X$3)</f>
        <v>3</v>
      </c>
      <c r="Y64" s="27">
        <f>COUNTIF($E$4:$E64,Y$3)</f>
        <v>7</v>
      </c>
      <c r="Z64" s="27">
        <f>COUNTIF($E$4:$E64,Z$3)</f>
        <v>4</v>
      </c>
      <c r="AA64" s="27">
        <f>COUNTIF($E$4:$E64,AA$3)</f>
        <v>1</v>
      </c>
      <c r="AB64" s="38">
        <f>COUNTIF($E$4:$F64,R$3)</f>
        <v>12</v>
      </c>
      <c r="AC64" s="28">
        <f>COUNTIF($E$4:$F64,S$3)</f>
        <v>20</v>
      </c>
      <c r="AD64" s="28">
        <f>COUNTIF($E$4:$F64,T$3)</f>
        <v>13</v>
      </c>
      <c r="AE64" s="28">
        <f>COUNTIF($E$4:$F64,U$3)</f>
        <v>15</v>
      </c>
      <c r="AF64" s="28">
        <f>COUNTIF($E$4:$F64,V$3)</f>
        <v>12</v>
      </c>
      <c r="AG64" s="28">
        <f>COUNTIF($E$4:$F64,W$3)</f>
        <v>13</v>
      </c>
      <c r="AH64" s="28">
        <f>COUNTIF($E$4:$F64,X$3)</f>
        <v>4</v>
      </c>
      <c r="AI64" s="28">
        <f>COUNTIF($E$4:$F64,Y$3)</f>
        <v>13</v>
      </c>
      <c r="AJ64" s="28">
        <f>COUNTIF($E$4:$F64,Z$3)</f>
        <v>10</v>
      </c>
      <c r="AK64" s="28">
        <f>COUNTIF($E$4:$F64,AA$3)</f>
        <v>10</v>
      </c>
      <c r="AL64" s="36">
        <f t="shared" si="10"/>
        <v>0.5</v>
      </c>
      <c r="AM64" s="36">
        <f t="shared" si="11"/>
        <v>0.75</v>
      </c>
      <c r="AN64" s="36">
        <f t="shared" si="12"/>
        <v>0.53846153846153844</v>
      </c>
      <c r="AO64" s="36">
        <f t="shared" si="13"/>
        <v>0.53333333333333333</v>
      </c>
      <c r="AP64" s="36">
        <f t="shared" si="14"/>
        <v>0.33333333333333331</v>
      </c>
      <c r="AQ64" s="36">
        <f t="shared" si="15"/>
        <v>0.46153846153846156</v>
      </c>
      <c r="AR64" s="36">
        <f t="shared" si="16"/>
        <v>0.75</v>
      </c>
      <c r="AS64" s="36">
        <f t="shared" si="17"/>
        <v>0.53846153846153844</v>
      </c>
      <c r="AT64" s="36">
        <f t="shared" si="18"/>
        <v>0.4</v>
      </c>
      <c r="AU64" s="36">
        <f t="shared" si="19"/>
        <v>0.1</v>
      </c>
      <c r="AV64" s="27">
        <v>62</v>
      </c>
    </row>
    <row r="65" spans="1:48" x14ac:dyDescent="0.35">
      <c r="A65" t="s">
        <v>144</v>
      </c>
      <c r="B65" s="33">
        <v>62</v>
      </c>
      <c r="C65" s="27">
        <v>9</v>
      </c>
      <c r="D65" s="27">
        <v>3</v>
      </c>
      <c r="E65" s="27">
        <v>3</v>
      </c>
      <c r="F65" s="27">
        <f t="shared" si="4"/>
        <v>9</v>
      </c>
      <c r="G65" s="27">
        <f t="shared" si="5"/>
        <v>6</v>
      </c>
      <c r="H65" s="27">
        <f t="shared" si="6"/>
        <v>0</v>
      </c>
      <c r="I65" s="34">
        <f>VLOOKUP(F65,naive_stat!$A$4:$E$13,5,0)</f>
        <v>0.4</v>
      </c>
      <c r="J65" s="35">
        <f>11-VLOOKUP(F65,naive_stat!$A$4:$F$13,6,0)</f>
        <v>2</v>
      </c>
      <c r="K65" s="36">
        <f>HLOOKUP(F65,$AL$3:AU65,AV65,0)</f>
        <v>9.0909090909090912E-2</v>
      </c>
      <c r="L65" s="44">
        <f>IF(VLOOKUP(C65,dynamic!$A$4:$F$13,4,0)&gt;VLOOKUP(D65,dynamic!$A$4:$F$13,4,0),C65,D65)</f>
        <v>9</v>
      </c>
      <c r="M65" s="44">
        <f t="shared" si="7"/>
        <v>0</v>
      </c>
      <c r="N65" s="44">
        <f>IF(VLOOKUP(C65,dynamic!$A$4:$F$13,2,0)&gt;VLOOKUP(D65,dynamic!$A$4:$F$13,2,0),C65,D65)</f>
        <v>3</v>
      </c>
      <c r="O65" s="44">
        <f t="shared" si="8"/>
        <v>1</v>
      </c>
      <c r="P65" s="44">
        <f>IF(VLOOKUP(C65,dynamic!$A$4:$F$13,6,0)&gt;VLOOKUP(D65,dynamic!$A$4:$F$13,6,0),C65,D65)</f>
        <v>3</v>
      </c>
      <c r="Q65" s="44">
        <f t="shared" si="9"/>
        <v>1</v>
      </c>
      <c r="R65" s="27">
        <f>COUNTIF($E$4:$E65,R$3)</f>
        <v>6</v>
      </c>
      <c r="S65" s="27">
        <f>COUNTIF($E$4:$E65,S$3)</f>
        <v>15</v>
      </c>
      <c r="T65" s="27">
        <f>COUNTIF($E$4:$E65,T$3)</f>
        <v>7</v>
      </c>
      <c r="U65" s="27">
        <f>COUNTIF($E$4:$E65,U$3)</f>
        <v>9</v>
      </c>
      <c r="V65" s="27">
        <f>COUNTIF($E$4:$E65,V$3)</f>
        <v>4</v>
      </c>
      <c r="W65" s="27">
        <f>COUNTIF($E$4:$E65,W$3)</f>
        <v>6</v>
      </c>
      <c r="X65" s="27">
        <f>COUNTIF($E$4:$E65,X$3)</f>
        <v>3</v>
      </c>
      <c r="Y65" s="27">
        <f>COUNTIF($E$4:$E65,Y$3)</f>
        <v>7</v>
      </c>
      <c r="Z65" s="27">
        <f>COUNTIF($E$4:$E65,Z$3)</f>
        <v>4</v>
      </c>
      <c r="AA65" s="27">
        <f>COUNTIF($E$4:$E65,AA$3)</f>
        <v>1</v>
      </c>
      <c r="AB65" s="38">
        <f>COUNTIF($E$4:$F65,R$3)</f>
        <v>12</v>
      </c>
      <c r="AC65" s="28">
        <f>COUNTIF($E$4:$F65,S$3)</f>
        <v>20</v>
      </c>
      <c r="AD65" s="28">
        <f>COUNTIF($E$4:$F65,T$3)</f>
        <v>13</v>
      </c>
      <c r="AE65" s="28">
        <f>COUNTIF($E$4:$F65,U$3)</f>
        <v>16</v>
      </c>
      <c r="AF65" s="28">
        <f>COUNTIF($E$4:$F65,V$3)</f>
        <v>12</v>
      </c>
      <c r="AG65" s="28">
        <f>COUNTIF($E$4:$F65,W$3)</f>
        <v>13</v>
      </c>
      <c r="AH65" s="28">
        <f>COUNTIF($E$4:$F65,X$3)</f>
        <v>4</v>
      </c>
      <c r="AI65" s="28">
        <f>COUNTIF($E$4:$F65,Y$3)</f>
        <v>13</v>
      </c>
      <c r="AJ65" s="28">
        <f>COUNTIF($E$4:$F65,Z$3)</f>
        <v>10</v>
      </c>
      <c r="AK65" s="28">
        <f>COUNTIF($E$4:$F65,AA$3)</f>
        <v>11</v>
      </c>
      <c r="AL65" s="36">
        <f t="shared" si="10"/>
        <v>0.5</v>
      </c>
      <c r="AM65" s="36">
        <f t="shared" si="11"/>
        <v>0.75</v>
      </c>
      <c r="AN65" s="36">
        <f t="shared" si="12"/>
        <v>0.53846153846153844</v>
      </c>
      <c r="AO65" s="36">
        <f t="shared" si="13"/>
        <v>0.5625</v>
      </c>
      <c r="AP65" s="36">
        <f t="shared" si="14"/>
        <v>0.33333333333333331</v>
      </c>
      <c r="AQ65" s="36">
        <f t="shared" si="15"/>
        <v>0.46153846153846156</v>
      </c>
      <c r="AR65" s="36">
        <f t="shared" si="16"/>
        <v>0.75</v>
      </c>
      <c r="AS65" s="36">
        <f t="shared" si="17"/>
        <v>0.53846153846153844</v>
      </c>
      <c r="AT65" s="36">
        <f t="shared" si="18"/>
        <v>0.4</v>
      </c>
      <c r="AU65" s="36">
        <f t="shared" si="19"/>
        <v>9.0909090909090912E-2</v>
      </c>
      <c r="AV65" s="27">
        <v>63</v>
      </c>
    </row>
    <row r="66" spans="1:48" x14ac:dyDescent="0.35">
      <c r="A66" t="s">
        <v>144</v>
      </c>
      <c r="B66" s="33">
        <v>63</v>
      </c>
      <c r="C66" s="27">
        <v>4</v>
      </c>
      <c r="D66" s="27">
        <v>6</v>
      </c>
      <c r="E66" s="27">
        <v>4</v>
      </c>
      <c r="F66" s="27">
        <f t="shared" si="4"/>
        <v>6</v>
      </c>
      <c r="G66" s="27">
        <f t="shared" si="5"/>
        <v>-2</v>
      </c>
      <c r="H66" s="27">
        <f t="shared" si="6"/>
        <v>0</v>
      </c>
      <c r="I66" s="34">
        <f>VLOOKUP(F66,naive_stat!$A$4:$E$13,5,0)</f>
        <v>0.55555555555555558</v>
      </c>
      <c r="J66" s="35">
        <f>11-VLOOKUP(F66,naive_stat!$A$4:$F$13,6,0)</f>
        <v>9</v>
      </c>
      <c r="K66" s="36">
        <f>HLOOKUP(F66,$AL$3:AU66,AV66,0)</f>
        <v>0.6</v>
      </c>
      <c r="L66" s="44">
        <f>IF(VLOOKUP(C66,dynamic!$A$4:$F$13,4,0)&gt;VLOOKUP(D66,dynamic!$A$4:$F$13,4,0),C66,D66)</f>
        <v>4</v>
      </c>
      <c r="M66" s="44">
        <f t="shared" si="7"/>
        <v>1</v>
      </c>
      <c r="N66" s="44">
        <f>IF(VLOOKUP(C66,dynamic!$A$4:$F$13,2,0)&gt;VLOOKUP(D66,dynamic!$A$4:$F$13,2,0),C66,D66)</f>
        <v>4</v>
      </c>
      <c r="O66" s="44">
        <f t="shared" si="8"/>
        <v>1</v>
      </c>
      <c r="P66" s="44">
        <f>IF(VLOOKUP(C66,dynamic!$A$4:$F$13,6,0)&gt;VLOOKUP(D66,dynamic!$A$4:$F$13,6,0),C66,D66)</f>
        <v>6</v>
      </c>
      <c r="Q66" s="44">
        <f t="shared" si="9"/>
        <v>0</v>
      </c>
      <c r="R66" s="27">
        <f>COUNTIF($E$4:$E66,R$3)</f>
        <v>6</v>
      </c>
      <c r="S66" s="27">
        <f>COUNTIF($E$4:$E66,S$3)</f>
        <v>15</v>
      </c>
      <c r="T66" s="27">
        <f>COUNTIF($E$4:$E66,T$3)</f>
        <v>7</v>
      </c>
      <c r="U66" s="27">
        <f>COUNTIF($E$4:$E66,U$3)</f>
        <v>9</v>
      </c>
      <c r="V66" s="27">
        <f>COUNTIF($E$4:$E66,V$3)</f>
        <v>5</v>
      </c>
      <c r="W66" s="27">
        <f>COUNTIF($E$4:$E66,W$3)</f>
        <v>6</v>
      </c>
      <c r="X66" s="27">
        <f>COUNTIF($E$4:$E66,X$3)</f>
        <v>3</v>
      </c>
      <c r="Y66" s="27">
        <f>COUNTIF($E$4:$E66,Y$3)</f>
        <v>7</v>
      </c>
      <c r="Z66" s="27">
        <f>COUNTIF($E$4:$E66,Z$3)</f>
        <v>4</v>
      </c>
      <c r="AA66" s="27">
        <f>COUNTIF($E$4:$E66,AA$3)</f>
        <v>1</v>
      </c>
      <c r="AB66" s="38">
        <f>COUNTIF($E$4:$F66,R$3)</f>
        <v>12</v>
      </c>
      <c r="AC66" s="28">
        <f>COUNTIF($E$4:$F66,S$3)</f>
        <v>20</v>
      </c>
      <c r="AD66" s="28">
        <f>COUNTIF($E$4:$F66,T$3)</f>
        <v>13</v>
      </c>
      <c r="AE66" s="28">
        <f>COUNTIF($E$4:$F66,U$3)</f>
        <v>16</v>
      </c>
      <c r="AF66" s="28">
        <f>COUNTIF($E$4:$F66,V$3)</f>
        <v>13</v>
      </c>
      <c r="AG66" s="28">
        <f>COUNTIF($E$4:$F66,W$3)</f>
        <v>13</v>
      </c>
      <c r="AH66" s="28">
        <f>COUNTIF($E$4:$F66,X$3)</f>
        <v>5</v>
      </c>
      <c r="AI66" s="28">
        <f>COUNTIF($E$4:$F66,Y$3)</f>
        <v>13</v>
      </c>
      <c r="AJ66" s="28">
        <f>COUNTIF($E$4:$F66,Z$3)</f>
        <v>10</v>
      </c>
      <c r="AK66" s="28">
        <f>COUNTIF($E$4:$F66,AA$3)</f>
        <v>11</v>
      </c>
      <c r="AL66" s="36">
        <f t="shared" si="10"/>
        <v>0.5</v>
      </c>
      <c r="AM66" s="36">
        <f t="shared" si="11"/>
        <v>0.75</v>
      </c>
      <c r="AN66" s="36">
        <f t="shared" si="12"/>
        <v>0.53846153846153844</v>
      </c>
      <c r="AO66" s="36">
        <f t="shared" si="13"/>
        <v>0.5625</v>
      </c>
      <c r="AP66" s="36">
        <f t="shared" si="14"/>
        <v>0.38461538461538464</v>
      </c>
      <c r="AQ66" s="36">
        <f t="shared" si="15"/>
        <v>0.46153846153846156</v>
      </c>
      <c r="AR66" s="36">
        <f t="shared" si="16"/>
        <v>0.6</v>
      </c>
      <c r="AS66" s="36">
        <f t="shared" si="17"/>
        <v>0.53846153846153844</v>
      </c>
      <c r="AT66" s="36">
        <f t="shared" si="18"/>
        <v>0.4</v>
      </c>
      <c r="AU66" s="36">
        <f t="shared" si="19"/>
        <v>9.0909090909090912E-2</v>
      </c>
      <c r="AV66" s="27">
        <v>64</v>
      </c>
    </row>
    <row r="67" spans="1:48" x14ac:dyDescent="0.35">
      <c r="A67" t="s">
        <v>144</v>
      </c>
      <c r="B67" s="33">
        <v>64</v>
      </c>
      <c r="C67" s="27">
        <v>9</v>
      </c>
      <c r="D67" s="27">
        <v>8</v>
      </c>
      <c r="E67" s="27">
        <v>9</v>
      </c>
      <c r="F67" s="27">
        <f t="shared" si="4"/>
        <v>8</v>
      </c>
      <c r="G67" s="27">
        <f t="shared" si="5"/>
        <v>1</v>
      </c>
      <c r="H67" s="27">
        <f t="shared" si="6"/>
        <v>0</v>
      </c>
      <c r="I67" s="34">
        <f>VLOOKUP(F67,naive_stat!$A$4:$E$13,5,0)</f>
        <v>0.32</v>
      </c>
      <c r="J67" s="35">
        <f>11-VLOOKUP(F67,naive_stat!$A$4:$F$13,6,0)</f>
        <v>1</v>
      </c>
      <c r="K67" s="36">
        <f>HLOOKUP(F67,$AL$3:AU67,AV67,0)</f>
        <v>0.36363636363636365</v>
      </c>
      <c r="L67" s="44">
        <f>IF(VLOOKUP(C67,dynamic!$A$4:$F$13,4,0)&gt;VLOOKUP(D67,dynamic!$A$4:$F$13,4,0),C67,D67)</f>
        <v>9</v>
      </c>
      <c r="M67" s="44">
        <f t="shared" si="7"/>
        <v>1</v>
      </c>
      <c r="N67" s="44">
        <f>IF(VLOOKUP(C67,dynamic!$A$4:$F$13,2,0)&gt;VLOOKUP(D67,dynamic!$A$4:$F$13,2,0),C67,D67)</f>
        <v>9</v>
      </c>
      <c r="O67" s="44">
        <f t="shared" si="8"/>
        <v>1</v>
      </c>
      <c r="P67" s="44">
        <f>IF(VLOOKUP(C67,dynamic!$A$4:$F$13,6,0)&gt;VLOOKUP(D67,dynamic!$A$4:$F$13,6,0),C67,D67)</f>
        <v>9</v>
      </c>
      <c r="Q67" s="44">
        <f t="shared" si="9"/>
        <v>1</v>
      </c>
      <c r="R67" s="27">
        <f>COUNTIF($E$4:$E67,R$3)</f>
        <v>6</v>
      </c>
      <c r="S67" s="27">
        <f>COUNTIF($E$4:$E67,S$3)</f>
        <v>15</v>
      </c>
      <c r="T67" s="27">
        <f>COUNTIF($E$4:$E67,T$3)</f>
        <v>7</v>
      </c>
      <c r="U67" s="27">
        <f>COUNTIF($E$4:$E67,U$3)</f>
        <v>9</v>
      </c>
      <c r="V67" s="27">
        <f>COUNTIF($E$4:$E67,V$3)</f>
        <v>5</v>
      </c>
      <c r="W67" s="27">
        <f>COUNTIF($E$4:$E67,W$3)</f>
        <v>6</v>
      </c>
      <c r="X67" s="27">
        <f>COUNTIF($E$4:$E67,X$3)</f>
        <v>3</v>
      </c>
      <c r="Y67" s="27">
        <f>COUNTIF($E$4:$E67,Y$3)</f>
        <v>7</v>
      </c>
      <c r="Z67" s="27">
        <f>COUNTIF($E$4:$E67,Z$3)</f>
        <v>4</v>
      </c>
      <c r="AA67" s="27">
        <f>COUNTIF($E$4:$E67,AA$3)</f>
        <v>2</v>
      </c>
      <c r="AB67" s="38">
        <f>COUNTIF($E$4:$F67,R$3)</f>
        <v>12</v>
      </c>
      <c r="AC67" s="28">
        <f>COUNTIF($E$4:$F67,S$3)</f>
        <v>20</v>
      </c>
      <c r="AD67" s="28">
        <f>COUNTIF($E$4:$F67,T$3)</f>
        <v>13</v>
      </c>
      <c r="AE67" s="28">
        <f>COUNTIF($E$4:$F67,U$3)</f>
        <v>16</v>
      </c>
      <c r="AF67" s="28">
        <f>COUNTIF($E$4:$F67,V$3)</f>
        <v>13</v>
      </c>
      <c r="AG67" s="28">
        <f>COUNTIF($E$4:$F67,W$3)</f>
        <v>13</v>
      </c>
      <c r="AH67" s="28">
        <f>COUNTIF($E$4:$F67,X$3)</f>
        <v>5</v>
      </c>
      <c r="AI67" s="28">
        <f>COUNTIF($E$4:$F67,Y$3)</f>
        <v>13</v>
      </c>
      <c r="AJ67" s="28">
        <f>COUNTIF($E$4:$F67,Z$3)</f>
        <v>11</v>
      </c>
      <c r="AK67" s="28">
        <f>COUNTIF($E$4:$F67,AA$3)</f>
        <v>12</v>
      </c>
      <c r="AL67" s="36">
        <f t="shared" si="10"/>
        <v>0.5</v>
      </c>
      <c r="AM67" s="36">
        <f t="shared" si="11"/>
        <v>0.75</v>
      </c>
      <c r="AN67" s="36">
        <f t="shared" si="12"/>
        <v>0.53846153846153844</v>
      </c>
      <c r="AO67" s="36">
        <f t="shared" si="13"/>
        <v>0.5625</v>
      </c>
      <c r="AP67" s="36">
        <f t="shared" si="14"/>
        <v>0.38461538461538464</v>
      </c>
      <c r="AQ67" s="36">
        <f t="shared" si="15"/>
        <v>0.46153846153846156</v>
      </c>
      <c r="AR67" s="36">
        <f t="shared" si="16"/>
        <v>0.6</v>
      </c>
      <c r="AS67" s="36">
        <f t="shared" si="17"/>
        <v>0.53846153846153844</v>
      </c>
      <c r="AT67" s="36">
        <f t="shared" si="18"/>
        <v>0.36363636363636365</v>
      </c>
      <c r="AU67" s="36">
        <f t="shared" si="19"/>
        <v>0.16666666666666666</v>
      </c>
      <c r="AV67" s="27">
        <v>65</v>
      </c>
    </row>
    <row r="68" spans="1:48" x14ac:dyDescent="0.35">
      <c r="A68" t="s">
        <v>144</v>
      </c>
      <c r="B68" s="33">
        <v>65</v>
      </c>
      <c r="C68" s="27">
        <v>3</v>
      </c>
      <c r="D68" s="27">
        <v>9</v>
      </c>
      <c r="E68" s="27">
        <v>9</v>
      </c>
      <c r="F68" s="27">
        <f t="shared" si="4"/>
        <v>3</v>
      </c>
      <c r="G68" s="27">
        <f t="shared" si="5"/>
        <v>-6</v>
      </c>
      <c r="H68" s="27">
        <f t="shared" si="6"/>
        <v>0</v>
      </c>
      <c r="I68" s="34">
        <f>VLOOKUP(F68,naive_stat!$A$4:$E$13,5,0)</f>
        <v>0.48148148148148145</v>
      </c>
      <c r="J68" s="35">
        <f>11-VLOOKUP(F68,naive_stat!$A$4:$F$13,6,0)</f>
        <v>5</v>
      </c>
      <c r="K68" s="36">
        <f>HLOOKUP(F68,$AL$3:AU68,AV68,0)</f>
        <v>0.52941176470588236</v>
      </c>
      <c r="L68" s="44">
        <f>IF(VLOOKUP(C68,dynamic!$A$4:$F$13,4,0)&gt;VLOOKUP(D68,dynamic!$A$4:$F$13,4,0),C68,D68)</f>
        <v>9</v>
      </c>
      <c r="M68" s="44">
        <f t="shared" ref="M68:M102" si="20">IF(L68=E68,1,0)</f>
        <v>1</v>
      </c>
      <c r="N68" s="44">
        <f>IF(VLOOKUP(C68,dynamic!$A$4:$F$13,2,0)&gt;VLOOKUP(D68,dynamic!$A$4:$F$13,2,0),C68,D68)</f>
        <v>3</v>
      </c>
      <c r="O68" s="44">
        <f t="shared" si="8"/>
        <v>0</v>
      </c>
      <c r="P68" s="44">
        <f>IF(VLOOKUP(C68,dynamic!$A$4:$F$13,6,0)&gt;VLOOKUP(D68,dynamic!$A$4:$F$13,6,0),C68,D68)</f>
        <v>3</v>
      </c>
      <c r="Q68" s="44">
        <f t="shared" si="9"/>
        <v>0</v>
      </c>
      <c r="R68" s="27">
        <f>COUNTIF($E$4:$E68,R$3)</f>
        <v>6</v>
      </c>
      <c r="S68" s="27">
        <f>COUNTIF($E$4:$E68,S$3)</f>
        <v>15</v>
      </c>
      <c r="T68" s="27">
        <f>COUNTIF($E$4:$E68,T$3)</f>
        <v>7</v>
      </c>
      <c r="U68" s="27">
        <f>COUNTIF($E$4:$E68,U$3)</f>
        <v>9</v>
      </c>
      <c r="V68" s="27">
        <f>COUNTIF($E$4:$E68,V$3)</f>
        <v>5</v>
      </c>
      <c r="W68" s="27">
        <f>COUNTIF($E$4:$E68,W$3)</f>
        <v>6</v>
      </c>
      <c r="X68" s="27">
        <f>COUNTIF($E$4:$E68,X$3)</f>
        <v>3</v>
      </c>
      <c r="Y68" s="27">
        <f>COUNTIF($E$4:$E68,Y$3)</f>
        <v>7</v>
      </c>
      <c r="Z68" s="27">
        <f>COUNTIF($E$4:$E68,Z$3)</f>
        <v>4</v>
      </c>
      <c r="AA68" s="27">
        <f>COUNTIF($E$4:$E68,AA$3)</f>
        <v>3</v>
      </c>
      <c r="AB68" s="38">
        <f>COUNTIF($E$4:$F68,R$3)</f>
        <v>12</v>
      </c>
      <c r="AC68" s="28">
        <f>COUNTIF($E$4:$F68,S$3)</f>
        <v>20</v>
      </c>
      <c r="AD68" s="28">
        <f>COUNTIF($E$4:$F68,T$3)</f>
        <v>13</v>
      </c>
      <c r="AE68" s="28">
        <f>COUNTIF($E$4:$F68,U$3)</f>
        <v>17</v>
      </c>
      <c r="AF68" s="28">
        <f>COUNTIF($E$4:$F68,V$3)</f>
        <v>13</v>
      </c>
      <c r="AG68" s="28">
        <f>COUNTIF($E$4:$F68,W$3)</f>
        <v>13</v>
      </c>
      <c r="AH68" s="28">
        <f>COUNTIF($E$4:$F68,X$3)</f>
        <v>5</v>
      </c>
      <c r="AI68" s="28">
        <f>COUNTIF($E$4:$F68,Y$3)</f>
        <v>13</v>
      </c>
      <c r="AJ68" s="28">
        <f>COUNTIF($E$4:$F68,Z$3)</f>
        <v>11</v>
      </c>
      <c r="AK68" s="28">
        <f>COUNTIF($E$4:$F68,AA$3)</f>
        <v>13</v>
      </c>
      <c r="AL68" s="36">
        <f t="shared" si="10"/>
        <v>0.5</v>
      </c>
      <c r="AM68" s="36">
        <f t="shared" si="11"/>
        <v>0.75</v>
      </c>
      <c r="AN68" s="36">
        <f t="shared" si="12"/>
        <v>0.53846153846153844</v>
      </c>
      <c r="AO68" s="36">
        <f t="shared" si="13"/>
        <v>0.52941176470588236</v>
      </c>
      <c r="AP68" s="36">
        <f t="shared" si="14"/>
        <v>0.38461538461538464</v>
      </c>
      <c r="AQ68" s="36">
        <f t="shared" si="15"/>
        <v>0.46153846153846156</v>
      </c>
      <c r="AR68" s="36">
        <f t="shared" si="16"/>
        <v>0.6</v>
      </c>
      <c r="AS68" s="36">
        <f t="shared" si="17"/>
        <v>0.53846153846153844</v>
      </c>
      <c r="AT68" s="36">
        <f t="shared" si="18"/>
        <v>0.36363636363636365</v>
      </c>
      <c r="AU68" s="36">
        <f t="shared" si="19"/>
        <v>0.23076923076923078</v>
      </c>
      <c r="AV68" s="27">
        <v>66</v>
      </c>
    </row>
    <row r="69" spans="1:48" x14ac:dyDescent="0.35">
      <c r="A69" t="s">
        <v>144</v>
      </c>
      <c r="B69" s="33">
        <v>66</v>
      </c>
      <c r="C69" s="27">
        <v>9</v>
      </c>
      <c r="D69" s="27">
        <v>8</v>
      </c>
      <c r="E69" s="27">
        <v>8</v>
      </c>
      <c r="F69" s="27">
        <f t="shared" ref="F69:F132" si="21">IF(E69=D69,C69,D69)</f>
        <v>9</v>
      </c>
      <c r="G69" s="27">
        <f t="shared" ref="G69:G132" si="22">C69-D69</f>
        <v>1</v>
      </c>
      <c r="H69" s="27">
        <f t="shared" ref="H69:H132" si="23">F69+E69-D69-C69</f>
        <v>0</v>
      </c>
      <c r="I69" s="34">
        <f>VLOOKUP(F69,naive_stat!$A$4:$E$13,5,0)</f>
        <v>0.4</v>
      </c>
      <c r="J69" s="35">
        <f>11-VLOOKUP(F69,naive_stat!$A$4:$F$13,6,0)</f>
        <v>2</v>
      </c>
      <c r="K69" s="36">
        <f>HLOOKUP(F69,$AL$3:AU69,AV69,0)</f>
        <v>0.21428571428571427</v>
      </c>
      <c r="L69" s="44">
        <f>IF(VLOOKUP(C69,dynamic!$A$4:$F$13,4,0)&gt;VLOOKUP(D69,dynamic!$A$4:$F$13,4,0),C69,D69)</f>
        <v>9</v>
      </c>
      <c r="M69" s="44">
        <f t="shared" si="20"/>
        <v>0</v>
      </c>
      <c r="N69" s="44">
        <f>IF(VLOOKUP(C69,dynamic!$A$4:$F$13,2,0)&gt;VLOOKUP(D69,dynamic!$A$4:$F$13,2,0),C69,D69)</f>
        <v>9</v>
      </c>
      <c r="O69" s="44">
        <f t="shared" ref="O69:O132" si="24">IF(N69=$E69,1,0)</f>
        <v>0</v>
      </c>
      <c r="P69" s="44">
        <f>IF(VLOOKUP(C69,dynamic!$A$4:$F$13,6,0)&gt;VLOOKUP(D69,dynamic!$A$4:$F$13,6,0),C69,D69)</f>
        <v>9</v>
      </c>
      <c r="Q69" s="44">
        <f t="shared" ref="Q69:Q132" si="25">IF(P69=$E69,1,0)</f>
        <v>0</v>
      </c>
      <c r="R69" s="27">
        <f>COUNTIF($E$4:$E69,R$3)</f>
        <v>6</v>
      </c>
      <c r="S69" s="27">
        <f>COUNTIF($E$4:$E69,S$3)</f>
        <v>15</v>
      </c>
      <c r="T69" s="27">
        <f>COUNTIF($E$4:$E69,T$3)</f>
        <v>7</v>
      </c>
      <c r="U69" s="27">
        <f>COUNTIF($E$4:$E69,U$3)</f>
        <v>9</v>
      </c>
      <c r="V69" s="27">
        <f>COUNTIF($E$4:$E69,V$3)</f>
        <v>5</v>
      </c>
      <c r="W69" s="27">
        <f>COUNTIF($E$4:$E69,W$3)</f>
        <v>6</v>
      </c>
      <c r="X69" s="27">
        <f>COUNTIF($E$4:$E69,X$3)</f>
        <v>3</v>
      </c>
      <c r="Y69" s="27">
        <f>COUNTIF($E$4:$E69,Y$3)</f>
        <v>7</v>
      </c>
      <c r="Z69" s="27">
        <f>COUNTIF($E$4:$E69,Z$3)</f>
        <v>5</v>
      </c>
      <c r="AA69" s="27">
        <f>COUNTIF($E$4:$E69,AA$3)</f>
        <v>3</v>
      </c>
      <c r="AB69" s="38">
        <f>COUNTIF($E$4:$F69,R$3)</f>
        <v>12</v>
      </c>
      <c r="AC69" s="28">
        <f>COUNTIF($E$4:$F69,S$3)</f>
        <v>20</v>
      </c>
      <c r="AD69" s="28">
        <f>COUNTIF($E$4:$F69,T$3)</f>
        <v>13</v>
      </c>
      <c r="AE69" s="28">
        <f>COUNTIF($E$4:$F69,U$3)</f>
        <v>17</v>
      </c>
      <c r="AF69" s="28">
        <f>COUNTIF($E$4:$F69,V$3)</f>
        <v>13</v>
      </c>
      <c r="AG69" s="28">
        <f>COUNTIF($E$4:$F69,W$3)</f>
        <v>13</v>
      </c>
      <c r="AH69" s="28">
        <f>COUNTIF($E$4:$F69,X$3)</f>
        <v>5</v>
      </c>
      <c r="AI69" s="28">
        <f>COUNTIF($E$4:$F69,Y$3)</f>
        <v>13</v>
      </c>
      <c r="AJ69" s="28">
        <f>COUNTIF($E$4:$F69,Z$3)</f>
        <v>12</v>
      </c>
      <c r="AK69" s="28">
        <f>COUNTIF($E$4:$F69,AA$3)</f>
        <v>14</v>
      </c>
      <c r="AL69" s="36">
        <f t="shared" ref="AL69:AL132" si="26">IFERROR(R69/AB69,0)</f>
        <v>0.5</v>
      </c>
      <c r="AM69" s="36">
        <f t="shared" ref="AM69:AM132" si="27">IFERROR(S69/AC69,0)</f>
        <v>0.75</v>
      </c>
      <c r="AN69" s="36">
        <f t="shared" ref="AN69:AN132" si="28">IFERROR(T69/AD69,0)</f>
        <v>0.53846153846153844</v>
      </c>
      <c r="AO69" s="36">
        <f t="shared" ref="AO69:AO132" si="29">IFERROR(U69/AE69,0)</f>
        <v>0.52941176470588236</v>
      </c>
      <c r="AP69" s="36">
        <f t="shared" ref="AP69:AP132" si="30">IFERROR(V69/AF69,0)</f>
        <v>0.38461538461538464</v>
      </c>
      <c r="AQ69" s="36">
        <f t="shared" ref="AQ69:AQ132" si="31">IFERROR(W69/AG69,0)</f>
        <v>0.46153846153846156</v>
      </c>
      <c r="AR69" s="36">
        <f t="shared" ref="AR69:AR132" si="32">IFERROR(X69/AH69,0)</f>
        <v>0.6</v>
      </c>
      <c r="AS69" s="36">
        <f t="shared" ref="AS69:AS132" si="33">IFERROR(Y69/AI69,0)</f>
        <v>0.53846153846153844</v>
      </c>
      <c r="AT69" s="36">
        <f t="shared" ref="AT69:AT132" si="34">IFERROR(Z69/AJ69,0)</f>
        <v>0.41666666666666669</v>
      </c>
      <c r="AU69" s="36">
        <f t="shared" ref="AU69:AU132" si="35">IFERROR(AA69/AK69,0)</f>
        <v>0.21428571428571427</v>
      </c>
      <c r="AV69" s="27">
        <v>67</v>
      </c>
    </row>
    <row r="70" spans="1:48" x14ac:dyDescent="0.35">
      <c r="A70" t="s">
        <v>144</v>
      </c>
      <c r="B70" s="33">
        <v>67</v>
      </c>
      <c r="C70" s="27">
        <v>6</v>
      </c>
      <c r="D70" s="27">
        <v>0</v>
      </c>
      <c r="E70" s="27">
        <v>0</v>
      </c>
      <c r="F70" s="27">
        <f t="shared" si="21"/>
        <v>6</v>
      </c>
      <c r="G70" s="27">
        <f t="shared" si="22"/>
        <v>6</v>
      </c>
      <c r="H70" s="27">
        <f t="shared" si="23"/>
        <v>0</v>
      </c>
      <c r="I70" s="34">
        <f>VLOOKUP(F70,naive_stat!$A$4:$E$13,5,0)</f>
        <v>0.55555555555555558</v>
      </c>
      <c r="J70" s="35">
        <f>11-VLOOKUP(F70,naive_stat!$A$4:$F$13,6,0)</f>
        <v>9</v>
      </c>
      <c r="K70" s="36">
        <f>HLOOKUP(F70,$AL$3:AU70,AV70,0)</f>
        <v>0.5</v>
      </c>
      <c r="L70" s="44">
        <f>IF(VLOOKUP(C70,dynamic!$A$4:$F$13,4,0)&gt;VLOOKUP(D70,dynamic!$A$4:$F$13,4,0),C70,D70)</f>
        <v>0</v>
      </c>
      <c r="M70" s="44">
        <f t="shared" si="20"/>
        <v>1</v>
      </c>
      <c r="N70" s="44">
        <f>IF(VLOOKUP(C70,dynamic!$A$4:$F$13,2,0)&gt;VLOOKUP(D70,dynamic!$A$4:$F$13,2,0),C70,D70)</f>
        <v>0</v>
      </c>
      <c r="O70" s="44">
        <f t="shared" si="24"/>
        <v>1</v>
      </c>
      <c r="P70" s="44">
        <f>IF(VLOOKUP(C70,dynamic!$A$4:$F$13,6,0)&gt;VLOOKUP(D70,dynamic!$A$4:$F$13,6,0),C70,D70)</f>
        <v>6</v>
      </c>
      <c r="Q70" s="44">
        <f t="shared" si="25"/>
        <v>0</v>
      </c>
      <c r="R70" s="27">
        <f>COUNTIF($E$4:$E70,R$3)</f>
        <v>7</v>
      </c>
      <c r="S70" s="27">
        <f>COUNTIF($E$4:$E70,S$3)</f>
        <v>15</v>
      </c>
      <c r="T70" s="27">
        <f>COUNTIF($E$4:$E70,T$3)</f>
        <v>7</v>
      </c>
      <c r="U70" s="27">
        <f>COUNTIF($E$4:$E70,U$3)</f>
        <v>9</v>
      </c>
      <c r="V70" s="27">
        <f>COUNTIF($E$4:$E70,V$3)</f>
        <v>5</v>
      </c>
      <c r="W70" s="27">
        <f>COUNTIF($E$4:$E70,W$3)</f>
        <v>6</v>
      </c>
      <c r="X70" s="27">
        <f>COUNTIF($E$4:$E70,X$3)</f>
        <v>3</v>
      </c>
      <c r="Y70" s="27">
        <f>COUNTIF($E$4:$E70,Y$3)</f>
        <v>7</v>
      </c>
      <c r="Z70" s="27">
        <f>COUNTIF($E$4:$E70,Z$3)</f>
        <v>5</v>
      </c>
      <c r="AA70" s="27">
        <f>COUNTIF($E$4:$E70,AA$3)</f>
        <v>3</v>
      </c>
      <c r="AB70" s="38">
        <f>COUNTIF($E$4:$F70,R$3)</f>
        <v>13</v>
      </c>
      <c r="AC70" s="28">
        <f>COUNTIF($E$4:$F70,S$3)</f>
        <v>20</v>
      </c>
      <c r="AD70" s="28">
        <f>COUNTIF($E$4:$F70,T$3)</f>
        <v>13</v>
      </c>
      <c r="AE70" s="28">
        <f>COUNTIF($E$4:$F70,U$3)</f>
        <v>17</v>
      </c>
      <c r="AF70" s="28">
        <f>COUNTIF($E$4:$F70,V$3)</f>
        <v>13</v>
      </c>
      <c r="AG70" s="28">
        <f>COUNTIF($E$4:$F70,W$3)</f>
        <v>13</v>
      </c>
      <c r="AH70" s="28">
        <f>COUNTIF($E$4:$F70,X$3)</f>
        <v>6</v>
      </c>
      <c r="AI70" s="28">
        <f>COUNTIF($E$4:$F70,Y$3)</f>
        <v>13</v>
      </c>
      <c r="AJ70" s="28">
        <f>COUNTIF($E$4:$F70,Z$3)</f>
        <v>12</v>
      </c>
      <c r="AK70" s="28">
        <f>COUNTIF($E$4:$F70,AA$3)</f>
        <v>14</v>
      </c>
      <c r="AL70" s="36">
        <f t="shared" si="26"/>
        <v>0.53846153846153844</v>
      </c>
      <c r="AM70" s="36">
        <f t="shared" si="27"/>
        <v>0.75</v>
      </c>
      <c r="AN70" s="36">
        <f t="shared" si="28"/>
        <v>0.53846153846153844</v>
      </c>
      <c r="AO70" s="36">
        <f t="shared" si="29"/>
        <v>0.52941176470588236</v>
      </c>
      <c r="AP70" s="36">
        <f t="shared" si="30"/>
        <v>0.38461538461538464</v>
      </c>
      <c r="AQ70" s="36">
        <f t="shared" si="31"/>
        <v>0.46153846153846156</v>
      </c>
      <c r="AR70" s="36">
        <f t="shared" si="32"/>
        <v>0.5</v>
      </c>
      <c r="AS70" s="36">
        <f t="shared" si="33"/>
        <v>0.53846153846153844</v>
      </c>
      <c r="AT70" s="36">
        <f t="shared" si="34"/>
        <v>0.41666666666666669</v>
      </c>
      <c r="AU70" s="36">
        <f t="shared" si="35"/>
        <v>0.21428571428571427</v>
      </c>
      <c r="AV70" s="27">
        <v>68</v>
      </c>
    </row>
    <row r="71" spans="1:48" x14ac:dyDescent="0.35">
      <c r="A71" t="s">
        <v>144</v>
      </c>
      <c r="B71" s="33">
        <v>68</v>
      </c>
      <c r="C71" s="27">
        <v>6</v>
      </c>
      <c r="D71" s="27">
        <v>4</v>
      </c>
      <c r="E71" s="27">
        <v>6</v>
      </c>
      <c r="F71" s="27">
        <f t="shared" si="21"/>
        <v>4</v>
      </c>
      <c r="G71" s="27">
        <f t="shared" si="22"/>
        <v>2</v>
      </c>
      <c r="H71" s="27">
        <f t="shared" si="23"/>
        <v>0</v>
      </c>
      <c r="I71" s="34">
        <f>VLOOKUP(F71,naive_stat!$A$4:$E$13,5,0)</f>
        <v>0.5161290322580645</v>
      </c>
      <c r="J71" s="35">
        <f>11-VLOOKUP(F71,naive_stat!$A$4:$F$13,6,0)</f>
        <v>8</v>
      </c>
      <c r="K71" s="36">
        <f>HLOOKUP(F71,$AL$3:AU71,AV71,0)</f>
        <v>0.35714285714285715</v>
      </c>
      <c r="L71" s="44">
        <f>IF(VLOOKUP(C71,dynamic!$A$4:$F$13,4,0)&gt;VLOOKUP(D71,dynamic!$A$4:$F$13,4,0),C71,D71)</f>
        <v>4</v>
      </c>
      <c r="M71" s="44">
        <f t="shared" si="20"/>
        <v>0</v>
      </c>
      <c r="N71" s="44">
        <f>IF(VLOOKUP(C71,dynamic!$A$4:$F$13,2,0)&gt;VLOOKUP(D71,dynamic!$A$4:$F$13,2,0),C71,D71)</f>
        <v>4</v>
      </c>
      <c r="O71" s="44">
        <f t="shared" si="24"/>
        <v>0</v>
      </c>
      <c r="P71" s="44">
        <f>IF(VLOOKUP(C71,dynamic!$A$4:$F$13,6,0)&gt;VLOOKUP(D71,dynamic!$A$4:$F$13,6,0),C71,D71)</f>
        <v>6</v>
      </c>
      <c r="Q71" s="44">
        <f t="shared" si="25"/>
        <v>1</v>
      </c>
      <c r="R71" s="27">
        <f>COUNTIF($E$4:$E71,R$3)</f>
        <v>7</v>
      </c>
      <c r="S71" s="27">
        <f>COUNTIF($E$4:$E71,S$3)</f>
        <v>15</v>
      </c>
      <c r="T71" s="27">
        <f>COUNTIF($E$4:$E71,T$3)</f>
        <v>7</v>
      </c>
      <c r="U71" s="27">
        <f>COUNTIF($E$4:$E71,U$3)</f>
        <v>9</v>
      </c>
      <c r="V71" s="27">
        <f>COUNTIF($E$4:$E71,V$3)</f>
        <v>5</v>
      </c>
      <c r="W71" s="27">
        <f>COUNTIF($E$4:$E71,W$3)</f>
        <v>6</v>
      </c>
      <c r="X71" s="27">
        <f>COUNTIF($E$4:$E71,X$3)</f>
        <v>4</v>
      </c>
      <c r="Y71" s="27">
        <f>COUNTIF($E$4:$E71,Y$3)</f>
        <v>7</v>
      </c>
      <c r="Z71" s="27">
        <f>COUNTIF($E$4:$E71,Z$3)</f>
        <v>5</v>
      </c>
      <c r="AA71" s="27">
        <f>COUNTIF($E$4:$E71,AA$3)</f>
        <v>3</v>
      </c>
      <c r="AB71" s="38">
        <f>COUNTIF($E$4:$F71,R$3)</f>
        <v>13</v>
      </c>
      <c r="AC71" s="28">
        <f>COUNTIF($E$4:$F71,S$3)</f>
        <v>20</v>
      </c>
      <c r="AD71" s="28">
        <f>COUNTIF($E$4:$F71,T$3)</f>
        <v>13</v>
      </c>
      <c r="AE71" s="28">
        <f>COUNTIF($E$4:$F71,U$3)</f>
        <v>17</v>
      </c>
      <c r="AF71" s="28">
        <f>COUNTIF($E$4:$F71,V$3)</f>
        <v>14</v>
      </c>
      <c r="AG71" s="28">
        <f>COUNTIF($E$4:$F71,W$3)</f>
        <v>13</v>
      </c>
      <c r="AH71" s="28">
        <f>COUNTIF($E$4:$F71,X$3)</f>
        <v>7</v>
      </c>
      <c r="AI71" s="28">
        <f>COUNTIF($E$4:$F71,Y$3)</f>
        <v>13</v>
      </c>
      <c r="AJ71" s="28">
        <f>COUNTIF($E$4:$F71,Z$3)</f>
        <v>12</v>
      </c>
      <c r="AK71" s="28">
        <f>COUNTIF($E$4:$F71,AA$3)</f>
        <v>14</v>
      </c>
      <c r="AL71" s="36">
        <f t="shared" si="26"/>
        <v>0.53846153846153844</v>
      </c>
      <c r="AM71" s="36">
        <f t="shared" si="27"/>
        <v>0.75</v>
      </c>
      <c r="AN71" s="36">
        <f t="shared" si="28"/>
        <v>0.53846153846153844</v>
      </c>
      <c r="AO71" s="36">
        <f t="shared" si="29"/>
        <v>0.52941176470588236</v>
      </c>
      <c r="AP71" s="36">
        <f t="shared" si="30"/>
        <v>0.35714285714285715</v>
      </c>
      <c r="AQ71" s="36">
        <f t="shared" si="31"/>
        <v>0.46153846153846156</v>
      </c>
      <c r="AR71" s="36">
        <f t="shared" si="32"/>
        <v>0.5714285714285714</v>
      </c>
      <c r="AS71" s="36">
        <f t="shared" si="33"/>
        <v>0.53846153846153844</v>
      </c>
      <c r="AT71" s="36">
        <f t="shared" si="34"/>
        <v>0.41666666666666669</v>
      </c>
      <c r="AU71" s="36">
        <f t="shared" si="35"/>
        <v>0.21428571428571427</v>
      </c>
      <c r="AV71" s="27">
        <v>69</v>
      </c>
    </row>
    <row r="72" spans="1:48" x14ac:dyDescent="0.35">
      <c r="A72" t="s">
        <v>144</v>
      </c>
      <c r="B72" s="33">
        <v>69</v>
      </c>
      <c r="C72" s="27">
        <v>6</v>
      </c>
      <c r="D72" s="27">
        <v>2</v>
      </c>
      <c r="E72" s="27">
        <v>2</v>
      </c>
      <c r="F72" s="27">
        <f t="shared" si="21"/>
        <v>6</v>
      </c>
      <c r="G72" s="27">
        <f t="shared" si="22"/>
        <v>4</v>
      </c>
      <c r="H72" s="27">
        <f t="shared" si="23"/>
        <v>0</v>
      </c>
      <c r="I72" s="34">
        <f>VLOOKUP(F72,naive_stat!$A$4:$E$13,5,0)</f>
        <v>0.55555555555555558</v>
      </c>
      <c r="J72" s="35">
        <f>11-VLOOKUP(F72,naive_stat!$A$4:$F$13,6,0)</f>
        <v>9</v>
      </c>
      <c r="K72" s="36">
        <f>HLOOKUP(F72,$AL$3:AU72,AV72,0)</f>
        <v>0.5</v>
      </c>
      <c r="L72" s="44">
        <f>IF(VLOOKUP(C72,dynamic!$A$4:$F$13,4,0)&gt;VLOOKUP(D72,dynamic!$A$4:$F$13,4,0),C72,D72)</f>
        <v>2</v>
      </c>
      <c r="M72" s="44">
        <f t="shared" si="20"/>
        <v>1</v>
      </c>
      <c r="N72" s="44">
        <f>IF(VLOOKUP(C72,dynamic!$A$4:$F$13,2,0)&gt;VLOOKUP(D72,dynamic!$A$4:$F$13,2,0),C72,D72)</f>
        <v>2</v>
      </c>
      <c r="O72" s="44">
        <f t="shared" si="24"/>
        <v>1</v>
      </c>
      <c r="P72" s="44">
        <f>IF(VLOOKUP(C72,dynamic!$A$4:$F$13,6,0)&gt;VLOOKUP(D72,dynamic!$A$4:$F$13,6,0),C72,D72)</f>
        <v>6</v>
      </c>
      <c r="Q72" s="44">
        <f t="shared" si="25"/>
        <v>0</v>
      </c>
      <c r="R72" s="27">
        <f>COUNTIF($E$4:$E72,R$3)</f>
        <v>7</v>
      </c>
      <c r="S72" s="27">
        <f>COUNTIF($E$4:$E72,S$3)</f>
        <v>15</v>
      </c>
      <c r="T72" s="27">
        <f>COUNTIF($E$4:$E72,T$3)</f>
        <v>8</v>
      </c>
      <c r="U72" s="27">
        <f>COUNTIF($E$4:$E72,U$3)</f>
        <v>9</v>
      </c>
      <c r="V72" s="27">
        <f>COUNTIF($E$4:$E72,V$3)</f>
        <v>5</v>
      </c>
      <c r="W72" s="27">
        <f>COUNTIF($E$4:$E72,W$3)</f>
        <v>6</v>
      </c>
      <c r="X72" s="27">
        <f>COUNTIF($E$4:$E72,X$3)</f>
        <v>4</v>
      </c>
      <c r="Y72" s="27">
        <f>COUNTIF($E$4:$E72,Y$3)</f>
        <v>7</v>
      </c>
      <c r="Z72" s="27">
        <f>COUNTIF($E$4:$E72,Z$3)</f>
        <v>5</v>
      </c>
      <c r="AA72" s="27">
        <f>COUNTIF($E$4:$E72,AA$3)</f>
        <v>3</v>
      </c>
      <c r="AB72" s="38">
        <f>COUNTIF($E$4:$F72,R$3)</f>
        <v>13</v>
      </c>
      <c r="AC72" s="28">
        <f>COUNTIF($E$4:$F72,S$3)</f>
        <v>20</v>
      </c>
      <c r="AD72" s="28">
        <f>COUNTIF($E$4:$F72,T$3)</f>
        <v>14</v>
      </c>
      <c r="AE72" s="28">
        <f>COUNTIF($E$4:$F72,U$3)</f>
        <v>17</v>
      </c>
      <c r="AF72" s="28">
        <f>COUNTIF($E$4:$F72,V$3)</f>
        <v>14</v>
      </c>
      <c r="AG72" s="28">
        <f>COUNTIF($E$4:$F72,W$3)</f>
        <v>13</v>
      </c>
      <c r="AH72" s="28">
        <f>COUNTIF($E$4:$F72,X$3)</f>
        <v>8</v>
      </c>
      <c r="AI72" s="28">
        <f>COUNTIF($E$4:$F72,Y$3)</f>
        <v>13</v>
      </c>
      <c r="AJ72" s="28">
        <f>COUNTIF($E$4:$F72,Z$3)</f>
        <v>12</v>
      </c>
      <c r="AK72" s="28">
        <f>COUNTIF($E$4:$F72,AA$3)</f>
        <v>14</v>
      </c>
      <c r="AL72" s="36">
        <f t="shared" si="26"/>
        <v>0.53846153846153844</v>
      </c>
      <c r="AM72" s="36">
        <f t="shared" si="27"/>
        <v>0.75</v>
      </c>
      <c r="AN72" s="36">
        <f t="shared" si="28"/>
        <v>0.5714285714285714</v>
      </c>
      <c r="AO72" s="36">
        <f t="shared" si="29"/>
        <v>0.52941176470588236</v>
      </c>
      <c r="AP72" s="36">
        <f t="shared" si="30"/>
        <v>0.35714285714285715</v>
      </c>
      <c r="AQ72" s="36">
        <f t="shared" si="31"/>
        <v>0.46153846153846156</v>
      </c>
      <c r="AR72" s="36">
        <f t="shared" si="32"/>
        <v>0.5</v>
      </c>
      <c r="AS72" s="36">
        <f t="shared" si="33"/>
        <v>0.53846153846153844</v>
      </c>
      <c r="AT72" s="36">
        <f t="shared" si="34"/>
        <v>0.41666666666666669</v>
      </c>
      <c r="AU72" s="36">
        <f t="shared" si="35"/>
        <v>0.21428571428571427</v>
      </c>
      <c r="AV72" s="27">
        <v>70</v>
      </c>
    </row>
    <row r="73" spans="1:48" x14ac:dyDescent="0.35">
      <c r="A73" t="s">
        <v>144</v>
      </c>
      <c r="B73" s="33">
        <v>70</v>
      </c>
      <c r="C73" s="27">
        <v>7</v>
      </c>
      <c r="D73" s="27">
        <v>8</v>
      </c>
      <c r="E73" s="27">
        <v>7</v>
      </c>
      <c r="F73" s="27">
        <f t="shared" si="21"/>
        <v>8</v>
      </c>
      <c r="G73" s="27">
        <f t="shared" si="22"/>
        <v>-1</v>
      </c>
      <c r="H73" s="27">
        <f t="shared" si="23"/>
        <v>0</v>
      </c>
      <c r="I73" s="34">
        <f>VLOOKUP(F73,naive_stat!$A$4:$E$13,5,0)</f>
        <v>0.32</v>
      </c>
      <c r="J73" s="35">
        <f>11-VLOOKUP(F73,naive_stat!$A$4:$F$13,6,0)</f>
        <v>1</v>
      </c>
      <c r="K73" s="36">
        <f>HLOOKUP(F73,$AL$3:AU73,AV73,0)</f>
        <v>0.38461538461538464</v>
      </c>
      <c r="L73" s="44">
        <f>IF(VLOOKUP(C73,dynamic!$A$4:$F$13,4,0)&gt;VLOOKUP(D73,dynamic!$A$4:$F$13,4,0),C73,D73)</f>
        <v>7</v>
      </c>
      <c r="M73" s="44">
        <f t="shared" si="20"/>
        <v>1</v>
      </c>
      <c r="N73" s="44">
        <f>IF(VLOOKUP(C73,dynamic!$A$4:$F$13,2,0)&gt;VLOOKUP(D73,dynamic!$A$4:$F$13,2,0),C73,D73)</f>
        <v>7</v>
      </c>
      <c r="O73" s="44">
        <f t="shared" si="24"/>
        <v>1</v>
      </c>
      <c r="P73" s="44">
        <f>IF(VLOOKUP(C73,dynamic!$A$4:$F$13,6,0)&gt;VLOOKUP(D73,dynamic!$A$4:$F$13,6,0),C73,D73)</f>
        <v>7</v>
      </c>
      <c r="Q73" s="44">
        <f t="shared" si="25"/>
        <v>1</v>
      </c>
      <c r="R73" s="27">
        <f>COUNTIF($E$4:$E73,R$3)</f>
        <v>7</v>
      </c>
      <c r="S73" s="27">
        <f>COUNTIF($E$4:$E73,S$3)</f>
        <v>15</v>
      </c>
      <c r="T73" s="27">
        <f>COUNTIF($E$4:$E73,T$3)</f>
        <v>8</v>
      </c>
      <c r="U73" s="27">
        <f>COUNTIF($E$4:$E73,U$3)</f>
        <v>9</v>
      </c>
      <c r="V73" s="27">
        <f>COUNTIF($E$4:$E73,V$3)</f>
        <v>5</v>
      </c>
      <c r="W73" s="27">
        <f>COUNTIF($E$4:$E73,W$3)</f>
        <v>6</v>
      </c>
      <c r="X73" s="27">
        <f>COUNTIF($E$4:$E73,X$3)</f>
        <v>4</v>
      </c>
      <c r="Y73" s="27">
        <f>COUNTIF($E$4:$E73,Y$3)</f>
        <v>8</v>
      </c>
      <c r="Z73" s="27">
        <f>COUNTIF($E$4:$E73,Z$3)</f>
        <v>5</v>
      </c>
      <c r="AA73" s="27">
        <f>COUNTIF($E$4:$E73,AA$3)</f>
        <v>3</v>
      </c>
      <c r="AB73" s="38">
        <f>COUNTIF($E$4:$F73,R$3)</f>
        <v>13</v>
      </c>
      <c r="AC73" s="28">
        <f>COUNTIF($E$4:$F73,S$3)</f>
        <v>20</v>
      </c>
      <c r="AD73" s="28">
        <f>COUNTIF($E$4:$F73,T$3)</f>
        <v>14</v>
      </c>
      <c r="AE73" s="28">
        <f>COUNTIF($E$4:$F73,U$3)</f>
        <v>17</v>
      </c>
      <c r="AF73" s="28">
        <f>COUNTIF($E$4:$F73,V$3)</f>
        <v>14</v>
      </c>
      <c r="AG73" s="28">
        <f>COUNTIF($E$4:$F73,W$3)</f>
        <v>13</v>
      </c>
      <c r="AH73" s="28">
        <f>COUNTIF($E$4:$F73,X$3)</f>
        <v>8</v>
      </c>
      <c r="AI73" s="28">
        <f>COUNTIF($E$4:$F73,Y$3)</f>
        <v>14</v>
      </c>
      <c r="AJ73" s="28">
        <f>COUNTIF($E$4:$F73,Z$3)</f>
        <v>13</v>
      </c>
      <c r="AK73" s="28">
        <f>COUNTIF($E$4:$F73,AA$3)</f>
        <v>14</v>
      </c>
      <c r="AL73" s="36">
        <f t="shared" si="26"/>
        <v>0.53846153846153844</v>
      </c>
      <c r="AM73" s="36">
        <f t="shared" si="27"/>
        <v>0.75</v>
      </c>
      <c r="AN73" s="36">
        <f t="shared" si="28"/>
        <v>0.5714285714285714</v>
      </c>
      <c r="AO73" s="36">
        <f t="shared" si="29"/>
        <v>0.52941176470588236</v>
      </c>
      <c r="AP73" s="36">
        <f t="shared" si="30"/>
        <v>0.35714285714285715</v>
      </c>
      <c r="AQ73" s="36">
        <f t="shared" si="31"/>
        <v>0.46153846153846156</v>
      </c>
      <c r="AR73" s="36">
        <f t="shared" si="32"/>
        <v>0.5</v>
      </c>
      <c r="AS73" s="36">
        <f t="shared" si="33"/>
        <v>0.5714285714285714</v>
      </c>
      <c r="AT73" s="36">
        <f t="shared" si="34"/>
        <v>0.38461538461538464</v>
      </c>
      <c r="AU73" s="36">
        <f t="shared" si="35"/>
        <v>0.21428571428571427</v>
      </c>
      <c r="AV73" s="27">
        <v>71</v>
      </c>
    </row>
    <row r="74" spans="1:48" x14ac:dyDescent="0.35">
      <c r="A74" t="s">
        <v>144</v>
      </c>
      <c r="B74" s="33">
        <v>71</v>
      </c>
      <c r="C74" s="27">
        <v>1</v>
      </c>
      <c r="D74" s="27">
        <v>0</v>
      </c>
      <c r="E74" s="27">
        <v>0</v>
      </c>
      <c r="F74" s="27">
        <f t="shared" si="21"/>
        <v>1</v>
      </c>
      <c r="G74" s="27">
        <f t="shared" si="22"/>
        <v>1</v>
      </c>
      <c r="H74" s="27">
        <f t="shared" si="23"/>
        <v>0</v>
      </c>
      <c r="I74" s="34">
        <f>VLOOKUP(F74,naive_stat!$A$4:$E$13,5,0)</f>
        <v>0.7567567567567568</v>
      </c>
      <c r="J74" s="35">
        <f>11-VLOOKUP(F74,naive_stat!$A$4:$F$13,6,0)</f>
        <v>10</v>
      </c>
      <c r="K74" s="36">
        <f>HLOOKUP(F74,$AL$3:AU74,AV74,0)</f>
        <v>0.7142857142857143</v>
      </c>
      <c r="L74" s="44">
        <f>IF(VLOOKUP(C74,dynamic!$A$4:$F$13,4,0)&gt;VLOOKUP(D74,dynamic!$A$4:$F$13,4,0),C74,D74)</f>
        <v>1</v>
      </c>
      <c r="M74" s="44">
        <f t="shared" si="20"/>
        <v>0</v>
      </c>
      <c r="N74" s="44">
        <f>IF(VLOOKUP(C74,dynamic!$A$4:$F$13,2,0)&gt;VLOOKUP(D74,dynamic!$A$4:$F$13,2,0),C74,D74)</f>
        <v>1</v>
      </c>
      <c r="O74" s="44">
        <f t="shared" si="24"/>
        <v>0</v>
      </c>
      <c r="P74" s="44">
        <f>IF(VLOOKUP(C74,dynamic!$A$4:$F$13,6,0)&gt;VLOOKUP(D74,dynamic!$A$4:$F$13,6,0),C74,D74)</f>
        <v>1</v>
      </c>
      <c r="Q74" s="44">
        <f t="shared" si="25"/>
        <v>0</v>
      </c>
      <c r="R74" s="27">
        <f>COUNTIF($E$4:$E74,R$3)</f>
        <v>8</v>
      </c>
      <c r="S74" s="27">
        <f>COUNTIF($E$4:$E74,S$3)</f>
        <v>15</v>
      </c>
      <c r="T74" s="27">
        <f>COUNTIF($E$4:$E74,T$3)</f>
        <v>8</v>
      </c>
      <c r="U74" s="27">
        <f>COUNTIF($E$4:$E74,U$3)</f>
        <v>9</v>
      </c>
      <c r="V74" s="27">
        <f>COUNTIF($E$4:$E74,V$3)</f>
        <v>5</v>
      </c>
      <c r="W74" s="27">
        <f>COUNTIF($E$4:$E74,W$3)</f>
        <v>6</v>
      </c>
      <c r="X74" s="27">
        <f>COUNTIF($E$4:$E74,X$3)</f>
        <v>4</v>
      </c>
      <c r="Y74" s="27">
        <f>COUNTIF($E$4:$E74,Y$3)</f>
        <v>8</v>
      </c>
      <c r="Z74" s="27">
        <f>COUNTIF($E$4:$E74,Z$3)</f>
        <v>5</v>
      </c>
      <c r="AA74" s="27">
        <f>COUNTIF($E$4:$E74,AA$3)</f>
        <v>3</v>
      </c>
      <c r="AB74" s="38">
        <f>COUNTIF($E$4:$F74,R$3)</f>
        <v>14</v>
      </c>
      <c r="AC74" s="28">
        <f>COUNTIF($E$4:$F74,S$3)</f>
        <v>21</v>
      </c>
      <c r="AD74" s="28">
        <f>COUNTIF($E$4:$F74,T$3)</f>
        <v>14</v>
      </c>
      <c r="AE74" s="28">
        <f>COUNTIF($E$4:$F74,U$3)</f>
        <v>17</v>
      </c>
      <c r="AF74" s="28">
        <f>COUNTIF($E$4:$F74,V$3)</f>
        <v>14</v>
      </c>
      <c r="AG74" s="28">
        <f>COUNTIF($E$4:$F74,W$3)</f>
        <v>13</v>
      </c>
      <c r="AH74" s="28">
        <f>COUNTIF($E$4:$F74,X$3)</f>
        <v>8</v>
      </c>
      <c r="AI74" s="28">
        <f>COUNTIF($E$4:$F74,Y$3)</f>
        <v>14</v>
      </c>
      <c r="AJ74" s="28">
        <f>COUNTIF($E$4:$F74,Z$3)</f>
        <v>13</v>
      </c>
      <c r="AK74" s="28">
        <f>COUNTIF($E$4:$F74,AA$3)</f>
        <v>14</v>
      </c>
      <c r="AL74" s="36">
        <f t="shared" si="26"/>
        <v>0.5714285714285714</v>
      </c>
      <c r="AM74" s="36">
        <f t="shared" si="27"/>
        <v>0.7142857142857143</v>
      </c>
      <c r="AN74" s="36">
        <f t="shared" si="28"/>
        <v>0.5714285714285714</v>
      </c>
      <c r="AO74" s="36">
        <f t="shared" si="29"/>
        <v>0.52941176470588236</v>
      </c>
      <c r="AP74" s="36">
        <f t="shared" si="30"/>
        <v>0.35714285714285715</v>
      </c>
      <c r="AQ74" s="36">
        <f t="shared" si="31"/>
        <v>0.46153846153846156</v>
      </c>
      <c r="AR74" s="36">
        <f t="shared" si="32"/>
        <v>0.5</v>
      </c>
      <c r="AS74" s="36">
        <f t="shared" si="33"/>
        <v>0.5714285714285714</v>
      </c>
      <c r="AT74" s="36">
        <f t="shared" si="34"/>
        <v>0.38461538461538464</v>
      </c>
      <c r="AU74" s="36">
        <f t="shared" si="35"/>
        <v>0.21428571428571427</v>
      </c>
      <c r="AV74" s="27">
        <v>72</v>
      </c>
    </row>
    <row r="75" spans="1:48" x14ac:dyDescent="0.35">
      <c r="A75" t="s">
        <v>144</v>
      </c>
      <c r="B75" s="33">
        <v>72</v>
      </c>
      <c r="C75" s="27">
        <v>4</v>
      </c>
      <c r="D75" s="27">
        <v>8</v>
      </c>
      <c r="E75" s="27">
        <v>4</v>
      </c>
      <c r="F75" s="27">
        <f t="shared" si="21"/>
        <v>8</v>
      </c>
      <c r="G75" s="27">
        <f t="shared" si="22"/>
        <v>-4</v>
      </c>
      <c r="H75" s="27">
        <f t="shared" si="23"/>
        <v>0</v>
      </c>
      <c r="I75" s="34">
        <f>VLOOKUP(F75,naive_stat!$A$4:$E$13,5,0)</f>
        <v>0.32</v>
      </c>
      <c r="J75" s="35">
        <f>11-VLOOKUP(F75,naive_stat!$A$4:$F$13,6,0)</f>
        <v>1</v>
      </c>
      <c r="K75" s="36">
        <f>HLOOKUP(F75,$AL$3:AU75,AV75,0)</f>
        <v>0.35714285714285715</v>
      </c>
      <c r="L75" s="44">
        <f>IF(VLOOKUP(C75,dynamic!$A$4:$F$13,4,0)&gt;VLOOKUP(D75,dynamic!$A$4:$F$13,4,0),C75,D75)</f>
        <v>4</v>
      </c>
      <c r="M75" s="44">
        <f t="shared" si="20"/>
        <v>1</v>
      </c>
      <c r="N75" s="44">
        <f>IF(VLOOKUP(C75,dynamic!$A$4:$F$13,2,0)&gt;VLOOKUP(D75,dynamic!$A$4:$F$13,2,0),C75,D75)</f>
        <v>4</v>
      </c>
      <c r="O75" s="44">
        <f t="shared" si="24"/>
        <v>1</v>
      </c>
      <c r="P75" s="44">
        <f>IF(VLOOKUP(C75,dynamic!$A$4:$F$13,6,0)&gt;VLOOKUP(D75,dynamic!$A$4:$F$13,6,0),C75,D75)</f>
        <v>4</v>
      </c>
      <c r="Q75" s="44">
        <f t="shared" si="25"/>
        <v>1</v>
      </c>
      <c r="R75" s="27">
        <f>COUNTIF($E$4:$E75,R$3)</f>
        <v>8</v>
      </c>
      <c r="S75" s="27">
        <f>COUNTIF($E$4:$E75,S$3)</f>
        <v>15</v>
      </c>
      <c r="T75" s="27">
        <f>COUNTIF($E$4:$E75,T$3)</f>
        <v>8</v>
      </c>
      <c r="U75" s="27">
        <f>COUNTIF($E$4:$E75,U$3)</f>
        <v>9</v>
      </c>
      <c r="V75" s="27">
        <f>COUNTIF($E$4:$E75,V$3)</f>
        <v>6</v>
      </c>
      <c r="W75" s="27">
        <f>COUNTIF($E$4:$E75,W$3)</f>
        <v>6</v>
      </c>
      <c r="X75" s="27">
        <f>COUNTIF($E$4:$E75,X$3)</f>
        <v>4</v>
      </c>
      <c r="Y75" s="27">
        <f>COUNTIF($E$4:$E75,Y$3)</f>
        <v>8</v>
      </c>
      <c r="Z75" s="27">
        <f>COUNTIF($E$4:$E75,Z$3)</f>
        <v>5</v>
      </c>
      <c r="AA75" s="27">
        <f>COUNTIF($E$4:$E75,AA$3)</f>
        <v>3</v>
      </c>
      <c r="AB75" s="38">
        <f>COUNTIF($E$4:$F75,R$3)</f>
        <v>14</v>
      </c>
      <c r="AC75" s="28">
        <f>COUNTIF($E$4:$F75,S$3)</f>
        <v>21</v>
      </c>
      <c r="AD75" s="28">
        <f>COUNTIF($E$4:$F75,T$3)</f>
        <v>14</v>
      </c>
      <c r="AE75" s="28">
        <f>COUNTIF($E$4:$F75,U$3)</f>
        <v>17</v>
      </c>
      <c r="AF75" s="28">
        <f>COUNTIF($E$4:$F75,V$3)</f>
        <v>15</v>
      </c>
      <c r="AG75" s="28">
        <f>COUNTIF($E$4:$F75,W$3)</f>
        <v>13</v>
      </c>
      <c r="AH75" s="28">
        <f>COUNTIF($E$4:$F75,X$3)</f>
        <v>8</v>
      </c>
      <c r="AI75" s="28">
        <f>COUNTIF($E$4:$F75,Y$3)</f>
        <v>14</v>
      </c>
      <c r="AJ75" s="28">
        <f>COUNTIF($E$4:$F75,Z$3)</f>
        <v>14</v>
      </c>
      <c r="AK75" s="28">
        <f>COUNTIF($E$4:$F75,AA$3)</f>
        <v>14</v>
      </c>
      <c r="AL75" s="36">
        <f t="shared" si="26"/>
        <v>0.5714285714285714</v>
      </c>
      <c r="AM75" s="36">
        <f t="shared" si="27"/>
        <v>0.7142857142857143</v>
      </c>
      <c r="AN75" s="36">
        <f t="shared" si="28"/>
        <v>0.5714285714285714</v>
      </c>
      <c r="AO75" s="36">
        <f t="shared" si="29"/>
        <v>0.52941176470588236</v>
      </c>
      <c r="AP75" s="36">
        <f t="shared" si="30"/>
        <v>0.4</v>
      </c>
      <c r="AQ75" s="36">
        <f t="shared" si="31"/>
        <v>0.46153846153846156</v>
      </c>
      <c r="AR75" s="36">
        <f t="shared" si="32"/>
        <v>0.5</v>
      </c>
      <c r="AS75" s="36">
        <f t="shared" si="33"/>
        <v>0.5714285714285714</v>
      </c>
      <c r="AT75" s="36">
        <f t="shared" si="34"/>
        <v>0.35714285714285715</v>
      </c>
      <c r="AU75" s="36">
        <f t="shared" si="35"/>
        <v>0.21428571428571427</v>
      </c>
      <c r="AV75" s="27">
        <v>73</v>
      </c>
    </row>
    <row r="76" spans="1:48" x14ac:dyDescent="0.35">
      <c r="A76" t="s">
        <v>144</v>
      </c>
      <c r="B76" s="33">
        <v>73</v>
      </c>
      <c r="C76" s="27">
        <v>9</v>
      </c>
      <c r="D76" s="27">
        <v>8</v>
      </c>
      <c r="E76" s="27">
        <v>9</v>
      </c>
      <c r="F76" s="27">
        <f t="shared" si="21"/>
        <v>8</v>
      </c>
      <c r="G76" s="27">
        <f t="shared" si="22"/>
        <v>1</v>
      </c>
      <c r="H76" s="27">
        <f t="shared" si="23"/>
        <v>0</v>
      </c>
      <c r="I76" s="34">
        <f>VLOOKUP(F76,naive_stat!$A$4:$E$13,5,0)</f>
        <v>0.32</v>
      </c>
      <c r="J76" s="35">
        <f>11-VLOOKUP(F76,naive_stat!$A$4:$F$13,6,0)</f>
        <v>1</v>
      </c>
      <c r="K76" s="36">
        <f>HLOOKUP(F76,$AL$3:AU76,AV76,0)</f>
        <v>0.33333333333333331</v>
      </c>
      <c r="L76" s="44">
        <f>IF(VLOOKUP(C76,dynamic!$A$4:$F$13,4,0)&gt;VLOOKUP(D76,dynamic!$A$4:$F$13,4,0),C76,D76)</f>
        <v>9</v>
      </c>
      <c r="M76" s="44">
        <f t="shared" si="20"/>
        <v>1</v>
      </c>
      <c r="N76" s="44">
        <f>IF(VLOOKUP(C76,dynamic!$A$4:$F$13,2,0)&gt;VLOOKUP(D76,dynamic!$A$4:$F$13,2,0),C76,D76)</f>
        <v>9</v>
      </c>
      <c r="O76" s="44">
        <f t="shared" si="24"/>
        <v>1</v>
      </c>
      <c r="P76" s="44">
        <f>IF(VLOOKUP(C76,dynamic!$A$4:$F$13,6,0)&gt;VLOOKUP(D76,dynamic!$A$4:$F$13,6,0),C76,D76)</f>
        <v>9</v>
      </c>
      <c r="Q76" s="44">
        <f t="shared" si="25"/>
        <v>1</v>
      </c>
      <c r="R76" s="27">
        <f>COUNTIF($E$4:$E76,R$3)</f>
        <v>8</v>
      </c>
      <c r="S76" s="27">
        <f>COUNTIF($E$4:$E76,S$3)</f>
        <v>15</v>
      </c>
      <c r="T76" s="27">
        <f>COUNTIF($E$4:$E76,T$3)</f>
        <v>8</v>
      </c>
      <c r="U76" s="27">
        <f>COUNTIF($E$4:$E76,U$3)</f>
        <v>9</v>
      </c>
      <c r="V76" s="27">
        <f>COUNTIF($E$4:$E76,V$3)</f>
        <v>6</v>
      </c>
      <c r="W76" s="27">
        <f>COUNTIF($E$4:$E76,W$3)</f>
        <v>6</v>
      </c>
      <c r="X76" s="27">
        <f>COUNTIF($E$4:$E76,X$3)</f>
        <v>4</v>
      </c>
      <c r="Y76" s="27">
        <f>COUNTIF($E$4:$E76,Y$3)</f>
        <v>8</v>
      </c>
      <c r="Z76" s="27">
        <f>COUNTIF($E$4:$E76,Z$3)</f>
        <v>5</v>
      </c>
      <c r="AA76" s="27">
        <f>COUNTIF($E$4:$E76,AA$3)</f>
        <v>4</v>
      </c>
      <c r="AB76" s="38">
        <f>COUNTIF($E$4:$F76,R$3)</f>
        <v>14</v>
      </c>
      <c r="AC76" s="28">
        <f>COUNTIF($E$4:$F76,S$3)</f>
        <v>21</v>
      </c>
      <c r="AD76" s="28">
        <f>COUNTIF($E$4:$F76,T$3)</f>
        <v>14</v>
      </c>
      <c r="AE76" s="28">
        <f>COUNTIF($E$4:$F76,U$3)</f>
        <v>17</v>
      </c>
      <c r="AF76" s="28">
        <f>COUNTIF($E$4:$F76,V$3)</f>
        <v>15</v>
      </c>
      <c r="AG76" s="28">
        <f>COUNTIF($E$4:$F76,W$3)</f>
        <v>13</v>
      </c>
      <c r="AH76" s="28">
        <f>COUNTIF($E$4:$F76,X$3)</f>
        <v>8</v>
      </c>
      <c r="AI76" s="28">
        <f>COUNTIF($E$4:$F76,Y$3)</f>
        <v>14</v>
      </c>
      <c r="AJ76" s="28">
        <f>COUNTIF($E$4:$F76,Z$3)</f>
        <v>15</v>
      </c>
      <c r="AK76" s="28">
        <f>COUNTIF($E$4:$F76,AA$3)</f>
        <v>15</v>
      </c>
      <c r="AL76" s="36">
        <f t="shared" si="26"/>
        <v>0.5714285714285714</v>
      </c>
      <c r="AM76" s="36">
        <f t="shared" si="27"/>
        <v>0.7142857142857143</v>
      </c>
      <c r="AN76" s="36">
        <f t="shared" si="28"/>
        <v>0.5714285714285714</v>
      </c>
      <c r="AO76" s="36">
        <f t="shared" si="29"/>
        <v>0.52941176470588236</v>
      </c>
      <c r="AP76" s="36">
        <f t="shared" si="30"/>
        <v>0.4</v>
      </c>
      <c r="AQ76" s="36">
        <f t="shared" si="31"/>
        <v>0.46153846153846156</v>
      </c>
      <c r="AR76" s="36">
        <f t="shared" si="32"/>
        <v>0.5</v>
      </c>
      <c r="AS76" s="36">
        <f t="shared" si="33"/>
        <v>0.5714285714285714</v>
      </c>
      <c r="AT76" s="36">
        <f t="shared" si="34"/>
        <v>0.33333333333333331</v>
      </c>
      <c r="AU76" s="36">
        <f t="shared" si="35"/>
        <v>0.26666666666666666</v>
      </c>
      <c r="AV76" s="27">
        <v>74</v>
      </c>
    </row>
    <row r="77" spans="1:48" x14ac:dyDescent="0.35">
      <c r="A77" t="s">
        <v>144</v>
      </c>
      <c r="B77" s="33">
        <v>74</v>
      </c>
      <c r="C77" s="27">
        <v>8</v>
      </c>
      <c r="D77" s="27">
        <v>4</v>
      </c>
      <c r="E77" s="27">
        <v>4</v>
      </c>
      <c r="F77" s="27">
        <f t="shared" si="21"/>
        <v>8</v>
      </c>
      <c r="G77" s="27">
        <f t="shared" si="22"/>
        <v>4</v>
      </c>
      <c r="H77" s="27">
        <f t="shared" si="23"/>
        <v>0</v>
      </c>
      <c r="I77" s="34">
        <f>VLOOKUP(F77,naive_stat!$A$4:$E$13,5,0)</f>
        <v>0.32</v>
      </c>
      <c r="J77" s="35">
        <f>11-VLOOKUP(F77,naive_stat!$A$4:$F$13,6,0)</f>
        <v>1</v>
      </c>
      <c r="K77" s="36">
        <f>HLOOKUP(F77,$AL$3:AU77,AV77,0)</f>
        <v>0.3125</v>
      </c>
      <c r="L77" s="44">
        <f>IF(VLOOKUP(C77,dynamic!$A$4:$F$13,4,0)&gt;VLOOKUP(D77,dynamic!$A$4:$F$13,4,0),C77,D77)</f>
        <v>4</v>
      </c>
      <c r="M77" s="44">
        <f t="shared" si="20"/>
        <v>1</v>
      </c>
      <c r="N77" s="44">
        <f>IF(VLOOKUP(C77,dynamic!$A$4:$F$13,2,0)&gt;VLOOKUP(D77,dynamic!$A$4:$F$13,2,0),C77,D77)</f>
        <v>4</v>
      </c>
      <c r="O77" s="44">
        <f t="shared" si="24"/>
        <v>1</v>
      </c>
      <c r="P77" s="44">
        <f>IF(VLOOKUP(C77,dynamic!$A$4:$F$13,6,0)&gt;VLOOKUP(D77,dynamic!$A$4:$F$13,6,0),C77,D77)</f>
        <v>4</v>
      </c>
      <c r="Q77" s="44">
        <f t="shared" si="25"/>
        <v>1</v>
      </c>
      <c r="R77" s="27">
        <f>COUNTIF($E$4:$E77,R$3)</f>
        <v>8</v>
      </c>
      <c r="S77" s="27">
        <f>COUNTIF($E$4:$E77,S$3)</f>
        <v>15</v>
      </c>
      <c r="T77" s="27">
        <f>COUNTIF($E$4:$E77,T$3)</f>
        <v>8</v>
      </c>
      <c r="U77" s="27">
        <f>COUNTIF($E$4:$E77,U$3)</f>
        <v>9</v>
      </c>
      <c r="V77" s="27">
        <f>COUNTIF($E$4:$E77,V$3)</f>
        <v>7</v>
      </c>
      <c r="W77" s="27">
        <f>COUNTIF($E$4:$E77,W$3)</f>
        <v>6</v>
      </c>
      <c r="X77" s="27">
        <f>COUNTIF($E$4:$E77,X$3)</f>
        <v>4</v>
      </c>
      <c r="Y77" s="27">
        <f>COUNTIF($E$4:$E77,Y$3)</f>
        <v>8</v>
      </c>
      <c r="Z77" s="27">
        <f>COUNTIF($E$4:$E77,Z$3)</f>
        <v>5</v>
      </c>
      <c r="AA77" s="27">
        <f>COUNTIF($E$4:$E77,AA$3)</f>
        <v>4</v>
      </c>
      <c r="AB77" s="38">
        <f>COUNTIF($E$4:$F77,R$3)</f>
        <v>14</v>
      </c>
      <c r="AC77" s="28">
        <f>COUNTIF($E$4:$F77,S$3)</f>
        <v>21</v>
      </c>
      <c r="AD77" s="28">
        <f>COUNTIF($E$4:$F77,T$3)</f>
        <v>14</v>
      </c>
      <c r="AE77" s="28">
        <f>COUNTIF($E$4:$F77,U$3)</f>
        <v>17</v>
      </c>
      <c r="AF77" s="28">
        <f>COUNTIF($E$4:$F77,V$3)</f>
        <v>16</v>
      </c>
      <c r="AG77" s="28">
        <f>COUNTIF($E$4:$F77,W$3)</f>
        <v>13</v>
      </c>
      <c r="AH77" s="28">
        <f>COUNTIF($E$4:$F77,X$3)</f>
        <v>8</v>
      </c>
      <c r="AI77" s="28">
        <f>COUNTIF($E$4:$F77,Y$3)</f>
        <v>14</v>
      </c>
      <c r="AJ77" s="28">
        <f>COUNTIF($E$4:$F77,Z$3)</f>
        <v>16</v>
      </c>
      <c r="AK77" s="28">
        <f>COUNTIF($E$4:$F77,AA$3)</f>
        <v>15</v>
      </c>
      <c r="AL77" s="36">
        <f t="shared" si="26"/>
        <v>0.5714285714285714</v>
      </c>
      <c r="AM77" s="36">
        <f t="shared" si="27"/>
        <v>0.7142857142857143</v>
      </c>
      <c r="AN77" s="36">
        <f t="shared" si="28"/>
        <v>0.5714285714285714</v>
      </c>
      <c r="AO77" s="36">
        <f t="shared" si="29"/>
        <v>0.52941176470588236</v>
      </c>
      <c r="AP77" s="36">
        <f t="shared" si="30"/>
        <v>0.4375</v>
      </c>
      <c r="AQ77" s="36">
        <f t="shared" si="31"/>
        <v>0.46153846153846156</v>
      </c>
      <c r="AR77" s="36">
        <f t="shared" si="32"/>
        <v>0.5</v>
      </c>
      <c r="AS77" s="36">
        <f t="shared" si="33"/>
        <v>0.5714285714285714</v>
      </c>
      <c r="AT77" s="36">
        <f t="shared" si="34"/>
        <v>0.3125</v>
      </c>
      <c r="AU77" s="36">
        <f t="shared" si="35"/>
        <v>0.26666666666666666</v>
      </c>
      <c r="AV77" s="27">
        <v>75</v>
      </c>
    </row>
    <row r="78" spans="1:48" x14ac:dyDescent="0.35">
      <c r="A78" t="s">
        <v>144</v>
      </c>
      <c r="B78" s="33">
        <v>75</v>
      </c>
      <c r="C78" s="27">
        <v>1</v>
      </c>
      <c r="D78" s="27">
        <v>7</v>
      </c>
      <c r="E78" s="27">
        <v>1</v>
      </c>
      <c r="F78" s="27">
        <f t="shared" si="21"/>
        <v>7</v>
      </c>
      <c r="G78" s="27">
        <f t="shared" si="22"/>
        <v>-6</v>
      </c>
      <c r="H78" s="27">
        <f t="shared" si="23"/>
        <v>0</v>
      </c>
      <c r="I78" s="34">
        <f>VLOOKUP(F78,naive_stat!$A$4:$E$13,5,0)</f>
        <v>0.44827586206896552</v>
      </c>
      <c r="J78" s="35">
        <f>11-VLOOKUP(F78,naive_stat!$A$4:$F$13,6,0)</f>
        <v>4</v>
      </c>
      <c r="K78" s="36">
        <f>HLOOKUP(F78,$AL$3:AU78,AV78,0)</f>
        <v>0.53333333333333333</v>
      </c>
      <c r="L78" s="44">
        <f>IF(VLOOKUP(C78,dynamic!$A$4:$F$13,4,0)&gt;VLOOKUP(D78,dynamic!$A$4:$F$13,4,0),C78,D78)</f>
        <v>1</v>
      </c>
      <c r="M78" s="44">
        <f t="shared" si="20"/>
        <v>1</v>
      </c>
      <c r="N78" s="44">
        <f>IF(VLOOKUP(C78,dynamic!$A$4:$F$13,2,0)&gt;VLOOKUP(D78,dynamic!$A$4:$F$13,2,0),C78,D78)</f>
        <v>1</v>
      </c>
      <c r="O78" s="44">
        <f t="shared" si="24"/>
        <v>1</v>
      </c>
      <c r="P78" s="44">
        <f>IF(VLOOKUP(C78,dynamic!$A$4:$F$13,6,0)&gt;VLOOKUP(D78,dynamic!$A$4:$F$13,6,0),C78,D78)</f>
        <v>1</v>
      </c>
      <c r="Q78" s="44">
        <f t="shared" si="25"/>
        <v>1</v>
      </c>
      <c r="R78" s="27">
        <f>COUNTIF($E$4:$E78,R$3)</f>
        <v>8</v>
      </c>
      <c r="S78" s="27">
        <f>COUNTIF($E$4:$E78,S$3)</f>
        <v>16</v>
      </c>
      <c r="T78" s="27">
        <f>COUNTIF($E$4:$E78,T$3)</f>
        <v>8</v>
      </c>
      <c r="U78" s="27">
        <f>COUNTIF($E$4:$E78,U$3)</f>
        <v>9</v>
      </c>
      <c r="V78" s="27">
        <f>COUNTIF($E$4:$E78,V$3)</f>
        <v>7</v>
      </c>
      <c r="W78" s="27">
        <f>COUNTIF($E$4:$E78,W$3)</f>
        <v>6</v>
      </c>
      <c r="X78" s="27">
        <f>COUNTIF($E$4:$E78,X$3)</f>
        <v>4</v>
      </c>
      <c r="Y78" s="27">
        <f>COUNTIF($E$4:$E78,Y$3)</f>
        <v>8</v>
      </c>
      <c r="Z78" s="27">
        <f>COUNTIF($E$4:$E78,Z$3)</f>
        <v>5</v>
      </c>
      <c r="AA78" s="27">
        <f>COUNTIF($E$4:$E78,AA$3)</f>
        <v>4</v>
      </c>
      <c r="AB78" s="38">
        <f>COUNTIF($E$4:$F78,R$3)</f>
        <v>14</v>
      </c>
      <c r="AC78" s="28">
        <f>COUNTIF($E$4:$F78,S$3)</f>
        <v>22</v>
      </c>
      <c r="AD78" s="28">
        <f>COUNTIF($E$4:$F78,T$3)</f>
        <v>14</v>
      </c>
      <c r="AE78" s="28">
        <f>COUNTIF($E$4:$F78,U$3)</f>
        <v>17</v>
      </c>
      <c r="AF78" s="28">
        <f>COUNTIF($E$4:$F78,V$3)</f>
        <v>16</v>
      </c>
      <c r="AG78" s="28">
        <f>COUNTIF($E$4:$F78,W$3)</f>
        <v>13</v>
      </c>
      <c r="AH78" s="28">
        <f>COUNTIF($E$4:$F78,X$3)</f>
        <v>8</v>
      </c>
      <c r="AI78" s="28">
        <f>COUNTIF($E$4:$F78,Y$3)</f>
        <v>15</v>
      </c>
      <c r="AJ78" s="28">
        <f>COUNTIF($E$4:$F78,Z$3)</f>
        <v>16</v>
      </c>
      <c r="AK78" s="28">
        <f>COUNTIF($E$4:$F78,AA$3)</f>
        <v>15</v>
      </c>
      <c r="AL78" s="36">
        <f t="shared" si="26"/>
        <v>0.5714285714285714</v>
      </c>
      <c r="AM78" s="36">
        <f t="shared" si="27"/>
        <v>0.72727272727272729</v>
      </c>
      <c r="AN78" s="36">
        <f t="shared" si="28"/>
        <v>0.5714285714285714</v>
      </c>
      <c r="AO78" s="36">
        <f t="shared" si="29"/>
        <v>0.52941176470588236</v>
      </c>
      <c r="AP78" s="36">
        <f t="shared" si="30"/>
        <v>0.4375</v>
      </c>
      <c r="AQ78" s="36">
        <f t="shared" si="31"/>
        <v>0.46153846153846156</v>
      </c>
      <c r="AR78" s="36">
        <f t="shared" si="32"/>
        <v>0.5</v>
      </c>
      <c r="AS78" s="36">
        <f t="shared" si="33"/>
        <v>0.53333333333333333</v>
      </c>
      <c r="AT78" s="36">
        <f t="shared" si="34"/>
        <v>0.3125</v>
      </c>
      <c r="AU78" s="36">
        <f t="shared" si="35"/>
        <v>0.26666666666666666</v>
      </c>
      <c r="AV78" s="27">
        <v>76</v>
      </c>
    </row>
    <row r="79" spans="1:48" x14ac:dyDescent="0.35">
      <c r="A79" t="s">
        <v>144</v>
      </c>
      <c r="B79" s="33">
        <v>76</v>
      </c>
      <c r="C79" s="27">
        <v>4</v>
      </c>
      <c r="D79" s="27">
        <v>0</v>
      </c>
      <c r="E79" s="27">
        <v>4</v>
      </c>
      <c r="F79" s="27">
        <f t="shared" si="21"/>
        <v>0</v>
      </c>
      <c r="G79" s="27">
        <f t="shared" si="22"/>
        <v>4</v>
      </c>
      <c r="H79" s="27">
        <f t="shared" si="23"/>
        <v>0</v>
      </c>
      <c r="I79" s="34">
        <f>VLOOKUP(F79,naive_stat!$A$4:$E$13,5,0)</f>
        <v>0.5161290322580645</v>
      </c>
      <c r="J79" s="35">
        <f>11-VLOOKUP(F79,naive_stat!$A$4:$F$13,6,0)</f>
        <v>8</v>
      </c>
      <c r="K79" s="36">
        <f>HLOOKUP(F79,$AL$3:AU79,AV79,0)</f>
        <v>0.53333333333333333</v>
      </c>
      <c r="L79" s="44">
        <f>IF(VLOOKUP(C79,dynamic!$A$4:$F$13,4,0)&gt;VLOOKUP(D79,dynamic!$A$4:$F$13,4,0),C79,D79)</f>
        <v>4</v>
      </c>
      <c r="M79" s="44">
        <f t="shared" si="20"/>
        <v>1</v>
      </c>
      <c r="N79" s="44">
        <f>IF(VLOOKUP(C79,dynamic!$A$4:$F$13,2,0)&gt;VLOOKUP(D79,dynamic!$A$4:$F$13,2,0),C79,D79)</f>
        <v>4</v>
      </c>
      <c r="O79" s="44">
        <f t="shared" si="24"/>
        <v>1</v>
      </c>
      <c r="P79" s="44">
        <f>IF(VLOOKUP(C79,dynamic!$A$4:$F$13,6,0)&gt;VLOOKUP(D79,dynamic!$A$4:$F$13,6,0),C79,D79)</f>
        <v>0</v>
      </c>
      <c r="Q79" s="44">
        <f t="shared" si="25"/>
        <v>0</v>
      </c>
      <c r="R79" s="27">
        <f>COUNTIF($E$4:$E79,R$3)</f>
        <v>8</v>
      </c>
      <c r="S79" s="27">
        <f>COUNTIF($E$4:$E79,S$3)</f>
        <v>16</v>
      </c>
      <c r="T79" s="27">
        <f>COUNTIF($E$4:$E79,T$3)</f>
        <v>8</v>
      </c>
      <c r="U79" s="27">
        <f>COUNTIF($E$4:$E79,U$3)</f>
        <v>9</v>
      </c>
      <c r="V79" s="27">
        <f>COUNTIF($E$4:$E79,V$3)</f>
        <v>8</v>
      </c>
      <c r="W79" s="27">
        <f>COUNTIF($E$4:$E79,W$3)</f>
        <v>6</v>
      </c>
      <c r="X79" s="27">
        <f>COUNTIF($E$4:$E79,X$3)</f>
        <v>4</v>
      </c>
      <c r="Y79" s="27">
        <f>COUNTIF($E$4:$E79,Y$3)</f>
        <v>8</v>
      </c>
      <c r="Z79" s="27">
        <f>COUNTIF($E$4:$E79,Z$3)</f>
        <v>5</v>
      </c>
      <c r="AA79" s="27">
        <f>COUNTIF($E$4:$E79,AA$3)</f>
        <v>4</v>
      </c>
      <c r="AB79" s="38">
        <f>COUNTIF($E$4:$F79,R$3)</f>
        <v>15</v>
      </c>
      <c r="AC79" s="28">
        <f>COUNTIF($E$4:$F79,S$3)</f>
        <v>22</v>
      </c>
      <c r="AD79" s="28">
        <f>COUNTIF($E$4:$F79,T$3)</f>
        <v>14</v>
      </c>
      <c r="AE79" s="28">
        <f>COUNTIF($E$4:$F79,U$3)</f>
        <v>17</v>
      </c>
      <c r="AF79" s="28">
        <f>COUNTIF($E$4:$F79,V$3)</f>
        <v>17</v>
      </c>
      <c r="AG79" s="28">
        <f>COUNTIF($E$4:$F79,W$3)</f>
        <v>13</v>
      </c>
      <c r="AH79" s="28">
        <f>COUNTIF($E$4:$F79,X$3)</f>
        <v>8</v>
      </c>
      <c r="AI79" s="28">
        <f>COUNTIF($E$4:$F79,Y$3)</f>
        <v>15</v>
      </c>
      <c r="AJ79" s="28">
        <f>COUNTIF($E$4:$F79,Z$3)</f>
        <v>16</v>
      </c>
      <c r="AK79" s="28">
        <f>COUNTIF($E$4:$F79,AA$3)</f>
        <v>15</v>
      </c>
      <c r="AL79" s="36">
        <f t="shared" si="26"/>
        <v>0.53333333333333333</v>
      </c>
      <c r="AM79" s="36">
        <f t="shared" si="27"/>
        <v>0.72727272727272729</v>
      </c>
      <c r="AN79" s="36">
        <f t="shared" si="28"/>
        <v>0.5714285714285714</v>
      </c>
      <c r="AO79" s="36">
        <f t="shared" si="29"/>
        <v>0.52941176470588236</v>
      </c>
      <c r="AP79" s="36">
        <f t="shared" si="30"/>
        <v>0.47058823529411764</v>
      </c>
      <c r="AQ79" s="36">
        <f t="shared" si="31"/>
        <v>0.46153846153846156</v>
      </c>
      <c r="AR79" s="36">
        <f t="shared" si="32"/>
        <v>0.5</v>
      </c>
      <c r="AS79" s="36">
        <f t="shared" si="33"/>
        <v>0.53333333333333333</v>
      </c>
      <c r="AT79" s="36">
        <f t="shared" si="34"/>
        <v>0.3125</v>
      </c>
      <c r="AU79" s="36">
        <f t="shared" si="35"/>
        <v>0.26666666666666666</v>
      </c>
      <c r="AV79" s="27">
        <v>77</v>
      </c>
    </row>
    <row r="80" spans="1:48" x14ac:dyDescent="0.35">
      <c r="A80" t="s">
        <v>144</v>
      </c>
      <c r="B80" s="33">
        <v>77</v>
      </c>
      <c r="C80" s="27">
        <v>6</v>
      </c>
      <c r="D80" s="27">
        <v>8</v>
      </c>
      <c r="E80" s="27">
        <v>6</v>
      </c>
      <c r="F80" s="27">
        <f t="shared" si="21"/>
        <v>8</v>
      </c>
      <c r="G80" s="27">
        <f t="shared" si="22"/>
        <v>-2</v>
      </c>
      <c r="H80" s="27">
        <f t="shared" si="23"/>
        <v>0</v>
      </c>
      <c r="I80" s="34">
        <f>VLOOKUP(F80,naive_stat!$A$4:$E$13,5,0)</f>
        <v>0.32</v>
      </c>
      <c r="J80" s="35">
        <f>11-VLOOKUP(F80,naive_stat!$A$4:$F$13,6,0)</f>
        <v>1</v>
      </c>
      <c r="K80" s="36">
        <f>HLOOKUP(F80,$AL$3:AU80,AV80,0)</f>
        <v>0.29411764705882354</v>
      </c>
      <c r="L80" s="44">
        <f>IF(VLOOKUP(C80,dynamic!$A$4:$F$13,4,0)&gt;VLOOKUP(D80,dynamic!$A$4:$F$13,4,0),C80,D80)</f>
        <v>6</v>
      </c>
      <c r="M80" s="44">
        <f t="shared" si="20"/>
        <v>1</v>
      </c>
      <c r="N80" s="44">
        <f>IF(VLOOKUP(C80,dynamic!$A$4:$F$13,2,0)&gt;VLOOKUP(D80,dynamic!$A$4:$F$13,2,0),C80,D80)</f>
        <v>6</v>
      </c>
      <c r="O80" s="44">
        <f t="shared" si="24"/>
        <v>1</v>
      </c>
      <c r="P80" s="44">
        <f>IF(VLOOKUP(C80,dynamic!$A$4:$F$13,6,0)&gt;VLOOKUP(D80,dynamic!$A$4:$F$13,6,0),C80,D80)</f>
        <v>6</v>
      </c>
      <c r="Q80" s="44">
        <f t="shared" si="25"/>
        <v>1</v>
      </c>
      <c r="R80" s="27">
        <f>COUNTIF($E$4:$E80,R$3)</f>
        <v>8</v>
      </c>
      <c r="S80" s="27">
        <f>COUNTIF($E$4:$E80,S$3)</f>
        <v>16</v>
      </c>
      <c r="T80" s="27">
        <f>COUNTIF($E$4:$E80,T$3)</f>
        <v>8</v>
      </c>
      <c r="U80" s="27">
        <f>COUNTIF($E$4:$E80,U$3)</f>
        <v>9</v>
      </c>
      <c r="V80" s="27">
        <f>COUNTIF($E$4:$E80,V$3)</f>
        <v>8</v>
      </c>
      <c r="W80" s="27">
        <f>COUNTIF($E$4:$E80,W$3)</f>
        <v>6</v>
      </c>
      <c r="X80" s="27">
        <f>COUNTIF($E$4:$E80,X$3)</f>
        <v>5</v>
      </c>
      <c r="Y80" s="27">
        <f>COUNTIF($E$4:$E80,Y$3)</f>
        <v>8</v>
      </c>
      <c r="Z80" s="27">
        <f>COUNTIF($E$4:$E80,Z$3)</f>
        <v>5</v>
      </c>
      <c r="AA80" s="27">
        <f>COUNTIF($E$4:$E80,AA$3)</f>
        <v>4</v>
      </c>
      <c r="AB80" s="38">
        <f>COUNTIF($E$4:$F80,R$3)</f>
        <v>15</v>
      </c>
      <c r="AC80" s="28">
        <f>COUNTIF($E$4:$F80,S$3)</f>
        <v>22</v>
      </c>
      <c r="AD80" s="28">
        <f>COUNTIF($E$4:$F80,T$3)</f>
        <v>14</v>
      </c>
      <c r="AE80" s="28">
        <f>COUNTIF($E$4:$F80,U$3)</f>
        <v>17</v>
      </c>
      <c r="AF80" s="28">
        <f>COUNTIF($E$4:$F80,V$3)</f>
        <v>17</v>
      </c>
      <c r="AG80" s="28">
        <f>COUNTIF($E$4:$F80,W$3)</f>
        <v>13</v>
      </c>
      <c r="AH80" s="28">
        <f>COUNTIF($E$4:$F80,X$3)</f>
        <v>9</v>
      </c>
      <c r="AI80" s="28">
        <f>COUNTIF($E$4:$F80,Y$3)</f>
        <v>15</v>
      </c>
      <c r="AJ80" s="28">
        <f>COUNTIF($E$4:$F80,Z$3)</f>
        <v>17</v>
      </c>
      <c r="AK80" s="28">
        <f>COUNTIF($E$4:$F80,AA$3)</f>
        <v>15</v>
      </c>
      <c r="AL80" s="36">
        <f t="shared" si="26"/>
        <v>0.53333333333333333</v>
      </c>
      <c r="AM80" s="36">
        <f t="shared" si="27"/>
        <v>0.72727272727272729</v>
      </c>
      <c r="AN80" s="36">
        <f t="shared" si="28"/>
        <v>0.5714285714285714</v>
      </c>
      <c r="AO80" s="36">
        <f t="shared" si="29"/>
        <v>0.52941176470588236</v>
      </c>
      <c r="AP80" s="36">
        <f t="shared" si="30"/>
        <v>0.47058823529411764</v>
      </c>
      <c r="AQ80" s="36">
        <f t="shared" si="31"/>
        <v>0.46153846153846156</v>
      </c>
      <c r="AR80" s="36">
        <f t="shared" si="32"/>
        <v>0.55555555555555558</v>
      </c>
      <c r="AS80" s="36">
        <f t="shared" si="33"/>
        <v>0.53333333333333333</v>
      </c>
      <c r="AT80" s="36">
        <f t="shared" si="34"/>
        <v>0.29411764705882354</v>
      </c>
      <c r="AU80" s="36">
        <f t="shared" si="35"/>
        <v>0.26666666666666666</v>
      </c>
      <c r="AV80" s="27">
        <v>78</v>
      </c>
    </row>
    <row r="81" spans="1:48" x14ac:dyDescent="0.35">
      <c r="A81" t="s">
        <v>144</v>
      </c>
      <c r="B81" s="33">
        <v>78</v>
      </c>
      <c r="C81" s="27">
        <v>9</v>
      </c>
      <c r="D81" s="27">
        <v>5</v>
      </c>
      <c r="E81" s="27">
        <v>9</v>
      </c>
      <c r="F81" s="27">
        <f t="shared" si="21"/>
        <v>5</v>
      </c>
      <c r="G81" s="27">
        <f t="shared" si="22"/>
        <v>4</v>
      </c>
      <c r="H81" s="27">
        <f t="shared" si="23"/>
        <v>0</v>
      </c>
      <c r="I81" s="34">
        <f>VLOOKUP(F81,naive_stat!$A$4:$E$13,5,0)</f>
        <v>0.42307692307692307</v>
      </c>
      <c r="J81" s="35">
        <f>11-VLOOKUP(F81,naive_stat!$A$4:$F$13,6,0)</f>
        <v>3</v>
      </c>
      <c r="K81" s="36">
        <f>HLOOKUP(F81,$AL$3:AU81,AV81,0)</f>
        <v>0.42857142857142855</v>
      </c>
      <c r="L81" s="44">
        <f>IF(VLOOKUP(C81,dynamic!$A$4:$F$13,4,0)&gt;VLOOKUP(D81,dynamic!$A$4:$F$13,4,0),C81,D81)</f>
        <v>9</v>
      </c>
      <c r="M81" s="44">
        <f t="shared" si="20"/>
        <v>1</v>
      </c>
      <c r="N81" s="44">
        <f>IF(VLOOKUP(C81,dynamic!$A$4:$F$13,2,0)&gt;VLOOKUP(D81,dynamic!$A$4:$F$13,2,0),C81,D81)</f>
        <v>5</v>
      </c>
      <c r="O81" s="44">
        <f t="shared" si="24"/>
        <v>0</v>
      </c>
      <c r="P81" s="44">
        <f>IF(VLOOKUP(C81,dynamic!$A$4:$F$13,6,0)&gt;VLOOKUP(D81,dynamic!$A$4:$F$13,6,0),C81,D81)</f>
        <v>5</v>
      </c>
      <c r="Q81" s="44">
        <f t="shared" si="25"/>
        <v>0</v>
      </c>
      <c r="R81" s="27">
        <f>COUNTIF($E$4:$E81,R$3)</f>
        <v>8</v>
      </c>
      <c r="S81" s="27">
        <f>COUNTIF($E$4:$E81,S$3)</f>
        <v>16</v>
      </c>
      <c r="T81" s="27">
        <f>COUNTIF($E$4:$E81,T$3)</f>
        <v>8</v>
      </c>
      <c r="U81" s="27">
        <f>COUNTIF($E$4:$E81,U$3)</f>
        <v>9</v>
      </c>
      <c r="V81" s="27">
        <f>COUNTIF($E$4:$E81,V$3)</f>
        <v>8</v>
      </c>
      <c r="W81" s="27">
        <f>COUNTIF($E$4:$E81,W$3)</f>
        <v>6</v>
      </c>
      <c r="X81" s="27">
        <f>COUNTIF($E$4:$E81,X$3)</f>
        <v>5</v>
      </c>
      <c r="Y81" s="27">
        <f>COUNTIF($E$4:$E81,Y$3)</f>
        <v>8</v>
      </c>
      <c r="Z81" s="27">
        <f>COUNTIF($E$4:$E81,Z$3)</f>
        <v>5</v>
      </c>
      <c r="AA81" s="27">
        <f>COUNTIF($E$4:$E81,AA$3)</f>
        <v>5</v>
      </c>
      <c r="AB81" s="38">
        <f>COUNTIF($E$4:$F81,R$3)</f>
        <v>15</v>
      </c>
      <c r="AC81" s="28">
        <f>COUNTIF($E$4:$F81,S$3)</f>
        <v>22</v>
      </c>
      <c r="AD81" s="28">
        <f>COUNTIF($E$4:$F81,T$3)</f>
        <v>14</v>
      </c>
      <c r="AE81" s="28">
        <f>COUNTIF($E$4:$F81,U$3)</f>
        <v>17</v>
      </c>
      <c r="AF81" s="28">
        <f>COUNTIF($E$4:$F81,V$3)</f>
        <v>17</v>
      </c>
      <c r="AG81" s="28">
        <f>COUNTIF($E$4:$F81,W$3)</f>
        <v>14</v>
      </c>
      <c r="AH81" s="28">
        <f>COUNTIF($E$4:$F81,X$3)</f>
        <v>9</v>
      </c>
      <c r="AI81" s="28">
        <f>COUNTIF($E$4:$F81,Y$3)</f>
        <v>15</v>
      </c>
      <c r="AJ81" s="28">
        <f>COUNTIF($E$4:$F81,Z$3)</f>
        <v>17</v>
      </c>
      <c r="AK81" s="28">
        <f>COUNTIF($E$4:$F81,AA$3)</f>
        <v>16</v>
      </c>
      <c r="AL81" s="36">
        <f t="shared" si="26"/>
        <v>0.53333333333333333</v>
      </c>
      <c r="AM81" s="36">
        <f t="shared" si="27"/>
        <v>0.72727272727272729</v>
      </c>
      <c r="AN81" s="36">
        <f t="shared" si="28"/>
        <v>0.5714285714285714</v>
      </c>
      <c r="AO81" s="36">
        <f t="shared" si="29"/>
        <v>0.52941176470588236</v>
      </c>
      <c r="AP81" s="36">
        <f t="shared" si="30"/>
        <v>0.47058823529411764</v>
      </c>
      <c r="AQ81" s="36">
        <f t="shared" si="31"/>
        <v>0.42857142857142855</v>
      </c>
      <c r="AR81" s="36">
        <f t="shared" si="32"/>
        <v>0.55555555555555558</v>
      </c>
      <c r="AS81" s="36">
        <f t="shared" si="33"/>
        <v>0.53333333333333333</v>
      </c>
      <c r="AT81" s="36">
        <f t="shared" si="34"/>
        <v>0.29411764705882354</v>
      </c>
      <c r="AU81" s="36">
        <f t="shared" si="35"/>
        <v>0.3125</v>
      </c>
      <c r="AV81" s="27">
        <v>79</v>
      </c>
    </row>
    <row r="82" spans="1:48" x14ac:dyDescent="0.35">
      <c r="A82" t="s">
        <v>144</v>
      </c>
      <c r="B82" s="33">
        <v>79</v>
      </c>
      <c r="C82" s="27">
        <v>7</v>
      </c>
      <c r="D82" s="27">
        <v>2</v>
      </c>
      <c r="E82" s="27">
        <v>2</v>
      </c>
      <c r="F82" s="27">
        <f t="shared" si="21"/>
        <v>7</v>
      </c>
      <c r="G82" s="27">
        <f t="shared" si="22"/>
        <v>5</v>
      </c>
      <c r="H82" s="27">
        <f t="shared" si="23"/>
        <v>0</v>
      </c>
      <c r="I82" s="34">
        <f>VLOOKUP(F82,naive_stat!$A$4:$E$13,5,0)</f>
        <v>0.44827586206896552</v>
      </c>
      <c r="J82" s="35">
        <f>11-VLOOKUP(F82,naive_stat!$A$4:$F$13,6,0)</f>
        <v>4</v>
      </c>
      <c r="K82" s="36">
        <f>HLOOKUP(F82,$AL$3:AU82,AV82,0)</f>
        <v>0.5</v>
      </c>
      <c r="L82" s="44">
        <f>IF(VLOOKUP(C82,dynamic!$A$4:$F$13,4,0)&gt;VLOOKUP(D82,dynamic!$A$4:$F$13,4,0),C82,D82)</f>
        <v>2</v>
      </c>
      <c r="M82" s="44">
        <f t="shared" si="20"/>
        <v>1</v>
      </c>
      <c r="N82" s="44">
        <f>IF(VLOOKUP(C82,dynamic!$A$4:$F$13,2,0)&gt;VLOOKUP(D82,dynamic!$A$4:$F$13,2,0),C82,D82)</f>
        <v>7</v>
      </c>
      <c r="O82" s="44">
        <f t="shared" si="24"/>
        <v>0</v>
      </c>
      <c r="P82" s="44">
        <f>IF(VLOOKUP(C82,dynamic!$A$4:$F$13,6,0)&gt;VLOOKUP(D82,dynamic!$A$4:$F$13,6,0),C82,D82)</f>
        <v>7</v>
      </c>
      <c r="Q82" s="44">
        <f t="shared" si="25"/>
        <v>0</v>
      </c>
      <c r="R82" s="27">
        <f>COUNTIF($E$4:$E82,R$3)</f>
        <v>8</v>
      </c>
      <c r="S82" s="27">
        <f>COUNTIF($E$4:$E82,S$3)</f>
        <v>16</v>
      </c>
      <c r="T82" s="27">
        <f>COUNTIF($E$4:$E82,T$3)</f>
        <v>9</v>
      </c>
      <c r="U82" s="27">
        <f>COUNTIF($E$4:$E82,U$3)</f>
        <v>9</v>
      </c>
      <c r="V82" s="27">
        <f>COUNTIF($E$4:$E82,V$3)</f>
        <v>8</v>
      </c>
      <c r="W82" s="27">
        <f>COUNTIF($E$4:$E82,W$3)</f>
        <v>6</v>
      </c>
      <c r="X82" s="27">
        <f>COUNTIF($E$4:$E82,X$3)</f>
        <v>5</v>
      </c>
      <c r="Y82" s="27">
        <f>COUNTIF($E$4:$E82,Y$3)</f>
        <v>8</v>
      </c>
      <c r="Z82" s="27">
        <f>COUNTIF($E$4:$E82,Z$3)</f>
        <v>5</v>
      </c>
      <c r="AA82" s="27">
        <f>COUNTIF($E$4:$E82,AA$3)</f>
        <v>5</v>
      </c>
      <c r="AB82" s="38">
        <f>COUNTIF($E$4:$F82,R$3)</f>
        <v>15</v>
      </c>
      <c r="AC82" s="28">
        <f>COUNTIF($E$4:$F82,S$3)</f>
        <v>22</v>
      </c>
      <c r="AD82" s="28">
        <f>COUNTIF($E$4:$F82,T$3)</f>
        <v>15</v>
      </c>
      <c r="AE82" s="28">
        <f>COUNTIF($E$4:$F82,U$3)</f>
        <v>17</v>
      </c>
      <c r="AF82" s="28">
        <f>COUNTIF($E$4:$F82,V$3)</f>
        <v>17</v>
      </c>
      <c r="AG82" s="28">
        <f>COUNTIF($E$4:$F82,W$3)</f>
        <v>14</v>
      </c>
      <c r="AH82" s="28">
        <f>COUNTIF($E$4:$F82,X$3)</f>
        <v>9</v>
      </c>
      <c r="AI82" s="28">
        <f>COUNTIF($E$4:$F82,Y$3)</f>
        <v>16</v>
      </c>
      <c r="AJ82" s="28">
        <f>COUNTIF($E$4:$F82,Z$3)</f>
        <v>17</v>
      </c>
      <c r="AK82" s="28">
        <f>COUNTIF($E$4:$F82,AA$3)</f>
        <v>16</v>
      </c>
      <c r="AL82" s="36">
        <f t="shared" si="26"/>
        <v>0.53333333333333333</v>
      </c>
      <c r="AM82" s="36">
        <f t="shared" si="27"/>
        <v>0.72727272727272729</v>
      </c>
      <c r="AN82" s="36">
        <f t="shared" si="28"/>
        <v>0.6</v>
      </c>
      <c r="AO82" s="36">
        <f t="shared" si="29"/>
        <v>0.52941176470588236</v>
      </c>
      <c r="AP82" s="36">
        <f t="shared" si="30"/>
        <v>0.47058823529411764</v>
      </c>
      <c r="AQ82" s="36">
        <f t="shared" si="31"/>
        <v>0.42857142857142855</v>
      </c>
      <c r="AR82" s="36">
        <f t="shared" si="32"/>
        <v>0.55555555555555558</v>
      </c>
      <c r="AS82" s="36">
        <f t="shared" si="33"/>
        <v>0.5</v>
      </c>
      <c r="AT82" s="36">
        <f t="shared" si="34"/>
        <v>0.29411764705882354</v>
      </c>
      <c r="AU82" s="36">
        <f t="shared" si="35"/>
        <v>0.3125</v>
      </c>
      <c r="AV82" s="27">
        <v>80</v>
      </c>
    </row>
    <row r="83" spans="1:48" x14ac:dyDescent="0.35">
      <c r="A83" t="s">
        <v>144</v>
      </c>
      <c r="B83" s="33">
        <v>80</v>
      </c>
      <c r="C83" s="27">
        <v>1</v>
      </c>
      <c r="D83" s="27">
        <v>0</v>
      </c>
      <c r="E83" s="27">
        <v>1</v>
      </c>
      <c r="F83" s="27">
        <f t="shared" si="21"/>
        <v>0</v>
      </c>
      <c r="G83" s="27">
        <f t="shared" si="22"/>
        <v>1</v>
      </c>
      <c r="H83" s="27">
        <f t="shared" si="23"/>
        <v>0</v>
      </c>
      <c r="I83" s="34">
        <f>VLOOKUP(F83,naive_stat!$A$4:$E$13,5,0)</f>
        <v>0.5161290322580645</v>
      </c>
      <c r="J83" s="35">
        <f>11-VLOOKUP(F83,naive_stat!$A$4:$F$13,6,0)</f>
        <v>8</v>
      </c>
      <c r="K83" s="36">
        <f>HLOOKUP(F83,$AL$3:AU83,AV83,0)</f>
        <v>0.5</v>
      </c>
      <c r="L83" s="44">
        <f>IF(VLOOKUP(C83,dynamic!$A$4:$F$13,4,0)&gt;VLOOKUP(D83,dynamic!$A$4:$F$13,4,0),C83,D83)</f>
        <v>1</v>
      </c>
      <c r="M83" s="44">
        <f t="shared" si="20"/>
        <v>1</v>
      </c>
      <c r="N83" s="44">
        <f>IF(VLOOKUP(C83,dynamic!$A$4:$F$13,2,0)&gt;VLOOKUP(D83,dynamic!$A$4:$F$13,2,0),C83,D83)</f>
        <v>1</v>
      </c>
      <c r="O83" s="44">
        <f t="shared" si="24"/>
        <v>1</v>
      </c>
      <c r="P83" s="44">
        <f>IF(VLOOKUP(C83,dynamic!$A$4:$F$13,6,0)&gt;VLOOKUP(D83,dynamic!$A$4:$F$13,6,0),C83,D83)</f>
        <v>1</v>
      </c>
      <c r="Q83" s="44">
        <f t="shared" si="25"/>
        <v>1</v>
      </c>
      <c r="R83" s="27">
        <f>COUNTIF($E$4:$E83,R$3)</f>
        <v>8</v>
      </c>
      <c r="S83" s="27">
        <f>COUNTIF($E$4:$E83,S$3)</f>
        <v>17</v>
      </c>
      <c r="T83" s="27">
        <f>COUNTIF($E$4:$E83,T$3)</f>
        <v>9</v>
      </c>
      <c r="U83" s="27">
        <f>COUNTIF($E$4:$E83,U$3)</f>
        <v>9</v>
      </c>
      <c r="V83" s="27">
        <f>COUNTIF($E$4:$E83,V$3)</f>
        <v>8</v>
      </c>
      <c r="W83" s="27">
        <f>COUNTIF($E$4:$E83,W$3)</f>
        <v>6</v>
      </c>
      <c r="X83" s="27">
        <f>COUNTIF($E$4:$E83,X$3)</f>
        <v>5</v>
      </c>
      <c r="Y83" s="27">
        <f>COUNTIF($E$4:$E83,Y$3)</f>
        <v>8</v>
      </c>
      <c r="Z83" s="27">
        <f>COUNTIF($E$4:$E83,Z$3)</f>
        <v>5</v>
      </c>
      <c r="AA83" s="27">
        <f>COUNTIF($E$4:$E83,AA$3)</f>
        <v>5</v>
      </c>
      <c r="AB83" s="38">
        <f>COUNTIF($E$4:$F83,R$3)</f>
        <v>16</v>
      </c>
      <c r="AC83" s="28">
        <f>COUNTIF($E$4:$F83,S$3)</f>
        <v>23</v>
      </c>
      <c r="AD83" s="28">
        <f>COUNTIF($E$4:$F83,T$3)</f>
        <v>15</v>
      </c>
      <c r="AE83" s="28">
        <f>COUNTIF($E$4:$F83,U$3)</f>
        <v>17</v>
      </c>
      <c r="AF83" s="28">
        <f>COUNTIF($E$4:$F83,V$3)</f>
        <v>17</v>
      </c>
      <c r="AG83" s="28">
        <f>COUNTIF($E$4:$F83,W$3)</f>
        <v>14</v>
      </c>
      <c r="AH83" s="28">
        <f>COUNTIF($E$4:$F83,X$3)</f>
        <v>9</v>
      </c>
      <c r="AI83" s="28">
        <f>COUNTIF($E$4:$F83,Y$3)</f>
        <v>16</v>
      </c>
      <c r="AJ83" s="28">
        <f>COUNTIF($E$4:$F83,Z$3)</f>
        <v>17</v>
      </c>
      <c r="AK83" s="28">
        <f>COUNTIF($E$4:$F83,AA$3)</f>
        <v>16</v>
      </c>
      <c r="AL83" s="36">
        <f t="shared" si="26"/>
        <v>0.5</v>
      </c>
      <c r="AM83" s="36">
        <f t="shared" si="27"/>
        <v>0.73913043478260865</v>
      </c>
      <c r="AN83" s="36">
        <f t="shared" si="28"/>
        <v>0.6</v>
      </c>
      <c r="AO83" s="36">
        <f t="shared" si="29"/>
        <v>0.52941176470588236</v>
      </c>
      <c r="AP83" s="36">
        <f t="shared" si="30"/>
        <v>0.47058823529411764</v>
      </c>
      <c r="AQ83" s="36">
        <f t="shared" si="31"/>
        <v>0.42857142857142855</v>
      </c>
      <c r="AR83" s="36">
        <f t="shared" si="32"/>
        <v>0.55555555555555558</v>
      </c>
      <c r="AS83" s="36">
        <f t="shared" si="33"/>
        <v>0.5</v>
      </c>
      <c r="AT83" s="36">
        <f t="shared" si="34"/>
        <v>0.29411764705882354</v>
      </c>
      <c r="AU83" s="36">
        <f t="shared" si="35"/>
        <v>0.3125</v>
      </c>
      <c r="AV83" s="27">
        <v>81</v>
      </c>
    </row>
    <row r="84" spans="1:48" x14ac:dyDescent="0.35">
      <c r="A84" t="s">
        <v>144</v>
      </c>
      <c r="B84" s="33">
        <v>81</v>
      </c>
      <c r="C84" s="27">
        <v>7</v>
      </c>
      <c r="D84" s="27">
        <v>3</v>
      </c>
      <c r="E84" s="27">
        <v>3</v>
      </c>
      <c r="F84" s="27">
        <f t="shared" si="21"/>
        <v>7</v>
      </c>
      <c r="G84" s="27">
        <f t="shared" si="22"/>
        <v>4</v>
      </c>
      <c r="H84" s="27">
        <f t="shared" si="23"/>
        <v>0</v>
      </c>
      <c r="I84" s="34">
        <f>VLOOKUP(F84,naive_stat!$A$4:$E$13,5,0)</f>
        <v>0.44827586206896552</v>
      </c>
      <c r="J84" s="35">
        <f>11-VLOOKUP(F84,naive_stat!$A$4:$F$13,6,0)</f>
        <v>4</v>
      </c>
      <c r="K84" s="36">
        <f>HLOOKUP(F84,$AL$3:AU84,AV84,0)</f>
        <v>0.47058823529411764</v>
      </c>
      <c r="L84" s="44">
        <f>IF(VLOOKUP(C84,dynamic!$A$4:$F$13,4,0)&gt;VLOOKUP(D84,dynamic!$A$4:$F$13,4,0),C84,D84)</f>
        <v>7</v>
      </c>
      <c r="M84" s="44">
        <f t="shared" si="20"/>
        <v>0</v>
      </c>
      <c r="N84" s="44">
        <f>IF(VLOOKUP(C84,dynamic!$A$4:$F$13,2,0)&gt;VLOOKUP(D84,dynamic!$A$4:$F$13,2,0),C84,D84)</f>
        <v>7</v>
      </c>
      <c r="O84" s="44">
        <f t="shared" si="24"/>
        <v>0</v>
      </c>
      <c r="P84" s="44">
        <f>IF(VLOOKUP(C84,dynamic!$A$4:$F$13,6,0)&gt;VLOOKUP(D84,dynamic!$A$4:$F$13,6,0),C84,D84)</f>
        <v>7</v>
      </c>
      <c r="Q84" s="44">
        <f t="shared" si="25"/>
        <v>0</v>
      </c>
      <c r="R84" s="27">
        <f>COUNTIF($E$4:$E84,R$3)</f>
        <v>8</v>
      </c>
      <c r="S84" s="27">
        <f>COUNTIF($E$4:$E84,S$3)</f>
        <v>17</v>
      </c>
      <c r="T84" s="27">
        <f>COUNTIF($E$4:$E84,T$3)</f>
        <v>9</v>
      </c>
      <c r="U84" s="27">
        <f>COUNTIF($E$4:$E84,U$3)</f>
        <v>10</v>
      </c>
      <c r="V84" s="27">
        <f>COUNTIF($E$4:$E84,V$3)</f>
        <v>8</v>
      </c>
      <c r="W84" s="27">
        <f>COUNTIF($E$4:$E84,W$3)</f>
        <v>6</v>
      </c>
      <c r="X84" s="27">
        <f>COUNTIF($E$4:$E84,X$3)</f>
        <v>5</v>
      </c>
      <c r="Y84" s="27">
        <f>COUNTIF($E$4:$E84,Y$3)</f>
        <v>8</v>
      </c>
      <c r="Z84" s="27">
        <f>COUNTIF($E$4:$E84,Z$3)</f>
        <v>5</v>
      </c>
      <c r="AA84" s="27">
        <f>COUNTIF($E$4:$E84,AA$3)</f>
        <v>5</v>
      </c>
      <c r="AB84" s="38">
        <f>COUNTIF($E$4:$F84,R$3)</f>
        <v>16</v>
      </c>
      <c r="AC84" s="28">
        <f>COUNTIF($E$4:$F84,S$3)</f>
        <v>23</v>
      </c>
      <c r="AD84" s="28">
        <f>COUNTIF($E$4:$F84,T$3)</f>
        <v>15</v>
      </c>
      <c r="AE84" s="28">
        <f>COUNTIF($E$4:$F84,U$3)</f>
        <v>18</v>
      </c>
      <c r="AF84" s="28">
        <f>COUNTIF($E$4:$F84,V$3)</f>
        <v>17</v>
      </c>
      <c r="AG84" s="28">
        <f>COUNTIF($E$4:$F84,W$3)</f>
        <v>14</v>
      </c>
      <c r="AH84" s="28">
        <f>COUNTIF($E$4:$F84,X$3)</f>
        <v>9</v>
      </c>
      <c r="AI84" s="28">
        <f>COUNTIF($E$4:$F84,Y$3)</f>
        <v>17</v>
      </c>
      <c r="AJ84" s="28">
        <f>COUNTIF($E$4:$F84,Z$3)</f>
        <v>17</v>
      </c>
      <c r="AK84" s="28">
        <f>COUNTIF($E$4:$F84,AA$3)</f>
        <v>16</v>
      </c>
      <c r="AL84" s="36">
        <f t="shared" si="26"/>
        <v>0.5</v>
      </c>
      <c r="AM84" s="36">
        <f t="shared" si="27"/>
        <v>0.73913043478260865</v>
      </c>
      <c r="AN84" s="36">
        <f t="shared" si="28"/>
        <v>0.6</v>
      </c>
      <c r="AO84" s="36">
        <f t="shared" si="29"/>
        <v>0.55555555555555558</v>
      </c>
      <c r="AP84" s="36">
        <f t="shared" si="30"/>
        <v>0.47058823529411764</v>
      </c>
      <c r="AQ84" s="36">
        <f t="shared" si="31"/>
        <v>0.42857142857142855</v>
      </c>
      <c r="AR84" s="36">
        <f t="shared" si="32"/>
        <v>0.55555555555555558</v>
      </c>
      <c r="AS84" s="36">
        <f t="shared" si="33"/>
        <v>0.47058823529411764</v>
      </c>
      <c r="AT84" s="36">
        <f t="shared" si="34"/>
        <v>0.29411764705882354</v>
      </c>
      <c r="AU84" s="36">
        <f t="shared" si="35"/>
        <v>0.3125</v>
      </c>
      <c r="AV84" s="27">
        <v>82</v>
      </c>
    </row>
    <row r="85" spans="1:48" x14ac:dyDescent="0.35">
      <c r="A85" t="s">
        <v>144</v>
      </c>
      <c r="B85" s="33">
        <v>82</v>
      </c>
      <c r="C85" s="27">
        <v>6</v>
      </c>
      <c r="D85" s="27">
        <v>4</v>
      </c>
      <c r="E85" s="27">
        <v>6</v>
      </c>
      <c r="F85" s="27">
        <f t="shared" si="21"/>
        <v>4</v>
      </c>
      <c r="G85" s="27">
        <f t="shared" si="22"/>
        <v>2</v>
      </c>
      <c r="H85" s="27">
        <f t="shared" si="23"/>
        <v>0</v>
      </c>
      <c r="I85" s="34">
        <f>VLOOKUP(F85,naive_stat!$A$4:$E$13,5,0)</f>
        <v>0.5161290322580645</v>
      </c>
      <c r="J85" s="35">
        <f>11-VLOOKUP(F85,naive_stat!$A$4:$F$13,6,0)</f>
        <v>8</v>
      </c>
      <c r="K85" s="36">
        <f>HLOOKUP(F85,$AL$3:AU85,AV85,0)</f>
        <v>0.44444444444444442</v>
      </c>
      <c r="L85" s="44">
        <f>IF(VLOOKUP(C85,dynamic!$A$4:$F$13,4,0)&gt;VLOOKUP(D85,dynamic!$A$4:$F$13,4,0),C85,D85)</f>
        <v>4</v>
      </c>
      <c r="M85" s="44">
        <f t="shared" si="20"/>
        <v>0</v>
      </c>
      <c r="N85" s="44">
        <f>IF(VLOOKUP(C85,dynamic!$A$4:$F$13,2,0)&gt;VLOOKUP(D85,dynamic!$A$4:$F$13,2,0),C85,D85)</f>
        <v>4</v>
      </c>
      <c r="O85" s="44">
        <f t="shared" si="24"/>
        <v>0</v>
      </c>
      <c r="P85" s="44">
        <f>IF(VLOOKUP(C85,dynamic!$A$4:$F$13,6,0)&gt;VLOOKUP(D85,dynamic!$A$4:$F$13,6,0),C85,D85)</f>
        <v>6</v>
      </c>
      <c r="Q85" s="44">
        <f t="shared" si="25"/>
        <v>1</v>
      </c>
      <c r="R85" s="27">
        <f>COUNTIF($E$4:$E85,R$3)</f>
        <v>8</v>
      </c>
      <c r="S85" s="27">
        <f>COUNTIF($E$4:$E85,S$3)</f>
        <v>17</v>
      </c>
      <c r="T85" s="27">
        <f>COUNTIF($E$4:$E85,T$3)</f>
        <v>9</v>
      </c>
      <c r="U85" s="27">
        <f>COUNTIF($E$4:$E85,U$3)</f>
        <v>10</v>
      </c>
      <c r="V85" s="27">
        <f>COUNTIF($E$4:$E85,V$3)</f>
        <v>8</v>
      </c>
      <c r="W85" s="27">
        <f>COUNTIF($E$4:$E85,W$3)</f>
        <v>6</v>
      </c>
      <c r="X85" s="27">
        <f>COUNTIF($E$4:$E85,X$3)</f>
        <v>6</v>
      </c>
      <c r="Y85" s="27">
        <f>COUNTIF($E$4:$E85,Y$3)</f>
        <v>8</v>
      </c>
      <c r="Z85" s="27">
        <f>COUNTIF($E$4:$E85,Z$3)</f>
        <v>5</v>
      </c>
      <c r="AA85" s="27">
        <f>COUNTIF($E$4:$E85,AA$3)</f>
        <v>5</v>
      </c>
      <c r="AB85" s="38">
        <f>COUNTIF($E$4:$F85,R$3)</f>
        <v>16</v>
      </c>
      <c r="AC85" s="28">
        <f>COUNTIF($E$4:$F85,S$3)</f>
        <v>23</v>
      </c>
      <c r="AD85" s="28">
        <f>COUNTIF($E$4:$F85,T$3)</f>
        <v>15</v>
      </c>
      <c r="AE85" s="28">
        <f>COUNTIF($E$4:$F85,U$3)</f>
        <v>18</v>
      </c>
      <c r="AF85" s="28">
        <f>COUNTIF($E$4:$F85,V$3)</f>
        <v>18</v>
      </c>
      <c r="AG85" s="28">
        <f>COUNTIF($E$4:$F85,W$3)</f>
        <v>14</v>
      </c>
      <c r="AH85" s="28">
        <f>COUNTIF($E$4:$F85,X$3)</f>
        <v>10</v>
      </c>
      <c r="AI85" s="28">
        <f>COUNTIF($E$4:$F85,Y$3)</f>
        <v>17</v>
      </c>
      <c r="AJ85" s="28">
        <f>COUNTIF($E$4:$F85,Z$3)</f>
        <v>17</v>
      </c>
      <c r="AK85" s="28">
        <f>COUNTIF($E$4:$F85,AA$3)</f>
        <v>16</v>
      </c>
      <c r="AL85" s="36">
        <f t="shared" si="26"/>
        <v>0.5</v>
      </c>
      <c r="AM85" s="36">
        <f t="shared" si="27"/>
        <v>0.73913043478260865</v>
      </c>
      <c r="AN85" s="36">
        <f t="shared" si="28"/>
        <v>0.6</v>
      </c>
      <c r="AO85" s="36">
        <f t="shared" si="29"/>
        <v>0.55555555555555558</v>
      </c>
      <c r="AP85" s="36">
        <f t="shared" si="30"/>
        <v>0.44444444444444442</v>
      </c>
      <c r="AQ85" s="36">
        <f t="shared" si="31"/>
        <v>0.42857142857142855</v>
      </c>
      <c r="AR85" s="36">
        <f t="shared" si="32"/>
        <v>0.6</v>
      </c>
      <c r="AS85" s="36">
        <f t="shared" si="33"/>
        <v>0.47058823529411764</v>
      </c>
      <c r="AT85" s="36">
        <f t="shared" si="34"/>
        <v>0.29411764705882354</v>
      </c>
      <c r="AU85" s="36">
        <f t="shared" si="35"/>
        <v>0.3125</v>
      </c>
      <c r="AV85" s="27">
        <v>83</v>
      </c>
    </row>
    <row r="86" spans="1:48" x14ac:dyDescent="0.35">
      <c r="A86" t="s">
        <v>144</v>
      </c>
      <c r="B86" s="33">
        <v>83</v>
      </c>
      <c r="C86" s="27">
        <v>2</v>
      </c>
      <c r="D86" s="27">
        <v>1</v>
      </c>
      <c r="E86" s="27">
        <v>1</v>
      </c>
      <c r="F86" s="27">
        <f t="shared" si="21"/>
        <v>2</v>
      </c>
      <c r="G86" s="27">
        <f t="shared" si="22"/>
        <v>1</v>
      </c>
      <c r="H86" s="27">
        <f t="shared" si="23"/>
        <v>0</v>
      </c>
      <c r="I86" s="34">
        <f>VLOOKUP(F86,naive_stat!$A$4:$E$13,5,0)</f>
        <v>0.4838709677419355</v>
      </c>
      <c r="J86" s="35">
        <f>11-VLOOKUP(F86,naive_stat!$A$4:$F$13,6,0)</f>
        <v>6</v>
      </c>
      <c r="K86" s="36">
        <f>HLOOKUP(F86,$AL$3:AU86,AV86,0)</f>
        <v>0.5625</v>
      </c>
      <c r="L86" s="44">
        <f>IF(VLOOKUP(C86,dynamic!$A$4:$F$13,4,0)&gt;VLOOKUP(D86,dynamic!$A$4:$F$13,4,0),C86,D86)</f>
        <v>1</v>
      </c>
      <c r="M86" s="44">
        <f t="shared" si="20"/>
        <v>1</v>
      </c>
      <c r="N86" s="44">
        <f>IF(VLOOKUP(C86,dynamic!$A$4:$F$13,2,0)&gt;VLOOKUP(D86,dynamic!$A$4:$F$13,2,0),C86,D86)</f>
        <v>1</v>
      </c>
      <c r="O86" s="44">
        <f t="shared" si="24"/>
        <v>1</v>
      </c>
      <c r="P86" s="44">
        <f>IF(VLOOKUP(C86,dynamic!$A$4:$F$13,6,0)&gt;VLOOKUP(D86,dynamic!$A$4:$F$13,6,0),C86,D86)</f>
        <v>1</v>
      </c>
      <c r="Q86" s="44">
        <f t="shared" si="25"/>
        <v>1</v>
      </c>
      <c r="R86" s="27">
        <f>COUNTIF($E$4:$E86,R$3)</f>
        <v>8</v>
      </c>
      <c r="S86" s="27">
        <f>COUNTIF($E$4:$E86,S$3)</f>
        <v>18</v>
      </c>
      <c r="T86" s="27">
        <f>COUNTIF($E$4:$E86,T$3)</f>
        <v>9</v>
      </c>
      <c r="U86" s="27">
        <f>COUNTIF($E$4:$E86,U$3)</f>
        <v>10</v>
      </c>
      <c r="V86" s="27">
        <f>COUNTIF($E$4:$E86,V$3)</f>
        <v>8</v>
      </c>
      <c r="W86" s="27">
        <f>COUNTIF($E$4:$E86,W$3)</f>
        <v>6</v>
      </c>
      <c r="X86" s="27">
        <f>COUNTIF($E$4:$E86,X$3)</f>
        <v>6</v>
      </c>
      <c r="Y86" s="27">
        <f>COUNTIF($E$4:$E86,Y$3)</f>
        <v>8</v>
      </c>
      <c r="Z86" s="27">
        <f>COUNTIF($E$4:$E86,Z$3)</f>
        <v>5</v>
      </c>
      <c r="AA86" s="27">
        <f>COUNTIF($E$4:$E86,AA$3)</f>
        <v>5</v>
      </c>
      <c r="AB86" s="38">
        <f>COUNTIF($E$4:$F86,R$3)</f>
        <v>16</v>
      </c>
      <c r="AC86" s="28">
        <f>COUNTIF($E$4:$F86,S$3)</f>
        <v>24</v>
      </c>
      <c r="AD86" s="28">
        <f>COUNTIF($E$4:$F86,T$3)</f>
        <v>16</v>
      </c>
      <c r="AE86" s="28">
        <f>COUNTIF($E$4:$F86,U$3)</f>
        <v>18</v>
      </c>
      <c r="AF86" s="28">
        <f>COUNTIF($E$4:$F86,V$3)</f>
        <v>18</v>
      </c>
      <c r="AG86" s="28">
        <f>COUNTIF($E$4:$F86,W$3)</f>
        <v>14</v>
      </c>
      <c r="AH86" s="28">
        <f>COUNTIF($E$4:$F86,X$3)</f>
        <v>10</v>
      </c>
      <c r="AI86" s="28">
        <f>COUNTIF($E$4:$F86,Y$3)</f>
        <v>17</v>
      </c>
      <c r="AJ86" s="28">
        <f>COUNTIF($E$4:$F86,Z$3)</f>
        <v>17</v>
      </c>
      <c r="AK86" s="28">
        <f>COUNTIF($E$4:$F86,AA$3)</f>
        <v>16</v>
      </c>
      <c r="AL86" s="36">
        <f t="shared" si="26"/>
        <v>0.5</v>
      </c>
      <c r="AM86" s="36">
        <f t="shared" si="27"/>
        <v>0.75</v>
      </c>
      <c r="AN86" s="36">
        <f t="shared" si="28"/>
        <v>0.5625</v>
      </c>
      <c r="AO86" s="36">
        <f t="shared" si="29"/>
        <v>0.55555555555555558</v>
      </c>
      <c r="AP86" s="36">
        <f t="shared" si="30"/>
        <v>0.44444444444444442</v>
      </c>
      <c r="AQ86" s="36">
        <f t="shared" si="31"/>
        <v>0.42857142857142855</v>
      </c>
      <c r="AR86" s="36">
        <f t="shared" si="32"/>
        <v>0.6</v>
      </c>
      <c r="AS86" s="36">
        <f t="shared" si="33"/>
        <v>0.47058823529411764</v>
      </c>
      <c r="AT86" s="36">
        <f t="shared" si="34"/>
        <v>0.29411764705882354</v>
      </c>
      <c r="AU86" s="36">
        <f t="shared" si="35"/>
        <v>0.3125</v>
      </c>
      <c r="AV86" s="27">
        <v>84</v>
      </c>
    </row>
    <row r="87" spans="1:48" x14ac:dyDescent="0.35">
      <c r="A87" t="s">
        <v>144</v>
      </c>
      <c r="B87" s="33">
        <v>84</v>
      </c>
      <c r="C87" s="27">
        <v>2</v>
      </c>
      <c r="D87" s="27">
        <v>7</v>
      </c>
      <c r="E87" s="27">
        <v>7</v>
      </c>
      <c r="F87" s="27">
        <f t="shared" si="21"/>
        <v>2</v>
      </c>
      <c r="G87" s="27">
        <f t="shared" si="22"/>
        <v>-5</v>
      </c>
      <c r="H87" s="27">
        <f t="shared" si="23"/>
        <v>0</v>
      </c>
      <c r="I87" s="34">
        <f>VLOOKUP(F87,naive_stat!$A$4:$E$13,5,0)</f>
        <v>0.4838709677419355</v>
      </c>
      <c r="J87" s="35">
        <f>11-VLOOKUP(F87,naive_stat!$A$4:$F$13,6,0)</f>
        <v>6</v>
      </c>
      <c r="K87" s="36">
        <f>HLOOKUP(F87,$AL$3:AU87,AV87,0)</f>
        <v>0.52941176470588236</v>
      </c>
      <c r="L87" s="44">
        <f>IF(VLOOKUP(C87,dynamic!$A$4:$F$13,4,0)&gt;VLOOKUP(D87,dynamic!$A$4:$F$13,4,0),C87,D87)</f>
        <v>2</v>
      </c>
      <c r="M87" s="44">
        <f t="shared" si="20"/>
        <v>0</v>
      </c>
      <c r="N87" s="44">
        <f>IF(VLOOKUP(C87,dynamic!$A$4:$F$13,2,0)&gt;VLOOKUP(D87,dynamic!$A$4:$F$13,2,0),C87,D87)</f>
        <v>7</v>
      </c>
      <c r="O87" s="44">
        <f t="shared" si="24"/>
        <v>1</v>
      </c>
      <c r="P87" s="44">
        <f>IF(VLOOKUP(C87,dynamic!$A$4:$F$13,6,0)&gt;VLOOKUP(D87,dynamic!$A$4:$F$13,6,0),C87,D87)</f>
        <v>7</v>
      </c>
      <c r="Q87" s="44">
        <f t="shared" si="25"/>
        <v>1</v>
      </c>
      <c r="R87" s="27">
        <f>COUNTIF($E$4:$E87,R$3)</f>
        <v>8</v>
      </c>
      <c r="S87" s="27">
        <f>COUNTIF($E$4:$E87,S$3)</f>
        <v>18</v>
      </c>
      <c r="T87" s="27">
        <f>COUNTIF($E$4:$E87,T$3)</f>
        <v>9</v>
      </c>
      <c r="U87" s="27">
        <f>COUNTIF($E$4:$E87,U$3)</f>
        <v>10</v>
      </c>
      <c r="V87" s="27">
        <f>COUNTIF($E$4:$E87,V$3)</f>
        <v>8</v>
      </c>
      <c r="W87" s="27">
        <f>COUNTIF($E$4:$E87,W$3)</f>
        <v>6</v>
      </c>
      <c r="X87" s="27">
        <f>COUNTIF($E$4:$E87,X$3)</f>
        <v>6</v>
      </c>
      <c r="Y87" s="27">
        <f>COUNTIF($E$4:$E87,Y$3)</f>
        <v>9</v>
      </c>
      <c r="Z87" s="27">
        <f>COUNTIF($E$4:$E87,Z$3)</f>
        <v>5</v>
      </c>
      <c r="AA87" s="27">
        <f>COUNTIF($E$4:$E87,AA$3)</f>
        <v>5</v>
      </c>
      <c r="AB87" s="38">
        <f>COUNTIF($E$4:$F87,R$3)</f>
        <v>16</v>
      </c>
      <c r="AC87" s="28">
        <f>COUNTIF($E$4:$F87,S$3)</f>
        <v>24</v>
      </c>
      <c r="AD87" s="28">
        <f>COUNTIF($E$4:$F87,T$3)</f>
        <v>17</v>
      </c>
      <c r="AE87" s="28">
        <f>COUNTIF($E$4:$F87,U$3)</f>
        <v>18</v>
      </c>
      <c r="AF87" s="28">
        <f>COUNTIF($E$4:$F87,V$3)</f>
        <v>18</v>
      </c>
      <c r="AG87" s="28">
        <f>COUNTIF($E$4:$F87,W$3)</f>
        <v>14</v>
      </c>
      <c r="AH87" s="28">
        <f>COUNTIF($E$4:$F87,X$3)</f>
        <v>10</v>
      </c>
      <c r="AI87" s="28">
        <f>COUNTIF($E$4:$F87,Y$3)</f>
        <v>18</v>
      </c>
      <c r="AJ87" s="28">
        <f>COUNTIF($E$4:$F87,Z$3)</f>
        <v>17</v>
      </c>
      <c r="AK87" s="28">
        <f>COUNTIF($E$4:$F87,AA$3)</f>
        <v>16</v>
      </c>
      <c r="AL87" s="36">
        <f t="shared" si="26"/>
        <v>0.5</v>
      </c>
      <c r="AM87" s="36">
        <f t="shared" si="27"/>
        <v>0.75</v>
      </c>
      <c r="AN87" s="36">
        <f t="shared" si="28"/>
        <v>0.52941176470588236</v>
      </c>
      <c r="AO87" s="36">
        <f t="shared" si="29"/>
        <v>0.55555555555555558</v>
      </c>
      <c r="AP87" s="36">
        <f t="shared" si="30"/>
        <v>0.44444444444444442</v>
      </c>
      <c r="AQ87" s="36">
        <f t="shared" si="31"/>
        <v>0.42857142857142855</v>
      </c>
      <c r="AR87" s="36">
        <f t="shared" si="32"/>
        <v>0.6</v>
      </c>
      <c r="AS87" s="36">
        <f t="shared" si="33"/>
        <v>0.5</v>
      </c>
      <c r="AT87" s="36">
        <f t="shared" si="34"/>
        <v>0.29411764705882354</v>
      </c>
      <c r="AU87" s="36">
        <f t="shared" si="35"/>
        <v>0.3125</v>
      </c>
      <c r="AV87" s="27">
        <v>85</v>
      </c>
    </row>
    <row r="88" spans="1:48" x14ac:dyDescent="0.35">
      <c r="A88" t="s">
        <v>144</v>
      </c>
      <c r="B88" s="33">
        <v>85</v>
      </c>
      <c r="C88" s="27">
        <v>4</v>
      </c>
      <c r="D88" s="27">
        <v>3</v>
      </c>
      <c r="E88" s="27">
        <v>4</v>
      </c>
      <c r="F88" s="27">
        <f t="shared" si="21"/>
        <v>3</v>
      </c>
      <c r="G88" s="27">
        <f t="shared" si="22"/>
        <v>1</v>
      </c>
      <c r="H88" s="27">
        <f t="shared" si="23"/>
        <v>0</v>
      </c>
      <c r="I88" s="34">
        <f>VLOOKUP(F88,naive_stat!$A$4:$E$13,5,0)</f>
        <v>0.48148148148148145</v>
      </c>
      <c r="J88" s="35">
        <f>11-VLOOKUP(F88,naive_stat!$A$4:$F$13,6,0)</f>
        <v>5</v>
      </c>
      <c r="K88" s="36">
        <f>HLOOKUP(F88,$AL$3:AU88,AV88,0)</f>
        <v>0.52631578947368418</v>
      </c>
      <c r="L88" s="44">
        <f>IF(VLOOKUP(C88,dynamic!$A$4:$F$13,4,0)&gt;VLOOKUP(D88,dynamic!$A$4:$F$13,4,0),C88,D88)</f>
        <v>4</v>
      </c>
      <c r="M88" s="44">
        <f t="shared" si="20"/>
        <v>1</v>
      </c>
      <c r="N88" s="44">
        <f>IF(VLOOKUP(C88,dynamic!$A$4:$F$13,2,0)&gt;VLOOKUP(D88,dynamic!$A$4:$F$13,2,0),C88,D88)</f>
        <v>4</v>
      </c>
      <c r="O88" s="44">
        <f t="shared" si="24"/>
        <v>1</v>
      </c>
      <c r="P88" s="44">
        <f>IF(VLOOKUP(C88,dynamic!$A$4:$F$13,6,0)&gt;VLOOKUP(D88,dynamic!$A$4:$F$13,6,0),C88,D88)</f>
        <v>3</v>
      </c>
      <c r="Q88" s="44">
        <f t="shared" si="25"/>
        <v>0</v>
      </c>
      <c r="R88" s="27">
        <f>COUNTIF($E$4:$E88,R$3)</f>
        <v>8</v>
      </c>
      <c r="S88" s="27">
        <f>COUNTIF($E$4:$E88,S$3)</f>
        <v>18</v>
      </c>
      <c r="T88" s="27">
        <f>COUNTIF($E$4:$E88,T$3)</f>
        <v>9</v>
      </c>
      <c r="U88" s="27">
        <f>COUNTIF($E$4:$E88,U$3)</f>
        <v>10</v>
      </c>
      <c r="V88" s="27">
        <f>COUNTIF($E$4:$E88,V$3)</f>
        <v>9</v>
      </c>
      <c r="W88" s="27">
        <f>COUNTIF($E$4:$E88,W$3)</f>
        <v>6</v>
      </c>
      <c r="X88" s="27">
        <f>COUNTIF($E$4:$E88,X$3)</f>
        <v>6</v>
      </c>
      <c r="Y88" s="27">
        <f>COUNTIF($E$4:$E88,Y$3)</f>
        <v>9</v>
      </c>
      <c r="Z88" s="27">
        <f>COUNTIF($E$4:$E88,Z$3)</f>
        <v>5</v>
      </c>
      <c r="AA88" s="27">
        <f>COUNTIF($E$4:$E88,AA$3)</f>
        <v>5</v>
      </c>
      <c r="AB88" s="38">
        <f>COUNTIF($E$4:$F88,R$3)</f>
        <v>16</v>
      </c>
      <c r="AC88" s="28">
        <f>COUNTIF($E$4:$F88,S$3)</f>
        <v>24</v>
      </c>
      <c r="AD88" s="28">
        <f>COUNTIF($E$4:$F88,T$3)</f>
        <v>17</v>
      </c>
      <c r="AE88" s="28">
        <f>COUNTIF($E$4:$F88,U$3)</f>
        <v>19</v>
      </c>
      <c r="AF88" s="28">
        <f>COUNTIF($E$4:$F88,V$3)</f>
        <v>19</v>
      </c>
      <c r="AG88" s="28">
        <f>COUNTIF($E$4:$F88,W$3)</f>
        <v>14</v>
      </c>
      <c r="AH88" s="28">
        <f>COUNTIF($E$4:$F88,X$3)</f>
        <v>10</v>
      </c>
      <c r="AI88" s="28">
        <f>COUNTIF($E$4:$F88,Y$3)</f>
        <v>18</v>
      </c>
      <c r="AJ88" s="28">
        <f>COUNTIF($E$4:$F88,Z$3)</f>
        <v>17</v>
      </c>
      <c r="AK88" s="28">
        <f>COUNTIF($E$4:$F88,AA$3)</f>
        <v>16</v>
      </c>
      <c r="AL88" s="36">
        <f t="shared" si="26"/>
        <v>0.5</v>
      </c>
      <c r="AM88" s="36">
        <f t="shared" si="27"/>
        <v>0.75</v>
      </c>
      <c r="AN88" s="36">
        <f t="shared" si="28"/>
        <v>0.52941176470588236</v>
      </c>
      <c r="AO88" s="36">
        <f t="shared" si="29"/>
        <v>0.52631578947368418</v>
      </c>
      <c r="AP88" s="36">
        <f t="shared" si="30"/>
        <v>0.47368421052631576</v>
      </c>
      <c r="AQ88" s="36">
        <f t="shared" si="31"/>
        <v>0.42857142857142855</v>
      </c>
      <c r="AR88" s="36">
        <f t="shared" si="32"/>
        <v>0.6</v>
      </c>
      <c r="AS88" s="36">
        <f t="shared" si="33"/>
        <v>0.5</v>
      </c>
      <c r="AT88" s="36">
        <f t="shared" si="34"/>
        <v>0.29411764705882354</v>
      </c>
      <c r="AU88" s="36">
        <f t="shared" si="35"/>
        <v>0.3125</v>
      </c>
      <c r="AV88" s="27">
        <v>86</v>
      </c>
    </row>
    <row r="89" spans="1:48" x14ac:dyDescent="0.35">
      <c r="A89" t="s">
        <v>144</v>
      </c>
      <c r="B89" s="33">
        <v>86</v>
      </c>
      <c r="C89" s="27">
        <v>9</v>
      </c>
      <c r="D89" s="27">
        <v>4</v>
      </c>
      <c r="E89" s="27">
        <v>4</v>
      </c>
      <c r="F89" s="27">
        <f t="shared" si="21"/>
        <v>9</v>
      </c>
      <c r="G89" s="27">
        <f t="shared" si="22"/>
        <v>5</v>
      </c>
      <c r="H89" s="27">
        <f t="shared" si="23"/>
        <v>0</v>
      </c>
      <c r="I89" s="34">
        <f>VLOOKUP(F89,naive_stat!$A$4:$E$13,5,0)</f>
        <v>0.4</v>
      </c>
      <c r="J89" s="35">
        <f>11-VLOOKUP(F89,naive_stat!$A$4:$F$13,6,0)</f>
        <v>2</v>
      </c>
      <c r="K89" s="36">
        <f>HLOOKUP(F89,$AL$3:AU89,AV89,0)</f>
        <v>0.29411764705882354</v>
      </c>
      <c r="L89" s="44">
        <f>IF(VLOOKUP(C89,dynamic!$A$4:$F$13,4,0)&gt;VLOOKUP(D89,dynamic!$A$4:$F$13,4,0),C89,D89)</f>
        <v>9</v>
      </c>
      <c r="M89" s="44">
        <f t="shared" si="20"/>
        <v>0</v>
      </c>
      <c r="N89" s="44">
        <f>IF(VLOOKUP(C89,dynamic!$A$4:$F$13,2,0)&gt;VLOOKUP(D89,dynamic!$A$4:$F$13,2,0),C89,D89)</f>
        <v>4</v>
      </c>
      <c r="O89" s="44">
        <f t="shared" si="24"/>
        <v>1</v>
      </c>
      <c r="P89" s="44">
        <f>IF(VLOOKUP(C89,dynamic!$A$4:$F$13,6,0)&gt;VLOOKUP(D89,dynamic!$A$4:$F$13,6,0),C89,D89)</f>
        <v>4</v>
      </c>
      <c r="Q89" s="44">
        <f t="shared" si="25"/>
        <v>1</v>
      </c>
      <c r="R89" s="27">
        <f>COUNTIF($E$4:$E89,R$3)</f>
        <v>8</v>
      </c>
      <c r="S89" s="27">
        <f>COUNTIF($E$4:$E89,S$3)</f>
        <v>18</v>
      </c>
      <c r="T89" s="27">
        <f>COUNTIF($E$4:$E89,T$3)</f>
        <v>9</v>
      </c>
      <c r="U89" s="27">
        <f>COUNTIF($E$4:$E89,U$3)</f>
        <v>10</v>
      </c>
      <c r="V89" s="27">
        <f>COUNTIF($E$4:$E89,V$3)</f>
        <v>10</v>
      </c>
      <c r="W89" s="27">
        <f>COUNTIF($E$4:$E89,W$3)</f>
        <v>6</v>
      </c>
      <c r="X89" s="27">
        <f>COUNTIF($E$4:$E89,X$3)</f>
        <v>6</v>
      </c>
      <c r="Y89" s="27">
        <f>COUNTIF($E$4:$E89,Y$3)</f>
        <v>9</v>
      </c>
      <c r="Z89" s="27">
        <f>COUNTIF($E$4:$E89,Z$3)</f>
        <v>5</v>
      </c>
      <c r="AA89" s="27">
        <f>COUNTIF($E$4:$E89,AA$3)</f>
        <v>5</v>
      </c>
      <c r="AB89" s="38">
        <f>COUNTIF($E$4:$F89,R$3)</f>
        <v>16</v>
      </c>
      <c r="AC89" s="28">
        <f>COUNTIF($E$4:$F89,S$3)</f>
        <v>24</v>
      </c>
      <c r="AD89" s="28">
        <f>COUNTIF($E$4:$F89,T$3)</f>
        <v>17</v>
      </c>
      <c r="AE89" s="28">
        <f>COUNTIF($E$4:$F89,U$3)</f>
        <v>19</v>
      </c>
      <c r="AF89" s="28">
        <f>COUNTIF($E$4:$F89,V$3)</f>
        <v>20</v>
      </c>
      <c r="AG89" s="28">
        <f>COUNTIF($E$4:$F89,W$3)</f>
        <v>14</v>
      </c>
      <c r="AH89" s="28">
        <f>COUNTIF($E$4:$F89,X$3)</f>
        <v>10</v>
      </c>
      <c r="AI89" s="28">
        <f>COUNTIF($E$4:$F89,Y$3)</f>
        <v>18</v>
      </c>
      <c r="AJ89" s="28">
        <f>COUNTIF($E$4:$F89,Z$3)</f>
        <v>17</v>
      </c>
      <c r="AK89" s="28">
        <f>COUNTIF($E$4:$F89,AA$3)</f>
        <v>17</v>
      </c>
      <c r="AL89" s="36">
        <f t="shared" si="26"/>
        <v>0.5</v>
      </c>
      <c r="AM89" s="36">
        <f t="shared" si="27"/>
        <v>0.75</v>
      </c>
      <c r="AN89" s="36">
        <f t="shared" si="28"/>
        <v>0.52941176470588236</v>
      </c>
      <c r="AO89" s="36">
        <f t="shared" si="29"/>
        <v>0.52631578947368418</v>
      </c>
      <c r="AP89" s="36">
        <f t="shared" si="30"/>
        <v>0.5</v>
      </c>
      <c r="AQ89" s="36">
        <f t="shared" si="31"/>
        <v>0.42857142857142855</v>
      </c>
      <c r="AR89" s="36">
        <f t="shared" si="32"/>
        <v>0.6</v>
      </c>
      <c r="AS89" s="36">
        <f t="shared" si="33"/>
        <v>0.5</v>
      </c>
      <c r="AT89" s="36">
        <f t="shared" si="34"/>
        <v>0.29411764705882354</v>
      </c>
      <c r="AU89" s="36">
        <f t="shared" si="35"/>
        <v>0.29411764705882354</v>
      </c>
      <c r="AV89" s="27">
        <v>87</v>
      </c>
    </row>
    <row r="90" spans="1:48" x14ac:dyDescent="0.35">
      <c r="A90" t="s">
        <v>144</v>
      </c>
      <c r="B90" s="33">
        <v>87</v>
      </c>
      <c r="C90" s="27">
        <v>1</v>
      </c>
      <c r="D90" s="27">
        <v>2</v>
      </c>
      <c r="E90" s="27">
        <v>1</v>
      </c>
      <c r="F90" s="27">
        <f t="shared" si="21"/>
        <v>2</v>
      </c>
      <c r="G90" s="27">
        <f t="shared" si="22"/>
        <v>-1</v>
      </c>
      <c r="H90" s="27">
        <f t="shared" si="23"/>
        <v>0</v>
      </c>
      <c r="I90" s="34">
        <f>VLOOKUP(F90,naive_stat!$A$4:$E$13,5,0)</f>
        <v>0.4838709677419355</v>
      </c>
      <c r="J90" s="35">
        <f>11-VLOOKUP(F90,naive_stat!$A$4:$F$13,6,0)</f>
        <v>6</v>
      </c>
      <c r="K90" s="36">
        <f>HLOOKUP(F90,$AL$3:AU90,AV90,0)</f>
        <v>0.5</v>
      </c>
      <c r="L90" s="44">
        <f>IF(VLOOKUP(C90,dynamic!$A$4:$F$13,4,0)&gt;VLOOKUP(D90,dynamic!$A$4:$F$13,4,0),C90,D90)</f>
        <v>1</v>
      </c>
      <c r="M90" s="44">
        <f t="shared" si="20"/>
        <v>1</v>
      </c>
      <c r="N90" s="44">
        <f>IF(VLOOKUP(C90,dynamic!$A$4:$F$13,2,0)&gt;VLOOKUP(D90,dynamic!$A$4:$F$13,2,0),C90,D90)</f>
        <v>1</v>
      </c>
      <c r="O90" s="44">
        <f t="shared" si="24"/>
        <v>1</v>
      </c>
      <c r="P90" s="44">
        <f>IF(VLOOKUP(C90,dynamic!$A$4:$F$13,6,0)&gt;VLOOKUP(D90,dynamic!$A$4:$F$13,6,0),C90,D90)</f>
        <v>1</v>
      </c>
      <c r="Q90" s="44">
        <f t="shared" si="25"/>
        <v>1</v>
      </c>
      <c r="R90" s="27">
        <f>COUNTIF($E$4:$E90,R$3)</f>
        <v>8</v>
      </c>
      <c r="S90" s="27">
        <f>COUNTIF($E$4:$E90,S$3)</f>
        <v>19</v>
      </c>
      <c r="T90" s="27">
        <f>COUNTIF($E$4:$E90,T$3)</f>
        <v>9</v>
      </c>
      <c r="U90" s="27">
        <f>COUNTIF($E$4:$E90,U$3)</f>
        <v>10</v>
      </c>
      <c r="V90" s="27">
        <f>COUNTIF($E$4:$E90,V$3)</f>
        <v>10</v>
      </c>
      <c r="W90" s="27">
        <f>COUNTIF($E$4:$E90,W$3)</f>
        <v>6</v>
      </c>
      <c r="X90" s="27">
        <f>COUNTIF($E$4:$E90,X$3)</f>
        <v>6</v>
      </c>
      <c r="Y90" s="27">
        <f>COUNTIF($E$4:$E90,Y$3)</f>
        <v>9</v>
      </c>
      <c r="Z90" s="27">
        <f>COUNTIF($E$4:$E90,Z$3)</f>
        <v>5</v>
      </c>
      <c r="AA90" s="27">
        <f>COUNTIF($E$4:$E90,AA$3)</f>
        <v>5</v>
      </c>
      <c r="AB90" s="38">
        <f>COUNTIF($E$4:$F90,R$3)</f>
        <v>16</v>
      </c>
      <c r="AC90" s="28">
        <f>COUNTIF($E$4:$F90,S$3)</f>
        <v>25</v>
      </c>
      <c r="AD90" s="28">
        <f>COUNTIF($E$4:$F90,T$3)</f>
        <v>18</v>
      </c>
      <c r="AE90" s="28">
        <f>COUNTIF($E$4:$F90,U$3)</f>
        <v>19</v>
      </c>
      <c r="AF90" s="28">
        <f>COUNTIF($E$4:$F90,V$3)</f>
        <v>20</v>
      </c>
      <c r="AG90" s="28">
        <f>COUNTIF($E$4:$F90,W$3)</f>
        <v>14</v>
      </c>
      <c r="AH90" s="28">
        <f>COUNTIF($E$4:$F90,X$3)</f>
        <v>10</v>
      </c>
      <c r="AI90" s="28">
        <f>COUNTIF($E$4:$F90,Y$3)</f>
        <v>18</v>
      </c>
      <c r="AJ90" s="28">
        <f>COUNTIF($E$4:$F90,Z$3)</f>
        <v>17</v>
      </c>
      <c r="AK90" s="28">
        <f>COUNTIF($E$4:$F90,AA$3)</f>
        <v>17</v>
      </c>
      <c r="AL90" s="36">
        <f t="shared" si="26"/>
        <v>0.5</v>
      </c>
      <c r="AM90" s="36">
        <f t="shared" si="27"/>
        <v>0.76</v>
      </c>
      <c r="AN90" s="36">
        <f t="shared" si="28"/>
        <v>0.5</v>
      </c>
      <c r="AO90" s="36">
        <f t="shared" si="29"/>
        <v>0.52631578947368418</v>
      </c>
      <c r="AP90" s="36">
        <f t="shared" si="30"/>
        <v>0.5</v>
      </c>
      <c r="AQ90" s="36">
        <f t="shared" si="31"/>
        <v>0.42857142857142855</v>
      </c>
      <c r="AR90" s="36">
        <f t="shared" si="32"/>
        <v>0.6</v>
      </c>
      <c r="AS90" s="36">
        <f t="shared" si="33"/>
        <v>0.5</v>
      </c>
      <c r="AT90" s="36">
        <f t="shared" si="34"/>
        <v>0.29411764705882354</v>
      </c>
      <c r="AU90" s="36">
        <f t="shared" si="35"/>
        <v>0.29411764705882354</v>
      </c>
      <c r="AV90" s="27">
        <v>88</v>
      </c>
    </row>
    <row r="91" spans="1:48" x14ac:dyDescent="0.35">
      <c r="A91" t="s">
        <v>144</v>
      </c>
      <c r="B91" s="33">
        <v>88</v>
      </c>
      <c r="C91" s="27">
        <v>7</v>
      </c>
      <c r="D91" s="27">
        <v>1</v>
      </c>
      <c r="E91" s="27">
        <v>7</v>
      </c>
      <c r="F91" s="27">
        <f t="shared" si="21"/>
        <v>1</v>
      </c>
      <c r="G91" s="27">
        <f t="shared" si="22"/>
        <v>6</v>
      </c>
      <c r="H91" s="27">
        <f t="shared" si="23"/>
        <v>0</v>
      </c>
      <c r="I91" s="34">
        <f>VLOOKUP(F91,naive_stat!$A$4:$E$13,5,0)</f>
        <v>0.7567567567567568</v>
      </c>
      <c r="J91" s="35">
        <f>11-VLOOKUP(F91,naive_stat!$A$4:$F$13,6,0)</f>
        <v>10</v>
      </c>
      <c r="K91" s="36">
        <f>HLOOKUP(F91,$AL$3:AU91,AV91,0)</f>
        <v>0.73076923076923073</v>
      </c>
      <c r="L91" s="44">
        <f>IF(VLOOKUP(C91,dynamic!$A$4:$F$13,4,0)&gt;VLOOKUP(D91,dynamic!$A$4:$F$13,4,0),C91,D91)</f>
        <v>1</v>
      </c>
      <c r="M91" s="44">
        <f t="shared" si="20"/>
        <v>0</v>
      </c>
      <c r="N91" s="44">
        <f>IF(VLOOKUP(C91,dynamic!$A$4:$F$13,2,0)&gt;VLOOKUP(D91,dynamic!$A$4:$F$13,2,0),C91,D91)</f>
        <v>1</v>
      </c>
      <c r="O91" s="44">
        <f t="shared" si="24"/>
        <v>0</v>
      </c>
      <c r="P91" s="44">
        <f>IF(VLOOKUP(C91,dynamic!$A$4:$F$13,6,0)&gt;VLOOKUP(D91,dynamic!$A$4:$F$13,6,0),C91,D91)</f>
        <v>1</v>
      </c>
      <c r="Q91" s="44">
        <f t="shared" si="25"/>
        <v>0</v>
      </c>
      <c r="R91" s="27">
        <f>COUNTIF($E$4:$E91,R$3)</f>
        <v>8</v>
      </c>
      <c r="S91" s="27">
        <f>COUNTIF($E$4:$E91,S$3)</f>
        <v>19</v>
      </c>
      <c r="T91" s="27">
        <f>COUNTIF($E$4:$E91,T$3)</f>
        <v>9</v>
      </c>
      <c r="U91" s="27">
        <f>COUNTIF($E$4:$E91,U$3)</f>
        <v>10</v>
      </c>
      <c r="V91" s="27">
        <f>COUNTIF($E$4:$E91,V$3)</f>
        <v>10</v>
      </c>
      <c r="W91" s="27">
        <f>COUNTIF($E$4:$E91,W$3)</f>
        <v>6</v>
      </c>
      <c r="X91" s="27">
        <f>COUNTIF($E$4:$E91,X$3)</f>
        <v>6</v>
      </c>
      <c r="Y91" s="27">
        <f>COUNTIF($E$4:$E91,Y$3)</f>
        <v>10</v>
      </c>
      <c r="Z91" s="27">
        <f>COUNTIF($E$4:$E91,Z$3)</f>
        <v>5</v>
      </c>
      <c r="AA91" s="27">
        <f>COUNTIF($E$4:$E91,AA$3)</f>
        <v>5</v>
      </c>
      <c r="AB91" s="38">
        <f>COUNTIF($E$4:$F91,R$3)</f>
        <v>16</v>
      </c>
      <c r="AC91" s="28">
        <f>COUNTIF($E$4:$F91,S$3)</f>
        <v>26</v>
      </c>
      <c r="AD91" s="28">
        <f>COUNTIF($E$4:$F91,T$3)</f>
        <v>18</v>
      </c>
      <c r="AE91" s="28">
        <f>COUNTIF($E$4:$F91,U$3)</f>
        <v>19</v>
      </c>
      <c r="AF91" s="28">
        <f>COUNTIF($E$4:$F91,V$3)</f>
        <v>20</v>
      </c>
      <c r="AG91" s="28">
        <f>COUNTIF($E$4:$F91,W$3)</f>
        <v>14</v>
      </c>
      <c r="AH91" s="28">
        <f>COUNTIF($E$4:$F91,X$3)</f>
        <v>10</v>
      </c>
      <c r="AI91" s="28">
        <f>COUNTIF($E$4:$F91,Y$3)</f>
        <v>19</v>
      </c>
      <c r="AJ91" s="28">
        <f>COUNTIF($E$4:$F91,Z$3)</f>
        <v>17</v>
      </c>
      <c r="AK91" s="28">
        <f>COUNTIF($E$4:$F91,AA$3)</f>
        <v>17</v>
      </c>
      <c r="AL91" s="36">
        <f t="shared" si="26"/>
        <v>0.5</v>
      </c>
      <c r="AM91" s="36">
        <f t="shared" si="27"/>
        <v>0.73076923076923073</v>
      </c>
      <c r="AN91" s="36">
        <f t="shared" si="28"/>
        <v>0.5</v>
      </c>
      <c r="AO91" s="36">
        <f t="shared" si="29"/>
        <v>0.52631578947368418</v>
      </c>
      <c r="AP91" s="36">
        <f t="shared" si="30"/>
        <v>0.5</v>
      </c>
      <c r="AQ91" s="36">
        <f t="shared" si="31"/>
        <v>0.42857142857142855</v>
      </c>
      <c r="AR91" s="36">
        <f t="shared" si="32"/>
        <v>0.6</v>
      </c>
      <c r="AS91" s="36">
        <f t="shared" si="33"/>
        <v>0.52631578947368418</v>
      </c>
      <c r="AT91" s="36">
        <f t="shared" si="34"/>
        <v>0.29411764705882354</v>
      </c>
      <c r="AU91" s="36">
        <f t="shared" si="35"/>
        <v>0.29411764705882354</v>
      </c>
      <c r="AV91" s="27">
        <v>89</v>
      </c>
    </row>
    <row r="92" spans="1:48" x14ac:dyDescent="0.35">
      <c r="A92" t="s">
        <v>144</v>
      </c>
      <c r="B92" s="33">
        <v>89</v>
      </c>
      <c r="C92" s="27">
        <v>6</v>
      </c>
      <c r="D92" s="27">
        <v>2</v>
      </c>
      <c r="E92" s="27">
        <v>6</v>
      </c>
      <c r="F92" s="27">
        <f t="shared" si="21"/>
        <v>2</v>
      </c>
      <c r="G92" s="27">
        <f t="shared" si="22"/>
        <v>4</v>
      </c>
      <c r="H92" s="27">
        <f t="shared" si="23"/>
        <v>0</v>
      </c>
      <c r="I92" s="34">
        <f>VLOOKUP(F92,naive_stat!$A$4:$E$13,5,0)</f>
        <v>0.4838709677419355</v>
      </c>
      <c r="J92" s="35">
        <f>11-VLOOKUP(F92,naive_stat!$A$4:$F$13,6,0)</f>
        <v>6</v>
      </c>
      <c r="K92" s="36">
        <f>HLOOKUP(F92,$AL$3:AU92,AV92,0)</f>
        <v>0.47368421052631576</v>
      </c>
      <c r="L92" s="44">
        <f>IF(VLOOKUP(C92,dynamic!$A$4:$F$13,4,0)&gt;VLOOKUP(D92,dynamic!$A$4:$F$13,4,0),C92,D92)</f>
        <v>2</v>
      </c>
      <c r="M92" s="44">
        <f t="shared" si="20"/>
        <v>0</v>
      </c>
      <c r="N92" s="44">
        <f>IF(VLOOKUP(C92,dynamic!$A$4:$F$13,2,0)&gt;VLOOKUP(D92,dynamic!$A$4:$F$13,2,0),C92,D92)</f>
        <v>2</v>
      </c>
      <c r="O92" s="44">
        <f t="shared" si="24"/>
        <v>0</v>
      </c>
      <c r="P92" s="44">
        <f>IF(VLOOKUP(C92,dynamic!$A$4:$F$13,6,0)&gt;VLOOKUP(D92,dynamic!$A$4:$F$13,6,0),C92,D92)</f>
        <v>6</v>
      </c>
      <c r="Q92" s="44">
        <f t="shared" si="25"/>
        <v>1</v>
      </c>
      <c r="R92" s="27">
        <f>COUNTIF($E$4:$E92,R$3)</f>
        <v>8</v>
      </c>
      <c r="S92" s="27">
        <f>COUNTIF($E$4:$E92,S$3)</f>
        <v>19</v>
      </c>
      <c r="T92" s="27">
        <f>COUNTIF($E$4:$E92,T$3)</f>
        <v>9</v>
      </c>
      <c r="U92" s="27">
        <f>COUNTIF($E$4:$E92,U$3)</f>
        <v>10</v>
      </c>
      <c r="V92" s="27">
        <f>COUNTIF($E$4:$E92,V$3)</f>
        <v>10</v>
      </c>
      <c r="W92" s="27">
        <f>COUNTIF($E$4:$E92,W$3)</f>
        <v>6</v>
      </c>
      <c r="X92" s="27">
        <f>COUNTIF($E$4:$E92,X$3)</f>
        <v>7</v>
      </c>
      <c r="Y92" s="27">
        <f>COUNTIF($E$4:$E92,Y$3)</f>
        <v>10</v>
      </c>
      <c r="Z92" s="27">
        <f>COUNTIF($E$4:$E92,Z$3)</f>
        <v>5</v>
      </c>
      <c r="AA92" s="27">
        <f>COUNTIF($E$4:$E92,AA$3)</f>
        <v>5</v>
      </c>
      <c r="AB92" s="38">
        <f>COUNTIF($E$4:$F92,R$3)</f>
        <v>16</v>
      </c>
      <c r="AC92" s="28">
        <f>COUNTIF($E$4:$F92,S$3)</f>
        <v>26</v>
      </c>
      <c r="AD92" s="28">
        <f>COUNTIF($E$4:$F92,T$3)</f>
        <v>19</v>
      </c>
      <c r="AE92" s="28">
        <f>COUNTIF($E$4:$F92,U$3)</f>
        <v>19</v>
      </c>
      <c r="AF92" s="28">
        <f>COUNTIF($E$4:$F92,V$3)</f>
        <v>20</v>
      </c>
      <c r="AG92" s="28">
        <f>COUNTIF($E$4:$F92,W$3)</f>
        <v>14</v>
      </c>
      <c r="AH92" s="28">
        <f>COUNTIF($E$4:$F92,X$3)</f>
        <v>11</v>
      </c>
      <c r="AI92" s="28">
        <f>COUNTIF($E$4:$F92,Y$3)</f>
        <v>19</v>
      </c>
      <c r="AJ92" s="28">
        <f>COUNTIF($E$4:$F92,Z$3)</f>
        <v>17</v>
      </c>
      <c r="AK92" s="28">
        <f>COUNTIF($E$4:$F92,AA$3)</f>
        <v>17</v>
      </c>
      <c r="AL92" s="36">
        <f t="shared" si="26"/>
        <v>0.5</v>
      </c>
      <c r="AM92" s="36">
        <f t="shared" si="27"/>
        <v>0.73076923076923073</v>
      </c>
      <c r="AN92" s="36">
        <f t="shared" si="28"/>
        <v>0.47368421052631576</v>
      </c>
      <c r="AO92" s="36">
        <f t="shared" si="29"/>
        <v>0.52631578947368418</v>
      </c>
      <c r="AP92" s="36">
        <f t="shared" si="30"/>
        <v>0.5</v>
      </c>
      <c r="AQ92" s="36">
        <f t="shared" si="31"/>
        <v>0.42857142857142855</v>
      </c>
      <c r="AR92" s="36">
        <f t="shared" si="32"/>
        <v>0.63636363636363635</v>
      </c>
      <c r="AS92" s="36">
        <f t="shared" si="33"/>
        <v>0.52631578947368418</v>
      </c>
      <c r="AT92" s="36">
        <f t="shared" si="34"/>
        <v>0.29411764705882354</v>
      </c>
      <c r="AU92" s="36">
        <f t="shared" si="35"/>
        <v>0.29411764705882354</v>
      </c>
      <c r="AV92" s="27">
        <v>90</v>
      </c>
    </row>
    <row r="93" spans="1:48" x14ac:dyDescent="0.35">
      <c r="A93" t="s">
        <v>144</v>
      </c>
      <c r="B93" s="33">
        <v>90</v>
      </c>
      <c r="C93" s="27">
        <v>9</v>
      </c>
      <c r="D93" s="27">
        <v>1</v>
      </c>
      <c r="E93" s="27">
        <v>9</v>
      </c>
      <c r="F93" s="27">
        <f t="shared" si="21"/>
        <v>1</v>
      </c>
      <c r="G93" s="27">
        <f t="shared" si="22"/>
        <v>8</v>
      </c>
      <c r="H93" s="27">
        <f t="shared" si="23"/>
        <v>0</v>
      </c>
      <c r="I93" s="34">
        <f>VLOOKUP(F93,naive_stat!$A$4:$E$13,5,0)</f>
        <v>0.7567567567567568</v>
      </c>
      <c r="J93" s="35">
        <f>11-VLOOKUP(F93,naive_stat!$A$4:$F$13,6,0)</f>
        <v>10</v>
      </c>
      <c r="K93" s="36">
        <f>HLOOKUP(F93,$AL$3:AU93,AV93,0)</f>
        <v>0.70370370370370372</v>
      </c>
      <c r="L93" s="44">
        <f>IF(VLOOKUP(C93,dynamic!$A$4:$F$13,4,0)&gt;VLOOKUP(D93,dynamic!$A$4:$F$13,4,0),C93,D93)</f>
        <v>9</v>
      </c>
      <c r="M93" s="44">
        <f t="shared" si="20"/>
        <v>1</v>
      </c>
      <c r="N93" s="44">
        <f>IF(VLOOKUP(C93,dynamic!$A$4:$F$13,2,0)&gt;VLOOKUP(D93,dynamic!$A$4:$F$13,2,0),C93,D93)</f>
        <v>1</v>
      </c>
      <c r="O93" s="44">
        <f t="shared" si="24"/>
        <v>0</v>
      </c>
      <c r="P93" s="44">
        <f>IF(VLOOKUP(C93,dynamic!$A$4:$F$13,6,0)&gt;VLOOKUP(D93,dynamic!$A$4:$F$13,6,0),C93,D93)</f>
        <v>1</v>
      </c>
      <c r="Q93" s="44">
        <f t="shared" si="25"/>
        <v>0</v>
      </c>
      <c r="R93" s="27">
        <f>COUNTIF($E$4:$E93,R$3)</f>
        <v>8</v>
      </c>
      <c r="S93" s="27">
        <f>COUNTIF($E$4:$E93,S$3)</f>
        <v>19</v>
      </c>
      <c r="T93" s="27">
        <f>COUNTIF($E$4:$E93,T$3)</f>
        <v>9</v>
      </c>
      <c r="U93" s="27">
        <f>COUNTIF($E$4:$E93,U$3)</f>
        <v>10</v>
      </c>
      <c r="V93" s="27">
        <f>COUNTIF($E$4:$E93,V$3)</f>
        <v>10</v>
      </c>
      <c r="W93" s="27">
        <f>COUNTIF($E$4:$E93,W$3)</f>
        <v>6</v>
      </c>
      <c r="X93" s="27">
        <f>COUNTIF($E$4:$E93,X$3)</f>
        <v>7</v>
      </c>
      <c r="Y93" s="27">
        <f>COUNTIF($E$4:$E93,Y$3)</f>
        <v>10</v>
      </c>
      <c r="Z93" s="27">
        <f>COUNTIF($E$4:$E93,Z$3)</f>
        <v>5</v>
      </c>
      <c r="AA93" s="27">
        <f>COUNTIF($E$4:$E93,AA$3)</f>
        <v>6</v>
      </c>
      <c r="AB93" s="38">
        <f>COUNTIF($E$4:$F93,R$3)</f>
        <v>16</v>
      </c>
      <c r="AC93" s="28">
        <f>COUNTIF($E$4:$F93,S$3)</f>
        <v>27</v>
      </c>
      <c r="AD93" s="28">
        <f>COUNTIF($E$4:$F93,T$3)</f>
        <v>19</v>
      </c>
      <c r="AE93" s="28">
        <f>COUNTIF($E$4:$F93,U$3)</f>
        <v>19</v>
      </c>
      <c r="AF93" s="28">
        <f>COUNTIF($E$4:$F93,V$3)</f>
        <v>20</v>
      </c>
      <c r="AG93" s="28">
        <f>COUNTIF($E$4:$F93,W$3)</f>
        <v>14</v>
      </c>
      <c r="AH93" s="28">
        <f>COUNTIF($E$4:$F93,X$3)</f>
        <v>11</v>
      </c>
      <c r="AI93" s="28">
        <f>COUNTIF($E$4:$F93,Y$3)</f>
        <v>19</v>
      </c>
      <c r="AJ93" s="28">
        <f>COUNTIF($E$4:$F93,Z$3)</f>
        <v>17</v>
      </c>
      <c r="AK93" s="28">
        <f>COUNTIF($E$4:$F93,AA$3)</f>
        <v>18</v>
      </c>
      <c r="AL93" s="36">
        <f t="shared" si="26"/>
        <v>0.5</v>
      </c>
      <c r="AM93" s="36">
        <f t="shared" si="27"/>
        <v>0.70370370370370372</v>
      </c>
      <c r="AN93" s="36">
        <f t="shared" si="28"/>
        <v>0.47368421052631576</v>
      </c>
      <c r="AO93" s="36">
        <f t="shared" si="29"/>
        <v>0.52631578947368418</v>
      </c>
      <c r="AP93" s="36">
        <f t="shared" si="30"/>
        <v>0.5</v>
      </c>
      <c r="AQ93" s="36">
        <f t="shared" si="31"/>
        <v>0.42857142857142855</v>
      </c>
      <c r="AR93" s="36">
        <f t="shared" si="32"/>
        <v>0.63636363636363635</v>
      </c>
      <c r="AS93" s="36">
        <f t="shared" si="33"/>
        <v>0.52631578947368418</v>
      </c>
      <c r="AT93" s="36">
        <f t="shared" si="34"/>
        <v>0.29411764705882354</v>
      </c>
      <c r="AU93" s="36">
        <f t="shared" si="35"/>
        <v>0.33333333333333331</v>
      </c>
      <c r="AV93" s="27">
        <v>91</v>
      </c>
    </row>
    <row r="94" spans="1:48" x14ac:dyDescent="0.35">
      <c r="A94" t="s">
        <v>144</v>
      </c>
      <c r="B94" s="33">
        <v>91</v>
      </c>
      <c r="C94" s="27">
        <v>1</v>
      </c>
      <c r="D94" s="27">
        <v>2</v>
      </c>
      <c r="E94" s="27">
        <v>1</v>
      </c>
      <c r="F94" s="27">
        <f t="shared" si="21"/>
        <v>2</v>
      </c>
      <c r="G94" s="27">
        <f t="shared" si="22"/>
        <v>-1</v>
      </c>
      <c r="H94" s="27">
        <f t="shared" si="23"/>
        <v>0</v>
      </c>
      <c r="I94" s="34">
        <f>VLOOKUP(F94,naive_stat!$A$4:$E$13,5,0)</f>
        <v>0.4838709677419355</v>
      </c>
      <c r="J94" s="35">
        <f>11-VLOOKUP(F94,naive_stat!$A$4:$F$13,6,0)</f>
        <v>6</v>
      </c>
      <c r="K94" s="36">
        <f>HLOOKUP(F94,$AL$3:AU94,AV94,0)</f>
        <v>0.45</v>
      </c>
      <c r="L94" s="44">
        <f>IF(VLOOKUP(C94,dynamic!$A$4:$F$13,4,0)&gt;VLOOKUP(D94,dynamic!$A$4:$F$13,4,0),C94,D94)</f>
        <v>1</v>
      </c>
      <c r="M94" s="44">
        <f t="shared" si="20"/>
        <v>1</v>
      </c>
      <c r="N94" s="44">
        <f>IF(VLOOKUP(C94,dynamic!$A$4:$F$13,2,0)&gt;VLOOKUP(D94,dynamic!$A$4:$F$13,2,0),C94,D94)</f>
        <v>1</v>
      </c>
      <c r="O94" s="44">
        <f t="shared" si="24"/>
        <v>1</v>
      </c>
      <c r="P94" s="44">
        <f>IF(VLOOKUP(C94,dynamic!$A$4:$F$13,6,0)&gt;VLOOKUP(D94,dynamic!$A$4:$F$13,6,0),C94,D94)</f>
        <v>1</v>
      </c>
      <c r="Q94" s="44">
        <f t="shared" si="25"/>
        <v>1</v>
      </c>
      <c r="R94" s="27">
        <f>COUNTIF($E$4:$E94,R$3)</f>
        <v>8</v>
      </c>
      <c r="S94" s="27">
        <f>COUNTIF($E$4:$E94,S$3)</f>
        <v>20</v>
      </c>
      <c r="T94" s="27">
        <f>COUNTIF($E$4:$E94,T$3)</f>
        <v>9</v>
      </c>
      <c r="U94" s="27">
        <f>COUNTIF($E$4:$E94,U$3)</f>
        <v>10</v>
      </c>
      <c r="V94" s="27">
        <f>COUNTIF($E$4:$E94,V$3)</f>
        <v>10</v>
      </c>
      <c r="W94" s="27">
        <f>COUNTIF($E$4:$E94,W$3)</f>
        <v>6</v>
      </c>
      <c r="X94" s="27">
        <f>COUNTIF($E$4:$E94,X$3)</f>
        <v>7</v>
      </c>
      <c r="Y94" s="27">
        <f>COUNTIF($E$4:$E94,Y$3)</f>
        <v>10</v>
      </c>
      <c r="Z94" s="27">
        <f>COUNTIF($E$4:$E94,Z$3)</f>
        <v>5</v>
      </c>
      <c r="AA94" s="27">
        <f>COUNTIF($E$4:$E94,AA$3)</f>
        <v>6</v>
      </c>
      <c r="AB94" s="38">
        <f>COUNTIF($E$4:$F94,R$3)</f>
        <v>16</v>
      </c>
      <c r="AC94" s="28">
        <f>COUNTIF($E$4:$F94,S$3)</f>
        <v>28</v>
      </c>
      <c r="AD94" s="28">
        <f>COUNTIF($E$4:$F94,T$3)</f>
        <v>20</v>
      </c>
      <c r="AE94" s="28">
        <f>COUNTIF($E$4:$F94,U$3)</f>
        <v>19</v>
      </c>
      <c r="AF94" s="28">
        <f>COUNTIF($E$4:$F94,V$3)</f>
        <v>20</v>
      </c>
      <c r="AG94" s="28">
        <f>COUNTIF($E$4:$F94,W$3)</f>
        <v>14</v>
      </c>
      <c r="AH94" s="28">
        <f>COUNTIF($E$4:$F94,X$3)</f>
        <v>11</v>
      </c>
      <c r="AI94" s="28">
        <f>COUNTIF($E$4:$F94,Y$3)</f>
        <v>19</v>
      </c>
      <c r="AJ94" s="28">
        <f>COUNTIF($E$4:$F94,Z$3)</f>
        <v>17</v>
      </c>
      <c r="AK94" s="28">
        <f>COUNTIF($E$4:$F94,AA$3)</f>
        <v>18</v>
      </c>
      <c r="AL94" s="36">
        <f t="shared" si="26"/>
        <v>0.5</v>
      </c>
      <c r="AM94" s="36">
        <f t="shared" si="27"/>
        <v>0.7142857142857143</v>
      </c>
      <c r="AN94" s="36">
        <f t="shared" si="28"/>
        <v>0.45</v>
      </c>
      <c r="AO94" s="36">
        <f t="shared" si="29"/>
        <v>0.52631578947368418</v>
      </c>
      <c r="AP94" s="36">
        <f t="shared" si="30"/>
        <v>0.5</v>
      </c>
      <c r="AQ94" s="36">
        <f t="shared" si="31"/>
        <v>0.42857142857142855</v>
      </c>
      <c r="AR94" s="36">
        <f t="shared" si="32"/>
        <v>0.63636363636363635</v>
      </c>
      <c r="AS94" s="36">
        <f t="shared" si="33"/>
        <v>0.52631578947368418</v>
      </c>
      <c r="AT94" s="36">
        <f t="shared" si="34"/>
        <v>0.29411764705882354</v>
      </c>
      <c r="AU94" s="36">
        <f t="shared" si="35"/>
        <v>0.33333333333333331</v>
      </c>
      <c r="AV94" s="27">
        <v>92</v>
      </c>
    </row>
    <row r="95" spans="1:48" x14ac:dyDescent="0.35">
      <c r="A95" t="s">
        <v>144</v>
      </c>
      <c r="B95" s="33">
        <v>92</v>
      </c>
      <c r="C95" s="27">
        <v>0</v>
      </c>
      <c r="D95" s="27">
        <v>5</v>
      </c>
      <c r="E95" s="27">
        <v>0</v>
      </c>
      <c r="F95" s="27">
        <f t="shared" si="21"/>
        <v>5</v>
      </c>
      <c r="G95" s="27">
        <f t="shared" si="22"/>
        <v>-5</v>
      </c>
      <c r="H95" s="27">
        <f t="shared" si="23"/>
        <v>0</v>
      </c>
      <c r="I95" s="34">
        <f>VLOOKUP(F95,naive_stat!$A$4:$E$13,5,0)</f>
        <v>0.42307692307692307</v>
      </c>
      <c r="J95" s="35">
        <f>11-VLOOKUP(F95,naive_stat!$A$4:$F$13,6,0)</f>
        <v>3</v>
      </c>
      <c r="K95" s="36">
        <f>HLOOKUP(F95,$AL$3:AU95,AV95,0)</f>
        <v>0.4</v>
      </c>
      <c r="L95" s="44">
        <f>IF(VLOOKUP(C95,dynamic!$A$4:$F$13,4,0)&gt;VLOOKUP(D95,dynamic!$A$4:$F$13,4,0),C95,D95)</f>
        <v>0</v>
      </c>
      <c r="M95" s="44">
        <f t="shared" si="20"/>
        <v>1</v>
      </c>
      <c r="N95" s="44">
        <f>IF(VLOOKUP(C95,dynamic!$A$4:$F$13,2,0)&gt;VLOOKUP(D95,dynamic!$A$4:$F$13,2,0),C95,D95)</f>
        <v>0</v>
      </c>
      <c r="O95" s="44">
        <f t="shared" si="24"/>
        <v>1</v>
      </c>
      <c r="P95" s="44">
        <f>IF(VLOOKUP(C95,dynamic!$A$4:$F$13,6,0)&gt;VLOOKUP(D95,dynamic!$A$4:$F$13,6,0),C95,D95)</f>
        <v>0</v>
      </c>
      <c r="Q95" s="44">
        <f t="shared" si="25"/>
        <v>1</v>
      </c>
      <c r="R95" s="27">
        <f>COUNTIF($E$4:$E95,R$3)</f>
        <v>9</v>
      </c>
      <c r="S95" s="27">
        <f>COUNTIF($E$4:$E95,S$3)</f>
        <v>20</v>
      </c>
      <c r="T95" s="27">
        <f>COUNTIF($E$4:$E95,T$3)</f>
        <v>9</v>
      </c>
      <c r="U95" s="27">
        <f>COUNTIF($E$4:$E95,U$3)</f>
        <v>10</v>
      </c>
      <c r="V95" s="27">
        <f>COUNTIF($E$4:$E95,V$3)</f>
        <v>10</v>
      </c>
      <c r="W95" s="27">
        <f>COUNTIF($E$4:$E95,W$3)</f>
        <v>6</v>
      </c>
      <c r="X95" s="27">
        <f>COUNTIF($E$4:$E95,X$3)</f>
        <v>7</v>
      </c>
      <c r="Y95" s="27">
        <f>COUNTIF($E$4:$E95,Y$3)</f>
        <v>10</v>
      </c>
      <c r="Z95" s="27">
        <f>COUNTIF($E$4:$E95,Z$3)</f>
        <v>5</v>
      </c>
      <c r="AA95" s="27">
        <f>COUNTIF($E$4:$E95,AA$3)</f>
        <v>6</v>
      </c>
      <c r="AB95" s="38">
        <f>COUNTIF($E$4:$F95,R$3)</f>
        <v>17</v>
      </c>
      <c r="AC95" s="28">
        <f>COUNTIF($E$4:$F95,S$3)</f>
        <v>28</v>
      </c>
      <c r="AD95" s="28">
        <f>COUNTIF($E$4:$F95,T$3)</f>
        <v>20</v>
      </c>
      <c r="AE95" s="28">
        <f>COUNTIF($E$4:$F95,U$3)</f>
        <v>19</v>
      </c>
      <c r="AF95" s="28">
        <f>COUNTIF($E$4:$F95,V$3)</f>
        <v>20</v>
      </c>
      <c r="AG95" s="28">
        <f>COUNTIF($E$4:$F95,W$3)</f>
        <v>15</v>
      </c>
      <c r="AH95" s="28">
        <f>COUNTIF($E$4:$F95,X$3)</f>
        <v>11</v>
      </c>
      <c r="AI95" s="28">
        <f>COUNTIF($E$4:$F95,Y$3)</f>
        <v>19</v>
      </c>
      <c r="AJ95" s="28">
        <f>COUNTIF($E$4:$F95,Z$3)</f>
        <v>17</v>
      </c>
      <c r="AK95" s="28">
        <f>COUNTIF($E$4:$F95,AA$3)</f>
        <v>18</v>
      </c>
      <c r="AL95" s="36">
        <f t="shared" si="26"/>
        <v>0.52941176470588236</v>
      </c>
      <c r="AM95" s="36">
        <f t="shared" si="27"/>
        <v>0.7142857142857143</v>
      </c>
      <c r="AN95" s="36">
        <f t="shared" si="28"/>
        <v>0.45</v>
      </c>
      <c r="AO95" s="36">
        <f t="shared" si="29"/>
        <v>0.52631578947368418</v>
      </c>
      <c r="AP95" s="36">
        <f t="shared" si="30"/>
        <v>0.5</v>
      </c>
      <c r="AQ95" s="36">
        <f t="shared" si="31"/>
        <v>0.4</v>
      </c>
      <c r="AR95" s="36">
        <f t="shared" si="32"/>
        <v>0.63636363636363635</v>
      </c>
      <c r="AS95" s="36">
        <f t="shared" si="33"/>
        <v>0.52631578947368418</v>
      </c>
      <c r="AT95" s="36">
        <f t="shared" si="34"/>
        <v>0.29411764705882354</v>
      </c>
      <c r="AU95" s="36">
        <f t="shared" si="35"/>
        <v>0.33333333333333331</v>
      </c>
      <c r="AV95" s="27">
        <v>93</v>
      </c>
    </row>
    <row r="96" spans="1:48" x14ac:dyDescent="0.35">
      <c r="A96" t="s">
        <v>144</v>
      </c>
      <c r="B96" s="33">
        <v>93</v>
      </c>
      <c r="C96" s="27">
        <v>4</v>
      </c>
      <c r="D96" s="27">
        <v>5</v>
      </c>
      <c r="E96" s="27">
        <v>5</v>
      </c>
      <c r="F96" s="27">
        <f t="shared" si="21"/>
        <v>4</v>
      </c>
      <c r="G96" s="27">
        <f t="shared" si="22"/>
        <v>-1</v>
      </c>
      <c r="H96" s="27">
        <f t="shared" si="23"/>
        <v>0</v>
      </c>
      <c r="I96" s="34">
        <f>VLOOKUP(F96,naive_stat!$A$4:$E$13,5,0)</f>
        <v>0.5161290322580645</v>
      </c>
      <c r="J96" s="35">
        <f>11-VLOOKUP(F96,naive_stat!$A$4:$F$13,6,0)</f>
        <v>8</v>
      </c>
      <c r="K96" s="36">
        <f>HLOOKUP(F96,$AL$3:AU96,AV96,0)</f>
        <v>0.47619047619047616</v>
      </c>
      <c r="L96" s="44">
        <f>IF(VLOOKUP(C96,dynamic!$A$4:$F$13,4,0)&gt;VLOOKUP(D96,dynamic!$A$4:$F$13,4,0),C96,D96)</f>
        <v>4</v>
      </c>
      <c r="M96" s="44">
        <f t="shared" si="20"/>
        <v>0</v>
      </c>
      <c r="N96" s="44">
        <f>IF(VLOOKUP(C96,dynamic!$A$4:$F$13,2,0)&gt;VLOOKUP(D96,dynamic!$A$4:$F$13,2,0),C96,D96)</f>
        <v>4</v>
      </c>
      <c r="O96" s="44">
        <f t="shared" si="24"/>
        <v>0</v>
      </c>
      <c r="P96" s="44">
        <f>IF(VLOOKUP(C96,dynamic!$A$4:$F$13,6,0)&gt;VLOOKUP(D96,dynamic!$A$4:$F$13,6,0),C96,D96)</f>
        <v>5</v>
      </c>
      <c r="Q96" s="44">
        <f t="shared" si="25"/>
        <v>1</v>
      </c>
      <c r="R96" s="27">
        <f>COUNTIF($E$4:$E96,R$3)</f>
        <v>9</v>
      </c>
      <c r="S96" s="27">
        <f>COUNTIF($E$4:$E96,S$3)</f>
        <v>20</v>
      </c>
      <c r="T96" s="27">
        <f>COUNTIF($E$4:$E96,T$3)</f>
        <v>9</v>
      </c>
      <c r="U96" s="27">
        <f>COUNTIF($E$4:$E96,U$3)</f>
        <v>10</v>
      </c>
      <c r="V96" s="27">
        <f>COUNTIF($E$4:$E96,V$3)</f>
        <v>10</v>
      </c>
      <c r="W96" s="27">
        <f>COUNTIF($E$4:$E96,W$3)</f>
        <v>7</v>
      </c>
      <c r="X96" s="27">
        <f>COUNTIF($E$4:$E96,X$3)</f>
        <v>7</v>
      </c>
      <c r="Y96" s="27">
        <f>COUNTIF($E$4:$E96,Y$3)</f>
        <v>10</v>
      </c>
      <c r="Z96" s="27">
        <f>COUNTIF($E$4:$E96,Z$3)</f>
        <v>5</v>
      </c>
      <c r="AA96" s="27">
        <f>COUNTIF($E$4:$E96,AA$3)</f>
        <v>6</v>
      </c>
      <c r="AB96" s="38">
        <f>COUNTIF($E$4:$F96,R$3)</f>
        <v>17</v>
      </c>
      <c r="AC96" s="28">
        <f>COUNTIF($E$4:$F96,S$3)</f>
        <v>28</v>
      </c>
      <c r="AD96" s="28">
        <f>COUNTIF($E$4:$F96,T$3)</f>
        <v>20</v>
      </c>
      <c r="AE96" s="28">
        <f>COUNTIF($E$4:$F96,U$3)</f>
        <v>19</v>
      </c>
      <c r="AF96" s="28">
        <f>COUNTIF($E$4:$F96,V$3)</f>
        <v>21</v>
      </c>
      <c r="AG96" s="28">
        <f>COUNTIF($E$4:$F96,W$3)</f>
        <v>16</v>
      </c>
      <c r="AH96" s="28">
        <f>COUNTIF($E$4:$F96,X$3)</f>
        <v>11</v>
      </c>
      <c r="AI96" s="28">
        <f>COUNTIF($E$4:$F96,Y$3)</f>
        <v>19</v>
      </c>
      <c r="AJ96" s="28">
        <f>COUNTIF($E$4:$F96,Z$3)</f>
        <v>17</v>
      </c>
      <c r="AK96" s="28">
        <f>COUNTIF($E$4:$F96,AA$3)</f>
        <v>18</v>
      </c>
      <c r="AL96" s="36">
        <f t="shared" si="26"/>
        <v>0.52941176470588236</v>
      </c>
      <c r="AM96" s="36">
        <f t="shared" si="27"/>
        <v>0.7142857142857143</v>
      </c>
      <c r="AN96" s="36">
        <f t="shared" si="28"/>
        <v>0.45</v>
      </c>
      <c r="AO96" s="36">
        <f t="shared" si="29"/>
        <v>0.52631578947368418</v>
      </c>
      <c r="AP96" s="36">
        <f t="shared" si="30"/>
        <v>0.47619047619047616</v>
      </c>
      <c r="AQ96" s="36">
        <f t="shared" si="31"/>
        <v>0.4375</v>
      </c>
      <c r="AR96" s="36">
        <f t="shared" si="32"/>
        <v>0.63636363636363635</v>
      </c>
      <c r="AS96" s="36">
        <f t="shared" si="33"/>
        <v>0.52631578947368418</v>
      </c>
      <c r="AT96" s="36">
        <f t="shared" si="34"/>
        <v>0.29411764705882354</v>
      </c>
      <c r="AU96" s="36">
        <f t="shared" si="35"/>
        <v>0.33333333333333331</v>
      </c>
      <c r="AV96" s="27">
        <v>94</v>
      </c>
    </row>
    <row r="97" spans="1:48" x14ac:dyDescent="0.35">
      <c r="A97" t="s">
        <v>144</v>
      </c>
      <c r="B97" s="33">
        <v>94</v>
      </c>
      <c r="C97" s="27">
        <v>0</v>
      </c>
      <c r="D97" s="27">
        <v>9</v>
      </c>
      <c r="E97" s="27">
        <v>0</v>
      </c>
      <c r="F97" s="27">
        <f t="shared" si="21"/>
        <v>9</v>
      </c>
      <c r="G97" s="27">
        <f t="shared" si="22"/>
        <v>-9</v>
      </c>
      <c r="H97" s="27">
        <f t="shared" si="23"/>
        <v>0</v>
      </c>
      <c r="I97" s="34">
        <f>VLOOKUP(F97,naive_stat!$A$4:$E$13,5,0)</f>
        <v>0.4</v>
      </c>
      <c r="J97" s="35">
        <f>11-VLOOKUP(F97,naive_stat!$A$4:$F$13,6,0)</f>
        <v>2</v>
      </c>
      <c r="K97" s="36">
        <f>HLOOKUP(F97,$AL$3:AU97,AV97,0)</f>
        <v>0.31578947368421051</v>
      </c>
      <c r="L97" s="44">
        <f>IF(VLOOKUP(C97,dynamic!$A$4:$F$13,4,0)&gt;VLOOKUP(D97,dynamic!$A$4:$F$13,4,0),C97,D97)</f>
        <v>9</v>
      </c>
      <c r="M97" s="44">
        <f t="shared" si="20"/>
        <v>0</v>
      </c>
      <c r="N97" s="44">
        <f>IF(VLOOKUP(C97,dynamic!$A$4:$F$13,2,0)&gt;VLOOKUP(D97,dynamic!$A$4:$F$13,2,0),C97,D97)</f>
        <v>0</v>
      </c>
      <c r="O97" s="44">
        <f t="shared" si="24"/>
        <v>1</v>
      </c>
      <c r="P97" s="44">
        <f>IF(VLOOKUP(C97,dynamic!$A$4:$F$13,6,0)&gt;VLOOKUP(D97,dynamic!$A$4:$F$13,6,0),C97,D97)</f>
        <v>0</v>
      </c>
      <c r="Q97" s="44">
        <f t="shared" si="25"/>
        <v>1</v>
      </c>
      <c r="R97" s="27">
        <f>COUNTIF($E$4:$E97,R$3)</f>
        <v>10</v>
      </c>
      <c r="S97" s="27">
        <f>COUNTIF($E$4:$E97,S$3)</f>
        <v>20</v>
      </c>
      <c r="T97" s="27">
        <f>COUNTIF($E$4:$E97,T$3)</f>
        <v>9</v>
      </c>
      <c r="U97" s="27">
        <f>COUNTIF($E$4:$E97,U$3)</f>
        <v>10</v>
      </c>
      <c r="V97" s="27">
        <f>COUNTIF($E$4:$E97,V$3)</f>
        <v>10</v>
      </c>
      <c r="W97" s="27">
        <f>COUNTIF($E$4:$E97,W$3)</f>
        <v>7</v>
      </c>
      <c r="X97" s="27">
        <f>COUNTIF($E$4:$E97,X$3)</f>
        <v>7</v>
      </c>
      <c r="Y97" s="27">
        <f>COUNTIF($E$4:$E97,Y$3)</f>
        <v>10</v>
      </c>
      <c r="Z97" s="27">
        <f>COUNTIF($E$4:$E97,Z$3)</f>
        <v>5</v>
      </c>
      <c r="AA97" s="27">
        <f>COUNTIF($E$4:$E97,AA$3)</f>
        <v>6</v>
      </c>
      <c r="AB97" s="38">
        <f>COUNTIF($E$4:$F97,R$3)</f>
        <v>18</v>
      </c>
      <c r="AC97" s="28">
        <f>COUNTIF($E$4:$F97,S$3)</f>
        <v>28</v>
      </c>
      <c r="AD97" s="28">
        <f>COUNTIF($E$4:$F97,T$3)</f>
        <v>20</v>
      </c>
      <c r="AE97" s="28">
        <f>COUNTIF($E$4:$F97,U$3)</f>
        <v>19</v>
      </c>
      <c r="AF97" s="28">
        <f>COUNTIF($E$4:$F97,V$3)</f>
        <v>21</v>
      </c>
      <c r="AG97" s="28">
        <f>COUNTIF($E$4:$F97,W$3)</f>
        <v>16</v>
      </c>
      <c r="AH97" s="28">
        <f>COUNTIF($E$4:$F97,X$3)</f>
        <v>11</v>
      </c>
      <c r="AI97" s="28">
        <f>COUNTIF($E$4:$F97,Y$3)</f>
        <v>19</v>
      </c>
      <c r="AJ97" s="28">
        <f>COUNTIF($E$4:$F97,Z$3)</f>
        <v>17</v>
      </c>
      <c r="AK97" s="28">
        <f>COUNTIF($E$4:$F97,AA$3)</f>
        <v>19</v>
      </c>
      <c r="AL97" s="36">
        <f t="shared" si="26"/>
        <v>0.55555555555555558</v>
      </c>
      <c r="AM97" s="36">
        <f t="shared" si="27"/>
        <v>0.7142857142857143</v>
      </c>
      <c r="AN97" s="36">
        <f t="shared" si="28"/>
        <v>0.45</v>
      </c>
      <c r="AO97" s="36">
        <f t="shared" si="29"/>
        <v>0.52631578947368418</v>
      </c>
      <c r="AP97" s="36">
        <f t="shared" si="30"/>
        <v>0.47619047619047616</v>
      </c>
      <c r="AQ97" s="36">
        <f t="shared" si="31"/>
        <v>0.4375</v>
      </c>
      <c r="AR97" s="36">
        <f t="shared" si="32"/>
        <v>0.63636363636363635</v>
      </c>
      <c r="AS97" s="36">
        <f t="shared" si="33"/>
        <v>0.52631578947368418</v>
      </c>
      <c r="AT97" s="36">
        <f t="shared" si="34"/>
        <v>0.29411764705882354</v>
      </c>
      <c r="AU97" s="36">
        <f t="shared" si="35"/>
        <v>0.31578947368421051</v>
      </c>
      <c r="AV97" s="27">
        <v>95</v>
      </c>
    </row>
    <row r="98" spans="1:48" x14ac:dyDescent="0.35">
      <c r="A98" t="s">
        <v>144</v>
      </c>
      <c r="B98" s="33">
        <v>95</v>
      </c>
      <c r="C98" s="27">
        <v>1</v>
      </c>
      <c r="D98" s="27">
        <v>4</v>
      </c>
      <c r="E98" s="27">
        <v>1</v>
      </c>
      <c r="F98" s="27">
        <f t="shared" si="21"/>
        <v>4</v>
      </c>
      <c r="G98" s="27">
        <f t="shared" si="22"/>
        <v>-3</v>
      </c>
      <c r="H98" s="27">
        <f t="shared" si="23"/>
        <v>0</v>
      </c>
      <c r="I98" s="34">
        <f>VLOOKUP(F98,naive_stat!$A$4:$E$13,5,0)</f>
        <v>0.5161290322580645</v>
      </c>
      <c r="J98" s="35">
        <f>11-VLOOKUP(F98,naive_stat!$A$4:$F$13,6,0)</f>
        <v>8</v>
      </c>
      <c r="K98" s="36">
        <f>HLOOKUP(F98,$AL$3:AU98,AV98,0)</f>
        <v>0.45454545454545453</v>
      </c>
      <c r="L98" s="44">
        <f>IF(VLOOKUP(C98,dynamic!$A$4:$F$13,4,0)&gt;VLOOKUP(D98,dynamic!$A$4:$F$13,4,0),C98,D98)</f>
        <v>1</v>
      </c>
      <c r="M98" s="44">
        <f t="shared" si="20"/>
        <v>1</v>
      </c>
      <c r="N98" s="44">
        <f>IF(VLOOKUP(C98,dynamic!$A$4:$F$13,2,0)&gt;VLOOKUP(D98,dynamic!$A$4:$F$13,2,0),C98,D98)</f>
        <v>1</v>
      </c>
      <c r="O98" s="44">
        <f t="shared" si="24"/>
        <v>1</v>
      </c>
      <c r="P98" s="44">
        <f>IF(VLOOKUP(C98,dynamic!$A$4:$F$13,6,0)&gt;VLOOKUP(D98,dynamic!$A$4:$F$13,6,0),C98,D98)</f>
        <v>1</v>
      </c>
      <c r="Q98" s="44">
        <f t="shared" si="25"/>
        <v>1</v>
      </c>
      <c r="R98" s="27">
        <f>COUNTIF($E$4:$E98,R$3)</f>
        <v>10</v>
      </c>
      <c r="S98" s="27">
        <f>COUNTIF($E$4:$E98,S$3)</f>
        <v>21</v>
      </c>
      <c r="T98" s="27">
        <f>COUNTIF($E$4:$E98,T$3)</f>
        <v>9</v>
      </c>
      <c r="U98" s="27">
        <f>COUNTIF($E$4:$E98,U$3)</f>
        <v>10</v>
      </c>
      <c r="V98" s="27">
        <f>COUNTIF($E$4:$E98,V$3)</f>
        <v>10</v>
      </c>
      <c r="W98" s="27">
        <f>COUNTIF($E$4:$E98,W$3)</f>
        <v>7</v>
      </c>
      <c r="X98" s="27">
        <f>COUNTIF($E$4:$E98,X$3)</f>
        <v>7</v>
      </c>
      <c r="Y98" s="27">
        <f>COUNTIF($E$4:$E98,Y$3)</f>
        <v>10</v>
      </c>
      <c r="Z98" s="27">
        <f>COUNTIF($E$4:$E98,Z$3)</f>
        <v>5</v>
      </c>
      <c r="AA98" s="27">
        <f>COUNTIF($E$4:$E98,AA$3)</f>
        <v>6</v>
      </c>
      <c r="AB98" s="38">
        <f>COUNTIF($E$4:$F98,R$3)</f>
        <v>18</v>
      </c>
      <c r="AC98" s="28">
        <f>COUNTIF($E$4:$F98,S$3)</f>
        <v>29</v>
      </c>
      <c r="AD98" s="28">
        <f>COUNTIF($E$4:$F98,T$3)</f>
        <v>20</v>
      </c>
      <c r="AE98" s="28">
        <f>COUNTIF($E$4:$F98,U$3)</f>
        <v>19</v>
      </c>
      <c r="AF98" s="28">
        <f>COUNTIF($E$4:$F98,V$3)</f>
        <v>22</v>
      </c>
      <c r="AG98" s="28">
        <f>COUNTIF($E$4:$F98,W$3)</f>
        <v>16</v>
      </c>
      <c r="AH98" s="28">
        <f>COUNTIF($E$4:$F98,X$3)</f>
        <v>11</v>
      </c>
      <c r="AI98" s="28">
        <f>COUNTIF($E$4:$F98,Y$3)</f>
        <v>19</v>
      </c>
      <c r="AJ98" s="28">
        <f>COUNTIF($E$4:$F98,Z$3)</f>
        <v>17</v>
      </c>
      <c r="AK98" s="28">
        <f>COUNTIF($E$4:$F98,AA$3)</f>
        <v>19</v>
      </c>
      <c r="AL98" s="36">
        <f t="shared" si="26"/>
        <v>0.55555555555555558</v>
      </c>
      <c r="AM98" s="36">
        <f t="shared" si="27"/>
        <v>0.72413793103448276</v>
      </c>
      <c r="AN98" s="36">
        <f t="shared" si="28"/>
        <v>0.45</v>
      </c>
      <c r="AO98" s="36">
        <f t="shared" si="29"/>
        <v>0.52631578947368418</v>
      </c>
      <c r="AP98" s="36">
        <f t="shared" si="30"/>
        <v>0.45454545454545453</v>
      </c>
      <c r="AQ98" s="36">
        <f t="shared" si="31"/>
        <v>0.4375</v>
      </c>
      <c r="AR98" s="36">
        <f t="shared" si="32"/>
        <v>0.63636363636363635</v>
      </c>
      <c r="AS98" s="36">
        <f t="shared" si="33"/>
        <v>0.52631578947368418</v>
      </c>
      <c r="AT98" s="36">
        <f t="shared" si="34"/>
        <v>0.29411764705882354</v>
      </c>
      <c r="AU98" s="36">
        <f t="shared" si="35"/>
        <v>0.31578947368421051</v>
      </c>
      <c r="AV98" s="27">
        <v>96</v>
      </c>
    </row>
    <row r="99" spans="1:48" x14ac:dyDescent="0.35">
      <c r="A99" t="s">
        <v>144</v>
      </c>
      <c r="B99" s="33">
        <v>96</v>
      </c>
      <c r="C99" s="27">
        <v>2</v>
      </c>
      <c r="D99" s="27">
        <v>7</v>
      </c>
      <c r="E99" s="27">
        <v>7</v>
      </c>
      <c r="F99" s="27">
        <f t="shared" si="21"/>
        <v>2</v>
      </c>
      <c r="G99" s="27">
        <f t="shared" si="22"/>
        <v>-5</v>
      </c>
      <c r="H99" s="27">
        <f t="shared" si="23"/>
        <v>0</v>
      </c>
      <c r="I99" s="34">
        <f>VLOOKUP(F99,naive_stat!$A$4:$E$13,5,0)</f>
        <v>0.4838709677419355</v>
      </c>
      <c r="J99" s="35">
        <f>11-VLOOKUP(F99,naive_stat!$A$4:$F$13,6,0)</f>
        <v>6</v>
      </c>
      <c r="K99" s="36">
        <f>HLOOKUP(F99,$AL$3:AU99,AV99,0)</f>
        <v>0.42857142857142855</v>
      </c>
      <c r="L99" s="44">
        <f>IF(VLOOKUP(C99,dynamic!$A$4:$F$13,4,0)&gt;VLOOKUP(D99,dynamic!$A$4:$F$13,4,0),C99,D99)</f>
        <v>2</v>
      </c>
      <c r="M99" s="44">
        <f t="shared" si="20"/>
        <v>0</v>
      </c>
      <c r="N99" s="44">
        <f>IF(VLOOKUP(C99,dynamic!$A$4:$F$13,2,0)&gt;VLOOKUP(D99,dynamic!$A$4:$F$13,2,0),C99,D99)</f>
        <v>7</v>
      </c>
      <c r="O99" s="44">
        <f t="shared" si="24"/>
        <v>1</v>
      </c>
      <c r="P99" s="44">
        <f>IF(VLOOKUP(C99,dynamic!$A$4:$F$13,6,0)&gt;VLOOKUP(D99,dynamic!$A$4:$F$13,6,0),C99,D99)</f>
        <v>7</v>
      </c>
      <c r="Q99" s="44">
        <f t="shared" si="25"/>
        <v>1</v>
      </c>
      <c r="R99" s="27">
        <f>COUNTIF($E$4:$E99,R$3)</f>
        <v>10</v>
      </c>
      <c r="S99" s="27">
        <f>COUNTIF($E$4:$E99,S$3)</f>
        <v>21</v>
      </c>
      <c r="T99" s="27">
        <f>COUNTIF($E$4:$E99,T$3)</f>
        <v>9</v>
      </c>
      <c r="U99" s="27">
        <f>COUNTIF($E$4:$E99,U$3)</f>
        <v>10</v>
      </c>
      <c r="V99" s="27">
        <f>COUNTIF($E$4:$E99,V$3)</f>
        <v>10</v>
      </c>
      <c r="W99" s="27">
        <f>COUNTIF($E$4:$E99,W$3)</f>
        <v>7</v>
      </c>
      <c r="X99" s="27">
        <f>COUNTIF($E$4:$E99,X$3)</f>
        <v>7</v>
      </c>
      <c r="Y99" s="27">
        <f>COUNTIF($E$4:$E99,Y$3)</f>
        <v>11</v>
      </c>
      <c r="Z99" s="27">
        <f>COUNTIF($E$4:$E99,Z$3)</f>
        <v>5</v>
      </c>
      <c r="AA99" s="27">
        <f>COUNTIF($E$4:$E99,AA$3)</f>
        <v>6</v>
      </c>
      <c r="AB99" s="38">
        <f>COUNTIF($E$4:$F99,R$3)</f>
        <v>18</v>
      </c>
      <c r="AC99" s="28">
        <f>COUNTIF($E$4:$F99,S$3)</f>
        <v>29</v>
      </c>
      <c r="AD99" s="28">
        <f>COUNTIF($E$4:$F99,T$3)</f>
        <v>21</v>
      </c>
      <c r="AE99" s="28">
        <f>COUNTIF($E$4:$F99,U$3)</f>
        <v>19</v>
      </c>
      <c r="AF99" s="28">
        <f>COUNTIF($E$4:$F99,V$3)</f>
        <v>22</v>
      </c>
      <c r="AG99" s="28">
        <f>COUNTIF($E$4:$F99,W$3)</f>
        <v>16</v>
      </c>
      <c r="AH99" s="28">
        <f>COUNTIF($E$4:$F99,X$3)</f>
        <v>11</v>
      </c>
      <c r="AI99" s="28">
        <f>COUNTIF($E$4:$F99,Y$3)</f>
        <v>20</v>
      </c>
      <c r="AJ99" s="28">
        <f>COUNTIF($E$4:$F99,Z$3)</f>
        <v>17</v>
      </c>
      <c r="AK99" s="28">
        <f>COUNTIF($E$4:$F99,AA$3)</f>
        <v>19</v>
      </c>
      <c r="AL99" s="36">
        <f t="shared" si="26"/>
        <v>0.55555555555555558</v>
      </c>
      <c r="AM99" s="36">
        <f t="shared" si="27"/>
        <v>0.72413793103448276</v>
      </c>
      <c r="AN99" s="36">
        <f t="shared" si="28"/>
        <v>0.42857142857142855</v>
      </c>
      <c r="AO99" s="36">
        <f t="shared" si="29"/>
        <v>0.52631578947368418</v>
      </c>
      <c r="AP99" s="36">
        <f t="shared" si="30"/>
        <v>0.45454545454545453</v>
      </c>
      <c r="AQ99" s="36">
        <f t="shared" si="31"/>
        <v>0.4375</v>
      </c>
      <c r="AR99" s="36">
        <f t="shared" si="32"/>
        <v>0.63636363636363635</v>
      </c>
      <c r="AS99" s="36">
        <f t="shared" si="33"/>
        <v>0.55000000000000004</v>
      </c>
      <c r="AT99" s="36">
        <f t="shared" si="34"/>
        <v>0.29411764705882354</v>
      </c>
      <c r="AU99" s="36">
        <f t="shared" si="35"/>
        <v>0.31578947368421051</v>
      </c>
      <c r="AV99" s="27">
        <v>97</v>
      </c>
    </row>
    <row r="100" spans="1:48" x14ac:dyDescent="0.35">
      <c r="A100" t="s">
        <v>144</v>
      </c>
      <c r="B100" s="33">
        <v>97</v>
      </c>
      <c r="C100" s="27">
        <v>9</v>
      </c>
      <c r="D100" s="27">
        <v>5</v>
      </c>
      <c r="E100" s="27">
        <v>5</v>
      </c>
      <c r="F100" s="27">
        <f t="shared" si="21"/>
        <v>9</v>
      </c>
      <c r="G100" s="27">
        <f t="shared" si="22"/>
        <v>4</v>
      </c>
      <c r="H100" s="27">
        <f t="shared" si="23"/>
        <v>0</v>
      </c>
      <c r="I100" s="34">
        <f>VLOOKUP(F100,naive_stat!$A$4:$E$13,5,0)</f>
        <v>0.4</v>
      </c>
      <c r="J100" s="35">
        <f>11-VLOOKUP(F100,naive_stat!$A$4:$F$13,6,0)</f>
        <v>2</v>
      </c>
      <c r="K100" s="36">
        <f>HLOOKUP(F100,$AL$3:AU100,AV100,0)</f>
        <v>0.3</v>
      </c>
      <c r="L100" s="44">
        <f>IF(VLOOKUP(C100,dynamic!$A$4:$F$13,4,0)&gt;VLOOKUP(D100,dynamic!$A$4:$F$13,4,0),C100,D100)</f>
        <v>9</v>
      </c>
      <c r="M100" s="44">
        <f t="shared" si="20"/>
        <v>0</v>
      </c>
      <c r="N100" s="44">
        <f>IF(VLOOKUP(C100,dynamic!$A$4:$F$13,2,0)&gt;VLOOKUP(D100,dynamic!$A$4:$F$13,2,0),C100,D100)</f>
        <v>5</v>
      </c>
      <c r="O100" s="44">
        <f t="shared" si="24"/>
        <v>1</v>
      </c>
      <c r="P100" s="44">
        <f>IF(VLOOKUP(C100,dynamic!$A$4:$F$13,6,0)&gt;VLOOKUP(D100,dynamic!$A$4:$F$13,6,0),C100,D100)</f>
        <v>5</v>
      </c>
      <c r="Q100" s="44">
        <f t="shared" si="25"/>
        <v>1</v>
      </c>
      <c r="R100" s="27">
        <f>COUNTIF($E$4:$E100,R$3)</f>
        <v>10</v>
      </c>
      <c r="S100" s="27">
        <f>COUNTIF($E$4:$E100,S$3)</f>
        <v>21</v>
      </c>
      <c r="T100" s="27">
        <f>COUNTIF($E$4:$E100,T$3)</f>
        <v>9</v>
      </c>
      <c r="U100" s="27">
        <f>COUNTIF($E$4:$E100,U$3)</f>
        <v>10</v>
      </c>
      <c r="V100" s="27">
        <f>COUNTIF($E$4:$E100,V$3)</f>
        <v>10</v>
      </c>
      <c r="W100" s="27">
        <f>COUNTIF($E$4:$E100,W$3)</f>
        <v>8</v>
      </c>
      <c r="X100" s="27">
        <f>COUNTIF($E$4:$E100,X$3)</f>
        <v>7</v>
      </c>
      <c r="Y100" s="27">
        <f>COUNTIF($E$4:$E100,Y$3)</f>
        <v>11</v>
      </c>
      <c r="Z100" s="27">
        <f>COUNTIF($E$4:$E100,Z$3)</f>
        <v>5</v>
      </c>
      <c r="AA100" s="27">
        <f>COUNTIF($E$4:$E100,AA$3)</f>
        <v>6</v>
      </c>
      <c r="AB100" s="38">
        <f>COUNTIF($E$4:$F100,R$3)</f>
        <v>18</v>
      </c>
      <c r="AC100" s="28">
        <f>COUNTIF($E$4:$F100,S$3)</f>
        <v>29</v>
      </c>
      <c r="AD100" s="28">
        <f>COUNTIF($E$4:$F100,T$3)</f>
        <v>21</v>
      </c>
      <c r="AE100" s="28">
        <f>COUNTIF($E$4:$F100,U$3)</f>
        <v>19</v>
      </c>
      <c r="AF100" s="28">
        <f>COUNTIF($E$4:$F100,V$3)</f>
        <v>22</v>
      </c>
      <c r="AG100" s="28">
        <f>COUNTIF($E$4:$F100,W$3)</f>
        <v>17</v>
      </c>
      <c r="AH100" s="28">
        <f>COUNTIF($E$4:$F100,X$3)</f>
        <v>11</v>
      </c>
      <c r="AI100" s="28">
        <f>COUNTIF($E$4:$F100,Y$3)</f>
        <v>20</v>
      </c>
      <c r="AJ100" s="28">
        <f>COUNTIF($E$4:$F100,Z$3)</f>
        <v>17</v>
      </c>
      <c r="AK100" s="28">
        <f>COUNTIF($E$4:$F100,AA$3)</f>
        <v>20</v>
      </c>
      <c r="AL100" s="36">
        <f t="shared" si="26"/>
        <v>0.55555555555555558</v>
      </c>
      <c r="AM100" s="36">
        <f t="shared" si="27"/>
        <v>0.72413793103448276</v>
      </c>
      <c r="AN100" s="36">
        <f t="shared" si="28"/>
        <v>0.42857142857142855</v>
      </c>
      <c r="AO100" s="36">
        <f t="shared" si="29"/>
        <v>0.52631578947368418</v>
      </c>
      <c r="AP100" s="36">
        <f t="shared" si="30"/>
        <v>0.45454545454545453</v>
      </c>
      <c r="AQ100" s="36">
        <f t="shared" si="31"/>
        <v>0.47058823529411764</v>
      </c>
      <c r="AR100" s="36">
        <f t="shared" si="32"/>
        <v>0.63636363636363635</v>
      </c>
      <c r="AS100" s="36">
        <f t="shared" si="33"/>
        <v>0.55000000000000004</v>
      </c>
      <c r="AT100" s="36">
        <f t="shared" si="34"/>
        <v>0.29411764705882354</v>
      </c>
      <c r="AU100" s="36">
        <f t="shared" si="35"/>
        <v>0.3</v>
      </c>
      <c r="AV100" s="27">
        <v>98</v>
      </c>
    </row>
    <row r="101" spans="1:48" x14ac:dyDescent="0.35">
      <c r="A101" t="s">
        <v>144</v>
      </c>
      <c r="B101" s="33">
        <v>98</v>
      </c>
      <c r="C101" s="27">
        <v>4</v>
      </c>
      <c r="D101" s="27">
        <v>6</v>
      </c>
      <c r="E101" s="27">
        <v>4</v>
      </c>
      <c r="F101" s="27">
        <f t="shared" si="21"/>
        <v>6</v>
      </c>
      <c r="G101" s="27">
        <f t="shared" si="22"/>
        <v>-2</v>
      </c>
      <c r="H101" s="27">
        <f t="shared" si="23"/>
        <v>0</v>
      </c>
      <c r="I101" s="34">
        <f>VLOOKUP(F101,naive_stat!$A$4:$E$13,5,0)</f>
        <v>0.55555555555555558</v>
      </c>
      <c r="J101" s="35">
        <f>11-VLOOKUP(F101,naive_stat!$A$4:$F$13,6,0)</f>
        <v>9</v>
      </c>
      <c r="K101" s="36">
        <f>HLOOKUP(F101,$AL$3:AU101,AV101,0)</f>
        <v>0.58333333333333337</v>
      </c>
      <c r="L101" s="44">
        <f>IF(VLOOKUP(C101,dynamic!$A$4:$F$13,4,0)&gt;VLOOKUP(D101,dynamic!$A$4:$F$13,4,0),C101,D101)</f>
        <v>4</v>
      </c>
      <c r="M101" s="44">
        <f t="shared" si="20"/>
        <v>1</v>
      </c>
      <c r="N101" s="44">
        <f>IF(VLOOKUP(C101,dynamic!$A$4:$F$13,2,0)&gt;VLOOKUP(D101,dynamic!$A$4:$F$13,2,0),C101,D101)</f>
        <v>4</v>
      </c>
      <c r="O101" s="44">
        <f t="shared" si="24"/>
        <v>1</v>
      </c>
      <c r="P101" s="44">
        <f>IF(VLOOKUP(C101,dynamic!$A$4:$F$13,6,0)&gt;VLOOKUP(D101,dynamic!$A$4:$F$13,6,0),C101,D101)</f>
        <v>6</v>
      </c>
      <c r="Q101" s="44">
        <f t="shared" si="25"/>
        <v>0</v>
      </c>
      <c r="R101" s="27">
        <f>COUNTIF($E$4:$E101,R$3)</f>
        <v>10</v>
      </c>
      <c r="S101" s="27">
        <f>COUNTIF($E$4:$E101,S$3)</f>
        <v>21</v>
      </c>
      <c r="T101" s="27">
        <f>COUNTIF($E$4:$E101,T$3)</f>
        <v>9</v>
      </c>
      <c r="U101" s="27">
        <f>COUNTIF($E$4:$E101,U$3)</f>
        <v>10</v>
      </c>
      <c r="V101" s="27">
        <f>COUNTIF($E$4:$E101,V$3)</f>
        <v>11</v>
      </c>
      <c r="W101" s="27">
        <f>COUNTIF($E$4:$E101,W$3)</f>
        <v>8</v>
      </c>
      <c r="X101" s="27">
        <f>COUNTIF($E$4:$E101,X$3)</f>
        <v>7</v>
      </c>
      <c r="Y101" s="27">
        <f>COUNTIF($E$4:$E101,Y$3)</f>
        <v>11</v>
      </c>
      <c r="Z101" s="27">
        <f>COUNTIF($E$4:$E101,Z$3)</f>
        <v>5</v>
      </c>
      <c r="AA101" s="27">
        <f>COUNTIF($E$4:$E101,AA$3)</f>
        <v>6</v>
      </c>
      <c r="AB101" s="38">
        <f>COUNTIF($E$4:$F101,R$3)</f>
        <v>18</v>
      </c>
      <c r="AC101" s="28">
        <f>COUNTIF($E$4:$F101,S$3)</f>
        <v>29</v>
      </c>
      <c r="AD101" s="28">
        <f>COUNTIF($E$4:$F101,T$3)</f>
        <v>21</v>
      </c>
      <c r="AE101" s="28">
        <f>COUNTIF($E$4:$F101,U$3)</f>
        <v>19</v>
      </c>
      <c r="AF101" s="28">
        <f>COUNTIF($E$4:$F101,V$3)</f>
        <v>23</v>
      </c>
      <c r="AG101" s="28">
        <f>COUNTIF($E$4:$F101,W$3)</f>
        <v>17</v>
      </c>
      <c r="AH101" s="28">
        <f>COUNTIF($E$4:$F101,X$3)</f>
        <v>12</v>
      </c>
      <c r="AI101" s="28">
        <f>COUNTIF($E$4:$F101,Y$3)</f>
        <v>20</v>
      </c>
      <c r="AJ101" s="28">
        <f>COUNTIF($E$4:$F101,Z$3)</f>
        <v>17</v>
      </c>
      <c r="AK101" s="28">
        <f>COUNTIF($E$4:$F101,AA$3)</f>
        <v>20</v>
      </c>
      <c r="AL101" s="36">
        <f t="shared" si="26"/>
        <v>0.55555555555555558</v>
      </c>
      <c r="AM101" s="36">
        <f t="shared" si="27"/>
        <v>0.72413793103448276</v>
      </c>
      <c r="AN101" s="36">
        <f t="shared" si="28"/>
        <v>0.42857142857142855</v>
      </c>
      <c r="AO101" s="36">
        <f t="shared" si="29"/>
        <v>0.52631578947368418</v>
      </c>
      <c r="AP101" s="36">
        <f t="shared" si="30"/>
        <v>0.47826086956521741</v>
      </c>
      <c r="AQ101" s="36">
        <f t="shared" si="31"/>
        <v>0.47058823529411764</v>
      </c>
      <c r="AR101" s="36">
        <f t="shared" si="32"/>
        <v>0.58333333333333337</v>
      </c>
      <c r="AS101" s="36">
        <f t="shared" si="33"/>
        <v>0.55000000000000004</v>
      </c>
      <c r="AT101" s="36">
        <f t="shared" si="34"/>
        <v>0.29411764705882354</v>
      </c>
      <c r="AU101" s="36">
        <f t="shared" si="35"/>
        <v>0.3</v>
      </c>
      <c r="AV101" s="27">
        <v>99</v>
      </c>
    </row>
    <row r="102" spans="1:48" x14ac:dyDescent="0.35">
      <c r="A102" t="s">
        <v>144</v>
      </c>
      <c r="B102" s="33">
        <v>99</v>
      </c>
      <c r="C102" s="27">
        <v>2</v>
      </c>
      <c r="D102" s="27">
        <v>7</v>
      </c>
      <c r="E102" s="27">
        <v>2</v>
      </c>
      <c r="F102" s="27">
        <f t="shared" si="21"/>
        <v>7</v>
      </c>
      <c r="G102" s="27">
        <f t="shared" si="22"/>
        <v>-5</v>
      </c>
      <c r="H102" s="27">
        <f t="shared" si="23"/>
        <v>0</v>
      </c>
      <c r="I102" s="34">
        <f>VLOOKUP(F102,naive_stat!$A$4:$E$13,5,0)</f>
        <v>0.44827586206896552</v>
      </c>
      <c r="J102" s="35">
        <f>11-VLOOKUP(F102,naive_stat!$A$4:$F$13,6,0)</f>
        <v>4</v>
      </c>
      <c r="K102" s="36">
        <f>HLOOKUP(F102,$AL$3:AU102,AV102,0)</f>
        <v>0.52380952380952384</v>
      </c>
      <c r="L102" s="44">
        <f>IF(VLOOKUP(C102,dynamic!$A$4:$F$13,4,0)&gt;VLOOKUP(D102,dynamic!$A$4:$F$13,4,0),C102,D102)</f>
        <v>2</v>
      </c>
      <c r="M102" s="44">
        <f t="shared" si="20"/>
        <v>1</v>
      </c>
      <c r="N102" s="44">
        <f>IF(VLOOKUP(C102,dynamic!$A$4:$F$13,2,0)&gt;VLOOKUP(D102,dynamic!$A$4:$F$13,2,0),C102,D102)</f>
        <v>7</v>
      </c>
      <c r="O102" s="44">
        <f t="shared" si="24"/>
        <v>0</v>
      </c>
      <c r="P102" s="44">
        <f>IF(VLOOKUP(C102,dynamic!$A$4:$F$13,6,0)&gt;VLOOKUP(D102,dynamic!$A$4:$F$13,6,0),C102,D102)</f>
        <v>7</v>
      </c>
      <c r="Q102" s="44">
        <f t="shared" si="25"/>
        <v>0</v>
      </c>
      <c r="R102" s="27">
        <f>COUNTIF($E$4:$E102,R$3)</f>
        <v>10</v>
      </c>
      <c r="S102" s="27">
        <f>COUNTIF($E$4:$E102,S$3)</f>
        <v>21</v>
      </c>
      <c r="T102" s="27">
        <f>COUNTIF($E$4:$E102,T$3)</f>
        <v>10</v>
      </c>
      <c r="U102" s="27">
        <f>COUNTIF($E$4:$E102,U$3)</f>
        <v>10</v>
      </c>
      <c r="V102" s="27">
        <f>COUNTIF($E$4:$E102,V$3)</f>
        <v>11</v>
      </c>
      <c r="W102" s="27">
        <f>COUNTIF($E$4:$E102,W$3)</f>
        <v>8</v>
      </c>
      <c r="X102" s="27">
        <f>COUNTIF($E$4:$E102,X$3)</f>
        <v>7</v>
      </c>
      <c r="Y102" s="27">
        <f>COUNTIF($E$4:$E102,Y$3)</f>
        <v>11</v>
      </c>
      <c r="Z102" s="27">
        <f>COUNTIF($E$4:$E102,Z$3)</f>
        <v>5</v>
      </c>
      <c r="AA102" s="27">
        <f>COUNTIF($E$4:$E102,AA$3)</f>
        <v>6</v>
      </c>
      <c r="AB102" s="38">
        <f>COUNTIF($E$4:$F102,R$3)</f>
        <v>18</v>
      </c>
      <c r="AC102" s="28">
        <f>COUNTIF($E$4:$F102,S$3)</f>
        <v>29</v>
      </c>
      <c r="AD102" s="28">
        <f>COUNTIF($E$4:$F102,T$3)</f>
        <v>22</v>
      </c>
      <c r="AE102" s="28">
        <f>COUNTIF($E$4:$F102,U$3)</f>
        <v>19</v>
      </c>
      <c r="AF102" s="28">
        <f>COUNTIF($E$4:$F102,V$3)</f>
        <v>23</v>
      </c>
      <c r="AG102" s="28">
        <f>COUNTIF($E$4:$F102,W$3)</f>
        <v>17</v>
      </c>
      <c r="AH102" s="28">
        <f>COUNTIF($E$4:$F102,X$3)</f>
        <v>12</v>
      </c>
      <c r="AI102" s="28">
        <f>COUNTIF($E$4:$F102,Y$3)</f>
        <v>21</v>
      </c>
      <c r="AJ102" s="28">
        <f>COUNTIF($E$4:$F102,Z$3)</f>
        <v>17</v>
      </c>
      <c r="AK102" s="28">
        <f>COUNTIF($E$4:$F102,AA$3)</f>
        <v>20</v>
      </c>
      <c r="AL102" s="36">
        <f t="shared" si="26"/>
        <v>0.55555555555555558</v>
      </c>
      <c r="AM102" s="36">
        <f t="shared" si="27"/>
        <v>0.72413793103448276</v>
      </c>
      <c r="AN102" s="36">
        <f t="shared" si="28"/>
        <v>0.45454545454545453</v>
      </c>
      <c r="AO102" s="36">
        <f t="shared" si="29"/>
        <v>0.52631578947368418</v>
      </c>
      <c r="AP102" s="36">
        <f t="shared" si="30"/>
        <v>0.47826086956521741</v>
      </c>
      <c r="AQ102" s="36">
        <f t="shared" si="31"/>
        <v>0.47058823529411764</v>
      </c>
      <c r="AR102" s="36">
        <f t="shared" si="32"/>
        <v>0.58333333333333337</v>
      </c>
      <c r="AS102" s="36">
        <f t="shared" si="33"/>
        <v>0.52380952380952384</v>
      </c>
      <c r="AT102" s="36">
        <f t="shared" si="34"/>
        <v>0.29411764705882354</v>
      </c>
      <c r="AU102" s="36">
        <f t="shared" si="35"/>
        <v>0.3</v>
      </c>
      <c r="AV102" s="27">
        <v>100</v>
      </c>
    </row>
    <row r="103" spans="1:48" x14ac:dyDescent="0.35">
      <c r="A103" t="s">
        <v>144</v>
      </c>
      <c r="B103" s="33">
        <v>100</v>
      </c>
      <c r="C103" s="27">
        <v>5</v>
      </c>
      <c r="D103" s="27">
        <v>3</v>
      </c>
      <c r="E103" s="27">
        <v>5</v>
      </c>
      <c r="F103" s="27">
        <f t="shared" si="21"/>
        <v>3</v>
      </c>
      <c r="G103" s="27">
        <f t="shared" si="22"/>
        <v>2</v>
      </c>
      <c r="H103" s="27">
        <f t="shared" si="23"/>
        <v>0</v>
      </c>
      <c r="I103" s="34">
        <f>VLOOKUP(F103,naive_stat!$A$4:$E$13,5,0)</f>
        <v>0.48148148148148145</v>
      </c>
      <c r="J103" s="35">
        <f>11-VLOOKUP(F103,naive_stat!$A$4:$F$13,6,0)</f>
        <v>5</v>
      </c>
      <c r="K103" s="36">
        <f>HLOOKUP(F103,$AL$3:AU103,AV103,0)</f>
        <v>0.5</v>
      </c>
      <c r="L103" s="44">
        <f>IF(VLOOKUP(C103,dynamic!$A$4:$F$13,4,0)&gt;VLOOKUP(D103,dynamic!$A$4:$F$13,4,0),C103,D103)</f>
        <v>3</v>
      </c>
      <c r="M103" s="44">
        <f>IF(L103=E103,1,0)</f>
        <v>0</v>
      </c>
      <c r="N103" s="44">
        <f>IF(VLOOKUP(C103,dynamic!$A$4:$F$13,2,0)&gt;VLOOKUP(D103,dynamic!$A$4:$F$13,2,0),C103,D103)</f>
        <v>3</v>
      </c>
      <c r="O103" s="44">
        <f t="shared" si="24"/>
        <v>0</v>
      </c>
      <c r="P103" s="44">
        <f>IF(VLOOKUP(C103,dynamic!$A$4:$F$13,6,0)&gt;VLOOKUP(D103,dynamic!$A$4:$F$13,6,0),C103,D103)</f>
        <v>3</v>
      </c>
      <c r="Q103" s="44">
        <f t="shared" si="25"/>
        <v>0</v>
      </c>
      <c r="R103" s="27">
        <f>COUNTIF($E$4:$E103,R$3)</f>
        <v>10</v>
      </c>
      <c r="S103" s="27">
        <f>COUNTIF($E$4:$E103,S$3)</f>
        <v>21</v>
      </c>
      <c r="T103" s="27">
        <f>COUNTIF($E$4:$E103,T$3)</f>
        <v>10</v>
      </c>
      <c r="U103" s="27">
        <f>COUNTIF($E$4:$E103,U$3)</f>
        <v>10</v>
      </c>
      <c r="V103" s="27">
        <f>COUNTIF($E$4:$E103,V$3)</f>
        <v>11</v>
      </c>
      <c r="W103" s="27">
        <f>COUNTIF($E$4:$E103,W$3)</f>
        <v>9</v>
      </c>
      <c r="X103" s="27">
        <f>COUNTIF($E$4:$E103,X$3)</f>
        <v>7</v>
      </c>
      <c r="Y103" s="27">
        <f>COUNTIF($E$4:$E103,Y$3)</f>
        <v>11</v>
      </c>
      <c r="Z103" s="27">
        <f>COUNTIF($E$4:$E103,Z$3)</f>
        <v>5</v>
      </c>
      <c r="AA103" s="27">
        <f>COUNTIF($E$4:$E103,AA$3)</f>
        <v>6</v>
      </c>
      <c r="AB103" s="42">
        <f>COUNTIF($E$4:$F103,R$3)</f>
        <v>18</v>
      </c>
      <c r="AC103" s="43">
        <f>COUNTIF($E$4:$F103,S$3)</f>
        <v>29</v>
      </c>
      <c r="AD103" s="43">
        <f>COUNTIF($E$4:$F103,T$3)</f>
        <v>22</v>
      </c>
      <c r="AE103" s="43">
        <f>COUNTIF($E$4:$F103,U$3)</f>
        <v>20</v>
      </c>
      <c r="AF103" s="43">
        <f>COUNTIF($E$4:$F103,V$3)</f>
        <v>23</v>
      </c>
      <c r="AG103" s="43">
        <f>COUNTIF($E$4:$F103,W$3)</f>
        <v>18</v>
      </c>
      <c r="AH103" s="43">
        <f>COUNTIF($E$4:$F103,X$3)</f>
        <v>12</v>
      </c>
      <c r="AI103" s="43">
        <f>COUNTIF($E$4:$F103,Y$3)</f>
        <v>21</v>
      </c>
      <c r="AJ103" s="43">
        <f>COUNTIF($E$4:$F103,Z$3)</f>
        <v>17</v>
      </c>
      <c r="AK103" s="43">
        <f>COUNTIF($E$4:$F103,AA$3)</f>
        <v>20</v>
      </c>
      <c r="AL103" s="36">
        <f t="shared" si="26"/>
        <v>0.55555555555555558</v>
      </c>
      <c r="AM103" s="36">
        <f t="shared" si="27"/>
        <v>0.72413793103448276</v>
      </c>
      <c r="AN103" s="36">
        <f t="shared" si="28"/>
        <v>0.45454545454545453</v>
      </c>
      <c r="AO103" s="36">
        <f t="shared" si="29"/>
        <v>0.5</v>
      </c>
      <c r="AP103" s="36">
        <f t="shared" si="30"/>
        <v>0.47826086956521741</v>
      </c>
      <c r="AQ103" s="36">
        <f t="shared" si="31"/>
        <v>0.5</v>
      </c>
      <c r="AR103" s="36">
        <f t="shared" si="32"/>
        <v>0.58333333333333337</v>
      </c>
      <c r="AS103" s="36">
        <f t="shared" si="33"/>
        <v>0.52380952380952384</v>
      </c>
      <c r="AT103" s="36">
        <f t="shared" si="34"/>
        <v>0.29411764705882354</v>
      </c>
      <c r="AU103" s="36">
        <f t="shared" si="35"/>
        <v>0.3</v>
      </c>
      <c r="AV103" s="27">
        <v>101</v>
      </c>
    </row>
    <row r="104" spans="1:48" x14ac:dyDescent="0.35">
      <c r="A104" t="s">
        <v>145</v>
      </c>
      <c r="B104" s="32">
        <v>101</v>
      </c>
      <c r="C104">
        <v>9</v>
      </c>
      <c r="D104">
        <v>7</v>
      </c>
      <c r="E104">
        <v>9</v>
      </c>
      <c r="F104">
        <f t="shared" si="21"/>
        <v>7</v>
      </c>
      <c r="G104">
        <f t="shared" si="22"/>
        <v>2</v>
      </c>
      <c r="H104">
        <f t="shared" si="23"/>
        <v>0</v>
      </c>
      <c r="I104" s="5">
        <f>VLOOKUP(F104,naive_stat!$A$4:$E$13,5,0)</f>
        <v>0.44827586206896552</v>
      </c>
      <c r="J104" s="35">
        <f>11-VLOOKUP(F104,naive_stat!$A$4:$F$13,6,0)</f>
        <v>4</v>
      </c>
      <c r="K104" s="4">
        <f>HLOOKUP(F104,$AL$3:AU104,AV104,0)</f>
        <v>0.5</v>
      </c>
      <c r="L104" s="47">
        <f>IF(VLOOKUP(C104,dynamic!$A$4:$F$13,4,0)&gt;VLOOKUP(D104,dynamic!$A$4:$F$13,4,0),C104,D104)</f>
        <v>9</v>
      </c>
      <c r="M104" s="47">
        <f>IF(L104=E104,1,0)</f>
        <v>1</v>
      </c>
      <c r="N104" s="46">
        <f>IF(VLOOKUP(C104,dynamic!$A$4:$F$13,2,0)&gt;VLOOKUP(D104,dynamic!$A$4:$F$13,2,0),C104,D104)</f>
        <v>7</v>
      </c>
      <c r="O104" s="46">
        <f t="shared" si="24"/>
        <v>0</v>
      </c>
      <c r="P104" s="46">
        <f>IF(VLOOKUP(C104,dynamic!$A$4:$F$13,6,0)&gt;VLOOKUP(D104,dynamic!$A$4:$F$13,6,0),C104,D104)</f>
        <v>7</v>
      </c>
      <c r="Q104" s="46">
        <f t="shared" si="25"/>
        <v>0</v>
      </c>
      <c r="R104">
        <f>COUNTIF($E$4:$E104,R$3)</f>
        <v>10</v>
      </c>
      <c r="S104">
        <f>COUNTIF($E$4:$E104,S$3)</f>
        <v>21</v>
      </c>
      <c r="T104">
        <f>COUNTIF($E$4:$E104,T$3)</f>
        <v>10</v>
      </c>
      <c r="U104">
        <f>COUNTIF($E$4:$E104,U$3)</f>
        <v>10</v>
      </c>
      <c r="V104">
        <f>COUNTIF($E$4:$E104,V$3)</f>
        <v>11</v>
      </c>
      <c r="W104">
        <f>COUNTIF($E$4:$E104,W$3)</f>
        <v>9</v>
      </c>
      <c r="X104">
        <f>COUNTIF($E$4:$E104,X$3)</f>
        <v>7</v>
      </c>
      <c r="Y104">
        <f>COUNTIF($E$4:$E104,Y$3)</f>
        <v>11</v>
      </c>
      <c r="Z104">
        <f>COUNTIF($E$4:$E104,Z$3)</f>
        <v>5</v>
      </c>
      <c r="AA104">
        <f>COUNTIF($E$4:$E104,AA$3)</f>
        <v>7</v>
      </c>
      <c r="AB104" s="39">
        <f>COUNTIF($E$4:$F104,R$3)</f>
        <v>18</v>
      </c>
      <c r="AC104" s="41">
        <f>COUNTIF($E$4:$F104,S$3)</f>
        <v>29</v>
      </c>
      <c r="AD104" s="41">
        <f>COUNTIF($E$4:$F104,T$3)</f>
        <v>22</v>
      </c>
      <c r="AE104" s="41">
        <f>COUNTIF($E$4:$F104,U$3)</f>
        <v>20</v>
      </c>
      <c r="AF104" s="41">
        <f>COUNTIF($E$4:$F104,V$3)</f>
        <v>23</v>
      </c>
      <c r="AG104" s="41">
        <f>COUNTIF($E$4:$F104,W$3)</f>
        <v>18</v>
      </c>
      <c r="AH104" s="41">
        <f>COUNTIF($E$4:$F104,X$3)</f>
        <v>12</v>
      </c>
      <c r="AI104" s="41">
        <f>COUNTIF($E$4:$F104,Y$3)</f>
        <v>22</v>
      </c>
      <c r="AJ104" s="41">
        <f>COUNTIF($E$4:$F104,Z$3)</f>
        <v>17</v>
      </c>
      <c r="AK104" s="41">
        <f>COUNTIF($E$4:$F104,AA$3)</f>
        <v>21</v>
      </c>
      <c r="AL104" s="4">
        <f t="shared" si="26"/>
        <v>0.55555555555555558</v>
      </c>
      <c r="AM104" s="4">
        <f t="shared" si="27"/>
        <v>0.72413793103448276</v>
      </c>
      <c r="AN104" s="4">
        <f t="shared" si="28"/>
        <v>0.45454545454545453</v>
      </c>
      <c r="AO104" s="4">
        <f t="shared" si="29"/>
        <v>0.5</v>
      </c>
      <c r="AP104" s="4">
        <f t="shared" si="30"/>
        <v>0.47826086956521741</v>
      </c>
      <c r="AQ104" s="4">
        <f t="shared" si="31"/>
        <v>0.5</v>
      </c>
      <c r="AR104" s="4">
        <f t="shared" si="32"/>
        <v>0.58333333333333337</v>
      </c>
      <c r="AS104" s="4">
        <f t="shared" si="33"/>
        <v>0.5</v>
      </c>
      <c r="AT104" s="4">
        <f t="shared" si="34"/>
        <v>0.29411764705882354</v>
      </c>
      <c r="AU104" s="4">
        <f t="shared" si="35"/>
        <v>0.33333333333333331</v>
      </c>
      <c r="AV104">
        <v>102</v>
      </c>
    </row>
    <row r="105" spans="1:48" x14ac:dyDescent="0.35">
      <c r="A105" t="s">
        <v>145</v>
      </c>
      <c r="B105" s="32">
        <v>102</v>
      </c>
      <c r="C105">
        <v>4</v>
      </c>
      <c r="D105">
        <v>0</v>
      </c>
      <c r="E105">
        <v>0</v>
      </c>
      <c r="F105">
        <f t="shared" si="21"/>
        <v>4</v>
      </c>
      <c r="G105">
        <f t="shared" si="22"/>
        <v>4</v>
      </c>
      <c r="H105">
        <f t="shared" si="23"/>
        <v>0</v>
      </c>
      <c r="I105" s="5">
        <f>VLOOKUP(F105,naive_stat!$A$4:$E$13,5,0)</f>
        <v>0.5161290322580645</v>
      </c>
      <c r="J105" s="35">
        <f>11-VLOOKUP(F105,naive_stat!$A$4:$F$13,6,0)</f>
        <v>8</v>
      </c>
      <c r="K105" s="4">
        <f>HLOOKUP(F105,$AL$3:AU105,AV105,0)</f>
        <v>0.45833333333333331</v>
      </c>
      <c r="L105" s="47">
        <f>IF(VLOOKUP(C105,dynamic!$A$4:$F$13,4,0)&gt;VLOOKUP(D105,dynamic!$A$4:$F$13,4,0),C105,D105)</f>
        <v>4</v>
      </c>
      <c r="M105" s="47">
        <f t="shared" ref="M105:M143" si="36">IF(L105=E105,1,0)</f>
        <v>0</v>
      </c>
      <c r="N105" s="46">
        <f>IF(VLOOKUP(C105,dynamic!$A$4:$F$13,2,0)&gt;VLOOKUP(D105,dynamic!$A$4:$F$13,2,0),C105,D105)</f>
        <v>4</v>
      </c>
      <c r="O105" s="46">
        <f t="shared" si="24"/>
        <v>0</v>
      </c>
      <c r="P105" s="46">
        <f>IF(VLOOKUP(C105,dynamic!$A$4:$F$13,6,0)&gt;VLOOKUP(D105,dynamic!$A$4:$F$13,6,0),C105,D105)</f>
        <v>0</v>
      </c>
      <c r="Q105" s="46">
        <f t="shared" si="25"/>
        <v>1</v>
      </c>
      <c r="R105">
        <f>COUNTIF($E$4:$E105,R$3)</f>
        <v>11</v>
      </c>
      <c r="S105">
        <f>COUNTIF($E$4:$E105,S$3)</f>
        <v>21</v>
      </c>
      <c r="T105">
        <f>COUNTIF($E$4:$E105,T$3)</f>
        <v>10</v>
      </c>
      <c r="U105">
        <f>COUNTIF($E$4:$E105,U$3)</f>
        <v>10</v>
      </c>
      <c r="V105">
        <f>COUNTIF($E$4:$E105,V$3)</f>
        <v>11</v>
      </c>
      <c r="W105">
        <f>COUNTIF($E$4:$E105,W$3)</f>
        <v>9</v>
      </c>
      <c r="X105">
        <f>COUNTIF($E$4:$E105,X$3)</f>
        <v>7</v>
      </c>
      <c r="Y105">
        <f>COUNTIF($E$4:$E105,Y$3)</f>
        <v>11</v>
      </c>
      <c r="Z105">
        <f>COUNTIF($E$4:$E105,Z$3)</f>
        <v>5</v>
      </c>
      <c r="AA105">
        <f>COUNTIF($E$4:$E105,AA$3)</f>
        <v>7</v>
      </c>
      <c r="AB105" s="39">
        <f>COUNTIF($E$4:$F105,R$3)</f>
        <v>19</v>
      </c>
      <c r="AC105" s="41">
        <f>COUNTIF($E$4:$F105,S$3)</f>
        <v>29</v>
      </c>
      <c r="AD105" s="41">
        <f>COUNTIF($E$4:$F105,T$3)</f>
        <v>22</v>
      </c>
      <c r="AE105" s="41">
        <f>COUNTIF($E$4:$F105,U$3)</f>
        <v>20</v>
      </c>
      <c r="AF105" s="41">
        <f>COUNTIF($E$4:$F105,V$3)</f>
        <v>24</v>
      </c>
      <c r="AG105" s="41">
        <f>COUNTIF($E$4:$F105,W$3)</f>
        <v>18</v>
      </c>
      <c r="AH105" s="41">
        <f>COUNTIF($E$4:$F105,X$3)</f>
        <v>12</v>
      </c>
      <c r="AI105" s="41">
        <f>COUNTIF($E$4:$F105,Y$3)</f>
        <v>22</v>
      </c>
      <c r="AJ105" s="41">
        <f>COUNTIF($E$4:$F105,Z$3)</f>
        <v>17</v>
      </c>
      <c r="AK105" s="41">
        <f>COUNTIF($E$4:$F105,AA$3)</f>
        <v>21</v>
      </c>
      <c r="AL105" s="4">
        <f t="shared" si="26"/>
        <v>0.57894736842105265</v>
      </c>
      <c r="AM105" s="4">
        <f t="shared" si="27"/>
        <v>0.72413793103448276</v>
      </c>
      <c r="AN105" s="4">
        <f t="shared" si="28"/>
        <v>0.45454545454545453</v>
      </c>
      <c r="AO105" s="4">
        <f t="shared" si="29"/>
        <v>0.5</v>
      </c>
      <c r="AP105" s="4">
        <f t="shared" si="30"/>
        <v>0.45833333333333331</v>
      </c>
      <c r="AQ105" s="4">
        <f t="shared" si="31"/>
        <v>0.5</v>
      </c>
      <c r="AR105" s="4">
        <f t="shared" si="32"/>
        <v>0.58333333333333337</v>
      </c>
      <c r="AS105" s="4">
        <f t="shared" si="33"/>
        <v>0.5</v>
      </c>
      <c r="AT105" s="4">
        <f t="shared" si="34"/>
        <v>0.29411764705882354</v>
      </c>
      <c r="AU105" s="4">
        <f t="shared" si="35"/>
        <v>0.33333333333333331</v>
      </c>
      <c r="AV105">
        <v>103</v>
      </c>
    </row>
    <row r="106" spans="1:48" x14ac:dyDescent="0.35">
      <c r="A106" t="s">
        <v>145</v>
      </c>
      <c r="B106" s="32">
        <v>103</v>
      </c>
      <c r="C106">
        <v>4</v>
      </c>
      <c r="D106">
        <v>0</v>
      </c>
      <c r="E106">
        <v>0</v>
      </c>
      <c r="F106">
        <f t="shared" si="21"/>
        <v>4</v>
      </c>
      <c r="G106">
        <f t="shared" si="22"/>
        <v>4</v>
      </c>
      <c r="H106">
        <f t="shared" si="23"/>
        <v>0</v>
      </c>
      <c r="I106" s="5">
        <f>VLOOKUP(F106,naive_stat!$A$4:$E$13,5,0)</f>
        <v>0.5161290322580645</v>
      </c>
      <c r="J106" s="35">
        <f>11-VLOOKUP(F106,naive_stat!$A$4:$F$13,6,0)</f>
        <v>8</v>
      </c>
      <c r="K106" s="4">
        <f>HLOOKUP(F106,$AL$3:AU106,AV106,0)</f>
        <v>0.44</v>
      </c>
      <c r="L106" s="47">
        <f>IF(VLOOKUP(C106,dynamic!$A$4:$F$13,4,0)&gt;VLOOKUP(D106,dynamic!$A$4:$F$13,4,0),C106,D106)</f>
        <v>4</v>
      </c>
      <c r="M106" s="47">
        <f t="shared" si="36"/>
        <v>0</v>
      </c>
      <c r="N106" s="46">
        <f>IF(VLOOKUP(C106,dynamic!$A$4:$F$13,2,0)&gt;VLOOKUP(D106,dynamic!$A$4:$F$13,2,0),C106,D106)</f>
        <v>4</v>
      </c>
      <c r="O106" s="46">
        <f t="shared" si="24"/>
        <v>0</v>
      </c>
      <c r="P106" s="46">
        <f>IF(VLOOKUP(C106,dynamic!$A$4:$F$13,6,0)&gt;VLOOKUP(D106,dynamic!$A$4:$F$13,6,0),C106,D106)</f>
        <v>0</v>
      </c>
      <c r="Q106" s="46">
        <f t="shared" si="25"/>
        <v>1</v>
      </c>
      <c r="R106">
        <f>COUNTIF($E$4:$E106,R$3)</f>
        <v>12</v>
      </c>
      <c r="S106">
        <f>COUNTIF($E$4:$E106,S$3)</f>
        <v>21</v>
      </c>
      <c r="T106">
        <f>COUNTIF($E$4:$E106,T$3)</f>
        <v>10</v>
      </c>
      <c r="U106">
        <f>COUNTIF($E$4:$E106,U$3)</f>
        <v>10</v>
      </c>
      <c r="V106">
        <f>COUNTIF($E$4:$E106,V$3)</f>
        <v>11</v>
      </c>
      <c r="W106">
        <f>COUNTIF($E$4:$E106,W$3)</f>
        <v>9</v>
      </c>
      <c r="X106">
        <f>COUNTIF($E$4:$E106,X$3)</f>
        <v>7</v>
      </c>
      <c r="Y106">
        <f>COUNTIF($E$4:$E106,Y$3)</f>
        <v>11</v>
      </c>
      <c r="Z106">
        <f>COUNTIF($E$4:$E106,Z$3)</f>
        <v>5</v>
      </c>
      <c r="AA106">
        <f>COUNTIF($E$4:$E106,AA$3)</f>
        <v>7</v>
      </c>
      <c r="AB106" s="39">
        <f>COUNTIF($E$4:$F106,R$3)</f>
        <v>20</v>
      </c>
      <c r="AC106" s="41">
        <f>COUNTIF($E$4:$F106,S$3)</f>
        <v>29</v>
      </c>
      <c r="AD106" s="41">
        <f>COUNTIF($E$4:$F106,T$3)</f>
        <v>22</v>
      </c>
      <c r="AE106" s="41">
        <f>COUNTIF($E$4:$F106,U$3)</f>
        <v>20</v>
      </c>
      <c r="AF106" s="41">
        <f>COUNTIF($E$4:$F106,V$3)</f>
        <v>25</v>
      </c>
      <c r="AG106" s="41">
        <f>COUNTIF($E$4:$F106,W$3)</f>
        <v>18</v>
      </c>
      <c r="AH106" s="41">
        <f>COUNTIF($E$4:$F106,X$3)</f>
        <v>12</v>
      </c>
      <c r="AI106" s="41">
        <f>COUNTIF($E$4:$F106,Y$3)</f>
        <v>22</v>
      </c>
      <c r="AJ106" s="41">
        <f>COUNTIF($E$4:$F106,Z$3)</f>
        <v>17</v>
      </c>
      <c r="AK106" s="41">
        <f>COUNTIF($E$4:$F106,AA$3)</f>
        <v>21</v>
      </c>
      <c r="AL106" s="4">
        <f t="shared" si="26"/>
        <v>0.6</v>
      </c>
      <c r="AM106" s="4">
        <f t="shared" si="27"/>
        <v>0.72413793103448276</v>
      </c>
      <c r="AN106" s="4">
        <f t="shared" si="28"/>
        <v>0.45454545454545453</v>
      </c>
      <c r="AO106" s="4">
        <f t="shared" si="29"/>
        <v>0.5</v>
      </c>
      <c r="AP106" s="4">
        <f t="shared" si="30"/>
        <v>0.44</v>
      </c>
      <c r="AQ106" s="4">
        <f t="shared" si="31"/>
        <v>0.5</v>
      </c>
      <c r="AR106" s="4">
        <f t="shared" si="32"/>
        <v>0.58333333333333337</v>
      </c>
      <c r="AS106" s="4">
        <f t="shared" si="33"/>
        <v>0.5</v>
      </c>
      <c r="AT106" s="4">
        <f t="shared" si="34"/>
        <v>0.29411764705882354</v>
      </c>
      <c r="AU106" s="4">
        <f t="shared" si="35"/>
        <v>0.33333333333333331</v>
      </c>
      <c r="AV106">
        <v>104</v>
      </c>
    </row>
    <row r="107" spans="1:48" x14ac:dyDescent="0.35">
      <c r="A107" t="s">
        <v>145</v>
      </c>
      <c r="B107" s="32">
        <v>104</v>
      </c>
      <c r="C107">
        <v>2</v>
      </c>
      <c r="D107">
        <v>5</v>
      </c>
      <c r="E107">
        <v>2</v>
      </c>
      <c r="F107">
        <f t="shared" si="21"/>
        <v>5</v>
      </c>
      <c r="G107">
        <f t="shared" si="22"/>
        <v>-3</v>
      </c>
      <c r="H107">
        <f t="shared" si="23"/>
        <v>0</v>
      </c>
      <c r="I107" s="5">
        <f>VLOOKUP(F107,naive_stat!$A$4:$E$13,5,0)</f>
        <v>0.42307692307692307</v>
      </c>
      <c r="J107" s="35">
        <f>11-VLOOKUP(F107,naive_stat!$A$4:$F$13,6,0)</f>
        <v>3</v>
      </c>
      <c r="K107" s="4">
        <f>HLOOKUP(F107,$AL$3:AU107,AV107,0)</f>
        <v>0.47368421052631576</v>
      </c>
      <c r="L107" s="47">
        <f>IF(VLOOKUP(C107,dynamic!$A$4:$F$13,4,0)&gt;VLOOKUP(D107,dynamic!$A$4:$F$13,4,0),C107,D107)</f>
        <v>2</v>
      </c>
      <c r="M107" s="47">
        <f t="shared" si="36"/>
        <v>1</v>
      </c>
      <c r="N107" s="46">
        <f>IF(VLOOKUP(C107,dynamic!$A$4:$F$13,2,0)&gt;VLOOKUP(D107,dynamic!$A$4:$F$13,2,0),C107,D107)</f>
        <v>2</v>
      </c>
      <c r="O107" s="46">
        <f t="shared" si="24"/>
        <v>1</v>
      </c>
      <c r="P107" s="46">
        <f>IF(VLOOKUP(C107,dynamic!$A$4:$F$13,6,0)&gt;VLOOKUP(D107,dynamic!$A$4:$F$13,6,0),C107,D107)</f>
        <v>5</v>
      </c>
      <c r="Q107" s="46">
        <f t="shared" si="25"/>
        <v>0</v>
      </c>
      <c r="R107">
        <f>COUNTIF($E$4:$E107,R$3)</f>
        <v>12</v>
      </c>
      <c r="S107">
        <f>COUNTIF($E$4:$E107,S$3)</f>
        <v>21</v>
      </c>
      <c r="T107">
        <f>COUNTIF($E$4:$E107,T$3)</f>
        <v>11</v>
      </c>
      <c r="U107">
        <f>COUNTIF($E$4:$E107,U$3)</f>
        <v>10</v>
      </c>
      <c r="V107">
        <f>COUNTIF($E$4:$E107,V$3)</f>
        <v>11</v>
      </c>
      <c r="W107">
        <f>COUNTIF($E$4:$E107,W$3)</f>
        <v>9</v>
      </c>
      <c r="X107">
        <f>COUNTIF($E$4:$E107,X$3)</f>
        <v>7</v>
      </c>
      <c r="Y107">
        <f>COUNTIF($E$4:$E107,Y$3)</f>
        <v>11</v>
      </c>
      <c r="Z107">
        <f>COUNTIF($E$4:$E107,Z$3)</f>
        <v>5</v>
      </c>
      <c r="AA107">
        <f>COUNTIF($E$4:$E107,AA$3)</f>
        <v>7</v>
      </c>
      <c r="AB107" s="39">
        <f>COUNTIF($E$4:$F107,R$3)</f>
        <v>20</v>
      </c>
      <c r="AC107" s="41">
        <f>COUNTIF($E$4:$F107,S$3)</f>
        <v>29</v>
      </c>
      <c r="AD107" s="41">
        <f>COUNTIF($E$4:$F107,T$3)</f>
        <v>23</v>
      </c>
      <c r="AE107" s="41">
        <f>COUNTIF($E$4:$F107,U$3)</f>
        <v>20</v>
      </c>
      <c r="AF107" s="41">
        <f>COUNTIF($E$4:$F107,V$3)</f>
        <v>25</v>
      </c>
      <c r="AG107" s="41">
        <f>COUNTIF($E$4:$F107,W$3)</f>
        <v>19</v>
      </c>
      <c r="AH107" s="41">
        <f>COUNTIF($E$4:$F107,X$3)</f>
        <v>12</v>
      </c>
      <c r="AI107" s="41">
        <f>COUNTIF($E$4:$F107,Y$3)</f>
        <v>22</v>
      </c>
      <c r="AJ107" s="41">
        <f>COUNTIF($E$4:$F107,Z$3)</f>
        <v>17</v>
      </c>
      <c r="AK107" s="41">
        <f>COUNTIF($E$4:$F107,AA$3)</f>
        <v>21</v>
      </c>
      <c r="AL107" s="4">
        <f t="shared" si="26"/>
        <v>0.6</v>
      </c>
      <c r="AM107" s="4">
        <f t="shared" si="27"/>
        <v>0.72413793103448276</v>
      </c>
      <c r="AN107" s="4">
        <f t="shared" si="28"/>
        <v>0.47826086956521741</v>
      </c>
      <c r="AO107" s="4">
        <f t="shared" si="29"/>
        <v>0.5</v>
      </c>
      <c r="AP107" s="4">
        <f t="shared" si="30"/>
        <v>0.44</v>
      </c>
      <c r="AQ107" s="4">
        <f t="shared" si="31"/>
        <v>0.47368421052631576</v>
      </c>
      <c r="AR107" s="4">
        <f t="shared" si="32"/>
        <v>0.58333333333333337</v>
      </c>
      <c r="AS107" s="4">
        <f t="shared" si="33"/>
        <v>0.5</v>
      </c>
      <c r="AT107" s="4">
        <f t="shared" si="34"/>
        <v>0.29411764705882354</v>
      </c>
      <c r="AU107" s="4">
        <f t="shared" si="35"/>
        <v>0.33333333333333331</v>
      </c>
      <c r="AV107">
        <v>105</v>
      </c>
    </row>
    <row r="108" spans="1:48" x14ac:dyDescent="0.35">
      <c r="A108" t="s">
        <v>145</v>
      </c>
      <c r="B108" s="32">
        <v>105</v>
      </c>
      <c r="C108">
        <v>0</v>
      </c>
      <c r="D108">
        <v>4</v>
      </c>
      <c r="E108">
        <v>4</v>
      </c>
      <c r="F108">
        <f t="shared" si="21"/>
        <v>0</v>
      </c>
      <c r="G108">
        <f t="shared" si="22"/>
        <v>-4</v>
      </c>
      <c r="H108">
        <f t="shared" si="23"/>
        <v>0</v>
      </c>
      <c r="I108" s="5">
        <f>VLOOKUP(F108,naive_stat!$A$4:$E$13,5,0)</f>
        <v>0.5161290322580645</v>
      </c>
      <c r="J108" s="35">
        <f>11-VLOOKUP(F108,naive_stat!$A$4:$F$13,6,0)</f>
        <v>8</v>
      </c>
      <c r="K108" s="4">
        <f>HLOOKUP(F108,$AL$3:AU108,AV108,0)</f>
        <v>0.5714285714285714</v>
      </c>
      <c r="L108" s="47">
        <f>IF(VLOOKUP(C108,dynamic!$A$4:$F$13,4,0)&gt;VLOOKUP(D108,dynamic!$A$4:$F$13,4,0),C108,D108)</f>
        <v>4</v>
      </c>
      <c r="M108" s="47">
        <f t="shared" si="36"/>
        <v>1</v>
      </c>
      <c r="N108" s="46">
        <f>IF(VLOOKUP(C108,dynamic!$A$4:$F$13,2,0)&gt;VLOOKUP(D108,dynamic!$A$4:$F$13,2,0),C108,D108)</f>
        <v>4</v>
      </c>
      <c r="O108" s="46">
        <f t="shared" si="24"/>
        <v>1</v>
      </c>
      <c r="P108" s="46">
        <f>IF(VLOOKUP(C108,dynamic!$A$4:$F$13,6,0)&gt;VLOOKUP(D108,dynamic!$A$4:$F$13,6,0),C108,D108)</f>
        <v>0</v>
      </c>
      <c r="Q108" s="46">
        <f t="shared" si="25"/>
        <v>0</v>
      </c>
      <c r="R108">
        <f>COUNTIF($E$4:$E108,R$3)</f>
        <v>12</v>
      </c>
      <c r="S108">
        <f>COUNTIF($E$4:$E108,S$3)</f>
        <v>21</v>
      </c>
      <c r="T108">
        <f>COUNTIF($E$4:$E108,T$3)</f>
        <v>11</v>
      </c>
      <c r="U108">
        <f>COUNTIF($E$4:$E108,U$3)</f>
        <v>10</v>
      </c>
      <c r="V108">
        <f>COUNTIF($E$4:$E108,V$3)</f>
        <v>12</v>
      </c>
      <c r="W108">
        <f>COUNTIF($E$4:$E108,W$3)</f>
        <v>9</v>
      </c>
      <c r="X108">
        <f>COUNTIF($E$4:$E108,X$3)</f>
        <v>7</v>
      </c>
      <c r="Y108">
        <f>COUNTIF($E$4:$E108,Y$3)</f>
        <v>11</v>
      </c>
      <c r="Z108">
        <f>COUNTIF($E$4:$E108,Z$3)</f>
        <v>5</v>
      </c>
      <c r="AA108">
        <f>COUNTIF($E$4:$E108,AA$3)</f>
        <v>7</v>
      </c>
      <c r="AB108" s="39">
        <f>COUNTIF($E$4:$F108,R$3)</f>
        <v>21</v>
      </c>
      <c r="AC108" s="41">
        <f>COUNTIF($E$4:$F108,S$3)</f>
        <v>29</v>
      </c>
      <c r="AD108" s="41">
        <f>COUNTIF($E$4:$F108,T$3)</f>
        <v>23</v>
      </c>
      <c r="AE108" s="41">
        <f>COUNTIF($E$4:$F108,U$3)</f>
        <v>20</v>
      </c>
      <c r="AF108" s="41">
        <f>COUNTIF($E$4:$F108,V$3)</f>
        <v>26</v>
      </c>
      <c r="AG108" s="41">
        <f>COUNTIF($E$4:$F108,W$3)</f>
        <v>19</v>
      </c>
      <c r="AH108" s="41">
        <f>COUNTIF($E$4:$F108,X$3)</f>
        <v>12</v>
      </c>
      <c r="AI108" s="41">
        <f>COUNTIF($E$4:$F108,Y$3)</f>
        <v>22</v>
      </c>
      <c r="AJ108" s="41">
        <f>COUNTIF($E$4:$F108,Z$3)</f>
        <v>17</v>
      </c>
      <c r="AK108" s="41">
        <f>COUNTIF($E$4:$F108,AA$3)</f>
        <v>21</v>
      </c>
      <c r="AL108" s="4">
        <f t="shared" si="26"/>
        <v>0.5714285714285714</v>
      </c>
      <c r="AM108" s="4">
        <f t="shared" si="27"/>
        <v>0.72413793103448276</v>
      </c>
      <c r="AN108" s="4">
        <f t="shared" si="28"/>
        <v>0.47826086956521741</v>
      </c>
      <c r="AO108" s="4">
        <f t="shared" si="29"/>
        <v>0.5</v>
      </c>
      <c r="AP108" s="4">
        <f t="shared" si="30"/>
        <v>0.46153846153846156</v>
      </c>
      <c r="AQ108" s="4">
        <f t="shared" si="31"/>
        <v>0.47368421052631576</v>
      </c>
      <c r="AR108" s="4">
        <f t="shared" si="32"/>
        <v>0.58333333333333337</v>
      </c>
      <c r="AS108" s="4">
        <f t="shared" si="33"/>
        <v>0.5</v>
      </c>
      <c r="AT108" s="4">
        <f t="shared" si="34"/>
        <v>0.29411764705882354</v>
      </c>
      <c r="AU108" s="4">
        <f t="shared" si="35"/>
        <v>0.33333333333333331</v>
      </c>
      <c r="AV108">
        <v>106</v>
      </c>
    </row>
    <row r="109" spans="1:48" x14ac:dyDescent="0.35">
      <c r="A109" t="s">
        <v>145</v>
      </c>
      <c r="B109" s="32">
        <v>106</v>
      </c>
      <c r="C109">
        <v>4</v>
      </c>
      <c r="D109">
        <v>0</v>
      </c>
      <c r="E109">
        <v>4</v>
      </c>
      <c r="F109">
        <f t="shared" si="21"/>
        <v>0</v>
      </c>
      <c r="G109">
        <f t="shared" si="22"/>
        <v>4</v>
      </c>
      <c r="H109">
        <f t="shared" si="23"/>
        <v>0</v>
      </c>
      <c r="I109" s="5">
        <f>VLOOKUP(F109,naive_stat!$A$4:$E$13,5,0)</f>
        <v>0.5161290322580645</v>
      </c>
      <c r="J109" s="35">
        <f>11-VLOOKUP(F109,naive_stat!$A$4:$F$13,6,0)</f>
        <v>8</v>
      </c>
      <c r="K109" s="4">
        <f>HLOOKUP(F109,$AL$3:AU109,AV109,0)</f>
        <v>0.54545454545454541</v>
      </c>
      <c r="L109" s="47">
        <f>IF(VLOOKUP(C109,dynamic!$A$4:$F$13,4,0)&gt;VLOOKUP(D109,dynamic!$A$4:$F$13,4,0),C109,D109)</f>
        <v>4</v>
      </c>
      <c r="M109" s="47">
        <f t="shared" si="36"/>
        <v>1</v>
      </c>
      <c r="N109" s="46">
        <f>IF(VLOOKUP(C109,dynamic!$A$4:$F$13,2,0)&gt;VLOOKUP(D109,dynamic!$A$4:$F$13,2,0),C109,D109)</f>
        <v>4</v>
      </c>
      <c r="O109" s="46">
        <f t="shared" si="24"/>
        <v>1</v>
      </c>
      <c r="P109" s="46">
        <f>IF(VLOOKUP(C109,dynamic!$A$4:$F$13,6,0)&gt;VLOOKUP(D109,dynamic!$A$4:$F$13,6,0),C109,D109)</f>
        <v>0</v>
      </c>
      <c r="Q109" s="46">
        <f t="shared" si="25"/>
        <v>0</v>
      </c>
      <c r="R109">
        <f>COUNTIF($E$4:$E109,R$3)</f>
        <v>12</v>
      </c>
      <c r="S109">
        <f>COUNTIF($E$4:$E109,S$3)</f>
        <v>21</v>
      </c>
      <c r="T109">
        <f>COUNTIF($E$4:$E109,T$3)</f>
        <v>11</v>
      </c>
      <c r="U109">
        <f>COUNTIF($E$4:$E109,U$3)</f>
        <v>10</v>
      </c>
      <c r="V109">
        <f>COUNTIF($E$4:$E109,V$3)</f>
        <v>13</v>
      </c>
      <c r="W109">
        <f>COUNTIF($E$4:$E109,W$3)</f>
        <v>9</v>
      </c>
      <c r="X109">
        <f>COUNTIF($E$4:$E109,X$3)</f>
        <v>7</v>
      </c>
      <c r="Y109">
        <f>COUNTIF($E$4:$E109,Y$3)</f>
        <v>11</v>
      </c>
      <c r="Z109">
        <f>COUNTIF($E$4:$E109,Z$3)</f>
        <v>5</v>
      </c>
      <c r="AA109">
        <f>COUNTIF($E$4:$E109,AA$3)</f>
        <v>7</v>
      </c>
      <c r="AB109" s="39">
        <f>COUNTIF($E$4:$F109,R$3)</f>
        <v>22</v>
      </c>
      <c r="AC109" s="41">
        <f>COUNTIF($E$4:$F109,S$3)</f>
        <v>29</v>
      </c>
      <c r="AD109" s="41">
        <f>COUNTIF($E$4:$F109,T$3)</f>
        <v>23</v>
      </c>
      <c r="AE109" s="41">
        <f>COUNTIF($E$4:$F109,U$3)</f>
        <v>20</v>
      </c>
      <c r="AF109" s="41">
        <f>COUNTIF($E$4:$F109,V$3)</f>
        <v>27</v>
      </c>
      <c r="AG109" s="41">
        <f>COUNTIF($E$4:$F109,W$3)</f>
        <v>19</v>
      </c>
      <c r="AH109" s="41">
        <f>COUNTIF($E$4:$F109,X$3)</f>
        <v>12</v>
      </c>
      <c r="AI109" s="41">
        <f>COUNTIF($E$4:$F109,Y$3)</f>
        <v>22</v>
      </c>
      <c r="AJ109" s="41">
        <f>COUNTIF($E$4:$F109,Z$3)</f>
        <v>17</v>
      </c>
      <c r="AK109" s="41">
        <f>COUNTIF($E$4:$F109,AA$3)</f>
        <v>21</v>
      </c>
      <c r="AL109" s="4">
        <f t="shared" si="26"/>
        <v>0.54545454545454541</v>
      </c>
      <c r="AM109" s="4">
        <f t="shared" si="27"/>
        <v>0.72413793103448276</v>
      </c>
      <c r="AN109" s="4">
        <f t="shared" si="28"/>
        <v>0.47826086956521741</v>
      </c>
      <c r="AO109" s="4">
        <f t="shared" si="29"/>
        <v>0.5</v>
      </c>
      <c r="AP109" s="4">
        <f t="shared" si="30"/>
        <v>0.48148148148148145</v>
      </c>
      <c r="AQ109" s="4">
        <f t="shared" si="31"/>
        <v>0.47368421052631576</v>
      </c>
      <c r="AR109" s="4">
        <f t="shared" si="32"/>
        <v>0.58333333333333337</v>
      </c>
      <c r="AS109" s="4">
        <f t="shared" si="33"/>
        <v>0.5</v>
      </c>
      <c r="AT109" s="4">
        <f t="shared" si="34"/>
        <v>0.29411764705882354</v>
      </c>
      <c r="AU109" s="4">
        <f t="shared" si="35"/>
        <v>0.33333333333333331</v>
      </c>
      <c r="AV109">
        <v>107</v>
      </c>
    </row>
    <row r="110" spans="1:48" x14ac:dyDescent="0.35">
      <c r="A110" t="s">
        <v>145</v>
      </c>
      <c r="B110" s="32">
        <v>107</v>
      </c>
      <c r="C110">
        <v>8</v>
      </c>
      <c r="D110">
        <v>2</v>
      </c>
      <c r="E110">
        <v>8</v>
      </c>
      <c r="F110">
        <f t="shared" si="21"/>
        <v>2</v>
      </c>
      <c r="G110">
        <f t="shared" si="22"/>
        <v>6</v>
      </c>
      <c r="H110">
        <f t="shared" si="23"/>
        <v>0</v>
      </c>
      <c r="I110" s="5">
        <f>VLOOKUP(F110,naive_stat!$A$4:$E$13,5,0)</f>
        <v>0.4838709677419355</v>
      </c>
      <c r="J110" s="35">
        <f>11-VLOOKUP(F110,naive_stat!$A$4:$F$13,6,0)</f>
        <v>6</v>
      </c>
      <c r="K110" s="4">
        <f>HLOOKUP(F110,$AL$3:AU110,AV110,0)</f>
        <v>0.45833333333333331</v>
      </c>
      <c r="L110" s="47">
        <f>IF(VLOOKUP(C110,dynamic!$A$4:$F$13,4,0)&gt;VLOOKUP(D110,dynamic!$A$4:$F$13,4,0),C110,D110)</f>
        <v>2</v>
      </c>
      <c r="M110" s="47">
        <f t="shared" si="36"/>
        <v>0</v>
      </c>
      <c r="N110" s="46">
        <f>IF(VLOOKUP(C110,dynamic!$A$4:$F$13,2,0)&gt;VLOOKUP(D110,dynamic!$A$4:$F$13,2,0),C110,D110)</f>
        <v>2</v>
      </c>
      <c r="O110" s="46">
        <f t="shared" si="24"/>
        <v>0</v>
      </c>
      <c r="P110" s="46">
        <f>IF(VLOOKUP(C110,dynamic!$A$4:$F$13,6,0)&gt;VLOOKUP(D110,dynamic!$A$4:$F$13,6,0),C110,D110)</f>
        <v>2</v>
      </c>
      <c r="Q110" s="46">
        <f t="shared" si="25"/>
        <v>0</v>
      </c>
      <c r="R110">
        <f>COUNTIF($E$4:$E110,R$3)</f>
        <v>12</v>
      </c>
      <c r="S110">
        <f>COUNTIF($E$4:$E110,S$3)</f>
        <v>21</v>
      </c>
      <c r="T110">
        <f>COUNTIF($E$4:$E110,T$3)</f>
        <v>11</v>
      </c>
      <c r="U110">
        <f>COUNTIF($E$4:$E110,U$3)</f>
        <v>10</v>
      </c>
      <c r="V110">
        <f>COUNTIF($E$4:$E110,V$3)</f>
        <v>13</v>
      </c>
      <c r="W110">
        <f>COUNTIF($E$4:$E110,W$3)</f>
        <v>9</v>
      </c>
      <c r="X110">
        <f>COUNTIF($E$4:$E110,X$3)</f>
        <v>7</v>
      </c>
      <c r="Y110">
        <f>COUNTIF($E$4:$E110,Y$3)</f>
        <v>11</v>
      </c>
      <c r="Z110">
        <f>COUNTIF($E$4:$E110,Z$3)</f>
        <v>6</v>
      </c>
      <c r="AA110">
        <f>COUNTIF($E$4:$E110,AA$3)</f>
        <v>7</v>
      </c>
      <c r="AB110" s="39">
        <f>COUNTIF($E$4:$F110,R$3)</f>
        <v>22</v>
      </c>
      <c r="AC110" s="41">
        <f>COUNTIF($E$4:$F110,S$3)</f>
        <v>29</v>
      </c>
      <c r="AD110" s="41">
        <f>COUNTIF($E$4:$F110,T$3)</f>
        <v>24</v>
      </c>
      <c r="AE110" s="41">
        <f>COUNTIF($E$4:$F110,U$3)</f>
        <v>20</v>
      </c>
      <c r="AF110" s="41">
        <f>COUNTIF($E$4:$F110,V$3)</f>
        <v>27</v>
      </c>
      <c r="AG110" s="41">
        <f>COUNTIF($E$4:$F110,W$3)</f>
        <v>19</v>
      </c>
      <c r="AH110" s="41">
        <f>COUNTIF($E$4:$F110,X$3)</f>
        <v>12</v>
      </c>
      <c r="AI110" s="41">
        <f>COUNTIF($E$4:$F110,Y$3)</f>
        <v>22</v>
      </c>
      <c r="AJ110" s="41">
        <f>COUNTIF($E$4:$F110,Z$3)</f>
        <v>18</v>
      </c>
      <c r="AK110" s="41">
        <f>COUNTIF($E$4:$F110,AA$3)</f>
        <v>21</v>
      </c>
      <c r="AL110" s="4">
        <f t="shared" si="26"/>
        <v>0.54545454545454541</v>
      </c>
      <c r="AM110" s="4">
        <f t="shared" si="27"/>
        <v>0.72413793103448276</v>
      </c>
      <c r="AN110" s="4">
        <f t="shared" si="28"/>
        <v>0.45833333333333331</v>
      </c>
      <c r="AO110" s="4">
        <f t="shared" si="29"/>
        <v>0.5</v>
      </c>
      <c r="AP110" s="4">
        <f t="shared" si="30"/>
        <v>0.48148148148148145</v>
      </c>
      <c r="AQ110" s="4">
        <f t="shared" si="31"/>
        <v>0.47368421052631576</v>
      </c>
      <c r="AR110" s="4">
        <f t="shared" si="32"/>
        <v>0.58333333333333337</v>
      </c>
      <c r="AS110" s="4">
        <f t="shared" si="33"/>
        <v>0.5</v>
      </c>
      <c r="AT110" s="4">
        <f t="shared" si="34"/>
        <v>0.33333333333333331</v>
      </c>
      <c r="AU110" s="4">
        <f t="shared" si="35"/>
        <v>0.33333333333333331</v>
      </c>
      <c r="AV110">
        <v>108</v>
      </c>
    </row>
    <row r="111" spans="1:48" x14ac:dyDescent="0.35">
      <c r="A111" t="s">
        <v>145</v>
      </c>
      <c r="B111" s="32">
        <v>108</v>
      </c>
      <c r="C111">
        <v>3</v>
      </c>
      <c r="D111">
        <v>5</v>
      </c>
      <c r="E111">
        <v>3</v>
      </c>
      <c r="F111">
        <f t="shared" si="21"/>
        <v>5</v>
      </c>
      <c r="G111">
        <f t="shared" si="22"/>
        <v>-2</v>
      </c>
      <c r="H111">
        <f t="shared" si="23"/>
        <v>0</v>
      </c>
      <c r="I111" s="5">
        <f>VLOOKUP(F111,naive_stat!$A$4:$E$13,5,0)</f>
        <v>0.42307692307692307</v>
      </c>
      <c r="J111" s="35">
        <f>11-VLOOKUP(F111,naive_stat!$A$4:$F$13,6,0)</f>
        <v>3</v>
      </c>
      <c r="K111" s="4">
        <f>HLOOKUP(F111,$AL$3:AU111,AV111,0)</f>
        <v>0.45</v>
      </c>
      <c r="L111" s="47">
        <f>IF(VLOOKUP(C111,dynamic!$A$4:$F$13,4,0)&gt;VLOOKUP(D111,dynamic!$A$4:$F$13,4,0),C111,D111)</f>
        <v>3</v>
      </c>
      <c r="M111" s="47">
        <f t="shared" si="36"/>
        <v>1</v>
      </c>
      <c r="N111" s="46">
        <f>IF(VLOOKUP(C111,dynamic!$A$4:$F$13,2,0)&gt;VLOOKUP(D111,dynamic!$A$4:$F$13,2,0),C111,D111)</f>
        <v>3</v>
      </c>
      <c r="O111" s="46">
        <f t="shared" si="24"/>
        <v>1</v>
      </c>
      <c r="P111" s="46">
        <f>IF(VLOOKUP(C111,dynamic!$A$4:$F$13,6,0)&gt;VLOOKUP(D111,dynamic!$A$4:$F$13,6,0),C111,D111)</f>
        <v>5</v>
      </c>
      <c r="Q111" s="46">
        <f t="shared" si="25"/>
        <v>0</v>
      </c>
      <c r="R111">
        <f>COUNTIF($E$4:$E111,R$3)</f>
        <v>12</v>
      </c>
      <c r="S111">
        <f>COUNTIF($E$4:$E111,S$3)</f>
        <v>21</v>
      </c>
      <c r="T111">
        <f>COUNTIF($E$4:$E111,T$3)</f>
        <v>11</v>
      </c>
      <c r="U111">
        <f>COUNTIF($E$4:$E111,U$3)</f>
        <v>11</v>
      </c>
      <c r="V111">
        <f>COUNTIF($E$4:$E111,V$3)</f>
        <v>13</v>
      </c>
      <c r="W111">
        <f>COUNTIF($E$4:$E111,W$3)</f>
        <v>9</v>
      </c>
      <c r="X111">
        <f>COUNTIF($E$4:$E111,X$3)</f>
        <v>7</v>
      </c>
      <c r="Y111">
        <f>COUNTIF($E$4:$E111,Y$3)</f>
        <v>11</v>
      </c>
      <c r="Z111">
        <f>COUNTIF($E$4:$E111,Z$3)</f>
        <v>6</v>
      </c>
      <c r="AA111">
        <f>COUNTIF($E$4:$E111,AA$3)</f>
        <v>7</v>
      </c>
      <c r="AB111" s="39">
        <f>COUNTIF($E$4:$F111,R$3)</f>
        <v>22</v>
      </c>
      <c r="AC111" s="41">
        <f>COUNTIF($E$4:$F111,S$3)</f>
        <v>29</v>
      </c>
      <c r="AD111" s="41">
        <f>COUNTIF($E$4:$F111,T$3)</f>
        <v>24</v>
      </c>
      <c r="AE111" s="41">
        <f>COUNTIF($E$4:$F111,U$3)</f>
        <v>21</v>
      </c>
      <c r="AF111" s="41">
        <f>COUNTIF($E$4:$F111,V$3)</f>
        <v>27</v>
      </c>
      <c r="AG111" s="41">
        <f>COUNTIF($E$4:$F111,W$3)</f>
        <v>20</v>
      </c>
      <c r="AH111" s="41">
        <f>COUNTIF($E$4:$F111,X$3)</f>
        <v>12</v>
      </c>
      <c r="AI111" s="41">
        <f>COUNTIF($E$4:$F111,Y$3)</f>
        <v>22</v>
      </c>
      <c r="AJ111" s="41">
        <f>COUNTIF($E$4:$F111,Z$3)</f>
        <v>18</v>
      </c>
      <c r="AK111" s="41">
        <f>COUNTIF($E$4:$F111,AA$3)</f>
        <v>21</v>
      </c>
      <c r="AL111" s="4">
        <f t="shared" si="26"/>
        <v>0.54545454545454541</v>
      </c>
      <c r="AM111" s="4">
        <f t="shared" si="27"/>
        <v>0.72413793103448276</v>
      </c>
      <c r="AN111" s="4">
        <f t="shared" si="28"/>
        <v>0.45833333333333331</v>
      </c>
      <c r="AO111" s="4">
        <f t="shared" si="29"/>
        <v>0.52380952380952384</v>
      </c>
      <c r="AP111" s="4">
        <f t="shared" si="30"/>
        <v>0.48148148148148145</v>
      </c>
      <c r="AQ111" s="4">
        <f t="shared" si="31"/>
        <v>0.45</v>
      </c>
      <c r="AR111" s="4">
        <f t="shared" si="32"/>
        <v>0.58333333333333337</v>
      </c>
      <c r="AS111" s="4">
        <f t="shared" si="33"/>
        <v>0.5</v>
      </c>
      <c r="AT111" s="4">
        <f t="shared" si="34"/>
        <v>0.33333333333333331</v>
      </c>
      <c r="AU111" s="4">
        <f t="shared" si="35"/>
        <v>0.33333333333333331</v>
      </c>
      <c r="AV111">
        <v>109</v>
      </c>
    </row>
    <row r="112" spans="1:48" x14ac:dyDescent="0.35">
      <c r="A112" t="s">
        <v>145</v>
      </c>
      <c r="B112" s="32">
        <v>109</v>
      </c>
      <c r="C112">
        <v>1</v>
      </c>
      <c r="D112">
        <v>8</v>
      </c>
      <c r="E112">
        <v>1</v>
      </c>
      <c r="F112">
        <f t="shared" si="21"/>
        <v>8</v>
      </c>
      <c r="G112">
        <f t="shared" si="22"/>
        <v>-7</v>
      </c>
      <c r="H112">
        <f t="shared" si="23"/>
        <v>0</v>
      </c>
      <c r="I112" s="5">
        <f>VLOOKUP(F112,naive_stat!$A$4:$E$13,5,0)</f>
        <v>0.32</v>
      </c>
      <c r="J112" s="35">
        <f>11-VLOOKUP(F112,naive_stat!$A$4:$F$13,6,0)</f>
        <v>1</v>
      </c>
      <c r="K112" s="4">
        <f>HLOOKUP(F112,$AL$3:AU112,AV112,0)</f>
        <v>0.31578947368421051</v>
      </c>
      <c r="L112" s="47">
        <f>IF(VLOOKUP(C112,dynamic!$A$4:$F$13,4,0)&gt;VLOOKUP(D112,dynamic!$A$4:$F$13,4,0),C112,D112)</f>
        <v>1</v>
      </c>
      <c r="M112" s="47">
        <f t="shared" si="36"/>
        <v>1</v>
      </c>
      <c r="N112" s="46">
        <f>IF(VLOOKUP(C112,dynamic!$A$4:$F$13,2,0)&gt;VLOOKUP(D112,dynamic!$A$4:$F$13,2,0),C112,D112)</f>
        <v>1</v>
      </c>
      <c r="O112" s="46">
        <f t="shared" si="24"/>
        <v>1</v>
      </c>
      <c r="P112" s="46">
        <f>IF(VLOOKUP(C112,dynamic!$A$4:$F$13,6,0)&gt;VLOOKUP(D112,dynamic!$A$4:$F$13,6,0),C112,D112)</f>
        <v>1</v>
      </c>
      <c r="Q112" s="46">
        <f t="shared" si="25"/>
        <v>1</v>
      </c>
      <c r="R112">
        <f>COUNTIF($E$4:$E112,R$3)</f>
        <v>12</v>
      </c>
      <c r="S112">
        <f>COUNTIF($E$4:$E112,S$3)</f>
        <v>22</v>
      </c>
      <c r="T112">
        <f>COUNTIF($E$4:$E112,T$3)</f>
        <v>11</v>
      </c>
      <c r="U112">
        <f>COUNTIF($E$4:$E112,U$3)</f>
        <v>11</v>
      </c>
      <c r="V112">
        <f>COUNTIF($E$4:$E112,V$3)</f>
        <v>13</v>
      </c>
      <c r="W112">
        <f>COUNTIF($E$4:$E112,W$3)</f>
        <v>9</v>
      </c>
      <c r="X112">
        <f>COUNTIF($E$4:$E112,X$3)</f>
        <v>7</v>
      </c>
      <c r="Y112">
        <f>COUNTIF($E$4:$E112,Y$3)</f>
        <v>11</v>
      </c>
      <c r="Z112">
        <f>COUNTIF($E$4:$E112,Z$3)</f>
        <v>6</v>
      </c>
      <c r="AA112">
        <f>COUNTIF($E$4:$E112,AA$3)</f>
        <v>7</v>
      </c>
      <c r="AB112" s="39">
        <f>COUNTIF($E$4:$F112,R$3)</f>
        <v>22</v>
      </c>
      <c r="AC112" s="41">
        <f>COUNTIF($E$4:$F112,S$3)</f>
        <v>30</v>
      </c>
      <c r="AD112" s="41">
        <f>COUNTIF($E$4:$F112,T$3)</f>
        <v>24</v>
      </c>
      <c r="AE112" s="41">
        <f>COUNTIF($E$4:$F112,U$3)</f>
        <v>21</v>
      </c>
      <c r="AF112" s="41">
        <f>COUNTIF($E$4:$F112,V$3)</f>
        <v>27</v>
      </c>
      <c r="AG112" s="41">
        <f>COUNTIF($E$4:$F112,W$3)</f>
        <v>20</v>
      </c>
      <c r="AH112" s="41">
        <f>COUNTIF($E$4:$F112,X$3)</f>
        <v>12</v>
      </c>
      <c r="AI112" s="41">
        <f>COUNTIF($E$4:$F112,Y$3)</f>
        <v>22</v>
      </c>
      <c r="AJ112" s="41">
        <f>COUNTIF($E$4:$F112,Z$3)</f>
        <v>19</v>
      </c>
      <c r="AK112" s="41">
        <f>COUNTIF($E$4:$F112,AA$3)</f>
        <v>21</v>
      </c>
      <c r="AL112" s="4">
        <f t="shared" si="26"/>
        <v>0.54545454545454541</v>
      </c>
      <c r="AM112" s="4">
        <f t="shared" si="27"/>
        <v>0.73333333333333328</v>
      </c>
      <c r="AN112" s="4">
        <f t="shared" si="28"/>
        <v>0.45833333333333331</v>
      </c>
      <c r="AO112" s="4">
        <f t="shared" si="29"/>
        <v>0.52380952380952384</v>
      </c>
      <c r="AP112" s="4">
        <f t="shared" si="30"/>
        <v>0.48148148148148145</v>
      </c>
      <c r="AQ112" s="4">
        <f t="shared" si="31"/>
        <v>0.45</v>
      </c>
      <c r="AR112" s="4">
        <f t="shared" si="32"/>
        <v>0.58333333333333337</v>
      </c>
      <c r="AS112" s="4">
        <f t="shared" si="33"/>
        <v>0.5</v>
      </c>
      <c r="AT112" s="4">
        <f t="shared" si="34"/>
        <v>0.31578947368421051</v>
      </c>
      <c r="AU112" s="4">
        <f t="shared" si="35"/>
        <v>0.33333333333333331</v>
      </c>
      <c r="AV112">
        <v>110</v>
      </c>
    </row>
    <row r="113" spans="1:48" x14ac:dyDescent="0.35">
      <c r="A113" t="s">
        <v>145</v>
      </c>
      <c r="B113" s="32">
        <v>110</v>
      </c>
      <c r="C113">
        <v>3</v>
      </c>
      <c r="D113">
        <v>2</v>
      </c>
      <c r="E113">
        <v>3</v>
      </c>
      <c r="F113">
        <f t="shared" si="21"/>
        <v>2</v>
      </c>
      <c r="G113">
        <f t="shared" si="22"/>
        <v>1</v>
      </c>
      <c r="H113">
        <f t="shared" si="23"/>
        <v>0</v>
      </c>
      <c r="I113" s="5">
        <f>VLOOKUP(F113,naive_stat!$A$4:$E$13,5,0)</f>
        <v>0.4838709677419355</v>
      </c>
      <c r="J113" s="35">
        <f>11-VLOOKUP(F113,naive_stat!$A$4:$F$13,6,0)</f>
        <v>6</v>
      </c>
      <c r="K113" s="4">
        <f>HLOOKUP(F113,$AL$3:AU113,AV113,0)</f>
        <v>0.44</v>
      </c>
      <c r="L113" s="47">
        <f>IF(VLOOKUP(C113,dynamic!$A$4:$F$13,4,0)&gt;VLOOKUP(D113,dynamic!$A$4:$F$13,4,0),C113,D113)</f>
        <v>2</v>
      </c>
      <c r="M113" s="47">
        <f t="shared" si="36"/>
        <v>0</v>
      </c>
      <c r="N113" s="46">
        <f>IF(VLOOKUP(C113,dynamic!$A$4:$F$13,2,0)&gt;VLOOKUP(D113,dynamic!$A$4:$F$13,2,0),C113,D113)</f>
        <v>2</v>
      </c>
      <c r="O113" s="46">
        <f t="shared" si="24"/>
        <v>0</v>
      </c>
      <c r="P113" s="46">
        <f>IF(VLOOKUP(C113,dynamic!$A$4:$F$13,6,0)&gt;VLOOKUP(D113,dynamic!$A$4:$F$13,6,0),C113,D113)</f>
        <v>3</v>
      </c>
      <c r="Q113" s="46">
        <f t="shared" si="25"/>
        <v>1</v>
      </c>
      <c r="R113">
        <f>COUNTIF($E$4:$E113,R$3)</f>
        <v>12</v>
      </c>
      <c r="S113">
        <f>COUNTIF($E$4:$E113,S$3)</f>
        <v>22</v>
      </c>
      <c r="T113">
        <f>COUNTIF($E$4:$E113,T$3)</f>
        <v>11</v>
      </c>
      <c r="U113">
        <f>COUNTIF($E$4:$E113,U$3)</f>
        <v>12</v>
      </c>
      <c r="V113">
        <f>COUNTIF($E$4:$E113,V$3)</f>
        <v>13</v>
      </c>
      <c r="W113">
        <f>COUNTIF($E$4:$E113,W$3)</f>
        <v>9</v>
      </c>
      <c r="X113">
        <f>COUNTIF($E$4:$E113,X$3)</f>
        <v>7</v>
      </c>
      <c r="Y113">
        <f>COUNTIF($E$4:$E113,Y$3)</f>
        <v>11</v>
      </c>
      <c r="Z113">
        <f>COUNTIF($E$4:$E113,Z$3)</f>
        <v>6</v>
      </c>
      <c r="AA113">
        <f>COUNTIF($E$4:$E113,AA$3)</f>
        <v>7</v>
      </c>
      <c r="AB113" s="39">
        <f>COUNTIF($E$4:$F113,R$3)</f>
        <v>22</v>
      </c>
      <c r="AC113" s="41">
        <f>COUNTIF($E$4:$F113,S$3)</f>
        <v>30</v>
      </c>
      <c r="AD113" s="41">
        <f>COUNTIF($E$4:$F113,T$3)</f>
        <v>25</v>
      </c>
      <c r="AE113" s="41">
        <f>COUNTIF($E$4:$F113,U$3)</f>
        <v>22</v>
      </c>
      <c r="AF113" s="41">
        <f>COUNTIF($E$4:$F113,V$3)</f>
        <v>27</v>
      </c>
      <c r="AG113" s="41">
        <f>COUNTIF($E$4:$F113,W$3)</f>
        <v>20</v>
      </c>
      <c r="AH113" s="41">
        <f>COUNTIF($E$4:$F113,X$3)</f>
        <v>12</v>
      </c>
      <c r="AI113" s="41">
        <f>COUNTIF($E$4:$F113,Y$3)</f>
        <v>22</v>
      </c>
      <c r="AJ113" s="41">
        <f>COUNTIF($E$4:$F113,Z$3)</f>
        <v>19</v>
      </c>
      <c r="AK113" s="41">
        <f>COUNTIF($E$4:$F113,AA$3)</f>
        <v>21</v>
      </c>
      <c r="AL113" s="4">
        <f t="shared" si="26"/>
        <v>0.54545454545454541</v>
      </c>
      <c r="AM113" s="4">
        <f t="shared" si="27"/>
        <v>0.73333333333333328</v>
      </c>
      <c r="AN113" s="4">
        <f t="shared" si="28"/>
        <v>0.44</v>
      </c>
      <c r="AO113" s="4">
        <f t="shared" si="29"/>
        <v>0.54545454545454541</v>
      </c>
      <c r="AP113" s="4">
        <f t="shared" si="30"/>
        <v>0.48148148148148145</v>
      </c>
      <c r="AQ113" s="4">
        <f t="shared" si="31"/>
        <v>0.45</v>
      </c>
      <c r="AR113" s="4">
        <f t="shared" si="32"/>
        <v>0.58333333333333337</v>
      </c>
      <c r="AS113" s="4">
        <f t="shared" si="33"/>
        <v>0.5</v>
      </c>
      <c r="AT113" s="4">
        <f t="shared" si="34"/>
        <v>0.31578947368421051</v>
      </c>
      <c r="AU113" s="4">
        <f t="shared" si="35"/>
        <v>0.33333333333333331</v>
      </c>
      <c r="AV113">
        <v>111</v>
      </c>
    </row>
    <row r="114" spans="1:48" x14ac:dyDescent="0.35">
      <c r="A114" t="s">
        <v>145</v>
      </c>
      <c r="B114" s="32">
        <v>111</v>
      </c>
      <c r="C114">
        <v>1</v>
      </c>
      <c r="D114">
        <v>6</v>
      </c>
      <c r="E114">
        <v>1</v>
      </c>
      <c r="F114">
        <f t="shared" si="21"/>
        <v>6</v>
      </c>
      <c r="G114">
        <f t="shared" si="22"/>
        <v>-5</v>
      </c>
      <c r="H114">
        <f t="shared" si="23"/>
        <v>0</v>
      </c>
      <c r="I114" s="5">
        <f>VLOOKUP(F114,naive_stat!$A$4:$E$13,5,0)</f>
        <v>0.55555555555555558</v>
      </c>
      <c r="J114" s="35">
        <f>11-VLOOKUP(F114,naive_stat!$A$4:$F$13,6,0)</f>
        <v>9</v>
      </c>
      <c r="K114" s="4">
        <f>HLOOKUP(F114,$AL$3:AU114,AV114,0)</f>
        <v>0.53846153846153844</v>
      </c>
      <c r="L114" s="47">
        <f>IF(VLOOKUP(C114,dynamic!$A$4:$F$13,4,0)&gt;VLOOKUP(D114,dynamic!$A$4:$F$13,4,0),C114,D114)</f>
        <v>1</v>
      </c>
      <c r="M114" s="47">
        <f t="shared" si="36"/>
        <v>1</v>
      </c>
      <c r="N114" s="46">
        <f>IF(VLOOKUP(C114,dynamic!$A$4:$F$13,2,0)&gt;VLOOKUP(D114,dynamic!$A$4:$F$13,2,0),C114,D114)</f>
        <v>1</v>
      </c>
      <c r="O114" s="46">
        <f t="shared" si="24"/>
        <v>1</v>
      </c>
      <c r="P114" s="46">
        <f>IF(VLOOKUP(C114,dynamic!$A$4:$F$13,6,0)&gt;VLOOKUP(D114,dynamic!$A$4:$F$13,6,0),C114,D114)</f>
        <v>1</v>
      </c>
      <c r="Q114" s="46">
        <f t="shared" si="25"/>
        <v>1</v>
      </c>
      <c r="R114">
        <f>COUNTIF($E$4:$E114,R$3)</f>
        <v>12</v>
      </c>
      <c r="S114">
        <f>COUNTIF($E$4:$E114,S$3)</f>
        <v>23</v>
      </c>
      <c r="T114">
        <f>COUNTIF($E$4:$E114,T$3)</f>
        <v>11</v>
      </c>
      <c r="U114">
        <f>COUNTIF($E$4:$E114,U$3)</f>
        <v>12</v>
      </c>
      <c r="V114">
        <f>COUNTIF($E$4:$E114,V$3)</f>
        <v>13</v>
      </c>
      <c r="W114">
        <f>COUNTIF($E$4:$E114,W$3)</f>
        <v>9</v>
      </c>
      <c r="X114">
        <f>COUNTIF($E$4:$E114,X$3)</f>
        <v>7</v>
      </c>
      <c r="Y114">
        <f>COUNTIF($E$4:$E114,Y$3)</f>
        <v>11</v>
      </c>
      <c r="Z114">
        <f>COUNTIF($E$4:$E114,Z$3)</f>
        <v>6</v>
      </c>
      <c r="AA114">
        <f>COUNTIF($E$4:$E114,AA$3)</f>
        <v>7</v>
      </c>
      <c r="AB114" s="39">
        <f>COUNTIF($E$4:$F114,R$3)</f>
        <v>22</v>
      </c>
      <c r="AC114" s="41">
        <f>COUNTIF($E$4:$F114,S$3)</f>
        <v>31</v>
      </c>
      <c r="AD114" s="41">
        <f>COUNTIF($E$4:$F114,T$3)</f>
        <v>25</v>
      </c>
      <c r="AE114" s="41">
        <f>COUNTIF($E$4:$F114,U$3)</f>
        <v>22</v>
      </c>
      <c r="AF114" s="41">
        <f>COUNTIF($E$4:$F114,V$3)</f>
        <v>27</v>
      </c>
      <c r="AG114" s="41">
        <f>COUNTIF($E$4:$F114,W$3)</f>
        <v>20</v>
      </c>
      <c r="AH114" s="41">
        <f>COUNTIF($E$4:$F114,X$3)</f>
        <v>13</v>
      </c>
      <c r="AI114" s="41">
        <f>COUNTIF($E$4:$F114,Y$3)</f>
        <v>22</v>
      </c>
      <c r="AJ114" s="41">
        <f>COUNTIF($E$4:$F114,Z$3)</f>
        <v>19</v>
      </c>
      <c r="AK114" s="41">
        <f>COUNTIF($E$4:$F114,AA$3)</f>
        <v>21</v>
      </c>
      <c r="AL114" s="4">
        <f t="shared" si="26"/>
        <v>0.54545454545454541</v>
      </c>
      <c r="AM114" s="4">
        <f t="shared" si="27"/>
        <v>0.74193548387096775</v>
      </c>
      <c r="AN114" s="4">
        <f t="shared" si="28"/>
        <v>0.44</v>
      </c>
      <c r="AO114" s="4">
        <f t="shared" si="29"/>
        <v>0.54545454545454541</v>
      </c>
      <c r="AP114" s="4">
        <f t="shared" si="30"/>
        <v>0.48148148148148145</v>
      </c>
      <c r="AQ114" s="4">
        <f t="shared" si="31"/>
        <v>0.45</v>
      </c>
      <c r="AR114" s="4">
        <f t="shared" si="32"/>
        <v>0.53846153846153844</v>
      </c>
      <c r="AS114" s="4">
        <f t="shared" si="33"/>
        <v>0.5</v>
      </c>
      <c r="AT114" s="4">
        <f t="shared" si="34"/>
        <v>0.31578947368421051</v>
      </c>
      <c r="AU114" s="4">
        <f t="shared" si="35"/>
        <v>0.33333333333333331</v>
      </c>
      <c r="AV114">
        <v>112</v>
      </c>
    </row>
    <row r="115" spans="1:48" x14ac:dyDescent="0.35">
      <c r="A115" t="s">
        <v>145</v>
      </c>
      <c r="B115" s="32">
        <v>112</v>
      </c>
      <c r="C115">
        <v>8</v>
      </c>
      <c r="D115">
        <v>0</v>
      </c>
      <c r="E115">
        <v>0</v>
      </c>
      <c r="F115">
        <f t="shared" si="21"/>
        <v>8</v>
      </c>
      <c r="G115">
        <f t="shared" si="22"/>
        <v>8</v>
      </c>
      <c r="H115">
        <f t="shared" si="23"/>
        <v>0</v>
      </c>
      <c r="I115" s="5">
        <f>VLOOKUP(F115,naive_stat!$A$4:$E$13,5,0)</f>
        <v>0.32</v>
      </c>
      <c r="J115" s="35">
        <f>11-VLOOKUP(F115,naive_stat!$A$4:$F$13,6,0)</f>
        <v>1</v>
      </c>
      <c r="K115" s="4">
        <f>HLOOKUP(F115,$AL$3:AU115,AV115,0)</f>
        <v>0.3</v>
      </c>
      <c r="L115" s="47">
        <f>IF(VLOOKUP(C115,dynamic!$A$4:$F$13,4,0)&gt;VLOOKUP(D115,dynamic!$A$4:$F$13,4,0),C115,D115)</f>
        <v>0</v>
      </c>
      <c r="M115" s="47">
        <f t="shared" si="36"/>
        <v>1</v>
      </c>
      <c r="N115" s="46">
        <f>IF(VLOOKUP(C115,dynamic!$A$4:$F$13,2,0)&gt;VLOOKUP(D115,dynamic!$A$4:$F$13,2,0),C115,D115)</f>
        <v>0</v>
      </c>
      <c r="O115" s="46">
        <f t="shared" si="24"/>
        <v>1</v>
      </c>
      <c r="P115" s="46">
        <f>IF(VLOOKUP(C115,dynamic!$A$4:$F$13,6,0)&gt;VLOOKUP(D115,dynamic!$A$4:$F$13,6,0),C115,D115)</f>
        <v>0</v>
      </c>
      <c r="Q115" s="46">
        <f t="shared" si="25"/>
        <v>1</v>
      </c>
      <c r="R115">
        <f>COUNTIF($E$4:$E115,R$3)</f>
        <v>13</v>
      </c>
      <c r="S115">
        <f>COUNTIF($E$4:$E115,S$3)</f>
        <v>23</v>
      </c>
      <c r="T115">
        <f>COUNTIF($E$4:$E115,T$3)</f>
        <v>11</v>
      </c>
      <c r="U115">
        <f>COUNTIF($E$4:$E115,U$3)</f>
        <v>12</v>
      </c>
      <c r="V115">
        <f>COUNTIF($E$4:$E115,V$3)</f>
        <v>13</v>
      </c>
      <c r="W115">
        <f>COUNTIF($E$4:$E115,W$3)</f>
        <v>9</v>
      </c>
      <c r="X115">
        <f>COUNTIF($E$4:$E115,X$3)</f>
        <v>7</v>
      </c>
      <c r="Y115">
        <f>COUNTIF($E$4:$E115,Y$3)</f>
        <v>11</v>
      </c>
      <c r="Z115">
        <f>COUNTIF($E$4:$E115,Z$3)</f>
        <v>6</v>
      </c>
      <c r="AA115">
        <f>COUNTIF($E$4:$E115,AA$3)</f>
        <v>7</v>
      </c>
      <c r="AB115" s="39">
        <f>COUNTIF($E$4:$F115,R$3)</f>
        <v>23</v>
      </c>
      <c r="AC115" s="41">
        <f>COUNTIF($E$4:$F115,S$3)</f>
        <v>31</v>
      </c>
      <c r="AD115" s="41">
        <f>COUNTIF($E$4:$F115,T$3)</f>
        <v>25</v>
      </c>
      <c r="AE115" s="41">
        <f>COUNTIF($E$4:$F115,U$3)</f>
        <v>22</v>
      </c>
      <c r="AF115" s="41">
        <f>COUNTIF($E$4:$F115,V$3)</f>
        <v>27</v>
      </c>
      <c r="AG115" s="41">
        <f>COUNTIF($E$4:$F115,W$3)</f>
        <v>20</v>
      </c>
      <c r="AH115" s="41">
        <f>COUNTIF($E$4:$F115,X$3)</f>
        <v>13</v>
      </c>
      <c r="AI115" s="41">
        <f>COUNTIF($E$4:$F115,Y$3)</f>
        <v>22</v>
      </c>
      <c r="AJ115" s="41">
        <f>COUNTIF($E$4:$F115,Z$3)</f>
        <v>20</v>
      </c>
      <c r="AK115" s="41">
        <f>COUNTIF($E$4:$F115,AA$3)</f>
        <v>21</v>
      </c>
      <c r="AL115" s="4">
        <f t="shared" si="26"/>
        <v>0.56521739130434778</v>
      </c>
      <c r="AM115" s="4">
        <f t="shared" si="27"/>
        <v>0.74193548387096775</v>
      </c>
      <c r="AN115" s="4">
        <f t="shared" si="28"/>
        <v>0.44</v>
      </c>
      <c r="AO115" s="4">
        <f t="shared" si="29"/>
        <v>0.54545454545454541</v>
      </c>
      <c r="AP115" s="4">
        <f t="shared" si="30"/>
        <v>0.48148148148148145</v>
      </c>
      <c r="AQ115" s="4">
        <f t="shared" si="31"/>
        <v>0.45</v>
      </c>
      <c r="AR115" s="4">
        <f t="shared" si="32"/>
        <v>0.53846153846153844</v>
      </c>
      <c r="AS115" s="4">
        <f t="shared" si="33"/>
        <v>0.5</v>
      </c>
      <c r="AT115" s="4">
        <f t="shared" si="34"/>
        <v>0.3</v>
      </c>
      <c r="AU115" s="4">
        <f t="shared" si="35"/>
        <v>0.33333333333333331</v>
      </c>
      <c r="AV115">
        <v>113</v>
      </c>
    </row>
    <row r="116" spans="1:48" x14ac:dyDescent="0.35">
      <c r="A116" t="s">
        <v>145</v>
      </c>
      <c r="B116" s="32">
        <v>113</v>
      </c>
      <c r="C116">
        <v>2</v>
      </c>
      <c r="D116">
        <v>3</v>
      </c>
      <c r="E116">
        <v>2</v>
      </c>
      <c r="F116">
        <f t="shared" si="21"/>
        <v>3</v>
      </c>
      <c r="G116">
        <f t="shared" si="22"/>
        <v>-1</v>
      </c>
      <c r="H116">
        <f t="shared" si="23"/>
        <v>0</v>
      </c>
      <c r="I116" s="5">
        <f>VLOOKUP(F116,naive_stat!$A$4:$E$13,5,0)</f>
        <v>0.48148148148148145</v>
      </c>
      <c r="J116" s="35">
        <f>11-VLOOKUP(F116,naive_stat!$A$4:$F$13,6,0)</f>
        <v>5</v>
      </c>
      <c r="K116" s="4">
        <f>HLOOKUP(F116,$AL$3:AU116,AV116,0)</f>
        <v>0.52173913043478259</v>
      </c>
      <c r="L116" s="47">
        <f>IF(VLOOKUP(C116,dynamic!$A$4:$F$13,4,0)&gt;VLOOKUP(D116,dynamic!$A$4:$F$13,4,0),C116,D116)</f>
        <v>2</v>
      </c>
      <c r="M116" s="47">
        <f t="shared" si="36"/>
        <v>1</v>
      </c>
      <c r="N116" s="46">
        <f>IF(VLOOKUP(C116,dynamic!$A$4:$F$13,2,0)&gt;VLOOKUP(D116,dynamic!$A$4:$F$13,2,0),C116,D116)</f>
        <v>2</v>
      </c>
      <c r="O116" s="46">
        <f t="shared" si="24"/>
        <v>1</v>
      </c>
      <c r="P116" s="46">
        <f>IF(VLOOKUP(C116,dynamic!$A$4:$F$13,6,0)&gt;VLOOKUP(D116,dynamic!$A$4:$F$13,6,0),C116,D116)</f>
        <v>3</v>
      </c>
      <c r="Q116" s="46">
        <f t="shared" si="25"/>
        <v>0</v>
      </c>
      <c r="R116">
        <f>COUNTIF($E$4:$E116,R$3)</f>
        <v>13</v>
      </c>
      <c r="S116">
        <f>COUNTIF($E$4:$E116,S$3)</f>
        <v>23</v>
      </c>
      <c r="T116">
        <f>COUNTIF($E$4:$E116,T$3)</f>
        <v>12</v>
      </c>
      <c r="U116">
        <f>COUNTIF($E$4:$E116,U$3)</f>
        <v>12</v>
      </c>
      <c r="V116">
        <f>COUNTIF($E$4:$E116,V$3)</f>
        <v>13</v>
      </c>
      <c r="W116">
        <f>COUNTIF($E$4:$E116,W$3)</f>
        <v>9</v>
      </c>
      <c r="X116">
        <f>COUNTIF($E$4:$E116,X$3)</f>
        <v>7</v>
      </c>
      <c r="Y116">
        <f>COUNTIF($E$4:$E116,Y$3)</f>
        <v>11</v>
      </c>
      <c r="Z116">
        <f>COUNTIF($E$4:$E116,Z$3)</f>
        <v>6</v>
      </c>
      <c r="AA116">
        <f>COUNTIF($E$4:$E116,AA$3)</f>
        <v>7</v>
      </c>
      <c r="AB116" s="39">
        <f>COUNTIF($E$4:$F116,R$3)</f>
        <v>23</v>
      </c>
      <c r="AC116" s="41">
        <f>COUNTIF($E$4:$F116,S$3)</f>
        <v>31</v>
      </c>
      <c r="AD116" s="41">
        <f>COUNTIF($E$4:$F116,T$3)</f>
        <v>26</v>
      </c>
      <c r="AE116" s="41">
        <f>COUNTIF($E$4:$F116,U$3)</f>
        <v>23</v>
      </c>
      <c r="AF116" s="41">
        <f>COUNTIF($E$4:$F116,V$3)</f>
        <v>27</v>
      </c>
      <c r="AG116" s="41">
        <f>COUNTIF($E$4:$F116,W$3)</f>
        <v>20</v>
      </c>
      <c r="AH116" s="41">
        <f>COUNTIF($E$4:$F116,X$3)</f>
        <v>13</v>
      </c>
      <c r="AI116" s="41">
        <f>COUNTIF($E$4:$F116,Y$3)</f>
        <v>22</v>
      </c>
      <c r="AJ116" s="41">
        <f>COUNTIF($E$4:$F116,Z$3)</f>
        <v>20</v>
      </c>
      <c r="AK116" s="41">
        <f>COUNTIF($E$4:$F116,AA$3)</f>
        <v>21</v>
      </c>
      <c r="AL116" s="4">
        <f t="shared" si="26"/>
        <v>0.56521739130434778</v>
      </c>
      <c r="AM116" s="4">
        <f t="shared" si="27"/>
        <v>0.74193548387096775</v>
      </c>
      <c r="AN116" s="4">
        <f t="shared" si="28"/>
        <v>0.46153846153846156</v>
      </c>
      <c r="AO116" s="4">
        <f t="shared" si="29"/>
        <v>0.52173913043478259</v>
      </c>
      <c r="AP116" s="4">
        <f t="shared" si="30"/>
        <v>0.48148148148148145</v>
      </c>
      <c r="AQ116" s="4">
        <f t="shared" si="31"/>
        <v>0.45</v>
      </c>
      <c r="AR116" s="4">
        <f t="shared" si="32"/>
        <v>0.53846153846153844</v>
      </c>
      <c r="AS116" s="4">
        <f t="shared" si="33"/>
        <v>0.5</v>
      </c>
      <c r="AT116" s="4">
        <f t="shared" si="34"/>
        <v>0.3</v>
      </c>
      <c r="AU116" s="4">
        <f t="shared" si="35"/>
        <v>0.33333333333333331</v>
      </c>
      <c r="AV116">
        <v>114</v>
      </c>
    </row>
    <row r="117" spans="1:48" x14ac:dyDescent="0.35">
      <c r="A117" t="s">
        <v>145</v>
      </c>
      <c r="B117" s="32">
        <v>114</v>
      </c>
      <c r="C117">
        <v>9</v>
      </c>
      <c r="D117">
        <v>7</v>
      </c>
      <c r="E117">
        <v>9</v>
      </c>
      <c r="F117">
        <f t="shared" si="21"/>
        <v>7</v>
      </c>
      <c r="G117">
        <f t="shared" si="22"/>
        <v>2</v>
      </c>
      <c r="H117">
        <f t="shared" si="23"/>
        <v>0</v>
      </c>
      <c r="I117" s="5">
        <f>VLOOKUP(F117,naive_stat!$A$4:$E$13,5,0)</f>
        <v>0.44827586206896552</v>
      </c>
      <c r="J117" s="35">
        <f>11-VLOOKUP(F117,naive_stat!$A$4:$F$13,6,0)</f>
        <v>4</v>
      </c>
      <c r="K117" s="4">
        <f>HLOOKUP(F117,$AL$3:AU117,AV117,0)</f>
        <v>0.47826086956521741</v>
      </c>
      <c r="L117" s="47">
        <f>IF(VLOOKUP(C117,dynamic!$A$4:$F$13,4,0)&gt;VLOOKUP(D117,dynamic!$A$4:$F$13,4,0),C117,D117)</f>
        <v>9</v>
      </c>
      <c r="M117" s="47">
        <f t="shared" si="36"/>
        <v>1</v>
      </c>
      <c r="N117" s="46">
        <f>IF(VLOOKUP(C117,dynamic!$A$4:$F$13,2,0)&gt;VLOOKUP(D117,dynamic!$A$4:$F$13,2,0),C117,D117)</f>
        <v>7</v>
      </c>
      <c r="O117" s="46">
        <f t="shared" si="24"/>
        <v>0</v>
      </c>
      <c r="P117" s="46">
        <f>IF(VLOOKUP(C117,dynamic!$A$4:$F$13,6,0)&gt;VLOOKUP(D117,dynamic!$A$4:$F$13,6,0),C117,D117)</f>
        <v>7</v>
      </c>
      <c r="Q117" s="46">
        <f t="shared" si="25"/>
        <v>0</v>
      </c>
      <c r="R117">
        <f>COUNTIF($E$4:$E117,R$3)</f>
        <v>13</v>
      </c>
      <c r="S117">
        <f>COUNTIF($E$4:$E117,S$3)</f>
        <v>23</v>
      </c>
      <c r="T117">
        <f>COUNTIF($E$4:$E117,T$3)</f>
        <v>12</v>
      </c>
      <c r="U117">
        <f>COUNTIF($E$4:$E117,U$3)</f>
        <v>12</v>
      </c>
      <c r="V117">
        <f>COUNTIF($E$4:$E117,V$3)</f>
        <v>13</v>
      </c>
      <c r="W117">
        <f>COUNTIF($E$4:$E117,W$3)</f>
        <v>9</v>
      </c>
      <c r="X117">
        <f>COUNTIF($E$4:$E117,X$3)</f>
        <v>7</v>
      </c>
      <c r="Y117">
        <f>COUNTIF($E$4:$E117,Y$3)</f>
        <v>11</v>
      </c>
      <c r="Z117">
        <f>COUNTIF($E$4:$E117,Z$3)</f>
        <v>6</v>
      </c>
      <c r="AA117">
        <f>COUNTIF($E$4:$E117,AA$3)</f>
        <v>8</v>
      </c>
      <c r="AB117" s="39">
        <f>COUNTIF($E$4:$F117,R$3)</f>
        <v>23</v>
      </c>
      <c r="AC117" s="41">
        <f>COUNTIF($E$4:$F117,S$3)</f>
        <v>31</v>
      </c>
      <c r="AD117" s="41">
        <f>COUNTIF($E$4:$F117,T$3)</f>
        <v>26</v>
      </c>
      <c r="AE117" s="41">
        <f>COUNTIF($E$4:$F117,U$3)</f>
        <v>23</v>
      </c>
      <c r="AF117" s="41">
        <f>COUNTIF($E$4:$F117,V$3)</f>
        <v>27</v>
      </c>
      <c r="AG117" s="41">
        <f>COUNTIF($E$4:$F117,W$3)</f>
        <v>20</v>
      </c>
      <c r="AH117" s="41">
        <f>COUNTIF($E$4:$F117,X$3)</f>
        <v>13</v>
      </c>
      <c r="AI117" s="41">
        <f>COUNTIF($E$4:$F117,Y$3)</f>
        <v>23</v>
      </c>
      <c r="AJ117" s="41">
        <f>COUNTIF($E$4:$F117,Z$3)</f>
        <v>20</v>
      </c>
      <c r="AK117" s="41">
        <f>COUNTIF($E$4:$F117,AA$3)</f>
        <v>22</v>
      </c>
      <c r="AL117" s="4">
        <f t="shared" si="26"/>
        <v>0.56521739130434778</v>
      </c>
      <c r="AM117" s="4">
        <f t="shared" si="27"/>
        <v>0.74193548387096775</v>
      </c>
      <c r="AN117" s="4">
        <f t="shared" si="28"/>
        <v>0.46153846153846156</v>
      </c>
      <c r="AO117" s="4">
        <f t="shared" si="29"/>
        <v>0.52173913043478259</v>
      </c>
      <c r="AP117" s="4">
        <f t="shared" si="30"/>
        <v>0.48148148148148145</v>
      </c>
      <c r="AQ117" s="4">
        <f t="shared" si="31"/>
        <v>0.45</v>
      </c>
      <c r="AR117" s="4">
        <f t="shared" si="32"/>
        <v>0.53846153846153844</v>
      </c>
      <c r="AS117" s="4">
        <f t="shared" si="33"/>
        <v>0.47826086956521741</v>
      </c>
      <c r="AT117" s="4">
        <f t="shared" si="34"/>
        <v>0.3</v>
      </c>
      <c r="AU117" s="4">
        <f t="shared" si="35"/>
        <v>0.36363636363636365</v>
      </c>
      <c r="AV117">
        <v>115</v>
      </c>
    </row>
    <row r="118" spans="1:48" x14ac:dyDescent="0.35">
      <c r="A118" t="s">
        <v>145</v>
      </c>
      <c r="B118" s="32">
        <v>115</v>
      </c>
      <c r="C118">
        <v>7</v>
      </c>
      <c r="D118">
        <v>0</v>
      </c>
      <c r="E118">
        <v>7</v>
      </c>
      <c r="F118">
        <f t="shared" si="21"/>
        <v>0</v>
      </c>
      <c r="G118">
        <f t="shared" si="22"/>
        <v>7</v>
      </c>
      <c r="H118">
        <f t="shared" si="23"/>
        <v>0</v>
      </c>
      <c r="I118" s="5">
        <f>VLOOKUP(F118,naive_stat!$A$4:$E$13,5,0)</f>
        <v>0.5161290322580645</v>
      </c>
      <c r="J118" s="35">
        <f>11-VLOOKUP(F118,naive_stat!$A$4:$F$13,6,0)</f>
        <v>8</v>
      </c>
      <c r="K118" s="4">
        <f>HLOOKUP(F118,$AL$3:AU118,AV118,0)</f>
        <v>0.54166666666666663</v>
      </c>
      <c r="L118" s="47">
        <f>IF(VLOOKUP(C118,dynamic!$A$4:$F$13,4,0)&gt;VLOOKUP(D118,dynamic!$A$4:$F$13,4,0),C118,D118)</f>
        <v>7</v>
      </c>
      <c r="M118" s="47">
        <f t="shared" si="36"/>
        <v>1</v>
      </c>
      <c r="N118" s="46">
        <f>IF(VLOOKUP(C118,dynamic!$A$4:$F$13,2,0)&gt;VLOOKUP(D118,dynamic!$A$4:$F$13,2,0),C118,D118)</f>
        <v>7</v>
      </c>
      <c r="O118" s="46">
        <f t="shared" si="24"/>
        <v>1</v>
      </c>
      <c r="P118" s="46">
        <f>IF(VLOOKUP(C118,dynamic!$A$4:$F$13,6,0)&gt;VLOOKUP(D118,dynamic!$A$4:$F$13,6,0),C118,D118)</f>
        <v>0</v>
      </c>
      <c r="Q118" s="46">
        <f t="shared" si="25"/>
        <v>0</v>
      </c>
      <c r="R118">
        <f>COUNTIF($E$4:$E118,R$3)</f>
        <v>13</v>
      </c>
      <c r="S118">
        <f>COUNTIF($E$4:$E118,S$3)</f>
        <v>23</v>
      </c>
      <c r="T118">
        <f>COUNTIF($E$4:$E118,T$3)</f>
        <v>12</v>
      </c>
      <c r="U118">
        <f>COUNTIF($E$4:$E118,U$3)</f>
        <v>12</v>
      </c>
      <c r="V118">
        <f>COUNTIF($E$4:$E118,V$3)</f>
        <v>13</v>
      </c>
      <c r="W118">
        <f>COUNTIF($E$4:$E118,W$3)</f>
        <v>9</v>
      </c>
      <c r="X118">
        <f>COUNTIF($E$4:$E118,X$3)</f>
        <v>7</v>
      </c>
      <c r="Y118">
        <f>COUNTIF($E$4:$E118,Y$3)</f>
        <v>12</v>
      </c>
      <c r="Z118">
        <f>COUNTIF($E$4:$E118,Z$3)</f>
        <v>6</v>
      </c>
      <c r="AA118">
        <f>COUNTIF($E$4:$E118,AA$3)</f>
        <v>8</v>
      </c>
      <c r="AB118" s="39">
        <f>COUNTIF($E$4:$F118,R$3)</f>
        <v>24</v>
      </c>
      <c r="AC118" s="41">
        <f>COUNTIF($E$4:$F118,S$3)</f>
        <v>31</v>
      </c>
      <c r="AD118" s="41">
        <f>COUNTIF($E$4:$F118,T$3)</f>
        <v>26</v>
      </c>
      <c r="AE118" s="41">
        <f>COUNTIF($E$4:$F118,U$3)</f>
        <v>23</v>
      </c>
      <c r="AF118" s="41">
        <f>COUNTIF($E$4:$F118,V$3)</f>
        <v>27</v>
      </c>
      <c r="AG118" s="41">
        <f>COUNTIF($E$4:$F118,W$3)</f>
        <v>20</v>
      </c>
      <c r="AH118" s="41">
        <f>COUNTIF($E$4:$F118,X$3)</f>
        <v>13</v>
      </c>
      <c r="AI118" s="41">
        <f>COUNTIF($E$4:$F118,Y$3)</f>
        <v>24</v>
      </c>
      <c r="AJ118" s="41">
        <f>COUNTIF($E$4:$F118,Z$3)</f>
        <v>20</v>
      </c>
      <c r="AK118" s="41">
        <f>COUNTIF($E$4:$F118,AA$3)</f>
        <v>22</v>
      </c>
      <c r="AL118" s="4">
        <f t="shared" si="26"/>
        <v>0.54166666666666663</v>
      </c>
      <c r="AM118" s="4">
        <f t="shared" si="27"/>
        <v>0.74193548387096775</v>
      </c>
      <c r="AN118" s="4">
        <f t="shared" si="28"/>
        <v>0.46153846153846156</v>
      </c>
      <c r="AO118" s="4">
        <f t="shared" si="29"/>
        <v>0.52173913043478259</v>
      </c>
      <c r="AP118" s="4">
        <f t="shared" si="30"/>
        <v>0.48148148148148145</v>
      </c>
      <c r="AQ118" s="4">
        <f t="shared" si="31"/>
        <v>0.45</v>
      </c>
      <c r="AR118" s="4">
        <f t="shared" si="32"/>
        <v>0.53846153846153844</v>
      </c>
      <c r="AS118" s="4">
        <f t="shared" si="33"/>
        <v>0.5</v>
      </c>
      <c r="AT118" s="4">
        <f t="shared" si="34"/>
        <v>0.3</v>
      </c>
      <c r="AU118" s="4">
        <f t="shared" si="35"/>
        <v>0.36363636363636365</v>
      </c>
      <c r="AV118">
        <v>116</v>
      </c>
    </row>
    <row r="119" spans="1:48" x14ac:dyDescent="0.35">
      <c r="A119" t="s">
        <v>145</v>
      </c>
      <c r="B119" s="32">
        <v>116</v>
      </c>
      <c r="C119">
        <v>7</v>
      </c>
      <c r="D119">
        <v>4</v>
      </c>
      <c r="E119">
        <v>4</v>
      </c>
      <c r="F119">
        <f t="shared" si="21"/>
        <v>7</v>
      </c>
      <c r="G119">
        <f t="shared" si="22"/>
        <v>3</v>
      </c>
      <c r="H119">
        <f t="shared" si="23"/>
        <v>0</v>
      </c>
      <c r="I119" s="5">
        <f>VLOOKUP(F119,naive_stat!$A$4:$E$13,5,0)</f>
        <v>0.44827586206896552</v>
      </c>
      <c r="J119" s="35">
        <f>11-VLOOKUP(F119,naive_stat!$A$4:$F$13,6,0)</f>
        <v>4</v>
      </c>
      <c r="K119" s="4">
        <f>HLOOKUP(F119,$AL$3:AU119,AV119,0)</f>
        <v>0.48</v>
      </c>
      <c r="L119" s="47">
        <f>IF(VLOOKUP(C119,dynamic!$A$4:$F$13,4,0)&gt;VLOOKUP(D119,dynamic!$A$4:$F$13,4,0),C119,D119)</f>
        <v>4</v>
      </c>
      <c r="M119" s="47">
        <f t="shared" si="36"/>
        <v>1</v>
      </c>
      <c r="N119" s="46">
        <f>IF(VLOOKUP(C119,dynamic!$A$4:$F$13,2,0)&gt;VLOOKUP(D119,dynamic!$A$4:$F$13,2,0),C119,D119)</f>
        <v>4</v>
      </c>
      <c r="O119" s="46">
        <f t="shared" si="24"/>
        <v>1</v>
      </c>
      <c r="P119" s="46">
        <f>IF(VLOOKUP(C119,dynamic!$A$4:$F$13,6,0)&gt;VLOOKUP(D119,dynamic!$A$4:$F$13,6,0),C119,D119)</f>
        <v>7</v>
      </c>
      <c r="Q119" s="46">
        <f t="shared" si="25"/>
        <v>0</v>
      </c>
      <c r="R119">
        <f>COUNTIF($E$4:$E119,R$3)</f>
        <v>13</v>
      </c>
      <c r="S119">
        <f>COUNTIF($E$4:$E119,S$3)</f>
        <v>23</v>
      </c>
      <c r="T119">
        <f>COUNTIF($E$4:$E119,T$3)</f>
        <v>12</v>
      </c>
      <c r="U119">
        <f>COUNTIF($E$4:$E119,U$3)</f>
        <v>12</v>
      </c>
      <c r="V119">
        <f>COUNTIF($E$4:$E119,V$3)</f>
        <v>14</v>
      </c>
      <c r="W119">
        <f>COUNTIF($E$4:$E119,W$3)</f>
        <v>9</v>
      </c>
      <c r="X119">
        <f>COUNTIF($E$4:$E119,X$3)</f>
        <v>7</v>
      </c>
      <c r="Y119">
        <f>COUNTIF($E$4:$E119,Y$3)</f>
        <v>12</v>
      </c>
      <c r="Z119">
        <f>COUNTIF($E$4:$E119,Z$3)</f>
        <v>6</v>
      </c>
      <c r="AA119">
        <f>COUNTIF($E$4:$E119,AA$3)</f>
        <v>8</v>
      </c>
      <c r="AB119" s="39">
        <f>COUNTIF($E$4:$F119,R$3)</f>
        <v>24</v>
      </c>
      <c r="AC119" s="41">
        <f>COUNTIF($E$4:$F119,S$3)</f>
        <v>31</v>
      </c>
      <c r="AD119" s="41">
        <f>COUNTIF($E$4:$F119,T$3)</f>
        <v>26</v>
      </c>
      <c r="AE119" s="41">
        <f>COUNTIF($E$4:$F119,U$3)</f>
        <v>23</v>
      </c>
      <c r="AF119" s="41">
        <f>COUNTIF($E$4:$F119,V$3)</f>
        <v>28</v>
      </c>
      <c r="AG119" s="41">
        <f>COUNTIF($E$4:$F119,W$3)</f>
        <v>20</v>
      </c>
      <c r="AH119" s="41">
        <f>COUNTIF($E$4:$F119,X$3)</f>
        <v>13</v>
      </c>
      <c r="AI119" s="41">
        <f>COUNTIF($E$4:$F119,Y$3)</f>
        <v>25</v>
      </c>
      <c r="AJ119" s="41">
        <f>COUNTIF($E$4:$F119,Z$3)</f>
        <v>20</v>
      </c>
      <c r="AK119" s="41">
        <f>COUNTIF($E$4:$F119,AA$3)</f>
        <v>22</v>
      </c>
      <c r="AL119" s="4">
        <f t="shared" si="26"/>
        <v>0.54166666666666663</v>
      </c>
      <c r="AM119" s="4">
        <f t="shared" si="27"/>
        <v>0.74193548387096775</v>
      </c>
      <c r="AN119" s="4">
        <f t="shared" si="28"/>
        <v>0.46153846153846156</v>
      </c>
      <c r="AO119" s="4">
        <f t="shared" si="29"/>
        <v>0.52173913043478259</v>
      </c>
      <c r="AP119" s="4">
        <f t="shared" si="30"/>
        <v>0.5</v>
      </c>
      <c r="AQ119" s="4">
        <f t="shared" si="31"/>
        <v>0.45</v>
      </c>
      <c r="AR119" s="4">
        <f t="shared" si="32"/>
        <v>0.53846153846153844</v>
      </c>
      <c r="AS119" s="4">
        <f t="shared" si="33"/>
        <v>0.48</v>
      </c>
      <c r="AT119" s="4">
        <f t="shared" si="34"/>
        <v>0.3</v>
      </c>
      <c r="AU119" s="4">
        <f t="shared" si="35"/>
        <v>0.36363636363636365</v>
      </c>
      <c r="AV119">
        <v>117</v>
      </c>
    </row>
    <row r="120" spans="1:48" x14ac:dyDescent="0.35">
      <c r="A120" t="s">
        <v>145</v>
      </c>
      <c r="B120" s="32">
        <v>117</v>
      </c>
      <c r="C120">
        <v>9</v>
      </c>
      <c r="D120">
        <v>0</v>
      </c>
      <c r="E120">
        <v>9</v>
      </c>
      <c r="F120">
        <f t="shared" si="21"/>
        <v>0</v>
      </c>
      <c r="G120">
        <f t="shared" si="22"/>
        <v>9</v>
      </c>
      <c r="H120">
        <f t="shared" si="23"/>
        <v>0</v>
      </c>
      <c r="I120" s="5">
        <f>VLOOKUP(F120,naive_stat!$A$4:$E$13,5,0)</f>
        <v>0.5161290322580645</v>
      </c>
      <c r="J120" s="35">
        <f>11-VLOOKUP(F120,naive_stat!$A$4:$F$13,6,0)</f>
        <v>8</v>
      </c>
      <c r="K120" s="4">
        <f>HLOOKUP(F120,$AL$3:AU120,AV120,0)</f>
        <v>0.52</v>
      </c>
      <c r="L120" s="47">
        <f>IF(VLOOKUP(C120,dynamic!$A$4:$F$13,4,0)&gt;VLOOKUP(D120,dynamic!$A$4:$F$13,4,0),C120,D120)</f>
        <v>9</v>
      </c>
      <c r="M120" s="47">
        <f t="shared" si="36"/>
        <v>1</v>
      </c>
      <c r="N120" s="46">
        <f>IF(VLOOKUP(C120,dynamic!$A$4:$F$13,2,0)&gt;VLOOKUP(D120,dynamic!$A$4:$F$13,2,0),C120,D120)</f>
        <v>0</v>
      </c>
      <c r="O120" s="46">
        <f t="shared" si="24"/>
        <v>0</v>
      </c>
      <c r="P120" s="46">
        <f>IF(VLOOKUP(C120,dynamic!$A$4:$F$13,6,0)&gt;VLOOKUP(D120,dynamic!$A$4:$F$13,6,0),C120,D120)</f>
        <v>0</v>
      </c>
      <c r="Q120" s="46">
        <f t="shared" si="25"/>
        <v>0</v>
      </c>
      <c r="R120">
        <f>COUNTIF($E$4:$E120,R$3)</f>
        <v>13</v>
      </c>
      <c r="S120">
        <f>COUNTIF($E$4:$E120,S$3)</f>
        <v>23</v>
      </c>
      <c r="T120">
        <f>COUNTIF($E$4:$E120,T$3)</f>
        <v>12</v>
      </c>
      <c r="U120">
        <f>COUNTIF($E$4:$E120,U$3)</f>
        <v>12</v>
      </c>
      <c r="V120">
        <f>COUNTIF($E$4:$E120,V$3)</f>
        <v>14</v>
      </c>
      <c r="W120">
        <f>COUNTIF($E$4:$E120,W$3)</f>
        <v>9</v>
      </c>
      <c r="X120">
        <f>COUNTIF($E$4:$E120,X$3)</f>
        <v>7</v>
      </c>
      <c r="Y120">
        <f>COUNTIF($E$4:$E120,Y$3)</f>
        <v>12</v>
      </c>
      <c r="Z120">
        <f>COUNTIF($E$4:$E120,Z$3)</f>
        <v>6</v>
      </c>
      <c r="AA120">
        <f>COUNTIF($E$4:$E120,AA$3)</f>
        <v>9</v>
      </c>
      <c r="AB120" s="39">
        <f>COUNTIF($E$4:$F120,R$3)</f>
        <v>25</v>
      </c>
      <c r="AC120" s="41">
        <f>COUNTIF($E$4:$F120,S$3)</f>
        <v>31</v>
      </c>
      <c r="AD120" s="41">
        <f>COUNTIF($E$4:$F120,T$3)</f>
        <v>26</v>
      </c>
      <c r="AE120" s="41">
        <f>COUNTIF($E$4:$F120,U$3)</f>
        <v>23</v>
      </c>
      <c r="AF120" s="41">
        <f>COUNTIF($E$4:$F120,V$3)</f>
        <v>28</v>
      </c>
      <c r="AG120" s="41">
        <f>COUNTIF($E$4:$F120,W$3)</f>
        <v>20</v>
      </c>
      <c r="AH120" s="41">
        <f>COUNTIF($E$4:$F120,X$3)</f>
        <v>13</v>
      </c>
      <c r="AI120" s="41">
        <f>COUNTIF($E$4:$F120,Y$3)</f>
        <v>25</v>
      </c>
      <c r="AJ120" s="41">
        <f>COUNTIF($E$4:$F120,Z$3)</f>
        <v>20</v>
      </c>
      <c r="AK120" s="41">
        <f>COUNTIF($E$4:$F120,AA$3)</f>
        <v>23</v>
      </c>
      <c r="AL120" s="4">
        <f t="shared" si="26"/>
        <v>0.52</v>
      </c>
      <c r="AM120" s="4">
        <f t="shared" si="27"/>
        <v>0.74193548387096775</v>
      </c>
      <c r="AN120" s="4">
        <f t="shared" si="28"/>
        <v>0.46153846153846156</v>
      </c>
      <c r="AO120" s="4">
        <f t="shared" si="29"/>
        <v>0.52173913043478259</v>
      </c>
      <c r="AP120" s="4">
        <f t="shared" si="30"/>
        <v>0.5</v>
      </c>
      <c r="AQ120" s="4">
        <f t="shared" si="31"/>
        <v>0.45</v>
      </c>
      <c r="AR120" s="4">
        <f t="shared" si="32"/>
        <v>0.53846153846153844</v>
      </c>
      <c r="AS120" s="4">
        <f t="shared" si="33"/>
        <v>0.48</v>
      </c>
      <c r="AT120" s="4">
        <f t="shared" si="34"/>
        <v>0.3</v>
      </c>
      <c r="AU120" s="4">
        <f t="shared" si="35"/>
        <v>0.39130434782608697</v>
      </c>
      <c r="AV120">
        <v>118</v>
      </c>
    </row>
    <row r="121" spans="1:48" x14ac:dyDescent="0.35">
      <c r="A121" t="s">
        <v>145</v>
      </c>
      <c r="B121" s="32">
        <v>118</v>
      </c>
      <c r="C121">
        <v>9</v>
      </c>
      <c r="D121">
        <v>7</v>
      </c>
      <c r="E121">
        <v>9</v>
      </c>
      <c r="F121">
        <f t="shared" si="21"/>
        <v>7</v>
      </c>
      <c r="G121">
        <f t="shared" si="22"/>
        <v>2</v>
      </c>
      <c r="H121">
        <f t="shared" si="23"/>
        <v>0</v>
      </c>
      <c r="I121" s="5">
        <f>VLOOKUP(F121,naive_stat!$A$4:$E$13,5,0)</f>
        <v>0.44827586206896552</v>
      </c>
      <c r="J121" s="35">
        <f>11-VLOOKUP(F121,naive_stat!$A$4:$F$13,6,0)</f>
        <v>4</v>
      </c>
      <c r="K121" s="4">
        <f>HLOOKUP(F121,$AL$3:AU121,AV121,0)</f>
        <v>0.46153846153846156</v>
      </c>
      <c r="L121" s="47">
        <f>IF(VLOOKUP(C121,dynamic!$A$4:$F$13,4,0)&gt;VLOOKUP(D121,dynamic!$A$4:$F$13,4,0),C121,D121)</f>
        <v>9</v>
      </c>
      <c r="M121" s="47">
        <f t="shared" si="36"/>
        <v>1</v>
      </c>
      <c r="N121" s="46">
        <f>IF(VLOOKUP(C121,dynamic!$A$4:$F$13,2,0)&gt;VLOOKUP(D121,dynamic!$A$4:$F$13,2,0),C121,D121)</f>
        <v>7</v>
      </c>
      <c r="O121" s="46">
        <f t="shared" si="24"/>
        <v>0</v>
      </c>
      <c r="P121" s="46">
        <f>IF(VLOOKUP(C121,dynamic!$A$4:$F$13,6,0)&gt;VLOOKUP(D121,dynamic!$A$4:$F$13,6,0),C121,D121)</f>
        <v>7</v>
      </c>
      <c r="Q121" s="46">
        <f t="shared" si="25"/>
        <v>0</v>
      </c>
      <c r="R121">
        <f>COUNTIF($E$4:$E121,R$3)</f>
        <v>13</v>
      </c>
      <c r="S121">
        <f>COUNTIF($E$4:$E121,S$3)</f>
        <v>23</v>
      </c>
      <c r="T121">
        <f>COUNTIF($E$4:$E121,T$3)</f>
        <v>12</v>
      </c>
      <c r="U121">
        <f>COUNTIF($E$4:$E121,U$3)</f>
        <v>12</v>
      </c>
      <c r="V121">
        <f>COUNTIF($E$4:$E121,V$3)</f>
        <v>14</v>
      </c>
      <c r="W121">
        <f>COUNTIF($E$4:$E121,W$3)</f>
        <v>9</v>
      </c>
      <c r="X121">
        <f>COUNTIF($E$4:$E121,X$3)</f>
        <v>7</v>
      </c>
      <c r="Y121">
        <f>COUNTIF($E$4:$E121,Y$3)</f>
        <v>12</v>
      </c>
      <c r="Z121">
        <f>COUNTIF($E$4:$E121,Z$3)</f>
        <v>6</v>
      </c>
      <c r="AA121">
        <f>COUNTIF($E$4:$E121,AA$3)</f>
        <v>10</v>
      </c>
      <c r="AB121" s="39">
        <f>COUNTIF($E$4:$F121,R$3)</f>
        <v>25</v>
      </c>
      <c r="AC121" s="41">
        <f>COUNTIF($E$4:$F121,S$3)</f>
        <v>31</v>
      </c>
      <c r="AD121" s="41">
        <f>COUNTIF($E$4:$F121,T$3)</f>
        <v>26</v>
      </c>
      <c r="AE121" s="41">
        <f>COUNTIF($E$4:$F121,U$3)</f>
        <v>23</v>
      </c>
      <c r="AF121" s="41">
        <f>COUNTIF($E$4:$F121,V$3)</f>
        <v>28</v>
      </c>
      <c r="AG121" s="41">
        <f>COUNTIF($E$4:$F121,W$3)</f>
        <v>20</v>
      </c>
      <c r="AH121" s="41">
        <f>COUNTIF($E$4:$F121,X$3)</f>
        <v>13</v>
      </c>
      <c r="AI121" s="41">
        <f>COUNTIF($E$4:$F121,Y$3)</f>
        <v>26</v>
      </c>
      <c r="AJ121" s="41">
        <f>COUNTIF($E$4:$F121,Z$3)</f>
        <v>20</v>
      </c>
      <c r="AK121" s="41">
        <f>COUNTIF($E$4:$F121,AA$3)</f>
        <v>24</v>
      </c>
      <c r="AL121" s="4">
        <f t="shared" si="26"/>
        <v>0.52</v>
      </c>
      <c r="AM121" s="4">
        <f t="shared" si="27"/>
        <v>0.74193548387096775</v>
      </c>
      <c r="AN121" s="4">
        <f t="shared" si="28"/>
        <v>0.46153846153846156</v>
      </c>
      <c r="AO121" s="4">
        <f t="shared" si="29"/>
        <v>0.52173913043478259</v>
      </c>
      <c r="AP121" s="4">
        <f t="shared" si="30"/>
        <v>0.5</v>
      </c>
      <c r="AQ121" s="4">
        <f t="shared" si="31"/>
        <v>0.45</v>
      </c>
      <c r="AR121" s="4">
        <f t="shared" si="32"/>
        <v>0.53846153846153844</v>
      </c>
      <c r="AS121" s="4">
        <f t="shared" si="33"/>
        <v>0.46153846153846156</v>
      </c>
      <c r="AT121" s="4">
        <f t="shared" si="34"/>
        <v>0.3</v>
      </c>
      <c r="AU121" s="4">
        <f t="shared" si="35"/>
        <v>0.41666666666666669</v>
      </c>
      <c r="AV121">
        <v>119</v>
      </c>
    </row>
    <row r="122" spans="1:48" x14ac:dyDescent="0.35">
      <c r="A122" t="s">
        <v>145</v>
      </c>
      <c r="B122" s="32">
        <v>119</v>
      </c>
      <c r="C122">
        <v>1</v>
      </c>
      <c r="D122">
        <v>8</v>
      </c>
      <c r="E122">
        <v>1</v>
      </c>
      <c r="F122">
        <f t="shared" si="21"/>
        <v>8</v>
      </c>
      <c r="G122">
        <f t="shared" si="22"/>
        <v>-7</v>
      </c>
      <c r="H122">
        <f t="shared" si="23"/>
        <v>0</v>
      </c>
      <c r="I122" s="5">
        <f>VLOOKUP(F122,naive_stat!$A$4:$E$13,5,0)</f>
        <v>0.32</v>
      </c>
      <c r="J122" s="35">
        <f>11-VLOOKUP(F122,naive_stat!$A$4:$F$13,6,0)</f>
        <v>1</v>
      </c>
      <c r="K122" s="4">
        <f>HLOOKUP(F122,$AL$3:AU122,AV122,0)</f>
        <v>0.2857142857142857</v>
      </c>
      <c r="L122" s="47">
        <f>IF(VLOOKUP(C122,dynamic!$A$4:$F$13,4,0)&gt;VLOOKUP(D122,dynamic!$A$4:$F$13,4,0),C122,D122)</f>
        <v>1</v>
      </c>
      <c r="M122" s="47">
        <f t="shared" si="36"/>
        <v>1</v>
      </c>
      <c r="N122" s="46">
        <f>IF(VLOOKUP(C122,dynamic!$A$4:$F$13,2,0)&gt;VLOOKUP(D122,dynamic!$A$4:$F$13,2,0),C122,D122)</f>
        <v>1</v>
      </c>
      <c r="O122" s="46">
        <f t="shared" si="24"/>
        <v>1</v>
      </c>
      <c r="P122" s="46">
        <f>IF(VLOOKUP(C122,dynamic!$A$4:$F$13,6,0)&gt;VLOOKUP(D122,dynamic!$A$4:$F$13,6,0),C122,D122)</f>
        <v>1</v>
      </c>
      <c r="Q122" s="46">
        <f t="shared" si="25"/>
        <v>1</v>
      </c>
      <c r="R122">
        <f>COUNTIF($E$4:$E122,R$3)</f>
        <v>13</v>
      </c>
      <c r="S122">
        <f>COUNTIF($E$4:$E122,S$3)</f>
        <v>24</v>
      </c>
      <c r="T122">
        <f>COUNTIF($E$4:$E122,T$3)</f>
        <v>12</v>
      </c>
      <c r="U122">
        <f>COUNTIF($E$4:$E122,U$3)</f>
        <v>12</v>
      </c>
      <c r="V122">
        <f>COUNTIF($E$4:$E122,V$3)</f>
        <v>14</v>
      </c>
      <c r="W122">
        <f>COUNTIF($E$4:$E122,W$3)</f>
        <v>9</v>
      </c>
      <c r="X122">
        <f>COUNTIF($E$4:$E122,X$3)</f>
        <v>7</v>
      </c>
      <c r="Y122">
        <f>COUNTIF($E$4:$E122,Y$3)</f>
        <v>12</v>
      </c>
      <c r="Z122">
        <f>COUNTIF($E$4:$E122,Z$3)</f>
        <v>6</v>
      </c>
      <c r="AA122">
        <f>COUNTIF($E$4:$E122,AA$3)</f>
        <v>10</v>
      </c>
      <c r="AB122" s="39">
        <f>COUNTIF($E$4:$F122,R$3)</f>
        <v>25</v>
      </c>
      <c r="AC122" s="41">
        <f>COUNTIF($E$4:$F122,S$3)</f>
        <v>32</v>
      </c>
      <c r="AD122" s="41">
        <f>COUNTIF($E$4:$F122,T$3)</f>
        <v>26</v>
      </c>
      <c r="AE122" s="41">
        <f>COUNTIF($E$4:$F122,U$3)</f>
        <v>23</v>
      </c>
      <c r="AF122" s="41">
        <f>COUNTIF($E$4:$F122,V$3)</f>
        <v>28</v>
      </c>
      <c r="AG122" s="41">
        <f>COUNTIF($E$4:$F122,W$3)</f>
        <v>20</v>
      </c>
      <c r="AH122" s="41">
        <f>COUNTIF($E$4:$F122,X$3)</f>
        <v>13</v>
      </c>
      <c r="AI122" s="41">
        <f>COUNTIF($E$4:$F122,Y$3)</f>
        <v>26</v>
      </c>
      <c r="AJ122" s="41">
        <f>COUNTIF($E$4:$F122,Z$3)</f>
        <v>21</v>
      </c>
      <c r="AK122" s="41">
        <f>COUNTIF($E$4:$F122,AA$3)</f>
        <v>24</v>
      </c>
      <c r="AL122" s="4">
        <f t="shared" si="26"/>
        <v>0.52</v>
      </c>
      <c r="AM122" s="4">
        <f t="shared" si="27"/>
        <v>0.75</v>
      </c>
      <c r="AN122" s="4">
        <f t="shared" si="28"/>
        <v>0.46153846153846156</v>
      </c>
      <c r="AO122" s="4">
        <f t="shared" si="29"/>
        <v>0.52173913043478259</v>
      </c>
      <c r="AP122" s="4">
        <f t="shared" si="30"/>
        <v>0.5</v>
      </c>
      <c r="AQ122" s="4">
        <f t="shared" si="31"/>
        <v>0.45</v>
      </c>
      <c r="AR122" s="4">
        <f t="shared" si="32"/>
        <v>0.53846153846153844</v>
      </c>
      <c r="AS122" s="4">
        <f t="shared" si="33"/>
        <v>0.46153846153846156</v>
      </c>
      <c r="AT122" s="4">
        <f t="shared" si="34"/>
        <v>0.2857142857142857</v>
      </c>
      <c r="AU122" s="4">
        <f t="shared" si="35"/>
        <v>0.41666666666666669</v>
      </c>
      <c r="AV122">
        <v>120</v>
      </c>
    </row>
    <row r="123" spans="1:48" x14ac:dyDescent="0.35">
      <c r="A123" t="s">
        <v>145</v>
      </c>
      <c r="B123" s="32">
        <v>120</v>
      </c>
      <c r="C123">
        <v>2</v>
      </c>
      <c r="D123">
        <v>5</v>
      </c>
      <c r="E123">
        <v>2</v>
      </c>
      <c r="F123">
        <f t="shared" si="21"/>
        <v>5</v>
      </c>
      <c r="G123">
        <f t="shared" si="22"/>
        <v>-3</v>
      </c>
      <c r="H123">
        <f t="shared" si="23"/>
        <v>0</v>
      </c>
      <c r="I123" s="5">
        <f>VLOOKUP(F123,naive_stat!$A$4:$E$13,5,0)</f>
        <v>0.42307692307692307</v>
      </c>
      <c r="J123" s="35">
        <f>11-VLOOKUP(F123,naive_stat!$A$4:$F$13,6,0)</f>
        <v>3</v>
      </c>
      <c r="K123" s="4">
        <f>HLOOKUP(F123,$AL$3:AU123,AV123,0)</f>
        <v>0.42857142857142855</v>
      </c>
      <c r="L123" s="47">
        <f>IF(VLOOKUP(C123,dynamic!$A$4:$F$13,4,0)&gt;VLOOKUP(D123,dynamic!$A$4:$F$13,4,0),C123,D123)</f>
        <v>2</v>
      </c>
      <c r="M123" s="47">
        <f t="shared" si="36"/>
        <v>1</v>
      </c>
      <c r="N123" s="46">
        <f>IF(VLOOKUP(C123,dynamic!$A$4:$F$13,2,0)&gt;VLOOKUP(D123,dynamic!$A$4:$F$13,2,0),C123,D123)</f>
        <v>2</v>
      </c>
      <c r="O123" s="46">
        <f t="shared" si="24"/>
        <v>1</v>
      </c>
      <c r="P123" s="46">
        <f>IF(VLOOKUP(C123,dynamic!$A$4:$F$13,6,0)&gt;VLOOKUP(D123,dynamic!$A$4:$F$13,6,0),C123,D123)</f>
        <v>5</v>
      </c>
      <c r="Q123" s="46">
        <f t="shared" si="25"/>
        <v>0</v>
      </c>
      <c r="R123">
        <f>COUNTIF($E$4:$E123,R$3)</f>
        <v>13</v>
      </c>
      <c r="S123">
        <f>COUNTIF($E$4:$E123,S$3)</f>
        <v>24</v>
      </c>
      <c r="T123">
        <f>COUNTIF($E$4:$E123,T$3)</f>
        <v>13</v>
      </c>
      <c r="U123">
        <f>COUNTIF($E$4:$E123,U$3)</f>
        <v>12</v>
      </c>
      <c r="V123">
        <f>COUNTIF($E$4:$E123,V$3)</f>
        <v>14</v>
      </c>
      <c r="W123">
        <f>COUNTIF($E$4:$E123,W$3)</f>
        <v>9</v>
      </c>
      <c r="X123">
        <f>COUNTIF($E$4:$E123,X$3)</f>
        <v>7</v>
      </c>
      <c r="Y123">
        <f>COUNTIF($E$4:$E123,Y$3)</f>
        <v>12</v>
      </c>
      <c r="Z123">
        <f>COUNTIF($E$4:$E123,Z$3)</f>
        <v>6</v>
      </c>
      <c r="AA123">
        <f>COUNTIF($E$4:$E123,AA$3)</f>
        <v>10</v>
      </c>
      <c r="AB123" s="39">
        <f>COUNTIF($E$4:$F123,R$3)</f>
        <v>25</v>
      </c>
      <c r="AC123" s="41">
        <f>COUNTIF($E$4:$F123,S$3)</f>
        <v>32</v>
      </c>
      <c r="AD123" s="41">
        <f>COUNTIF($E$4:$F123,T$3)</f>
        <v>27</v>
      </c>
      <c r="AE123" s="41">
        <f>COUNTIF($E$4:$F123,U$3)</f>
        <v>23</v>
      </c>
      <c r="AF123" s="41">
        <f>COUNTIF($E$4:$F123,V$3)</f>
        <v>28</v>
      </c>
      <c r="AG123" s="41">
        <f>COUNTIF($E$4:$F123,W$3)</f>
        <v>21</v>
      </c>
      <c r="AH123" s="41">
        <f>COUNTIF($E$4:$F123,X$3)</f>
        <v>13</v>
      </c>
      <c r="AI123" s="41">
        <f>COUNTIF($E$4:$F123,Y$3)</f>
        <v>26</v>
      </c>
      <c r="AJ123" s="41">
        <f>COUNTIF($E$4:$F123,Z$3)</f>
        <v>21</v>
      </c>
      <c r="AK123" s="41">
        <f>COUNTIF($E$4:$F123,AA$3)</f>
        <v>24</v>
      </c>
      <c r="AL123" s="4">
        <f t="shared" si="26"/>
        <v>0.52</v>
      </c>
      <c r="AM123" s="4">
        <f t="shared" si="27"/>
        <v>0.75</v>
      </c>
      <c r="AN123" s="4">
        <f t="shared" si="28"/>
        <v>0.48148148148148145</v>
      </c>
      <c r="AO123" s="4">
        <f t="shared" si="29"/>
        <v>0.52173913043478259</v>
      </c>
      <c r="AP123" s="4">
        <f t="shared" si="30"/>
        <v>0.5</v>
      </c>
      <c r="AQ123" s="4">
        <f t="shared" si="31"/>
        <v>0.42857142857142855</v>
      </c>
      <c r="AR123" s="4">
        <f t="shared" si="32"/>
        <v>0.53846153846153844</v>
      </c>
      <c r="AS123" s="4">
        <f t="shared" si="33"/>
        <v>0.46153846153846156</v>
      </c>
      <c r="AT123" s="4">
        <f t="shared" si="34"/>
        <v>0.2857142857142857</v>
      </c>
      <c r="AU123" s="4">
        <f t="shared" si="35"/>
        <v>0.41666666666666669</v>
      </c>
      <c r="AV123">
        <v>121</v>
      </c>
    </row>
    <row r="124" spans="1:48" x14ac:dyDescent="0.35">
      <c r="A124" t="s">
        <v>145</v>
      </c>
      <c r="B124" s="32">
        <v>121</v>
      </c>
      <c r="C124">
        <v>1</v>
      </c>
      <c r="D124">
        <v>5</v>
      </c>
      <c r="E124">
        <v>1</v>
      </c>
      <c r="F124">
        <f t="shared" si="21"/>
        <v>5</v>
      </c>
      <c r="G124">
        <f t="shared" si="22"/>
        <v>-4</v>
      </c>
      <c r="H124">
        <f t="shared" si="23"/>
        <v>0</v>
      </c>
      <c r="I124" s="5">
        <f>VLOOKUP(F124,naive_stat!$A$4:$E$13,5,0)</f>
        <v>0.42307692307692307</v>
      </c>
      <c r="J124" s="35">
        <f>11-VLOOKUP(F124,naive_stat!$A$4:$F$13,6,0)</f>
        <v>3</v>
      </c>
      <c r="K124" s="4">
        <f>HLOOKUP(F124,$AL$3:AU124,AV124,0)</f>
        <v>0.40909090909090912</v>
      </c>
      <c r="L124" s="47">
        <f>IF(VLOOKUP(C124,dynamic!$A$4:$F$13,4,0)&gt;VLOOKUP(D124,dynamic!$A$4:$F$13,4,0),C124,D124)</f>
        <v>1</v>
      </c>
      <c r="M124" s="47">
        <f t="shared" si="36"/>
        <v>1</v>
      </c>
      <c r="N124" s="46">
        <f>IF(VLOOKUP(C124,dynamic!$A$4:$F$13,2,0)&gt;VLOOKUP(D124,dynamic!$A$4:$F$13,2,0),C124,D124)</f>
        <v>1</v>
      </c>
      <c r="O124" s="46">
        <f t="shared" si="24"/>
        <v>1</v>
      </c>
      <c r="P124" s="46">
        <f>IF(VLOOKUP(C124,dynamic!$A$4:$F$13,6,0)&gt;VLOOKUP(D124,dynamic!$A$4:$F$13,6,0),C124,D124)</f>
        <v>1</v>
      </c>
      <c r="Q124" s="46">
        <f t="shared" si="25"/>
        <v>1</v>
      </c>
      <c r="R124">
        <f>COUNTIF($E$4:$E124,R$3)</f>
        <v>13</v>
      </c>
      <c r="S124">
        <f>COUNTIF($E$4:$E124,S$3)</f>
        <v>25</v>
      </c>
      <c r="T124">
        <f>COUNTIF($E$4:$E124,T$3)</f>
        <v>13</v>
      </c>
      <c r="U124">
        <f>COUNTIF($E$4:$E124,U$3)</f>
        <v>12</v>
      </c>
      <c r="V124">
        <f>COUNTIF($E$4:$E124,V$3)</f>
        <v>14</v>
      </c>
      <c r="W124">
        <f>COUNTIF($E$4:$E124,W$3)</f>
        <v>9</v>
      </c>
      <c r="X124">
        <f>COUNTIF($E$4:$E124,X$3)</f>
        <v>7</v>
      </c>
      <c r="Y124">
        <f>COUNTIF($E$4:$E124,Y$3)</f>
        <v>12</v>
      </c>
      <c r="Z124">
        <f>COUNTIF($E$4:$E124,Z$3)</f>
        <v>6</v>
      </c>
      <c r="AA124">
        <f>COUNTIF($E$4:$E124,AA$3)</f>
        <v>10</v>
      </c>
      <c r="AB124" s="39">
        <f>COUNTIF($E$4:$F124,R$3)</f>
        <v>25</v>
      </c>
      <c r="AC124" s="41">
        <f>COUNTIF($E$4:$F124,S$3)</f>
        <v>33</v>
      </c>
      <c r="AD124" s="41">
        <f>COUNTIF($E$4:$F124,T$3)</f>
        <v>27</v>
      </c>
      <c r="AE124" s="41">
        <f>COUNTIF($E$4:$F124,U$3)</f>
        <v>23</v>
      </c>
      <c r="AF124" s="41">
        <f>COUNTIF($E$4:$F124,V$3)</f>
        <v>28</v>
      </c>
      <c r="AG124" s="41">
        <f>COUNTIF($E$4:$F124,W$3)</f>
        <v>22</v>
      </c>
      <c r="AH124" s="41">
        <f>COUNTIF($E$4:$F124,X$3)</f>
        <v>13</v>
      </c>
      <c r="AI124" s="41">
        <f>COUNTIF($E$4:$F124,Y$3)</f>
        <v>26</v>
      </c>
      <c r="AJ124" s="41">
        <f>COUNTIF($E$4:$F124,Z$3)</f>
        <v>21</v>
      </c>
      <c r="AK124" s="41">
        <f>COUNTIF($E$4:$F124,AA$3)</f>
        <v>24</v>
      </c>
      <c r="AL124" s="4">
        <f t="shared" si="26"/>
        <v>0.52</v>
      </c>
      <c r="AM124" s="4">
        <f t="shared" si="27"/>
        <v>0.75757575757575757</v>
      </c>
      <c r="AN124" s="4">
        <f t="shared" si="28"/>
        <v>0.48148148148148145</v>
      </c>
      <c r="AO124" s="4">
        <f t="shared" si="29"/>
        <v>0.52173913043478259</v>
      </c>
      <c r="AP124" s="4">
        <f t="shared" si="30"/>
        <v>0.5</v>
      </c>
      <c r="AQ124" s="4">
        <f t="shared" si="31"/>
        <v>0.40909090909090912</v>
      </c>
      <c r="AR124" s="4">
        <f t="shared" si="32"/>
        <v>0.53846153846153844</v>
      </c>
      <c r="AS124" s="4">
        <f t="shared" si="33"/>
        <v>0.46153846153846156</v>
      </c>
      <c r="AT124" s="4">
        <f t="shared" si="34"/>
        <v>0.2857142857142857</v>
      </c>
      <c r="AU124" s="4">
        <f t="shared" si="35"/>
        <v>0.41666666666666669</v>
      </c>
      <c r="AV124">
        <v>122</v>
      </c>
    </row>
    <row r="125" spans="1:48" x14ac:dyDescent="0.35">
      <c r="A125" t="s">
        <v>145</v>
      </c>
      <c r="B125" s="32">
        <v>122</v>
      </c>
      <c r="C125">
        <v>3</v>
      </c>
      <c r="D125">
        <v>5</v>
      </c>
      <c r="E125">
        <v>5</v>
      </c>
      <c r="F125">
        <f t="shared" si="21"/>
        <v>3</v>
      </c>
      <c r="G125">
        <f t="shared" si="22"/>
        <v>-2</v>
      </c>
      <c r="H125">
        <f t="shared" si="23"/>
        <v>0</v>
      </c>
      <c r="I125" s="5">
        <f>VLOOKUP(F125,naive_stat!$A$4:$E$13,5,0)</f>
        <v>0.48148148148148145</v>
      </c>
      <c r="J125" s="35">
        <f>11-VLOOKUP(F125,naive_stat!$A$4:$F$13,6,0)</f>
        <v>5</v>
      </c>
      <c r="K125" s="4">
        <f>HLOOKUP(F125,$AL$3:AU125,AV125,0)</f>
        <v>0.5</v>
      </c>
      <c r="L125" s="47">
        <f>IF(VLOOKUP(C125,dynamic!$A$4:$F$13,4,0)&gt;VLOOKUP(D125,dynamic!$A$4:$F$13,4,0),C125,D125)</f>
        <v>3</v>
      </c>
      <c r="M125" s="47">
        <f t="shared" si="36"/>
        <v>0</v>
      </c>
      <c r="N125" s="46">
        <f>IF(VLOOKUP(C125,dynamic!$A$4:$F$13,2,0)&gt;VLOOKUP(D125,dynamic!$A$4:$F$13,2,0),C125,D125)</f>
        <v>3</v>
      </c>
      <c r="O125" s="46">
        <f t="shared" si="24"/>
        <v>0</v>
      </c>
      <c r="P125" s="46">
        <f>IF(VLOOKUP(C125,dynamic!$A$4:$F$13,6,0)&gt;VLOOKUP(D125,dynamic!$A$4:$F$13,6,0),C125,D125)</f>
        <v>5</v>
      </c>
      <c r="Q125" s="46">
        <f t="shared" si="25"/>
        <v>1</v>
      </c>
      <c r="R125">
        <f>COUNTIF($E$4:$E125,R$3)</f>
        <v>13</v>
      </c>
      <c r="S125">
        <f>COUNTIF($E$4:$E125,S$3)</f>
        <v>25</v>
      </c>
      <c r="T125">
        <f>COUNTIF($E$4:$E125,T$3)</f>
        <v>13</v>
      </c>
      <c r="U125">
        <f>COUNTIF($E$4:$E125,U$3)</f>
        <v>12</v>
      </c>
      <c r="V125">
        <f>COUNTIF($E$4:$E125,V$3)</f>
        <v>14</v>
      </c>
      <c r="W125">
        <f>COUNTIF($E$4:$E125,W$3)</f>
        <v>10</v>
      </c>
      <c r="X125">
        <f>COUNTIF($E$4:$E125,X$3)</f>
        <v>7</v>
      </c>
      <c r="Y125">
        <f>COUNTIF($E$4:$E125,Y$3)</f>
        <v>12</v>
      </c>
      <c r="Z125">
        <f>COUNTIF($E$4:$E125,Z$3)</f>
        <v>6</v>
      </c>
      <c r="AA125">
        <f>COUNTIF($E$4:$E125,AA$3)</f>
        <v>10</v>
      </c>
      <c r="AB125" s="39">
        <f>COUNTIF($E$4:$F125,R$3)</f>
        <v>25</v>
      </c>
      <c r="AC125" s="41">
        <f>COUNTIF($E$4:$F125,S$3)</f>
        <v>33</v>
      </c>
      <c r="AD125" s="41">
        <f>COUNTIF($E$4:$F125,T$3)</f>
        <v>27</v>
      </c>
      <c r="AE125" s="41">
        <f>COUNTIF($E$4:$F125,U$3)</f>
        <v>24</v>
      </c>
      <c r="AF125" s="41">
        <f>COUNTIF($E$4:$F125,V$3)</f>
        <v>28</v>
      </c>
      <c r="AG125" s="41">
        <f>COUNTIF($E$4:$F125,W$3)</f>
        <v>23</v>
      </c>
      <c r="AH125" s="41">
        <f>COUNTIF($E$4:$F125,X$3)</f>
        <v>13</v>
      </c>
      <c r="AI125" s="41">
        <f>COUNTIF($E$4:$F125,Y$3)</f>
        <v>26</v>
      </c>
      <c r="AJ125" s="41">
        <f>COUNTIF($E$4:$F125,Z$3)</f>
        <v>21</v>
      </c>
      <c r="AK125" s="41">
        <f>COUNTIF($E$4:$F125,AA$3)</f>
        <v>24</v>
      </c>
      <c r="AL125" s="4">
        <f t="shared" si="26"/>
        <v>0.52</v>
      </c>
      <c r="AM125" s="4">
        <f t="shared" si="27"/>
        <v>0.75757575757575757</v>
      </c>
      <c r="AN125" s="4">
        <f t="shared" si="28"/>
        <v>0.48148148148148145</v>
      </c>
      <c r="AO125" s="4">
        <f t="shared" si="29"/>
        <v>0.5</v>
      </c>
      <c r="AP125" s="4">
        <f t="shared" si="30"/>
        <v>0.5</v>
      </c>
      <c r="AQ125" s="4">
        <f t="shared" si="31"/>
        <v>0.43478260869565216</v>
      </c>
      <c r="AR125" s="4">
        <f t="shared" si="32"/>
        <v>0.53846153846153844</v>
      </c>
      <c r="AS125" s="4">
        <f t="shared" si="33"/>
        <v>0.46153846153846156</v>
      </c>
      <c r="AT125" s="4">
        <f t="shared" si="34"/>
        <v>0.2857142857142857</v>
      </c>
      <c r="AU125" s="4">
        <f t="shared" si="35"/>
        <v>0.41666666666666669</v>
      </c>
      <c r="AV125">
        <v>123</v>
      </c>
    </row>
    <row r="126" spans="1:48" x14ac:dyDescent="0.35">
      <c r="A126" t="s">
        <v>145</v>
      </c>
      <c r="B126" s="32">
        <v>123</v>
      </c>
      <c r="C126">
        <v>3</v>
      </c>
      <c r="D126">
        <v>4</v>
      </c>
      <c r="E126">
        <v>4</v>
      </c>
      <c r="F126">
        <f t="shared" si="21"/>
        <v>3</v>
      </c>
      <c r="G126">
        <f t="shared" si="22"/>
        <v>-1</v>
      </c>
      <c r="H126">
        <f t="shared" si="23"/>
        <v>0</v>
      </c>
      <c r="I126" s="5">
        <f>VLOOKUP(F126,naive_stat!$A$4:$E$13,5,0)</f>
        <v>0.48148148148148145</v>
      </c>
      <c r="J126" s="35">
        <f>11-VLOOKUP(F126,naive_stat!$A$4:$F$13,6,0)</f>
        <v>5</v>
      </c>
      <c r="K126" s="4">
        <f>HLOOKUP(F126,$AL$3:AU126,AV126,0)</f>
        <v>0.48</v>
      </c>
      <c r="L126" s="47">
        <f>IF(VLOOKUP(C126,dynamic!$A$4:$F$13,4,0)&gt;VLOOKUP(D126,dynamic!$A$4:$F$13,4,0),C126,D126)</f>
        <v>4</v>
      </c>
      <c r="M126" s="47">
        <f t="shared" si="36"/>
        <v>1</v>
      </c>
      <c r="N126" s="46">
        <f>IF(VLOOKUP(C126,dynamic!$A$4:$F$13,2,0)&gt;VLOOKUP(D126,dynamic!$A$4:$F$13,2,0),C126,D126)</f>
        <v>4</v>
      </c>
      <c r="O126" s="46">
        <f t="shared" si="24"/>
        <v>1</v>
      </c>
      <c r="P126" s="46">
        <f>IF(VLOOKUP(C126,dynamic!$A$4:$F$13,6,0)&gt;VLOOKUP(D126,dynamic!$A$4:$F$13,6,0),C126,D126)</f>
        <v>3</v>
      </c>
      <c r="Q126" s="46">
        <f t="shared" si="25"/>
        <v>0</v>
      </c>
      <c r="R126">
        <f>COUNTIF($E$4:$E126,R$3)</f>
        <v>13</v>
      </c>
      <c r="S126">
        <f>COUNTIF($E$4:$E126,S$3)</f>
        <v>25</v>
      </c>
      <c r="T126">
        <f>COUNTIF($E$4:$E126,T$3)</f>
        <v>13</v>
      </c>
      <c r="U126">
        <f>COUNTIF($E$4:$E126,U$3)</f>
        <v>12</v>
      </c>
      <c r="V126">
        <f>COUNTIF($E$4:$E126,V$3)</f>
        <v>15</v>
      </c>
      <c r="W126">
        <f>COUNTIF($E$4:$E126,W$3)</f>
        <v>10</v>
      </c>
      <c r="X126">
        <f>COUNTIF($E$4:$E126,X$3)</f>
        <v>7</v>
      </c>
      <c r="Y126">
        <f>COUNTIF($E$4:$E126,Y$3)</f>
        <v>12</v>
      </c>
      <c r="Z126">
        <f>COUNTIF($E$4:$E126,Z$3)</f>
        <v>6</v>
      </c>
      <c r="AA126">
        <f>COUNTIF($E$4:$E126,AA$3)</f>
        <v>10</v>
      </c>
      <c r="AB126" s="39">
        <f>COUNTIF($E$4:$F126,R$3)</f>
        <v>25</v>
      </c>
      <c r="AC126" s="41">
        <f>COUNTIF($E$4:$F126,S$3)</f>
        <v>33</v>
      </c>
      <c r="AD126" s="41">
        <f>COUNTIF($E$4:$F126,T$3)</f>
        <v>27</v>
      </c>
      <c r="AE126" s="41">
        <f>COUNTIF($E$4:$F126,U$3)</f>
        <v>25</v>
      </c>
      <c r="AF126" s="41">
        <f>COUNTIF($E$4:$F126,V$3)</f>
        <v>29</v>
      </c>
      <c r="AG126" s="41">
        <f>COUNTIF($E$4:$F126,W$3)</f>
        <v>23</v>
      </c>
      <c r="AH126" s="41">
        <f>COUNTIF($E$4:$F126,X$3)</f>
        <v>13</v>
      </c>
      <c r="AI126" s="41">
        <f>COUNTIF($E$4:$F126,Y$3)</f>
        <v>26</v>
      </c>
      <c r="AJ126" s="41">
        <f>COUNTIF($E$4:$F126,Z$3)</f>
        <v>21</v>
      </c>
      <c r="AK126" s="41">
        <f>COUNTIF($E$4:$F126,AA$3)</f>
        <v>24</v>
      </c>
      <c r="AL126" s="4">
        <f t="shared" si="26"/>
        <v>0.52</v>
      </c>
      <c r="AM126" s="4">
        <f t="shared" si="27"/>
        <v>0.75757575757575757</v>
      </c>
      <c r="AN126" s="4">
        <f t="shared" si="28"/>
        <v>0.48148148148148145</v>
      </c>
      <c r="AO126" s="4">
        <f t="shared" si="29"/>
        <v>0.48</v>
      </c>
      <c r="AP126" s="4">
        <f t="shared" si="30"/>
        <v>0.51724137931034486</v>
      </c>
      <c r="AQ126" s="4">
        <f t="shared" si="31"/>
        <v>0.43478260869565216</v>
      </c>
      <c r="AR126" s="4">
        <f t="shared" si="32"/>
        <v>0.53846153846153844</v>
      </c>
      <c r="AS126" s="4">
        <f t="shared" si="33"/>
        <v>0.46153846153846156</v>
      </c>
      <c r="AT126" s="4">
        <f t="shared" si="34"/>
        <v>0.2857142857142857</v>
      </c>
      <c r="AU126" s="4">
        <f t="shared" si="35"/>
        <v>0.41666666666666669</v>
      </c>
      <c r="AV126">
        <v>124</v>
      </c>
    </row>
    <row r="127" spans="1:48" x14ac:dyDescent="0.35">
      <c r="A127" t="s">
        <v>145</v>
      </c>
      <c r="B127" s="32">
        <v>124</v>
      </c>
      <c r="C127">
        <v>7</v>
      </c>
      <c r="D127">
        <v>8</v>
      </c>
      <c r="E127">
        <v>7</v>
      </c>
      <c r="F127">
        <f t="shared" si="21"/>
        <v>8</v>
      </c>
      <c r="G127">
        <f t="shared" si="22"/>
        <v>-1</v>
      </c>
      <c r="H127">
        <f t="shared" si="23"/>
        <v>0</v>
      </c>
      <c r="I127" s="5">
        <f>VLOOKUP(F127,naive_stat!$A$4:$E$13,5,0)</f>
        <v>0.32</v>
      </c>
      <c r="J127" s="35">
        <f>11-VLOOKUP(F127,naive_stat!$A$4:$F$13,6,0)</f>
        <v>1</v>
      </c>
      <c r="K127" s="4">
        <f>HLOOKUP(F127,$AL$3:AU127,AV127,0)</f>
        <v>0.27272727272727271</v>
      </c>
      <c r="L127" s="47">
        <f>IF(VLOOKUP(C127,dynamic!$A$4:$F$13,4,0)&gt;VLOOKUP(D127,dynamic!$A$4:$F$13,4,0),C127,D127)</f>
        <v>7</v>
      </c>
      <c r="M127" s="47">
        <f t="shared" si="36"/>
        <v>1</v>
      </c>
      <c r="N127" s="46">
        <f>IF(VLOOKUP(C127,dynamic!$A$4:$F$13,2,0)&gt;VLOOKUP(D127,dynamic!$A$4:$F$13,2,0),C127,D127)</f>
        <v>7</v>
      </c>
      <c r="O127" s="46">
        <f t="shared" si="24"/>
        <v>1</v>
      </c>
      <c r="P127" s="46">
        <f>IF(VLOOKUP(C127,dynamic!$A$4:$F$13,6,0)&gt;VLOOKUP(D127,dynamic!$A$4:$F$13,6,0),C127,D127)</f>
        <v>7</v>
      </c>
      <c r="Q127" s="46">
        <f t="shared" si="25"/>
        <v>1</v>
      </c>
      <c r="R127">
        <f>COUNTIF($E$4:$E127,R$3)</f>
        <v>13</v>
      </c>
      <c r="S127">
        <f>COUNTIF($E$4:$E127,S$3)</f>
        <v>25</v>
      </c>
      <c r="T127">
        <f>COUNTIF($E$4:$E127,T$3)</f>
        <v>13</v>
      </c>
      <c r="U127">
        <f>COUNTIF($E$4:$E127,U$3)</f>
        <v>12</v>
      </c>
      <c r="V127">
        <f>COUNTIF($E$4:$E127,V$3)</f>
        <v>15</v>
      </c>
      <c r="W127">
        <f>COUNTIF($E$4:$E127,W$3)</f>
        <v>10</v>
      </c>
      <c r="X127">
        <f>COUNTIF($E$4:$E127,X$3)</f>
        <v>7</v>
      </c>
      <c r="Y127">
        <f>COUNTIF($E$4:$E127,Y$3)</f>
        <v>13</v>
      </c>
      <c r="Z127">
        <f>COUNTIF($E$4:$E127,Z$3)</f>
        <v>6</v>
      </c>
      <c r="AA127">
        <f>COUNTIF($E$4:$E127,AA$3)</f>
        <v>10</v>
      </c>
      <c r="AB127" s="39">
        <f>COUNTIF($E$4:$F127,R$3)</f>
        <v>25</v>
      </c>
      <c r="AC127" s="41">
        <f>COUNTIF($E$4:$F127,S$3)</f>
        <v>33</v>
      </c>
      <c r="AD127" s="41">
        <f>COUNTIF($E$4:$F127,T$3)</f>
        <v>27</v>
      </c>
      <c r="AE127" s="41">
        <f>COUNTIF($E$4:$F127,U$3)</f>
        <v>25</v>
      </c>
      <c r="AF127" s="41">
        <f>COUNTIF($E$4:$F127,V$3)</f>
        <v>29</v>
      </c>
      <c r="AG127" s="41">
        <f>COUNTIF($E$4:$F127,W$3)</f>
        <v>23</v>
      </c>
      <c r="AH127" s="41">
        <f>COUNTIF($E$4:$F127,X$3)</f>
        <v>13</v>
      </c>
      <c r="AI127" s="41">
        <f>COUNTIF($E$4:$F127,Y$3)</f>
        <v>27</v>
      </c>
      <c r="AJ127" s="41">
        <f>COUNTIF($E$4:$F127,Z$3)</f>
        <v>22</v>
      </c>
      <c r="AK127" s="41">
        <f>COUNTIF($E$4:$F127,AA$3)</f>
        <v>24</v>
      </c>
      <c r="AL127" s="4">
        <f t="shared" si="26"/>
        <v>0.52</v>
      </c>
      <c r="AM127" s="4">
        <f t="shared" si="27"/>
        <v>0.75757575757575757</v>
      </c>
      <c r="AN127" s="4">
        <f t="shared" si="28"/>
        <v>0.48148148148148145</v>
      </c>
      <c r="AO127" s="4">
        <f t="shared" si="29"/>
        <v>0.48</v>
      </c>
      <c r="AP127" s="4">
        <f t="shared" si="30"/>
        <v>0.51724137931034486</v>
      </c>
      <c r="AQ127" s="4">
        <f t="shared" si="31"/>
        <v>0.43478260869565216</v>
      </c>
      <c r="AR127" s="4">
        <f t="shared" si="32"/>
        <v>0.53846153846153844</v>
      </c>
      <c r="AS127" s="4">
        <f t="shared" si="33"/>
        <v>0.48148148148148145</v>
      </c>
      <c r="AT127" s="4">
        <f t="shared" si="34"/>
        <v>0.27272727272727271</v>
      </c>
      <c r="AU127" s="4">
        <f t="shared" si="35"/>
        <v>0.41666666666666669</v>
      </c>
      <c r="AV127">
        <v>125</v>
      </c>
    </row>
    <row r="128" spans="1:48" x14ac:dyDescent="0.35">
      <c r="A128" t="s">
        <v>145</v>
      </c>
      <c r="B128" s="32">
        <v>125</v>
      </c>
      <c r="C128">
        <v>5</v>
      </c>
      <c r="D128">
        <v>1</v>
      </c>
      <c r="E128">
        <v>1</v>
      </c>
      <c r="F128">
        <f t="shared" si="21"/>
        <v>5</v>
      </c>
      <c r="G128">
        <f t="shared" si="22"/>
        <v>4</v>
      </c>
      <c r="H128">
        <f t="shared" si="23"/>
        <v>0</v>
      </c>
      <c r="I128" s="5">
        <f>VLOOKUP(F128,naive_stat!$A$4:$E$13,5,0)</f>
        <v>0.42307692307692307</v>
      </c>
      <c r="J128" s="35">
        <f>11-VLOOKUP(F128,naive_stat!$A$4:$F$13,6,0)</f>
        <v>3</v>
      </c>
      <c r="K128" s="4">
        <f>HLOOKUP(F128,$AL$3:AU128,AV128,0)</f>
        <v>0.41666666666666669</v>
      </c>
      <c r="L128" s="47">
        <f>IF(VLOOKUP(C128,dynamic!$A$4:$F$13,4,0)&gt;VLOOKUP(D128,dynamic!$A$4:$F$13,4,0),C128,D128)</f>
        <v>1</v>
      </c>
      <c r="M128" s="47">
        <f t="shared" si="36"/>
        <v>1</v>
      </c>
      <c r="N128" s="46">
        <f>IF(VLOOKUP(C128,dynamic!$A$4:$F$13,2,0)&gt;VLOOKUP(D128,dynamic!$A$4:$F$13,2,0),C128,D128)</f>
        <v>1</v>
      </c>
      <c r="O128" s="46">
        <f t="shared" si="24"/>
        <v>1</v>
      </c>
      <c r="P128" s="46">
        <f>IF(VLOOKUP(C128,dynamic!$A$4:$F$13,6,0)&gt;VLOOKUP(D128,dynamic!$A$4:$F$13,6,0),C128,D128)</f>
        <v>1</v>
      </c>
      <c r="Q128" s="46">
        <f t="shared" si="25"/>
        <v>1</v>
      </c>
      <c r="R128">
        <f>COUNTIF($E$4:$E128,R$3)</f>
        <v>13</v>
      </c>
      <c r="S128">
        <f>COUNTIF($E$4:$E128,S$3)</f>
        <v>26</v>
      </c>
      <c r="T128">
        <f>COUNTIF($E$4:$E128,T$3)</f>
        <v>13</v>
      </c>
      <c r="U128">
        <f>COUNTIF($E$4:$E128,U$3)</f>
        <v>12</v>
      </c>
      <c r="V128">
        <f>COUNTIF($E$4:$E128,V$3)</f>
        <v>15</v>
      </c>
      <c r="W128">
        <f>COUNTIF($E$4:$E128,W$3)</f>
        <v>10</v>
      </c>
      <c r="X128">
        <f>COUNTIF($E$4:$E128,X$3)</f>
        <v>7</v>
      </c>
      <c r="Y128">
        <f>COUNTIF($E$4:$E128,Y$3)</f>
        <v>13</v>
      </c>
      <c r="Z128">
        <f>COUNTIF($E$4:$E128,Z$3)</f>
        <v>6</v>
      </c>
      <c r="AA128">
        <f>COUNTIF($E$4:$E128,AA$3)</f>
        <v>10</v>
      </c>
      <c r="AB128" s="39">
        <f>COUNTIF($E$4:$F128,R$3)</f>
        <v>25</v>
      </c>
      <c r="AC128" s="41">
        <f>COUNTIF($E$4:$F128,S$3)</f>
        <v>34</v>
      </c>
      <c r="AD128" s="41">
        <f>COUNTIF($E$4:$F128,T$3)</f>
        <v>27</v>
      </c>
      <c r="AE128" s="41">
        <f>COUNTIF($E$4:$F128,U$3)</f>
        <v>25</v>
      </c>
      <c r="AF128" s="41">
        <f>COUNTIF($E$4:$F128,V$3)</f>
        <v>29</v>
      </c>
      <c r="AG128" s="41">
        <f>COUNTIF($E$4:$F128,W$3)</f>
        <v>24</v>
      </c>
      <c r="AH128" s="41">
        <f>COUNTIF($E$4:$F128,X$3)</f>
        <v>13</v>
      </c>
      <c r="AI128" s="41">
        <f>COUNTIF($E$4:$F128,Y$3)</f>
        <v>27</v>
      </c>
      <c r="AJ128" s="41">
        <f>COUNTIF($E$4:$F128,Z$3)</f>
        <v>22</v>
      </c>
      <c r="AK128" s="41">
        <f>COUNTIF($E$4:$F128,AA$3)</f>
        <v>24</v>
      </c>
      <c r="AL128" s="4">
        <f t="shared" si="26"/>
        <v>0.52</v>
      </c>
      <c r="AM128" s="4">
        <f t="shared" si="27"/>
        <v>0.76470588235294112</v>
      </c>
      <c r="AN128" s="4">
        <f t="shared" si="28"/>
        <v>0.48148148148148145</v>
      </c>
      <c r="AO128" s="4">
        <f t="shared" si="29"/>
        <v>0.48</v>
      </c>
      <c r="AP128" s="4">
        <f t="shared" si="30"/>
        <v>0.51724137931034486</v>
      </c>
      <c r="AQ128" s="4">
        <f t="shared" si="31"/>
        <v>0.41666666666666669</v>
      </c>
      <c r="AR128" s="4">
        <f t="shared" si="32"/>
        <v>0.53846153846153844</v>
      </c>
      <c r="AS128" s="4">
        <f t="shared" si="33"/>
        <v>0.48148148148148145</v>
      </c>
      <c r="AT128" s="4">
        <f t="shared" si="34"/>
        <v>0.27272727272727271</v>
      </c>
      <c r="AU128" s="4">
        <f t="shared" si="35"/>
        <v>0.41666666666666669</v>
      </c>
      <c r="AV128">
        <v>126</v>
      </c>
    </row>
    <row r="129" spans="1:48" x14ac:dyDescent="0.35">
      <c r="A129" t="s">
        <v>145</v>
      </c>
      <c r="B129" s="32">
        <v>126</v>
      </c>
      <c r="C129">
        <v>5</v>
      </c>
      <c r="D129">
        <v>8</v>
      </c>
      <c r="E129">
        <v>8</v>
      </c>
      <c r="F129">
        <f t="shared" si="21"/>
        <v>5</v>
      </c>
      <c r="G129">
        <f t="shared" si="22"/>
        <v>-3</v>
      </c>
      <c r="H129">
        <f t="shared" si="23"/>
        <v>0</v>
      </c>
      <c r="I129" s="5">
        <f>VLOOKUP(F129,naive_stat!$A$4:$E$13,5,0)</f>
        <v>0.42307692307692307</v>
      </c>
      <c r="J129" s="35">
        <f>11-VLOOKUP(F129,naive_stat!$A$4:$F$13,6,0)</f>
        <v>3</v>
      </c>
      <c r="K129" s="4">
        <f>HLOOKUP(F129,$AL$3:AU129,AV129,0)</f>
        <v>0.4</v>
      </c>
      <c r="L129" s="47">
        <f>IF(VLOOKUP(C129,dynamic!$A$4:$F$13,4,0)&gt;VLOOKUP(D129,dynamic!$A$4:$F$13,4,0),C129,D129)</f>
        <v>5</v>
      </c>
      <c r="M129" s="47">
        <f t="shared" si="36"/>
        <v>0</v>
      </c>
      <c r="N129" s="46">
        <f>IF(VLOOKUP(C129,dynamic!$A$4:$F$13,2,0)&gt;VLOOKUP(D129,dynamic!$A$4:$F$13,2,0),C129,D129)</f>
        <v>5</v>
      </c>
      <c r="O129" s="46">
        <f t="shared" si="24"/>
        <v>0</v>
      </c>
      <c r="P129" s="46">
        <f>IF(VLOOKUP(C129,dynamic!$A$4:$F$13,6,0)&gt;VLOOKUP(D129,dynamic!$A$4:$F$13,6,0),C129,D129)</f>
        <v>5</v>
      </c>
      <c r="Q129" s="46">
        <f t="shared" si="25"/>
        <v>0</v>
      </c>
      <c r="R129">
        <f>COUNTIF($E$4:$E129,R$3)</f>
        <v>13</v>
      </c>
      <c r="S129">
        <f>COUNTIF($E$4:$E129,S$3)</f>
        <v>26</v>
      </c>
      <c r="T129">
        <f>COUNTIF($E$4:$E129,T$3)</f>
        <v>13</v>
      </c>
      <c r="U129">
        <f>COUNTIF($E$4:$E129,U$3)</f>
        <v>12</v>
      </c>
      <c r="V129">
        <f>COUNTIF($E$4:$E129,V$3)</f>
        <v>15</v>
      </c>
      <c r="W129">
        <f>COUNTIF($E$4:$E129,W$3)</f>
        <v>10</v>
      </c>
      <c r="X129">
        <f>COUNTIF($E$4:$E129,X$3)</f>
        <v>7</v>
      </c>
      <c r="Y129">
        <f>COUNTIF($E$4:$E129,Y$3)</f>
        <v>13</v>
      </c>
      <c r="Z129">
        <f>COUNTIF($E$4:$E129,Z$3)</f>
        <v>7</v>
      </c>
      <c r="AA129">
        <f>COUNTIF($E$4:$E129,AA$3)</f>
        <v>10</v>
      </c>
      <c r="AB129" s="39">
        <f>COUNTIF($E$4:$F129,R$3)</f>
        <v>25</v>
      </c>
      <c r="AC129" s="41">
        <f>COUNTIF($E$4:$F129,S$3)</f>
        <v>34</v>
      </c>
      <c r="AD129" s="41">
        <f>COUNTIF($E$4:$F129,T$3)</f>
        <v>27</v>
      </c>
      <c r="AE129" s="41">
        <f>COUNTIF($E$4:$F129,U$3)</f>
        <v>25</v>
      </c>
      <c r="AF129" s="41">
        <f>COUNTIF($E$4:$F129,V$3)</f>
        <v>29</v>
      </c>
      <c r="AG129" s="41">
        <f>COUNTIF($E$4:$F129,W$3)</f>
        <v>25</v>
      </c>
      <c r="AH129" s="41">
        <f>COUNTIF($E$4:$F129,X$3)</f>
        <v>13</v>
      </c>
      <c r="AI129" s="41">
        <f>COUNTIF($E$4:$F129,Y$3)</f>
        <v>27</v>
      </c>
      <c r="AJ129" s="41">
        <f>COUNTIF($E$4:$F129,Z$3)</f>
        <v>23</v>
      </c>
      <c r="AK129" s="41">
        <f>COUNTIF($E$4:$F129,AA$3)</f>
        <v>24</v>
      </c>
      <c r="AL129" s="4">
        <f t="shared" si="26"/>
        <v>0.52</v>
      </c>
      <c r="AM129" s="4">
        <f t="shared" si="27"/>
        <v>0.76470588235294112</v>
      </c>
      <c r="AN129" s="4">
        <f t="shared" si="28"/>
        <v>0.48148148148148145</v>
      </c>
      <c r="AO129" s="4">
        <f t="shared" si="29"/>
        <v>0.48</v>
      </c>
      <c r="AP129" s="4">
        <f t="shared" si="30"/>
        <v>0.51724137931034486</v>
      </c>
      <c r="AQ129" s="4">
        <f t="shared" si="31"/>
        <v>0.4</v>
      </c>
      <c r="AR129" s="4">
        <f t="shared" si="32"/>
        <v>0.53846153846153844</v>
      </c>
      <c r="AS129" s="4">
        <f t="shared" si="33"/>
        <v>0.48148148148148145</v>
      </c>
      <c r="AT129" s="4">
        <f t="shared" si="34"/>
        <v>0.30434782608695654</v>
      </c>
      <c r="AU129" s="4">
        <f t="shared" si="35"/>
        <v>0.41666666666666669</v>
      </c>
      <c r="AV129">
        <v>127</v>
      </c>
    </row>
    <row r="130" spans="1:48" x14ac:dyDescent="0.35">
      <c r="A130" t="s">
        <v>145</v>
      </c>
      <c r="B130" s="32">
        <v>127</v>
      </c>
      <c r="C130">
        <v>9</v>
      </c>
      <c r="D130">
        <v>0</v>
      </c>
      <c r="E130">
        <v>0</v>
      </c>
      <c r="F130">
        <f t="shared" si="21"/>
        <v>9</v>
      </c>
      <c r="G130">
        <f t="shared" si="22"/>
        <v>9</v>
      </c>
      <c r="H130">
        <f t="shared" si="23"/>
        <v>0</v>
      </c>
      <c r="I130" s="5">
        <f>VLOOKUP(F130,naive_stat!$A$4:$E$13,5,0)</f>
        <v>0.4</v>
      </c>
      <c r="J130" s="35">
        <f>11-VLOOKUP(F130,naive_stat!$A$4:$F$13,6,0)</f>
        <v>2</v>
      </c>
      <c r="K130" s="4">
        <f>HLOOKUP(F130,$AL$3:AU130,AV130,0)</f>
        <v>0.4</v>
      </c>
      <c r="L130" s="47">
        <f>IF(VLOOKUP(C130,dynamic!$A$4:$F$13,4,0)&gt;VLOOKUP(D130,dynamic!$A$4:$F$13,4,0),C130,D130)</f>
        <v>9</v>
      </c>
      <c r="M130" s="47">
        <f t="shared" si="36"/>
        <v>0</v>
      </c>
      <c r="N130" s="46">
        <f>IF(VLOOKUP(C130,dynamic!$A$4:$F$13,2,0)&gt;VLOOKUP(D130,dynamic!$A$4:$F$13,2,0),C130,D130)</f>
        <v>0</v>
      </c>
      <c r="O130" s="46">
        <f t="shared" si="24"/>
        <v>1</v>
      </c>
      <c r="P130" s="46">
        <f>IF(VLOOKUP(C130,dynamic!$A$4:$F$13,6,0)&gt;VLOOKUP(D130,dynamic!$A$4:$F$13,6,0),C130,D130)</f>
        <v>0</v>
      </c>
      <c r="Q130" s="46">
        <f t="shared" si="25"/>
        <v>1</v>
      </c>
      <c r="R130">
        <f>COUNTIF($E$4:$E130,R$3)</f>
        <v>14</v>
      </c>
      <c r="S130">
        <f>COUNTIF($E$4:$E130,S$3)</f>
        <v>26</v>
      </c>
      <c r="T130">
        <f>COUNTIF($E$4:$E130,T$3)</f>
        <v>13</v>
      </c>
      <c r="U130">
        <f>COUNTIF($E$4:$E130,U$3)</f>
        <v>12</v>
      </c>
      <c r="V130">
        <f>COUNTIF($E$4:$E130,V$3)</f>
        <v>15</v>
      </c>
      <c r="W130">
        <f>COUNTIF($E$4:$E130,W$3)</f>
        <v>10</v>
      </c>
      <c r="X130">
        <f>COUNTIF($E$4:$E130,X$3)</f>
        <v>7</v>
      </c>
      <c r="Y130">
        <f>COUNTIF($E$4:$E130,Y$3)</f>
        <v>13</v>
      </c>
      <c r="Z130">
        <f>COUNTIF($E$4:$E130,Z$3)</f>
        <v>7</v>
      </c>
      <c r="AA130">
        <f>COUNTIF($E$4:$E130,AA$3)</f>
        <v>10</v>
      </c>
      <c r="AB130" s="39">
        <f>COUNTIF($E$4:$F130,R$3)</f>
        <v>26</v>
      </c>
      <c r="AC130" s="41">
        <f>COUNTIF($E$4:$F130,S$3)</f>
        <v>34</v>
      </c>
      <c r="AD130" s="41">
        <f>COUNTIF($E$4:$F130,T$3)</f>
        <v>27</v>
      </c>
      <c r="AE130" s="41">
        <f>COUNTIF($E$4:$F130,U$3)</f>
        <v>25</v>
      </c>
      <c r="AF130" s="41">
        <f>COUNTIF($E$4:$F130,V$3)</f>
        <v>29</v>
      </c>
      <c r="AG130" s="41">
        <f>COUNTIF($E$4:$F130,W$3)</f>
        <v>25</v>
      </c>
      <c r="AH130" s="41">
        <f>COUNTIF($E$4:$F130,X$3)</f>
        <v>13</v>
      </c>
      <c r="AI130" s="41">
        <f>COUNTIF($E$4:$F130,Y$3)</f>
        <v>27</v>
      </c>
      <c r="AJ130" s="41">
        <f>COUNTIF($E$4:$F130,Z$3)</f>
        <v>23</v>
      </c>
      <c r="AK130" s="41">
        <f>COUNTIF($E$4:$F130,AA$3)</f>
        <v>25</v>
      </c>
      <c r="AL130" s="4">
        <f t="shared" si="26"/>
        <v>0.53846153846153844</v>
      </c>
      <c r="AM130" s="4">
        <f t="shared" si="27"/>
        <v>0.76470588235294112</v>
      </c>
      <c r="AN130" s="4">
        <f t="shared" si="28"/>
        <v>0.48148148148148145</v>
      </c>
      <c r="AO130" s="4">
        <f t="shared" si="29"/>
        <v>0.48</v>
      </c>
      <c r="AP130" s="4">
        <f t="shared" si="30"/>
        <v>0.51724137931034486</v>
      </c>
      <c r="AQ130" s="4">
        <f t="shared" si="31"/>
        <v>0.4</v>
      </c>
      <c r="AR130" s="4">
        <f t="shared" si="32"/>
        <v>0.53846153846153844</v>
      </c>
      <c r="AS130" s="4">
        <f t="shared" si="33"/>
        <v>0.48148148148148145</v>
      </c>
      <c r="AT130" s="4">
        <f t="shared" si="34"/>
        <v>0.30434782608695654</v>
      </c>
      <c r="AU130" s="4">
        <f t="shared" si="35"/>
        <v>0.4</v>
      </c>
      <c r="AV130">
        <v>128</v>
      </c>
    </row>
    <row r="131" spans="1:48" x14ac:dyDescent="0.35">
      <c r="A131" t="s">
        <v>145</v>
      </c>
      <c r="B131" s="32">
        <v>128</v>
      </c>
      <c r="C131">
        <v>0</v>
      </c>
      <c r="D131">
        <v>1</v>
      </c>
      <c r="E131">
        <v>1</v>
      </c>
      <c r="F131">
        <f t="shared" si="21"/>
        <v>0</v>
      </c>
      <c r="G131">
        <f t="shared" si="22"/>
        <v>-1</v>
      </c>
      <c r="H131">
        <f t="shared" si="23"/>
        <v>0</v>
      </c>
      <c r="I131" s="5">
        <f>VLOOKUP(F131,naive_stat!$A$4:$E$13,5,0)</f>
        <v>0.5161290322580645</v>
      </c>
      <c r="J131" s="35">
        <f>11-VLOOKUP(F131,naive_stat!$A$4:$F$13,6,0)</f>
        <v>8</v>
      </c>
      <c r="K131" s="4">
        <f>HLOOKUP(F131,$AL$3:AU131,AV131,0)</f>
        <v>0.51851851851851849</v>
      </c>
      <c r="L131" s="47">
        <f>IF(VLOOKUP(C131,dynamic!$A$4:$F$13,4,0)&gt;VLOOKUP(D131,dynamic!$A$4:$F$13,4,0),C131,D131)</f>
        <v>1</v>
      </c>
      <c r="M131" s="47">
        <f t="shared" si="36"/>
        <v>1</v>
      </c>
      <c r="N131" s="46">
        <f>IF(VLOOKUP(C131,dynamic!$A$4:$F$13,2,0)&gt;VLOOKUP(D131,dynamic!$A$4:$F$13,2,0),C131,D131)</f>
        <v>1</v>
      </c>
      <c r="O131" s="46">
        <f t="shared" si="24"/>
        <v>1</v>
      </c>
      <c r="P131" s="46">
        <f>IF(VLOOKUP(C131,dynamic!$A$4:$F$13,6,0)&gt;VLOOKUP(D131,dynamic!$A$4:$F$13,6,0),C131,D131)</f>
        <v>1</v>
      </c>
      <c r="Q131" s="46">
        <f t="shared" si="25"/>
        <v>1</v>
      </c>
      <c r="R131">
        <f>COUNTIF($E$4:$E131,R$3)</f>
        <v>14</v>
      </c>
      <c r="S131">
        <f>COUNTIF($E$4:$E131,S$3)</f>
        <v>27</v>
      </c>
      <c r="T131">
        <f>COUNTIF($E$4:$E131,T$3)</f>
        <v>13</v>
      </c>
      <c r="U131">
        <f>COUNTIF($E$4:$E131,U$3)</f>
        <v>12</v>
      </c>
      <c r="V131">
        <f>COUNTIF($E$4:$E131,V$3)</f>
        <v>15</v>
      </c>
      <c r="W131">
        <f>COUNTIF($E$4:$E131,W$3)</f>
        <v>10</v>
      </c>
      <c r="X131">
        <f>COUNTIF($E$4:$E131,X$3)</f>
        <v>7</v>
      </c>
      <c r="Y131">
        <f>COUNTIF($E$4:$E131,Y$3)</f>
        <v>13</v>
      </c>
      <c r="Z131">
        <f>COUNTIF($E$4:$E131,Z$3)</f>
        <v>7</v>
      </c>
      <c r="AA131">
        <f>COUNTIF($E$4:$E131,AA$3)</f>
        <v>10</v>
      </c>
      <c r="AB131" s="39">
        <f>COUNTIF($E$4:$F131,R$3)</f>
        <v>27</v>
      </c>
      <c r="AC131" s="41">
        <f>COUNTIF($E$4:$F131,S$3)</f>
        <v>35</v>
      </c>
      <c r="AD131" s="41">
        <f>COUNTIF($E$4:$F131,T$3)</f>
        <v>27</v>
      </c>
      <c r="AE131" s="41">
        <f>COUNTIF($E$4:$F131,U$3)</f>
        <v>25</v>
      </c>
      <c r="AF131" s="41">
        <f>COUNTIF($E$4:$F131,V$3)</f>
        <v>29</v>
      </c>
      <c r="AG131" s="41">
        <f>COUNTIF($E$4:$F131,W$3)</f>
        <v>25</v>
      </c>
      <c r="AH131" s="41">
        <f>COUNTIF($E$4:$F131,X$3)</f>
        <v>13</v>
      </c>
      <c r="AI131" s="41">
        <f>COUNTIF($E$4:$F131,Y$3)</f>
        <v>27</v>
      </c>
      <c r="AJ131" s="41">
        <f>COUNTIF($E$4:$F131,Z$3)</f>
        <v>23</v>
      </c>
      <c r="AK131" s="41">
        <f>COUNTIF($E$4:$F131,AA$3)</f>
        <v>25</v>
      </c>
      <c r="AL131" s="4">
        <f t="shared" si="26"/>
        <v>0.51851851851851849</v>
      </c>
      <c r="AM131" s="4">
        <f t="shared" si="27"/>
        <v>0.77142857142857146</v>
      </c>
      <c r="AN131" s="4">
        <f t="shared" si="28"/>
        <v>0.48148148148148145</v>
      </c>
      <c r="AO131" s="4">
        <f t="shared" si="29"/>
        <v>0.48</v>
      </c>
      <c r="AP131" s="4">
        <f t="shared" si="30"/>
        <v>0.51724137931034486</v>
      </c>
      <c r="AQ131" s="4">
        <f t="shared" si="31"/>
        <v>0.4</v>
      </c>
      <c r="AR131" s="4">
        <f t="shared" si="32"/>
        <v>0.53846153846153844</v>
      </c>
      <c r="AS131" s="4">
        <f t="shared" si="33"/>
        <v>0.48148148148148145</v>
      </c>
      <c r="AT131" s="4">
        <f t="shared" si="34"/>
        <v>0.30434782608695654</v>
      </c>
      <c r="AU131" s="4">
        <f t="shared" si="35"/>
        <v>0.4</v>
      </c>
      <c r="AV131">
        <v>129</v>
      </c>
    </row>
    <row r="132" spans="1:48" x14ac:dyDescent="0.35">
      <c r="A132" t="s">
        <v>145</v>
      </c>
      <c r="B132" s="32">
        <v>129</v>
      </c>
      <c r="C132">
        <v>5</v>
      </c>
      <c r="D132">
        <v>1</v>
      </c>
      <c r="E132">
        <v>5</v>
      </c>
      <c r="F132">
        <f t="shared" si="21"/>
        <v>1</v>
      </c>
      <c r="G132">
        <f t="shared" si="22"/>
        <v>4</v>
      </c>
      <c r="H132">
        <f t="shared" si="23"/>
        <v>0</v>
      </c>
      <c r="I132" s="5">
        <f>VLOOKUP(F132,naive_stat!$A$4:$E$13,5,0)</f>
        <v>0.7567567567567568</v>
      </c>
      <c r="J132" s="35">
        <f>11-VLOOKUP(F132,naive_stat!$A$4:$F$13,6,0)</f>
        <v>10</v>
      </c>
      <c r="K132" s="4">
        <f>HLOOKUP(F132,$AL$3:AU132,AV132,0)</f>
        <v>0.75</v>
      </c>
      <c r="L132" s="47">
        <f>IF(VLOOKUP(C132,dynamic!$A$4:$F$13,4,0)&gt;VLOOKUP(D132,dynamic!$A$4:$F$13,4,0),C132,D132)</f>
        <v>1</v>
      </c>
      <c r="M132" s="47">
        <f t="shared" si="36"/>
        <v>0</v>
      </c>
      <c r="N132" s="46">
        <f>IF(VLOOKUP(C132,dynamic!$A$4:$F$13,2,0)&gt;VLOOKUP(D132,dynamic!$A$4:$F$13,2,0),C132,D132)</f>
        <v>1</v>
      </c>
      <c r="O132" s="46">
        <f t="shared" si="24"/>
        <v>0</v>
      </c>
      <c r="P132" s="46">
        <f>IF(VLOOKUP(C132,dynamic!$A$4:$F$13,6,0)&gt;VLOOKUP(D132,dynamic!$A$4:$F$13,6,0),C132,D132)</f>
        <v>1</v>
      </c>
      <c r="Q132" s="46">
        <f t="shared" si="25"/>
        <v>0</v>
      </c>
      <c r="R132">
        <f>COUNTIF($E$4:$E132,R$3)</f>
        <v>14</v>
      </c>
      <c r="S132">
        <f>COUNTIF($E$4:$E132,S$3)</f>
        <v>27</v>
      </c>
      <c r="T132">
        <f>COUNTIF($E$4:$E132,T$3)</f>
        <v>13</v>
      </c>
      <c r="U132">
        <f>COUNTIF($E$4:$E132,U$3)</f>
        <v>12</v>
      </c>
      <c r="V132">
        <f>COUNTIF($E$4:$E132,V$3)</f>
        <v>15</v>
      </c>
      <c r="W132">
        <f>COUNTIF($E$4:$E132,W$3)</f>
        <v>11</v>
      </c>
      <c r="X132">
        <f>COUNTIF($E$4:$E132,X$3)</f>
        <v>7</v>
      </c>
      <c r="Y132">
        <f>COUNTIF($E$4:$E132,Y$3)</f>
        <v>13</v>
      </c>
      <c r="Z132">
        <f>COUNTIF($E$4:$E132,Z$3)</f>
        <v>7</v>
      </c>
      <c r="AA132">
        <f>COUNTIF($E$4:$E132,AA$3)</f>
        <v>10</v>
      </c>
      <c r="AB132" s="39">
        <f>COUNTIF($E$4:$F132,R$3)</f>
        <v>27</v>
      </c>
      <c r="AC132" s="41">
        <f>COUNTIF($E$4:$F132,S$3)</f>
        <v>36</v>
      </c>
      <c r="AD132" s="41">
        <f>COUNTIF($E$4:$F132,T$3)</f>
        <v>27</v>
      </c>
      <c r="AE132" s="41">
        <f>COUNTIF($E$4:$F132,U$3)</f>
        <v>25</v>
      </c>
      <c r="AF132" s="41">
        <f>COUNTIF($E$4:$F132,V$3)</f>
        <v>29</v>
      </c>
      <c r="AG132" s="41">
        <f>COUNTIF($E$4:$F132,W$3)</f>
        <v>26</v>
      </c>
      <c r="AH132" s="41">
        <f>COUNTIF($E$4:$F132,X$3)</f>
        <v>13</v>
      </c>
      <c r="AI132" s="41">
        <f>COUNTIF($E$4:$F132,Y$3)</f>
        <v>27</v>
      </c>
      <c r="AJ132" s="41">
        <f>COUNTIF($E$4:$F132,Z$3)</f>
        <v>23</v>
      </c>
      <c r="AK132" s="41">
        <f>COUNTIF($E$4:$F132,AA$3)</f>
        <v>25</v>
      </c>
      <c r="AL132" s="4">
        <f t="shared" si="26"/>
        <v>0.51851851851851849</v>
      </c>
      <c r="AM132" s="4">
        <f t="shared" si="27"/>
        <v>0.75</v>
      </c>
      <c r="AN132" s="4">
        <f t="shared" si="28"/>
        <v>0.48148148148148145</v>
      </c>
      <c r="AO132" s="4">
        <f t="shared" si="29"/>
        <v>0.48</v>
      </c>
      <c r="AP132" s="4">
        <f t="shared" si="30"/>
        <v>0.51724137931034486</v>
      </c>
      <c r="AQ132" s="4">
        <f t="shared" si="31"/>
        <v>0.42307692307692307</v>
      </c>
      <c r="AR132" s="4">
        <f t="shared" si="32"/>
        <v>0.53846153846153844</v>
      </c>
      <c r="AS132" s="4">
        <f t="shared" si="33"/>
        <v>0.48148148148148145</v>
      </c>
      <c r="AT132" s="4">
        <f t="shared" si="34"/>
        <v>0.30434782608695654</v>
      </c>
      <c r="AU132" s="4">
        <f t="shared" si="35"/>
        <v>0.4</v>
      </c>
      <c r="AV132">
        <v>130</v>
      </c>
    </row>
    <row r="133" spans="1:48" x14ac:dyDescent="0.35">
      <c r="A133" t="s">
        <v>145</v>
      </c>
      <c r="B133" s="32">
        <v>130</v>
      </c>
      <c r="C133">
        <v>2</v>
      </c>
      <c r="D133">
        <v>4</v>
      </c>
      <c r="E133">
        <v>4</v>
      </c>
      <c r="F133">
        <f t="shared" ref="F133:F143" si="37">IF(E133=D133,C133,D133)</f>
        <v>2</v>
      </c>
      <c r="G133">
        <f t="shared" ref="G133:G143" si="38">C133-D133</f>
        <v>-2</v>
      </c>
      <c r="H133">
        <f t="shared" ref="H133:H143" si="39">F133+E133-D133-C133</f>
        <v>0</v>
      </c>
      <c r="I133" s="5">
        <f>VLOOKUP(F133,naive_stat!$A$4:$E$13,5,0)</f>
        <v>0.4838709677419355</v>
      </c>
      <c r="J133" s="35">
        <f>11-VLOOKUP(F133,naive_stat!$A$4:$F$13,6,0)</f>
        <v>6</v>
      </c>
      <c r="K133" s="4">
        <f>HLOOKUP(F133,$AL$3:AU133,AV133,0)</f>
        <v>0.4642857142857143</v>
      </c>
      <c r="L133" s="47">
        <f>IF(VLOOKUP(C133,dynamic!$A$4:$F$13,4,0)&gt;VLOOKUP(D133,dynamic!$A$4:$F$13,4,0),C133,D133)</f>
        <v>4</v>
      </c>
      <c r="M133" s="47">
        <f t="shared" si="36"/>
        <v>1</v>
      </c>
      <c r="N133" s="46">
        <f>IF(VLOOKUP(C133,dynamic!$A$4:$F$13,2,0)&gt;VLOOKUP(D133,dynamic!$A$4:$F$13,2,0),C133,D133)</f>
        <v>4</v>
      </c>
      <c r="O133" s="46">
        <f t="shared" ref="O133:O143" si="40">IF(N133=$E133,1,0)</f>
        <v>1</v>
      </c>
      <c r="P133" s="46">
        <f>IF(VLOOKUP(C133,dynamic!$A$4:$F$13,6,0)&gt;VLOOKUP(D133,dynamic!$A$4:$F$13,6,0),C133,D133)</f>
        <v>4</v>
      </c>
      <c r="Q133" s="46">
        <f t="shared" ref="Q133:Q143" si="41">IF(P133=$E133,1,0)</f>
        <v>1</v>
      </c>
      <c r="R133">
        <f>COUNTIF($E$4:$E133,R$3)</f>
        <v>14</v>
      </c>
      <c r="S133">
        <f>COUNTIF($E$4:$E133,S$3)</f>
        <v>27</v>
      </c>
      <c r="T133">
        <f>COUNTIF($E$4:$E133,T$3)</f>
        <v>13</v>
      </c>
      <c r="U133">
        <f>COUNTIF($E$4:$E133,U$3)</f>
        <v>12</v>
      </c>
      <c r="V133">
        <f>COUNTIF($E$4:$E133,V$3)</f>
        <v>16</v>
      </c>
      <c r="W133">
        <f>COUNTIF($E$4:$E133,W$3)</f>
        <v>11</v>
      </c>
      <c r="X133">
        <f>COUNTIF($E$4:$E133,X$3)</f>
        <v>7</v>
      </c>
      <c r="Y133">
        <f>COUNTIF($E$4:$E133,Y$3)</f>
        <v>13</v>
      </c>
      <c r="Z133">
        <f>COUNTIF($E$4:$E133,Z$3)</f>
        <v>7</v>
      </c>
      <c r="AA133">
        <f>COUNTIF($E$4:$E133,AA$3)</f>
        <v>10</v>
      </c>
      <c r="AB133" s="39">
        <f>COUNTIF($E$4:$F133,R$3)</f>
        <v>27</v>
      </c>
      <c r="AC133" s="41">
        <f>COUNTIF($E$4:$F133,S$3)</f>
        <v>36</v>
      </c>
      <c r="AD133" s="41">
        <f>COUNTIF($E$4:$F133,T$3)</f>
        <v>28</v>
      </c>
      <c r="AE133" s="41">
        <f>COUNTIF($E$4:$F133,U$3)</f>
        <v>25</v>
      </c>
      <c r="AF133" s="41">
        <f>COUNTIF($E$4:$F133,V$3)</f>
        <v>30</v>
      </c>
      <c r="AG133" s="41">
        <f>COUNTIF($E$4:$F133,W$3)</f>
        <v>26</v>
      </c>
      <c r="AH133" s="41">
        <f>COUNTIF($E$4:$F133,X$3)</f>
        <v>13</v>
      </c>
      <c r="AI133" s="41">
        <f>COUNTIF($E$4:$F133,Y$3)</f>
        <v>27</v>
      </c>
      <c r="AJ133" s="41">
        <f>COUNTIF($E$4:$F133,Z$3)</f>
        <v>23</v>
      </c>
      <c r="AK133" s="41">
        <f>COUNTIF($E$4:$F133,AA$3)</f>
        <v>25</v>
      </c>
      <c r="AL133" s="4">
        <f t="shared" ref="AL133:AL143" si="42">IFERROR(R133/AB133,0)</f>
        <v>0.51851851851851849</v>
      </c>
      <c r="AM133" s="4">
        <f t="shared" ref="AM133:AM143" si="43">IFERROR(S133/AC133,0)</f>
        <v>0.75</v>
      </c>
      <c r="AN133" s="4">
        <f t="shared" ref="AN133:AN143" si="44">IFERROR(T133/AD133,0)</f>
        <v>0.4642857142857143</v>
      </c>
      <c r="AO133" s="4">
        <f t="shared" ref="AO133:AO143" si="45">IFERROR(U133/AE133,0)</f>
        <v>0.48</v>
      </c>
      <c r="AP133" s="4">
        <f t="shared" ref="AP133:AP143" si="46">IFERROR(V133/AF133,0)</f>
        <v>0.53333333333333333</v>
      </c>
      <c r="AQ133" s="4">
        <f t="shared" ref="AQ133:AQ143" si="47">IFERROR(W133/AG133,0)</f>
        <v>0.42307692307692307</v>
      </c>
      <c r="AR133" s="4">
        <f t="shared" ref="AR133:AR143" si="48">IFERROR(X133/AH133,0)</f>
        <v>0.53846153846153844</v>
      </c>
      <c r="AS133" s="4">
        <f t="shared" ref="AS133:AS143" si="49">IFERROR(Y133/AI133,0)</f>
        <v>0.48148148148148145</v>
      </c>
      <c r="AT133" s="4">
        <f t="shared" ref="AT133:AT143" si="50">IFERROR(Z133/AJ133,0)</f>
        <v>0.30434782608695654</v>
      </c>
      <c r="AU133" s="4">
        <f t="shared" ref="AU133:AU143" si="51">IFERROR(AA133/AK133,0)</f>
        <v>0.4</v>
      </c>
      <c r="AV133">
        <v>131</v>
      </c>
    </row>
    <row r="134" spans="1:48" x14ac:dyDescent="0.35">
      <c r="A134" t="s">
        <v>145</v>
      </c>
      <c r="B134" s="32">
        <v>131</v>
      </c>
      <c r="C134">
        <v>0</v>
      </c>
      <c r="D134">
        <v>2</v>
      </c>
      <c r="E134">
        <v>2</v>
      </c>
      <c r="F134">
        <f t="shared" si="37"/>
        <v>0</v>
      </c>
      <c r="G134">
        <f t="shared" si="38"/>
        <v>-2</v>
      </c>
      <c r="H134">
        <f t="shared" si="39"/>
        <v>0</v>
      </c>
      <c r="I134" s="5">
        <f>VLOOKUP(F134,naive_stat!$A$4:$E$13,5,0)</f>
        <v>0.5161290322580645</v>
      </c>
      <c r="J134" s="35">
        <f>11-VLOOKUP(F134,naive_stat!$A$4:$F$13,6,0)</f>
        <v>8</v>
      </c>
      <c r="K134" s="4">
        <f>HLOOKUP(F134,$AL$3:AU134,AV134,0)</f>
        <v>0.5</v>
      </c>
      <c r="L134" s="47">
        <f>IF(VLOOKUP(C134,dynamic!$A$4:$F$13,4,0)&gt;VLOOKUP(D134,dynamic!$A$4:$F$13,4,0),C134,D134)</f>
        <v>2</v>
      </c>
      <c r="M134" s="47">
        <f t="shared" si="36"/>
        <v>1</v>
      </c>
      <c r="N134" s="46">
        <f>IF(VLOOKUP(C134,dynamic!$A$4:$F$13,2,0)&gt;VLOOKUP(D134,dynamic!$A$4:$F$13,2,0),C134,D134)</f>
        <v>2</v>
      </c>
      <c r="O134" s="46">
        <f t="shared" si="40"/>
        <v>1</v>
      </c>
      <c r="P134" s="46">
        <f>IF(VLOOKUP(C134,dynamic!$A$4:$F$13,6,0)&gt;VLOOKUP(D134,dynamic!$A$4:$F$13,6,0),C134,D134)</f>
        <v>0</v>
      </c>
      <c r="Q134" s="46">
        <f t="shared" si="41"/>
        <v>0</v>
      </c>
      <c r="R134">
        <f>COUNTIF($E$4:$E134,R$3)</f>
        <v>14</v>
      </c>
      <c r="S134">
        <f>COUNTIF($E$4:$E134,S$3)</f>
        <v>27</v>
      </c>
      <c r="T134">
        <f>COUNTIF($E$4:$E134,T$3)</f>
        <v>14</v>
      </c>
      <c r="U134">
        <f>COUNTIF($E$4:$E134,U$3)</f>
        <v>12</v>
      </c>
      <c r="V134">
        <f>COUNTIF($E$4:$E134,V$3)</f>
        <v>16</v>
      </c>
      <c r="W134">
        <f>COUNTIF($E$4:$E134,W$3)</f>
        <v>11</v>
      </c>
      <c r="X134">
        <f>COUNTIF($E$4:$E134,X$3)</f>
        <v>7</v>
      </c>
      <c r="Y134">
        <f>COUNTIF($E$4:$E134,Y$3)</f>
        <v>13</v>
      </c>
      <c r="Z134">
        <f>COUNTIF($E$4:$E134,Z$3)</f>
        <v>7</v>
      </c>
      <c r="AA134">
        <f>COUNTIF($E$4:$E134,AA$3)</f>
        <v>10</v>
      </c>
      <c r="AB134" s="39">
        <f>COUNTIF($E$4:$F134,R$3)</f>
        <v>28</v>
      </c>
      <c r="AC134" s="41">
        <f>COUNTIF($E$4:$F134,S$3)</f>
        <v>36</v>
      </c>
      <c r="AD134" s="41">
        <f>COUNTIF($E$4:$F134,T$3)</f>
        <v>29</v>
      </c>
      <c r="AE134" s="41">
        <f>COUNTIF($E$4:$F134,U$3)</f>
        <v>25</v>
      </c>
      <c r="AF134" s="41">
        <f>COUNTIF($E$4:$F134,V$3)</f>
        <v>30</v>
      </c>
      <c r="AG134" s="41">
        <f>COUNTIF($E$4:$F134,W$3)</f>
        <v>26</v>
      </c>
      <c r="AH134" s="41">
        <f>COUNTIF($E$4:$F134,X$3)</f>
        <v>13</v>
      </c>
      <c r="AI134" s="41">
        <f>COUNTIF($E$4:$F134,Y$3)</f>
        <v>27</v>
      </c>
      <c r="AJ134" s="41">
        <f>COUNTIF($E$4:$F134,Z$3)</f>
        <v>23</v>
      </c>
      <c r="AK134" s="41">
        <f>COUNTIF($E$4:$F134,AA$3)</f>
        <v>25</v>
      </c>
      <c r="AL134" s="4">
        <f t="shared" si="42"/>
        <v>0.5</v>
      </c>
      <c r="AM134" s="4">
        <f t="shared" si="43"/>
        <v>0.75</v>
      </c>
      <c r="AN134" s="4">
        <f t="shared" si="44"/>
        <v>0.48275862068965519</v>
      </c>
      <c r="AO134" s="4">
        <f t="shared" si="45"/>
        <v>0.48</v>
      </c>
      <c r="AP134" s="4">
        <f t="shared" si="46"/>
        <v>0.53333333333333333</v>
      </c>
      <c r="AQ134" s="4">
        <f t="shared" si="47"/>
        <v>0.42307692307692307</v>
      </c>
      <c r="AR134" s="4">
        <f t="shared" si="48"/>
        <v>0.53846153846153844</v>
      </c>
      <c r="AS134" s="4">
        <f t="shared" si="49"/>
        <v>0.48148148148148145</v>
      </c>
      <c r="AT134" s="4">
        <f t="shared" si="50"/>
        <v>0.30434782608695654</v>
      </c>
      <c r="AU134" s="4">
        <f t="shared" si="51"/>
        <v>0.4</v>
      </c>
      <c r="AV134">
        <v>132</v>
      </c>
    </row>
    <row r="135" spans="1:48" x14ac:dyDescent="0.35">
      <c r="A135" t="s">
        <v>145</v>
      </c>
      <c r="B135" s="32">
        <v>132</v>
      </c>
      <c r="C135">
        <v>4</v>
      </c>
      <c r="D135">
        <v>0</v>
      </c>
      <c r="E135">
        <v>0</v>
      </c>
      <c r="F135">
        <f t="shared" si="37"/>
        <v>4</v>
      </c>
      <c r="G135">
        <f t="shared" si="38"/>
        <v>4</v>
      </c>
      <c r="H135">
        <f t="shared" si="39"/>
        <v>0</v>
      </c>
      <c r="I135" s="5">
        <f>VLOOKUP(F135,naive_stat!$A$4:$E$13,5,0)</f>
        <v>0.5161290322580645</v>
      </c>
      <c r="J135" s="35">
        <f>11-VLOOKUP(F135,naive_stat!$A$4:$F$13,6,0)</f>
        <v>8</v>
      </c>
      <c r="K135" s="4">
        <f>HLOOKUP(F135,$AL$3:AU135,AV135,0)</f>
        <v>0.5161290322580645</v>
      </c>
      <c r="L135" s="47">
        <f>IF(VLOOKUP(C135,dynamic!$A$4:$F$13,4,0)&gt;VLOOKUP(D135,dynamic!$A$4:$F$13,4,0),C135,D135)</f>
        <v>4</v>
      </c>
      <c r="M135" s="47">
        <f t="shared" si="36"/>
        <v>0</v>
      </c>
      <c r="N135" s="46">
        <f>IF(VLOOKUP(C135,dynamic!$A$4:$F$13,2,0)&gt;VLOOKUP(D135,dynamic!$A$4:$F$13,2,0),C135,D135)</f>
        <v>4</v>
      </c>
      <c r="O135" s="46">
        <f t="shared" si="40"/>
        <v>0</v>
      </c>
      <c r="P135" s="46">
        <f>IF(VLOOKUP(C135,dynamic!$A$4:$F$13,6,0)&gt;VLOOKUP(D135,dynamic!$A$4:$F$13,6,0),C135,D135)</f>
        <v>0</v>
      </c>
      <c r="Q135" s="46">
        <f t="shared" si="41"/>
        <v>1</v>
      </c>
      <c r="R135">
        <f>COUNTIF($E$4:$E135,R$3)</f>
        <v>15</v>
      </c>
      <c r="S135">
        <f>COUNTIF($E$4:$E135,S$3)</f>
        <v>27</v>
      </c>
      <c r="T135">
        <f>COUNTIF($E$4:$E135,T$3)</f>
        <v>14</v>
      </c>
      <c r="U135">
        <f>COUNTIF($E$4:$E135,U$3)</f>
        <v>12</v>
      </c>
      <c r="V135">
        <f>COUNTIF($E$4:$E135,V$3)</f>
        <v>16</v>
      </c>
      <c r="W135">
        <f>COUNTIF($E$4:$E135,W$3)</f>
        <v>11</v>
      </c>
      <c r="X135">
        <f>COUNTIF($E$4:$E135,X$3)</f>
        <v>7</v>
      </c>
      <c r="Y135">
        <f>COUNTIF($E$4:$E135,Y$3)</f>
        <v>13</v>
      </c>
      <c r="Z135">
        <f>COUNTIF($E$4:$E135,Z$3)</f>
        <v>7</v>
      </c>
      <c r="AA135">
        <f>COUNTIF($E$4:$E135,AA$3)</f>
        <v>10</v>
      </c>
      <c r="AB135" s="39">
        <f>COUNTIF($E$4:$F135,R$3)</f>
        <v>29</v>
      </c>
      <c r="AC135" s="41">
        <f>COUNTIF($E$4:$F135,S$3)</f>
        <v>36</v>
      </c>
      <c r="AD135" s="41">
        <f>COUNTIF($E$4:$F135,T$3)</f>
        <v>29</v>
      </c>
      <c r="AE135" s="41">
        <f>COUNTIF($E$4:$F135,U$3)</f>
        <v>25</v>
      </c>
      <c r="AF135" s="41">
        <f>COUNTIF($E$4:$F135,V$3)</f>
        <v>31</v>
      </c>
      <c r="AG135" s="41">
        <f>COUNTIF($E$4:$F135,W$3)</f>
        <v>26</v>
      </c>
      <c r="AH135" s="41">
        <f>COUNTIF($E$4:$F135,X$3)</f>
        <v>13</v>
      </c>
      <c r="AI135" s="41">
        <f>COUNTIF($E$4:$F135,Y$3)</f>
        <v>27</v>
      </c>
      <c r="AJ135" s="41">
        <f>COUNTIF($E$4:$F135,Z$3)</f>
        <v>23</v>
      </c>
      <c r="AK135" s="41">
        <f>COUNTIF($E$4:$F135,AA$3)</f>
        <v>25</v>
      </c>
      <c r="AL135" s="4">
        <f t="shared" si="42"/>
        <v>0.51724137931034486</v>
      </c>
      <c r="AM135" s="4">
        <f t="shared" si="43"/>
        <v>0.75</v>
      </c>
      <c r="AN135" s="4">
        <f t="shared" si="44"/>
        <v>0.48275862068965519</v>
      </c>
      <c r="AO135" s="4">
        <f t="shared" si="45"/>
        <v>0.48</v>
      </c>
      <c r="AP135" s="4">
        <f t="shared" si="46"/>
        <v>0.5161290322580645</v>
      </c>
      <c r="AQ135" s="4">
        <f t="shared" si="47"/>
        <v>0.42307692307692307</v>
      </c>
      <c r="AR135" s="4">
        <f t="shared" si="48"/>
        <v>0.53846153846153844</v>
      </c>
      <c r="AS135" s="4">
        <f t="shared" si="49"/>
        <v>0.48148148148148145</v>
      </c>
      <c r="AT135" s="4">
        <f t="shared" si="50"/>
        <v>0.30434782608695654</v>
      </c>
      <c r="AU135" s="4">
        <f t="shared" si="51"/>
        <v>0.4</v>
      </c>
      <c r="AV135">
        <v>133</v>
      </c>
    </row>
    <row r="136" spans="1:48" x14ac:dyDescent="0.35">
      <c r="A136" t="s">
        <v>145</v>
      </c>
      <c r="B136" s="32">
        <v>133</v>
      </c>
      <c r="C136">
        <v>6</v>
      </c>
      <c r="D136">
        <v>8</v>
      </c>
      <c r="E136">
        <v>8</v>
      </c>
      <c r="F136">
        <f t="shared" si="37"/>
        <v>6</v>
      </c>
      <c r="G136">
        <f t="shared" si="38"/>
        <v>-2</v>
      </c>
      <c r="H136">
        <f t="shared" si="39"/>
        <v>0</v>
      </c>
      <c r="I136" s="5">
        <f>VLOOKUP(F136,naive_stat!$A$4:$E$13,5,0)</f>
        <v>0.55555555555555558</v>
      </c>
      <c r="J136" s="35">
        <f>11-VLOOKUP(F136,naive_stat!$A$4:$F$13,6,0)</f>
        <v>9</v>
      </c>
      <c r="K136" s="4">
        <f>HLOOKUP(F136,$AL$3:AU136,AV136,0)</f>
        <v>0.5</v>
      </c>
      <c r="L136" s="47">
        <f>IF(VLOOKUP(C136,dynamic!$A$4:$F$13,4,0)&gt;VLOOKUP(D136,dynamic!$A$4:$F$13,4,0),C136,D136)</f>
        <v>6</v>
      </c>
      <c r="M136" s="47">
        <f t="shared" si="36"/>
        <v>0</v>
      </c>
      <c r="N136" s="46">
        <f>IF(VLOOKUP(C136,dynamic!$A$4:$F$13,2,0)&gt;VLOOKUP(D136,dynamic!$A$4:$F$13,2,0),C136,D136)</f>
        <v>6</v>
      </c>
      <c r="O136" s="46">
        <f t="shared" si="40"/>
        <v>0</v>
      </c>
      <c r="P136" s="46">
        <f>IF(VLOOKUP(C136,dynamic!$A$4:$F$13,6,0)&gt;VLOOKUP(D136,dynamic!$A$4:$F$13,6,0),C136,D136)</f>
        <v>6</v>
      </c>
      <c r="Q136" s="46">
        <f t="shared" si="41"/>
        <v>0</v>
      </c>
      <c r="R136">
        <f>COUNTIF($E$4:$E136,R$3)</f>
        <v>15</v>
      </c>
      <c r="S136">
        <f>COUNTIF($E$4:$E136,S$3)</f>
        <v>27</v>
      </c>
      <c r="T136">
        <f>COUNTIF($E$4:$E136,T$3)</f>
        <v>14</v>
      </c>
      <c r="U136">
        <f>COUNTIF($E$4:$E136,U$3)</f>
        <v>12</v>
      </c>
      <c r="V136">
        <f>COUNTIF($E$4:$E136,V$3)</f>
        <v>16</v>
      </c>
      <c r="W136">
        <f>COUNTIF($E$4:$E136,W$3)</f>
        <v>11</v>
      </c>
      <c r="X136">
        <f>COUNTIF($E$4:$E136,X$3)</f>
        <v>7</v>
      </c>
      <c r="Y136">
        <f>COUNTIF($E$4:$E136,Y$3)</f>
        <v>13</v>
      </c>
      <c r="Z136">
        <f>COUNTIF($E$4:$E136,Z$3)</f>
        <v>8</v>
      </c>
      <c r="AA136">
        <f>COUNTIF($E$4:$E136,AA$3)</f>
        <v>10</v>
      </c>
      <c r="AB136" s="39">
        <f>COUNTIF($E$4:$F136,R$3)</f>
        <v>29</v>
      </c>
      <c r="AC136" s="41">
        <f>COUNTIF($E$4:$F136,S$3)</f>
        <v>36</v>
      </c>
      <c r="AD136" s="41">
        <f>COUNTIF($E$4:$F136,T$3)</f>
        <v>29</v>
      </c>
      <c r="AE136" s="41">
        <f>COUNTIF($E$4:$F136,U$3)</f>
        <v>25</v>
      </c>
      <c r="AF136" s="41">
        <f>COUNTIF($E$4:$F136,V$3)</f>
        <v>31</v>
      </c>
      <c r="AG136" s="41">
        <f>COUNTIF($E$4:$F136,W$3)</f>
        <v>26</v>
      </c>
      <c r="AH136" s="41">
        <f>COUNTIF($E$4:$F136,X$3)</f>
        <v>14</v>
      </c>
      <c r="AI136" s="41">
        <f>COUNTIF($E$4:$F136,Y$3)</f>
        <v>27</v>
      </c>
      <c r="AJ136" s="41">
        <f>COUNTIF($E$4:$F136,Z$3)</f>
        <v>24</v>
      </c>
      <c r="AK136" s="41">
        <f>COUNTIF($E$4:$F136,AA$3)</f>
        <v>25</v>
      </c>
      <c r="AL136" s="4">
        <f t="shared" si="42"/>
        <v>0.51724137931034486</v>
      </c>
      <c r="AM136" s="4">
        <f t="shared" si="43"/>
        <v>0.75</v>
      </c>
      <c r="AN136" s="4">
        <f t="shared" si="44"/>
        <v>0.48275862068965519</v>
      </c>
      <c r="AO136" s="4">
        <f t="shared" si="45"/>
        <v>0.48</v>
      </c>
      <c r="AP136" s="4">
        <f t="shared" si="46"/>
        <v>0.5161290322580645</v>
      </c>
      <c r="AQ136" s="4">
        <f t="shared" si="47"/>
        <v>0.42307692307692307</v>
      </c>
      <c r="AR136" s="4">
        <f t="shared" si="48"/>
        <v>0.5</v>
      </c>
      <c r="AS136" s="4">
        <f t="shared" si="49"/>
        <v>0.48148148148148145</v>
      </c>
      <c r="AT136" s="4">
        <f t="shared" si="50"/>
        <v>0.33333333333333331</v>
      </c>
      <c r="AU136" s="4">
        <f t="shared" si="51"/>
        <v>0.4</v>
      </c>
      <c r="AV136">
        <v>134</v>
      </c>
    </row>
    <row r="137" spans="1:48" x14ac:dyDescent="0.35">
      <c r="A137" t="s">
        <v>145</v>
      </c>
      <c r="B137" s="32">
        <v>134</v>
      </c>
      <c r="C137">
        <v>6</v>
      </c>
      <c r="D137">
        <v>2</v>
      </c>
      <c r="E137">
        <v>6</v>
      </c>
      <c r="F137">
        <f t="shared" si="37"/>
        <v>2</v>
      </c>
      <c r="G137">
        <f t="shared" si="38"/>
        <v>4</v>
      </c>
      <c r="H137">
        <f t="shared" si="39"/>
        <v>0</v>
      </c>
      <c r="I137" s="5">
        <f>VLOOKUP(F137,naive_stat!$A$4:$E$13,5,0)</f>
        <v>0.4838709677419355</v>
      </c>
      <c r="J137" s="35">
        <f>11-VLOOKUP(F137,naive_stat!$A$4:$F$13,6,0)</f>
        <v>6</v>
      </c>
      <c r="K137" s="4">
        <f>HLOOKUP(F137,$AL$3:AU137,AV137,0)</f>
        <v>0.46666666666666667</v>
      </c>
      <c r="L137" s="47">
        <f>IF(VLOOKUP(C137,dynamic!$A$4:$F$13,4,0)&gt;VLOOKUP(D137,dynamic!$A$4:$F$13,4,0),C137,D137)</f>
        <v>2</v>
      </c>
      <c r="M137" s="47">
        <f t="shared" si="36"/>
        <v>0</v>
      </c>
      <c r="N137" s="46">
        <f>IF(VLOOKUP(C137,dynamic!$A$4:$F$13,2,0)&gt;VLOOKUP(D137,dynamic!$A$4:$F$13,2,0),C137,D137)</f>
        <v>2</v>
      </c>
      <c r="O137" s="46">
        <f t="shared" si="40"/>
        <v>0</v>
      </c>
      <c r="P137" s="46">
        <f>IF(VLOOKUP(C137,dynamic!$A$4:$F$13,6,0)&gt;VLOOKUP(D137,dynamic!$A$4:$F$13,6,0),C137,D137)</f>
        <v>6</v>
      </c>
      <c r="Q137" s="46">
        <f t="shared" si="41"/>
        <v>1</v>
      </c>
      <c r="R137">
        <f>COUNTIF($E$4:$E137,R$3)</f>
        <v>15</v>
      </c>
      <c r="S137">
        <f>COUNTIF($E$4:$E137,S$3)</f>
        <v>27</v>
      </c>
      <c r="T137">
        <f>COUNTIF($E$4:$E137,T$3)</f>
        <v>14</v>
      </c>
      <c r="U137">
        <f>COUNTIF($E$4:$E137,U$3)</f>
        <v>12</v>
      </c>
      <c r="V137">
        <f>COUNTIF($E$4:$E137,V$3)</f>
        <v>16</v>
      </c>
      <c r="W137">
        <f>COUNTIF($E$4:$E137,W$3)</f>
        <v>11</v>
      </c>
      <c r="X137">
        <f>COUNTIF($E$4:$E137,X$3)</f>
        <v>8</v>
      </c>
      <c r="Y137">
        <f>COUNTIF($E$4:$E137,Y$3)</f>
        <v>13</v>
      </c>
      <c r="Z137">
        <f>COUNTIF($E$4:$E137,Z$3)</f>
        <v>8</v>
      </c>
      <c r="AA137">
        <f>COUNTIF($E$4:$E137,AA$3)</f>
        <v>10</v>
      </c>
      <c r="AB137" s="39">
        <f>COUNTIF($E$4:$F137,R$3)</f>
        <v>29</v>
      </c>
      <c r="AC137" s="41">
        <f>COUNTIF($E$4:$F137,S$3)</f>
        <v>36</v>
      </c>
      <c r="AD137" s="41">
        <f>COUNTIF($E$4:$F137,T$3)</f>
        <v>30</v>
      </c>
      <c r="AE137" s="41">
        <f>COUNTIF($E$4:$F137,U$3)</f>
        <v>25</v>
      </c>
      <c r="AF137" s="41">
        <f>COUNTIF($E$4:$F137,V$3)</f>
        <v>31</v>
      </c>
      <c r="AG137" s="41">
        <f>COUNTIF($E$4:$F137,W$3)</f>
        <v>26</v>
      </c>
      <c r="AH137" s="41">
        <f>COUNTIF($E$4:$F137,X$3)</f>
        <v>15</v>
      </c>
      <c r="AI137" s="41">
        <f>COUNTIF($E$4:$F137,Y$3)</f>
        <v>27</v>
      </c>
      <c r="AJ137" s="41">
        <f>COUNTIF($E$4:$F137,Z$3)</f>
        <v>24</v>
      </c>
      <c r="AK137" s="41">
        <f>COUNTIF($E$4:$F137,AA$3)</f>
        <v>25</v>
      </c>
      <c r="AL137" s="4">
        <f t="shared" si="42"/>
        <v>0.51724137931034486</v>
      </c>
      <c r="AM137" s="4">
        <f t="shared" si="43"/>
        <v>0.75</v>
      </c>
      <c r="AN137" s="4">
        <f t="shared" si="44"/>
        <v>0.46666666666666667</v>
      </c>
      <c r="AO137" s="4">
        <f t="shared" si="45"/>
        <v>0.48</v>
      </c>
      <c r="AP137" s="4">
        <f t="shared" si="46"/>
        <v>0.5161290322580645</v>
      </c>
      <c r="AQ137" s="4">
        <f t="shared" si="47"/>
        <v>0.42307692307692307</v>
      </c>
      <c r="AR137" s="4">
        <f t="shared" si="48"/>
        <v>0.53333333333333333</v>
      </c>
      <c r="AS137" s="4">
        <f t="shared" si="49"/>
        <v>0.48148148148148145</v>
      </c>
      <c r="AT137" s="4">
        <f t="shared" si="50"/>
        <v>0.33333333333333331</v>
      </c>
      <c r="AU137" s="4">
        <f t="shared" si="51"/>
        <v>0.4</v>
      </c>
      <c r="AV137">
        <v>135</v>
      </c>
    </row>
    <row r="138" spans="1:48" x14ac:dyDescent="0.35">
      <c r="A138" t="s">
        <v>145</v>
      </c>
      <c r="B138" s="32">
        <v>135</v>
      </c>
      <c r="C138">
        <v>6</v>
      </c>
      <c r="D138">
        <v>3</v>
      </c>
      <c r="E138">
        <v>6</v>
      </c>
      <c r="F138">
        <f t="shared" si="37"/>
        <v>3</v>
      </c>
      <c r="G138">
        <f t="shared" si="38"/>
        <v>3</v>
      </c>
      <c r="H138">
        <f t="shared" si="39"/>
        <v>0</v>
      </c>
      <c r="I138" s="5">
        <f>VLOOKUP(F138,naive_stat!$A$4:$E$13,5,0)</f>
        <v>0.48148148148148145</v>
      </c>
      <c r="J138" s="35">
        <f>11-VLOOKUP(F138,naive_stat!$A$4:$F$13,6,0)</f>
        <v>5</v>
      </c>
      <c r="K138" s="4">
        <f>HLOOKUP(F138,$AL$3:AU138,AV138,0)</f>
        <v>0.46153846153846156</v>
      </c>
      <c r="L138" s="47">
        <f>IF(VLOOKUP(C138,dynamic!$A$4:$F$13,4,0)&gt;VLOOKUP(D138,dynamic!$A$4:$F$13,4,0),C138,D138)</f>
        <v>6</v>
      </c>
      <c r="M138" s="47">
        <f t="shared" si="36"/>
        <v>1</v>
      </c>
      <c r="N138" s="46">
        <f>IF(VLOOKUP(C138,dynamic!$A$4:$F$13,2,0)&gt;VLOOKUP(D138,dynamic!$A$4:$F$13,2,0),C138,D138)</f>
        <v>3</v>
      </c>
      <c r="O138" s="46">
        <f t="shared" si="40"/>
        <v>0</v>
      </c>
      <c r="P138" s="46">
        <f>IF(VLOOKUP(C138,dynamic!$A$4:$F$13,6,0)&gt;VLOOKUP(D138,dynamic!$A$4:$F$13,6,0),C138,D138)</f>
        <v>6</v>
      </c>
      <c r="Q138" s="46">
        <f t="shared" si="41"/>
        <v>1</v>
      </c>
      <c r="R138">
        <f>COUNTIF($E$4:$E138,R$3)</f>
        <v>15</v>
      </c>
      <c r="S138">
        <f>COUNTIF($E$4:$E138,S$3)</f>
        <v>27</v>
      </c>
      <c r="T138">
        <f>COUNTIF($E$4:$E138,T$3)</f>
        <v>14</v>
      </c>
      <c r="U138">
        <f>COUNTIF($E$4:$E138,U$3)</f>
        <v>12</v>
      </c>
      <c r="V138">
        <f>COUNTIF($E$4:$E138,V$3)</f>
        <v>16</v>
      </c>
      <c r="W138">
        <f>COUNTIF($E$4:$E138,W$3)</f>
        <v>11</v>
      </c>
      <c r="X138">
        <f>COUNTIF($E$4:$E138,X$3)</f>
        <v>9</v>
      </c>
      <c r="Y138">
        <f>COUNTIF($E$4:$E138,Y$3)</f>
        <v>13</v>
      </c>
      <c r="Z138">
        <f>COUNTIF($E$4:$E138,Z$3)</f>
        <v>8</v>
      </c>
      <c r="AA138">
        <f>COUNTIF($E$4:$E138,AA$3)</f>
        <v>10</v>
      </c>
      <c r="AB138" s="39">
        <f>COUNTIF($E$4:$F138,R$3)</f>
        <v>29</v>
      </c>
      <c r="AC138" s="41">
        <f>COUNTIF($E$4:$F138,S$3)</f>
        <v>36</v>
      </c>
      <c r="AD138" s="41">
        <f>COUNTIF($E$4:$F138,T$3)</f>
        <v>30</v>
      </c>
      <c r="AE138" s="41">
        <f>COUNTIF($E$4:$F138,U$3)</f>
        <v>26</v>
      </c>
      <c r="AF138" s="41">
        <f>COUNTIF($E$4:$F138,V$3)</f>
        <v>31</v>
      </c>
      <c r="AG138" s="41">
        <f>COUNTIF($E$4:$F138,W$3)</f>
        <v>26</v>
      </c>
      <c r="AH138" s="41">
        <f>COUNTIF($E$4:$F138,X$3)</f>
        <v>16</v>
      </c>
      <c r="AI138" s="41">
        <f>COUNTIF($E$4:$F138,Y$3)</f>
        <v>27</v>
      </c>
      <c r="AJ138" s="41">
        <f>COUNTIF($E$4:$F138,Z$3)</f>
        <v>24</v>
      </c>
      <c r="AK138" s="41">
        <f>COUNTIF($E$4:$F138,AA$3)</f>
        <v>25</v>
      </c>
      <c r="AL138" s="4">
        <f t="shared" si="42"/>
        <v>0.51724137931034486</v>
      </c>
      <c r="AM138" s="4">
        <f t="shared" si="43"/>
        <v>0.75</v>
      </c>
      <c r="AN138" s="4">
        <f t="shared" si="44"/>
        <v>0.46666666666666667</v>
      </c>
      <c r="AO138" s="4">
        <f t="shared" si="45"/>
        <v>0.46153846153846156</v>
      </c>
      <c r="AP138" s="4">
        <f t="shared" si="46"/>
        <v>0.5161290322580645</v>
      </c>
      <c r="AQ138" s="4">
        <f t="shared" si="47"/>
        <v>0.42307692307692307</v>
      </c>
      <c r="AR138" s="4">
        <f t="shared" si="48"/>
        <v>0.5625</v>
      </c>
      <c r="AS138" s="4">
        <f t="shared" si="49"/>
        <v>0.48148148148148145</v>
      </c>
      <c r="AT138" s="4">
        <f t="shared" si="50"/>
        <v>0.33333333333333331</v>
      </c>
      <c r="AU138" s="4">
        <f t="shared" si="51"/>
        <v>0.4</v>
      </c>
      <c r="AV138">
        <v>136</v>
      </c>
    </row>
    <row r="139" spans="1:48" x14ac:dyDescent="0.35">
      <c r="A139" t="s">
        <v>145</v>
      </c>
      <c r="B139" s="32">
        <v>136</v>
      </c>
      <c r="C139">
        <v>2</v>
      </c>
      <c r="D139">
        <v>7</v>
      </c>
      <c r="E139">
        <v>2</v>
      </c>
      <c r="F139">
        <f t="shared" si="37"/>
        <v>7</v>
      </c>
      <c r="G139">
        <f t="shared" si="38"/>
        <v>-5</v>
      </c>
      <c r="H139">
        <f t="shared" si="39"/>
        <v>0</v>
      </c>
      <c r="I139" s="5">
        <f>VLOOKUP(F139,naive_stat!$A$4:$E$13,5,0)</f>
        <v>0.44827586206896552</v>
      </c>
      <c r="J139" s="35">
        <f>11-VLOOKUP(F139,naive_stat!$A$4:$F$13,6,0)</f>
        <v>4</v>
      </c>
      <c r="K139" s="4">
        <f>HLOOKUP(F139,$AL$3:AU139,AV139,0)</f>
        <v>0.4642857142857143</v>
      </c>
      <c r="L139" s="47">
        <f>IF(VLOOKUP(C139,dynamic!$A$4:$F$13,4,0)&gt;VLOOKUP(D139,dynamic!$A$4:$F$13,4,0),C139,D139)</f>
        <v>2</v>
      </c>
      <c r="M139" s="47">
        <f t="shared" si="36"/>
        <v>1</v>
      </c>
      <c r="N139" s="46">
        <f>IF(VLOOKUP(C139,dynamic!$A$4:$F$13,2,0)&gt;VLOOKUP(D139,dynamic!$A$4:$F$13,2,0),C139,D139)</f>
        <v>7</v>
      </c>
      <c r="O139" s="46">
        <f t="shared" si="40"/>
        <v>0</v>
      </c>
      <c r="P139" s="46">
        <f>IF(VLOOKUP(C139,dynamic!$A$4:$F$13,6,0)&gt;VLOOKUP(D139,dynamic!$A$4:$F$13,6,0),C139,D139)</f>
        <v>7</v>
      </c>
      <c r="Q139" s="46">
        <f t="shared" si="41"/>
        <v>0</v>
      </c>
      <c r="R139">
        <f>COUNTIF($E$4:$E139,R$3)</f>
        <v>15</v>
      </c>
      <c r="S139">
        <f>COUNTIF($E$4:$E139,S$3)</f>
        <v>27</v>
      </c>
      <c r="T139">
        <f>COUNTIF($E$4:$E139,T$3)</f>
        <v>15</v>
      </c>
      <c r="U139">
        <f>COUNTIF($E$4:$E139,U$3)</f>
        <v>12</v>
      </c>
      <c r="V139">
        <f>COUNTIF($E$4:$E139,V$3)</f>
        <v>16</v>
      </c>
      <c r="W139">
        <f>COUNTIF($E$4:$E139,W$3)</f>
        <v>11</v>
      </c>
      <c r="X139">
        <f>COUNTIF($E$4:$E139,X$3)</f>
        <v>9</v>
      </c>
      <c r="Y139">
        <f>COUNTIF($E$4:$E139,Y$3)</f>
        <v>13</v>
      </c>
      <c r="Z139">
        <f>COUNTIF($E$4:$E139,Z$3)</f>
        <v>8</v>
      </c>
      <c r="AA139">
        <f>COUNTIF($E$4:$E139,AA$3)</f>
        <v>10</v>
      </c>
      <c r="AB139" s="39">
        <f>COUNTIF($E$4:$F139,R$3)</f>
        <v>29</v>
      </c>
      <c r="AC139" s="41">
        <f>COUNTIF($E$4:$F139,S$3)</f>
        <v>36</v>
      </c>
      <c r="AD139" s="41">
        <f>COUNTIF($E$4:$F139,T$3)</f>
        <v>31</v>
      </c>
      <c r="AE139" s="41">
        <f>COUNTIF($E$4:$F139,U$3)</f>
        <v>26</v>
      </c>
      <c r="AF139" s="41">
        <f>COUNTIF($E$4:$F139,V$3)</f>
        <v>31</v>
      </c>
      <c r="AG139" s="41">
        <f>COUNTIF($E$4:$F139,W$3)</f>
        <v>26</v>
      </c>
      <c r="AH139" s="41">
        <f>COUNTIF($E$4:$F139,X$3)</f>
        <v>16</v>
      </c>
      <c r="AI139" s="41">
        <f>COUNTIF($E$4:$F139,Y$3)</f>
        <v>28</v>
      </c>
      <c r="AJ139" s="41">
        <f>COUNTIF($E$4:$F139,Z$3)</f>
        <v>24</v>
      </c>
      <c r="AK139" s="41">
        <f>COUNTIF($E$4:$F139,AA$3)</f>
        <v>25</v>
      </c>
      <c r="AL139" s="4">
        <f t="shared" si="42"/>
        <v>0.51724137931034486</v>
      </c>
      <c r="AM139" s="4">
        <f t="shared" si="43"/>
        <v>0.75</v>
      </c>
      <c r="AN139" s="4">
        <f t="shared" si="44"/>
        <v>0.4838709677419355</v>
      </c>
      <c r="AO139" s="4">
        <f t="shared" si="45"/>
        <v>0.46153846153846156</v>
      </c>
      <c r="AP139" s="4">
        <f t="shared" si="46"/>
        <v>0.5161290322580645</v>
      </c>
      <c r="AQ139" s="4">
        <f t="shared" si="47"/>
        <v>0.42307692307692307</v>
      </c>
      <c r="AR139" s="4">
        <f t="shared" si="48"/>
        <v>0.5625</v>
      </c>
      <c r="AS139" s="4">
        <f t="shared" si="49"/>
        <v>0.4642857142857143</v>
      </c>
      <c r="AT139" s="4">
        <f t="shared" si="50"/>
        <v>0.33333333333333331</v>
      </c>
      <c r="AU139" s="4">
        <f t="shared" si="51"/>
        <v>0.4</v>
      </c>
      <c r="AV139">
        <v>137</v>
      </c>
    </row>
    <row r="140" spans="1:48" x14ac:dyDescent="0.35">
      <c r="A140" t="s">
        <v>145</v>
      </c>
      <c r="B140" s="32">
        <v>137</v>
      </c>
      <c r="C140">
        <v>0</v>
      </c>
      <c r="D140">
        <v>3</v>
      </c>
      <c r="E140">
        <v>3</v>
      </c>
      <c r="F140">
        <f t="shared" si="37"/>
        <v>0</v>
      </c>
      <c r="G140">
        <f t="shared" si="38"/>
        <v>-3</v>
      </c>
      <c r="H140">
        <f t="shared" si="39"/>
        <v>0</v>
      </c>
      <c r="I140" s="5">
        <f>VLOOKUP(F140,naive_stat!$A$4:$E$13,5,0)</f>
        <v>0.5161290322580645</v>
      </c>
      <c r="J140" s="35">
        <f>11-VLOOKUP(F140,naive_stat!$A$4:$F$13,6,0)</f>
        <v>8</v>
      </c>
      <c r="K140" s="4">
        <f>HLOOKUP(F140,$AL$3:AU140,AV140,0)</f>
        <v>0.5</v>
      </c>
      <c r="L140" s="47">
        <f>IF(VLOOKUP(C140,dynamic!$A$4:$F$13,4,0)&gt;VLOOKUP(D140,dynamic!$A$4:$F$13,4,0),C140,D140)</f>
        <v>0</v>
      </c>
      <c r="M140" s="47">
        <f t="shared" si="36"/>
        <v>0</v>
      </c>
      <c r="N140" s="46">
        <f>IF(VLOOKUP(C140,dynamic!$A$4:$F$13,2,0)&gt;VLOOKUP(D140,dynamic!$A$4:$F$13,2,0),C140,D140)</f>
        <v>0</v>
      </c>
      <c r="O140" s="46">
        <f t="shared" si="40"/>
        <v>0</v>
      </c>
      <c r="P140" s="46">
        <f>IF(VLOOKUP(C140,dynamic!$A$4:$F$13,6,0)&gt;VLOOKUP(D140,dynamic!$A$4:$F$13,6,0),C140,D140)</f>
        <v>0</v>
      </c>
      <c r="Q140" s="46">
        <f t="shared" si="41"/>
        <v>0</v>
      </c>
      <c r="R140">
        <f>COUNTIF($E$4:$E140,R$3)</f>
        <v>15</v>
      </c>
      <c r="S140">
        <f>COUNTIF($E$4:$E140,S$3)</f>
        <v>27</v>
      </c>
      <c r="T140">
        <f>COUNTIF($E$4:$E140,T$3)</f>
        <v>15</v>
      </c>
      <c r="U140">
        <f>COUNTIF($E$4:$E140,U$3)</f>
        <v>13</v>
      </c>
      <c r="V140">
        <f>COUNTIF($E$4:$E140,V$3)</f>
        <v>16</v>
      </c>
      <c r="W140">
        <f>COUNTIF($E$4:$E140,W$3)</f>
        <v>11</v>
      </c>
      <c r="X140">
        <f>COUNTIF($E$4:$E140,X$3)</f>
        <v>9</v>
      </c>
      <c r="Y140">
        <f>COUNTIF($E$4:$E140,Y$3)</f>
        <v>13</v>
      </c>
      <c r="Z140">
        <f>COUNTIF($E$4:$E140,Z$3)</f>
        <v>8</v>
      </c>
      <c r="AA140">
        <f>COUNTIF($E$4:$E140,AA$3)</f>
        <v>10</v>
      </c>
      <c r="AB140" s="39">
        <f>COUNTIF($E$4:$F140,R$3)</f>
        <v>30</v>
      </c>
      <c r="AC140" s="41">
        <f>COUNTIF($E$4:$F140,S$3)</f>
        <v>36</v>
      </c>
      <c r="AD140" s="41">
        <f>COUNTIF($E$4:$F140,T$3)</f>
        <v>31</v>
      </c>
      <c r="AE140" s="41">
        <f>COUNTIF($E$4:$F140,U$3)</f>
        <v>27</v>
      </c>
      <c r="AF140" s="41">
        <f>COUNTIF($E$4:$F140,V$3)</f>
        <v>31</v>
      </c>
      <c r="AG140" s="41">
        <f>COUNTIF($E$4:$F140,W$3)</f>
        <v>26</v>
      </c>
      <c r="AH140" s="41">
        <f>COUNTIF($E$4:$F140,X$3)</f>
        <v>16</v>
      </c>
      <c r="AI140" s="41">
        <f>COUNTIF($E$4:$F140,Y$3)</f>
        <v>28</v>
      </c>
      <c r="AJ140" s="41">
        <f>COUNTIF($E$4:$F140,Z$3)</f>
        <v>24</v>
      </c>
      <c r="AK140" s="41">
        <f>COUNTIF($E$4:$F140,AA$3)</f>
        <v>25</v>
      </c>
      <c r="AL140" s="4">
        <f t="shared" si="42"/>
        <v>0.5</v>
      </c>
      <c r="AM140" s="4">
        <f t="shared" si="43"/>
        <v>0.75</v>
      </c>
      <c r="AN140" s="4">
        <f t="shared" si="44"/>
        <v>0.4838709677419355</v>
      </c>
      <c r="AO140" s="4">
        <f t="shared" si="45"/>
        <v>0.48148148148148145</v>
      </c>
      <c r="AP140" s="4">
        <f t="shared" si="46"/>
        <v>0.5161290322580645</v>
      </c>
      <c r="AQ140" s="4">
        <f t="shared" si="47"/>
        <v>0.42307692307692307</v>
      </c>
      <c r="AR140" s="4">
        <f t="shared" si="48"/>
        <v>0.5625</v>
      </c>
      <c r="AS140" s="4">
        <f t="shared" si="49"/>
        <v>0.4642857142857143</v>
      </c>
      <c r="AT140" s="4">
        <f t="shared" si="50"/>
        <v>0.33333333333333331</v>
      </c>
      <c r="AU140" s="4">
        <f t="shared" si="51"/>
        <v>0.4</v>
      </c>
      <c r="AV140">
        <v>138</v>
      </c>
    </row>
    <row r="141" spans="1:48" x14ac:dyDescent="0.35">
      <c r="A141" t="s">
        <v>145</v>
      </c>
      <c r="B141" s="32">
        <v>138</v>
      </c>
      <c r="C141">
        <v>6</v>
      </c>
      <c r="D141">
        <v>8</v>
      </c>
      <c r="E141">
        <v>6</v>
      </c>
      <c r="F141">
        <f t="shared" si="37"/>
        <v>8</v>
      </c>
      <c r="G141">
        <f t="shared" si="38"/>
        <v>-2</v>
      </c>
      <c r="H141">
        <f t="shared" si="39"/>
        <v>0</v>
      </c>
      <c r="I141" s="5">
        <f>VLOOKUP(F141,naive_stat!$A$4:$E$13,5,0)</f>
        <v>0.32</v>
      </c>
      <c r="J141" s="35">
        <f>11-VLOOKUP(F141,naive_stat!$A$4:$F$13,6,0)</f>
        <v>1</v>
      </c>
      <c r="K141" s="4">
        <f>HLOOKUP(F141,$AL$3:AU141,AV141,0)</f>
        <v>0.32</v>
      </c>
      <c r="L141" s="47">
        <f>IF(VLOOKUP(C141,dynamic!$A$4:$F$13,4,0)&gt;VLOOKUP(D141,dynamic!$A$4:$F$13,4,0),C141,D141)</f>
        <v>6</v>
      </c>
      <c r="M141" s="47">
        <f t="shared" si="36"/>
        <v>1</v>
      </c>
      <c r="N141" s="46">
        <f>IF(VLOOKUP(C141,dynamic!$A$4:$F$13,2,0)&gt;VLOOKUP(D141,dynamic!$A$4:$F$13,2,0),C141,D141)</f>
        <v>6</v>
      </c>
      <c r="O141" s="46">
        <f t="shared" si="40"/>
        <v>1</v>
      </c>
      <c r="P141" s="46">
        <f>IF(VLOOKUP(C141,dynamic!$A$4:$F$13,6,0)&gt;VLOOKUP(D141,dynamic!$A$4:$F$13,6,0),C141,D141)</f>
        <v>6</v>
      </c>
      <c r="Q141" s="46">
        <f t="shared" si="41"/>
        <v>1</v>
      </c>
      <c r="R141">
        <f>COUNTIF($E$4:$E141,R$3)</f>
        <v>15</v>
      </c>
      <c r="S141">
        <f>COUNTIF($E$4:$E141,S$3)</f>
        <v>27</v>
      </c>
      <c r="T141">
        <f>COUNTIF($E$4:$E141,T$3)</f>
        <v>15</v>
      </c>
      <c r="U141">
        <f>COUNTIF($E$4:$E141,U$3)</f>
        <v>13</v>
      </c>
      <c r="V141">
        <f>COUNTIF($E$4:$E141,V$3)</f>
        <v>16</v>
      </c>
      <c r="W141">
        <f>COUNTIF($E$4:$E141,W$3)</f>
        <v>11</v>
      </c>
      <c r="X141">
        <f>COUNTIF($E$4:$E141,X$3)</f>
        <v>10</v>
      </c>
      <c r="Y141">
        <f>COUNTIF($E$4:$E141,Y$3)</f>
        <v>13</v>
      </c>
      <c r="Z141">
        <f>COUNTIF($E$4:$E141,Z$3)</f>
        <v>8</v>
      </c>
      <c r="AA141">
        <f>COUNTIF($E$4:$E141,AA$3)</f>
        <v>10</v>
      </c>
      <c r="AB141" s="39">
        <f>COUNTIF($E$4:$F141,R$3)</f>
        <v>30</v>
      </c>
      <c r="AC141" s="41">
        <f>COUNTIF($E$4:$F141,S$3)</f>
        <v>36</v>
      </c>
      <c r="AD141" s="41">
        <f>COUNTIF($E$4:$F141,T$3)</f>
        <v>31</v>
      </c>
      <c r="AE141" s="41">
        <f>COUNTIF($E$4:$F141,U$3)</f>
        <v>27</v>
      </c>
      <c r="AF141" s="41">
        <f>COUNTIF($E$4:$F141,V$3)</f>
        <v>31</v>
      </c>
      <c r="AG141" s="41">
        <f>COUNTIF($E$4:$F141,W$3)</f>
        <v>26</v>
      </c>
      <c r="AH141" s="41">
        <f>COUNTIF($E$4:$F141,X$3)</f>
        <v>17</v>
      </c>
      <c r="AI141" s="41">
        <f>COUNTIF($E$4:$F141,Y$3)</f>
        <v>28</v>
      </c>
      <c r="AJ141" s="41">
        <f>COUNTIF($E$4:$F141,Z$3)</f>
        <v>25</v>
      </c>
      <c r="AK141" s="41">
        <f>COUNTIF($E$4:$F141,AA$3)</f>
        <v>25</v>
      </c>
      <c r="AL141" s="4">
        <f t="shared" si="42"/>
        <v>0.5</v>
      </c>
      <c r="AM141" s="4">
        <f t="shared" si="43"/>
        <v>0.75</v>
      </c>
      <c r="AN141" s="4">
        <f t="shared" si="44"/>
        <v>0.4838709677419355</v>
      </c>
      <c r="AO141" s="4">
        <f t="shared" si="45"/>
        <v>0.48148148148148145</v>
      </c>
      <c r="AP141" s="4">
        <f t="shared" si="46"/>
        <v>0.5161290322580645</v>
      </c>
      <c r="AQ141" s="4">
        <f t="shared" si="47"/>
        <v>0.42307692307692307</v>
      </c>
      <c r="AR141" s="4">
        <f t="shared" si="48"/>
        <v>0.58823529411764708</v>
      </c>
      <c r="AS141" s="4">
        <f t="shared" si="49"/>
        <v>0.4642857142857143</v>
      </c>
      <c r="AT141" s="4">
        <f t="shared" si="50"/>
        <v>0.32</v>
      </c>
      <c r="AU141" s="4">
        <f t="shared" si="51"/>
        <v>0.4</v>
      </c>
      <c r="AV141">
        <v>139</v>
      </c>
    </row>
    <row r="142" spans="1:48" x14ac:dyDescent="0.35">
      <c r="A142" t="s">
        <v>145</v>
      </c>
      <c r="B142" s="32">
        <v>139</v>
      </c>
      <c r="C142">
        <v>1</v>
      </c>
      <c r="D142">
        <v>6</v>
      </c>
      <c r="E142">
        <v>1</v>
      </c>
      <c r="F142">
        <f t="shared" si="37"/>
        <v>6</v>
      </c>
      <c r="G142">
        <f t="shared" si="38"/>
        <v>-5</v>
      </c>
      <c r="H142">
        <f t="shared" si="39"/>
        <v>0</v>
      </c>
      <c r="I142" s="5">
        <f>VLOOKUP(F142,naive_stat!$A$4:$E$13,5,0)</f>
        <v>0.55555555555555558</v>
      </c>
      <c r="J142" s="35">
        <f>11-VLOOKUP(F142,naive_stat!$A$4:$F$13,6,0)</f>
        <v>9</v>
      </c>
      <c r="K142" s="4">
        <f>HLOOKUP(F142,$AL$3:AU142,AV142,0)</f>
        <v>0.55555555555555558</v>
      </c>
      <c r="L142" s="47">
        <f>IF(VLOOKUP(C142,dynamic!$A$4:$F$13,4,0)&gt;VLOOKUP(D142,dynamic!$A$4:$F$13,4,0),C142,D142)</f>
        <v>1</v>
      </c>
      <c r="M142" s="47">
        <f t="shared" si="36"/>
        <v>1</v>
      </c>
      <c r="N142" s="46">
        <f>IF(VLOOKUP(C142,dynamic!$A$4:$F$13,2,0)&gt;VLOOKUP(D142,dynamic!$A$4:$F$13,2,0),C142,D142)</f>
        <v>1</v>
      </c>
      <c r="O142" s="46">
        <f t="shared" si="40"/>
        <v>1</v>
      </c>
      <c r="P142" s="46">
        <f>IF(VLOOKUP(C142,dynamic!$A$4:$F$13,6,0)&gt;VLOOKUP(D142,dynamic!$A$4:$F$13,6,0),C142,D142)</f>
        <v>1</v>
      </c>
      <c r="Q142" s="46">
        <f t="shared" si="41"/>
        <v>1</v>
      </c>
      <c r="R142">
        <f>COUNTIF($E$4:$E142,R$3)</f>
        <v>15</v>
      </c>
      <c r="S142">
        <f>COUNTIF($E$4:$E142,S$3)</f>
        <v>28</v>
      </c>
      <c r="T142">
        <f>COUNTIF($E$4:$E142,T$3)</f>
        <v>15</v>
      </c>
      <c r="U142">
        <f>COUNTIF($E$4:$E142,U$3)</f>
        <v>13</v>
      </c>
      <c r="V142">
        <f>COUNTIF($E$4:$E142,V$3)</f>
        <v>16</v>
      </c>
      <c r="W142">
        <f>COUNTIF($E$4:$E142,W$3)</f>
        <v>11</v>
      </c>
      <c r="X142">
        <f>COUNTIF($E$4:$E142,X$3)</f>
        <v>10</v>
      </c>
      <c r="Y142">
        <f>COUNTIF($E$4:$E142,Y$3)</f>
        <v>13</v>
      </c>
      <c r="Z142">
        <f>COUNTIF($E$4:$E142,Z$3)</f>
        <v>8</v>
      </c>
      <c r="AA142">
        <f>COUNTIF($E$4:$E142,AA$3)</f>
        <v>10</v>
      </c>
      <c r="AB142" s="39">
        <f>COUNTIF($E$4:$F142,R$3)</f>
        <v>30</v>
      </c>
      <c r="AC142" s="41">
        <f>COUNTIF($E$4:$F142,S$3)</f>
        <v>37</v>
      </c>
      <c r="AD142" s="41">
        <f>COUNTIF($E$4:$F142,T$3)</f>
        <v>31</v>
      </c>
      <c r="AE142" s="41">
        <f>COUNTIF($E$4:$F142,U$3)</f>
        <v>27</v>
      </c>
      <c r="AF142" s="41">
        <f>COUNTIF($E$4:$F142,V$3)</f>
        <v>31</v>
      </c>
      <c r="AG142" s="41">
        <f>COUNTIF($E$4:$F142,W$3)</f>
        <v>26</v>
      </c>
      <c r="AH142" s="41">
        <f>COUNTIF($E$4:$F142,X$3)</f>
        <v>18</v>
      </c>
      <c r="AI142" s="41">
        <f>COUNTIF($E$4:$F142,Y$3)</f>
        <v>28</v>
      </c>
      <c r="AJ142" s="41">
        <f>COUNTIF($E$4:$F142,Z$3)</f>
        <v>25</v>
      </c>
      <c r="AK142" s="41">
        <f>COUNTIF($E$4:$F142,AA$3)</f>
        <v>25</v>
      </c>
      <c r="AL142" s="4">
        <f t="shared" si="42"/>
        <v>0.5</v>
      </c>
      <c r="AM142" s="4">
        <f t="shared" si="43"/>
        <v>0.7567567567567568</v>
      </c>
      <c r="AN142" s="4">
        <f t="shared" si="44"/>
        <v>0.4838709677419355</v>
      </c>
      <c r="AO142" s="4">
        <f t="shared" si="45"/>
        <v>0.48148148148148145</v>
      </c>
      <c r="AP142" s="4">
        <f t="shared" si="46"/>
        <v>0.5161290322580645</v>
      </c>
      <c r="AQ142" s="4">
        <f t="shared" si="47"/>
        <v>0.42307692307692307</v>
      </c>
      <c r="AR142" s="4">
        <f t="shared" si="48"/>
        <v>0.55555555555555558</v>
      </c>
      <c r="AS142" s="4">
        <f t="shared" si="49"/>
        <v>0.4642857142857143</v>
      </c>
      <c r="AT142" s="4">
        <f t="shared" si="50"/>
        <v>0.32</v>
      </c>
      <c r="AU142" s="4">
        <f t="shared" si="51"/>
        <v>0.4</v>
      </c>
      <c r="AV142">
        <v>140</v>
      </c>
    </row>
    <row r="143" spans="1:48" x14ac:dyDescent="0.35">
      <c r="A143" t="s">
        <v>145</v>
      </c>
      <c r="B143" s="32">
        <v>140</v>
      </c>
      <c r="C143">
        <v>0</v>
      </c>
      <c r="D143">
        <v>7</v>
      </c>
      <c r="E143">
        <v>0</v>
      </c>
      <c r="F143">
        <f t="shared" si="37"/>
        <v>7</v>
      </c>
      <c r="G143">
        <f t="shared" si="38"/>
        <v>-7</v>
      </c>
      <c r="H143">
        <f t="shared" si="39"/>
        <v>0</v>
      </c>
      <c r="I143" s="5">
        <f>VLOOKUP(F143,naive_stat!$A$4:$E$13,5,0)</f>
        <v>0.44827586206896552</v>
      </c>
      <c r="J143" s="35">
        <f>11-VLOOKUP(F143,naive_stat!$A$4:$F$13,6,0)</f>
        <v>4</v>
      </c>
      <c r="K143" s="4">
        <f>HLOOKUP(F143,$AL$3:AU143,AV143,0)</f>
        <v>0.44827586206896552</v>
      </c>
      <c r="L143" s="47">
        <f>IF(VLOOKUP(C143,dynamic!$A$4:$F$13,4,0)&gt;VLOOKUP(D143,dynamic!$A$4:$F$13,4,0),C143,D143)</f>
        <v>7</v>
      </c>
      <c r="M143" s="47">
        <f t="shared" si="36"/>
        <v>0</v>
      </c>
      <c r="N143" s="46">
        <f>IF(VLOOKUP(C143,dynamic!$A$4:$F$13,2,0)&gt;VLOOKUP(D143,dynamic!$A$4:$F$13,2,0),C143,D143)</f>
        <v>7</v>
      </c>
      <c r="O143" s="46">
        <f t="shared" si="40"/>
        <v>0</v>
      </c>
      <c r="P143" s="46">
        <f>IF(VLOOKUP(C143,dynamic!$A$4:$F$13,6,0)&gt;VLOOKUP(D143,dynamic!$A$4:$F$13,6,0),C143,D143)</f>
        <v>0</v>
      </c>
      <c r="Q143" s="46">
        <f t="shared" si="41"/>
        <v>1</v>
      </c>
      <c r="R143">
        <f>COUNTIF($E$4:$E143,R$3)</f>
        <v>16</v>
      </c>
      <c r="S143">
        <f>COUNTIF($E$4:$E143,S$3)</f>
        <v>28</v>
      </c>
      <c r="T143">
        <f>COUNTIF($E$4:$E143,T$3)</f>
        <v>15</v>
      </c>
      <c r="U143">
        <f>COUNTIF($E$4:$E143,U$3)</f>
        <v>13</v>
      </c>
      <c r="V143">
        <f>COUNTIF($E$4:$E143,V$3)</f>
        <v>16</v>
      </c>
      <c r="W143">
        <f>COUNTIF($E$4:$E143,W$3)</f>
        <v>11</v>
      </c>
      <c r="X143">
        <f>COUNTIF($E$4:$E143,X$3)</f>
        <v>10</v>
      </c>
      <c r="Y143">
        <f>COUNTIF($E$4:$E143,Y$3)</f>
        <v>13</v>
      </c>
      <c r="Z143">
        <f>COUNTIF($E$4:$E143,Z$3)</f>
        <v>8</v>
      </c>
      <c r="AA143">
        <f>COUNTIF($E$4:$E143,AA$3)</f>
        <v>10</v>
      </c>
      <c r="AB143" s="39">
        <f>COUNTIF($E$4:$F143,R$3)</f>
        <v>31</v>
      </c>
      <c r="AC143" s="41">
        <f>COUNTIF($E$4:$F143,S$3)</f>
        <v>37</v>
      </c>
      <c r="AD143" s="41">
        <f>COUNTIF($E$4:$F143,T$3)</f>
        <v>31</v>
      </c>
      <c r="AE143" s="41">
        <f>COUNTIF($E$4:$F143,U$3)</f>
        <v>27</v>
      </c>
      <c r="AF143" s="41">
        <f>COUNTIF($E$4:$F143,V$3)</f>
        <v>31</v>
      </c>
      <c r="AG143" s="41">
        <f>COUNTIF($E$4:$F143,W$3)</f>
        <v>26</v>
      </c>
      <c r="AH143" s="41">
        <f>COUNTIF($E$4:$F143,X$3)</f>
        <v>18</v>
      </c>
      <c r="AI143" s="41">
        <f>COUNTIF($E$4:$F143,Y$3)</f>
        <v>29</v>
      </c>
      <c r="AJ143" s="41">
        <f>COUNTIF($E$4:$F143,Z$3)</f>
        <v>25</v>
      </c>
      <c r="AK143" s="41">
        <f>COUNTIF($E$4:$F143,AA$3)</f>
        <v>25</v>
      </c>
      <c r="AL143" s="4">
        <f t="shared" si="42"/>
        <v>0.5161290322580645</v>
      </c>
      <c r="AM143" s="4">
        <f t="shared" si="43"/>
        <v>0.7567567567567568</v>
      </c>
      <c r="AN143" s="4">
        <f t="shared" si="44"/>
        <v>0.4838709677419355</v>
      </c>
      <c r="AO143" s="4">
        <f t="shared" si="45"/>
        <v>0.48148148148148145</v>
      </c>
      <c r="AP143" s="4">
        <f t="shared" si="46"/>
        <v>0.5161290322580645</v>
      </c>
      <c r="AQ143" s="4">
        <f t="shared" si="47"/>
        <v>0.42307692307692307</v>
      </c>
      <c r="AR143" s="4">
        <f t="shared" si="48"/>
        <v>0.55555555555555558</v>
      </c>
      <c r="AS143" s="4">
        <f t="shared" si="49"/>
        <v>0.44827586206896552</v>
      </c>
      <c r="AT143" s="4">
        <f t="shared" si="50"/>
        <v>0.32</v>
      </c>
      <c r="AU143" s="4">
        <f t="shared" si="51"/>
        <v>0.4</v>
      </c>
      <c r="AV143">
        <v>141</v>
      </c>
    </row>
    <row r="145" spans="10:47" x14ac:dyDescent="0.35">
      <c r="J145" t="s">
        <v>142</v>
      </c>
      <c r="R145">
        <f>naive_stat!C4</f>
        <v>16</v>
      </c>
      <c r="S145">
        <v>28</v>
      </c>
      <c r="T145">
        <v>15</v>
      </c>
      <c r="U145">
        <v>13</v>
      </c>
      <c r="V145">
        <v>16</v>
      </c>
      <c r="W145">
        <v>11</v>
      </c>
      <c r="X145">
        <v>10</v>
      </c>
      <c r="Y145">
        <v>13</v>
      </c>
      <c r="Z145">
        <v>8</v>
      </c>
      <c r="AA145">
        <v>10</v>
      </c>
      <c r="AB145" s="39">
        <f>naive_stat!D4</f>
        <v>31</v>
      </c>
      <c r="AC145" s="41">
        <v>37</v>
      </c>
      <c r="AD145" s="41">
        <v>31</v>
      </c>
      <c r="AE145" s="41">
        <v>27</v>
      </c>
      <c r="AF145" s="41">
        <v>31</v>
      </c>
      <c r="AG145" s="41">
        <v>26</v>
      </c>
      <c r="AH145" s="41">
        <v>18</v>
      </c>
      <c r="AI145" s="41">
        <v>29</v>
      </c>
      <c r="AJ145" s="41">
        <v>25</v>
      </c>
      <c r="AK145" s="41">
        <v>25</v>
      </c>
      <c r="AL145" s="4">
        <v>0.5161290322580645</v>
      </c>
      <c r="AM145" s="4">
        <v>0.7567567567567568</v>
      </c>
      <c r="AN145" s="4">
        <v>0.4838709677419355</v>
      </c>
      <c r="AO145" s="4">
        <v>0.48148148148148145</v>
      </c>
      <c r="AP145" s="4">
        <v>0.5161290322580645</v>
      </c>
      <c r="AQ145" s="4">
        <v>0.42307692307692307</v>
      </c>
      <c r="AR145" s="4">
        <v>0.55555555555555558</v>
      </c>
      <c r="AS145" s="4">
        <v>0.44827586206896552</v>
      </c>
      <c r="AT145" s="4">
        <v>0.32</v>
      </c>
      <c r="AU145" s="4">
        <v>0.4</v>
      </c>
    </row>
    <row r="147" spans="10:47" x14ac:dyDescent="0.35">
      <c r="J147" t="s">
        <v>10</v>
      </c>
      <c r="K147" t="s">
        <v>145</v>
      </c>
      <c r="L147" t="s">
        <v>155</v>
      </c>
      <c r="M147" s="4">
        <f>SUM(M104:M143)/40</f>
        <v>0.67500000000000004</v>
      </c>
      <c r="N147" s="45" t="s">
        <v>156</v>
      </c>
      <c r="O147" s="4">
        <f>SUM(O104:O143)/40</f>
        <v>0.55000000000000004</v>
      </c>
      <c r="P147" s="45" t="s">
        <v>156</v>
      </c>
      <c r="Q147" s="4">
        <f>SUM(Q104:Q143)/40</f>
        <v>0.5</v>
      </c>
    </row>
    <row r="148" spans="10:47" x14ac:dyDescent="0.35">
      <c r="J148" t="s">
        <v>10</v>
      </c>
      <c r="K148" s="55" t="s">
        <v>144</v>
      </c>
      <c r="L148" t="s">
        <v>155</v>
      </c>
      <c r="M148" s="4">
        <f>SUM(M4:M103)/100</f>
        <v>0.56000000000000005</v>
      </c>
      <c r="N148" s="4"/>
      <c r="O148" s="4">
        <f>SUM(O4:O103)/100</f>
        <v>0.65</v>
      </c>
      <c r="P148" s="4"/>
      <c r="Q148" s="4">
        <f>SUM(Q4:Q103)/100</f>
        <v>0.61</v>
      </c>
    </row>
    <row r="150" spans="10:47" x14ac:dyDescent="0.35">
      <c r="K150" t="str">
        <f>K147</f>
        <v>test</v>
      </c>
      <c r="L150" t="s">
        <v>173</v>
      </c>
      <c r="M150" s="4">
        <f>SUM(M124:M143)/20</f>
        <v>0.55000000000000004</v>
      </c>
      <c r="O150" s="4">
        <f>SUM(O124:O143)/20</f>
        <v>0.5</v>
      </c>
      <c r="Q150" s="4">
        <f>SUM(Q124:Q143)/20</f>
        <v>0.65</v>
      </c>
    </row>
    <row r="151" spans="10:47" x14ac:dyDescent="0.35">
      <c r="K151" t="str">
        <f>K148</f>
        <v>training</v>
      </c>
      <c r="L151" t="str">
        <f>L150</f>
        <v>fix120</v>
      </c>
      <c r="M151" s="4">
        <f>SUM(M4:M123)/120</f>
        <v>0.6</v>
      </c>
      <c r="O151" s="4">
        <f>SUM(O4:O123)/120</f>
        <v>0.64166666666666672</v>
      </c>
      <c r="Q151" s="4">
        <f>SUM(Q4:Q123)/120</f>
        <v>0.56666666666666665</v>
      </c>
    </row>
  </sheetData>
  <conditionalFormatting sqref="AL4:AU14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P14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7:Q1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naive_stat (2)</vt:lpstr>
      <vt:lpstr>naive_stat</vt:lpstr>
      <vt:lpstr>dynamic</vt:lpstr>
      <vt:lpstr>matches_win (2)</vt:lpstr>
      <vt:lpstr>matches_lost (2)</vt:lpstr>
      <vt:lpstr>matches_lost_weighted</vt:lpstr>
      <vt:lpstr>matches_lost</vt:lpstr>
      <vt:lpstr>matches_win_weighted</vt:lpstr>
      <vt:lpstr>matches_win</vt:lpstr>
      <vt:lpstr>info</vt:lpstr>
      <vt:lpstr>OAM</vt:lpstr>
      <vt:lpstr>models</vt:lpstr>
      <vt:lpstr>OAM2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2020-05-23T07:46:48Z</dcterms:created>
  <dcterms:modified xsi:type="dcterms:W3CDTF">2020-06-08T13:18:22Z</dcterms:modified>
</cp:coreProperties>
</file>