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filterPrivacy="1"/>
  <xr:revisionPtr revIDLastSave="0" documentId="13_ncr:1_{6A89B17B-C529-4927-81E4-3A147B84E17F}" xr6:coauthVersionLast="46" xr6:coauthVersionMax="46" xr10:uidLastSave="{00000000-0000-0000-0000-000000000000}"/>
  <bookViews>
    <workbookView xWindow="-108" yWindow="-108" windowWidth="23256" windowHeight="12720" xr2:uid="{00000000-000D-0000-FFFF-FFFF00000000}"/>
  </bookViews>
  <sheets>
    <sheet name="info" sheetId="8" r:id="rId1"/>
    <sheet name="db" sheetId="1" r:id="rId2"/>
    <sheet name="coco std" sheetId="6" r:id="rId3"/>
    <sheet name="coco y0" sheetId="7" r:id="rId4"/>
    <sheet name="coco std (2)" sheetId="9" r:id="rId5"/>
    <sheet name="coco std (3)" sheetId="10" r:id="rId6"/>
    <sheet name="coco std (4)" sheetId="11" r:id="rId7"/>
    <sheet name="coco std (5)" sheetId="12" r:id="rId8"/>
  </sheets>
  <definedNames>
    <definedName name="solver_adj" localSheetId="2" hidden="1">'coco std'!$O$3:$R$25</definedName>
    <definedName name="solver_adj" localSheetId="4" hidden="1">'coco std (2)'!$O$3:$R$25</definedName>
    <definedName name="solver_adj" localSheetId="5" hidden="1">'coco std (3)'!$O$3:$R$25</definedName>
    <definedName name="solver_adj" localSheetId="6" hidden="1">'coco std (4)'!$O$3:$R$25</definedName>
    <definedName name="solver_adj" localSheetId="7" hidden="1">'coco std (5)'!$O$3:$R$25</definedName>
    <definedName name="solver_cvg" localSheetId="2" hidden="1">"""""""0,0001"""""""</definedName>
    <definedName name="solver_cvg" localSheetId="4" hidden="1">"""""""""""""""""""""""""""""""""""""""""""""""""""""""""""""""""""""""""""""""""""""""""""""""""""""""""""""""""""""""""""""""0,0001"""""""""""""""""""""""""""""""""""""""""""""""""""""""""""""""""""""""""""""""""""""""""""""""""""""""""""""""""""""""""""""""</definedName>
    <definedName name="solver_cvg" localSheetId="5" hidden="1">"""""""""""""""""""""""""""""""""""""""""""""""""""""""""""""""0,0001"""""""""""""""""""""""""""""""""""""""""""""""""""""""""""""""</definedName>
    <definedName name="solver_cvg" localSheetId="6" hidden="1">"""""""""""""""""""""""""""""""""""""""""""""""""""""""""""""""""""""""""""""""""""""""""""""""""""""""""""""""""""""""""""""""0,0001"""""""""""""""""""""""""""""""""""""""""""""""""""""""""""""""""""""""""""""""""""""""""""""""""""""""""""""""""""""""""""""""</definedName>
    <definedName name="solver_cvg" localSheetId="7" hidden="1">"""""""""""""""""""""""""""""""""""""""""""""""""""""""""""""""""""""""""""""""""""""""""""""""""""""""""""""""""""""""""""""""0,0001"""""""""""""""""""""""""""""""""""""""""""""""""""""""""""""""""""""""""""""""""""""""""""""""""""""""""""""""""""""""""""""""</definedName>
    <definedName name="solver_drv" localSheetId="2" hidden="1">1</definedName>
    <definedName name="solver_drv" localSheetId="4" hidden="1">1</definedName>
    <definedName name="solver_drv" localSheetId="5" hidden="1">1</definedName>
    <definedName name="solver_drv" localSheetId="6" hidden="1">1</definedName>
    <definedName name="solver_drv" localSheetId="7" hidden="1">1</definedName>
    <definedName name="solver_eng" localSheetId="2" hidden="1">1</definedName>
    <definedName name="solver_eng" localSheetId="4" hidden="1">1</definedName>
    <definedName name="solver_eng" localSheetId="5" hidden="1">1</definedName>
    <definedName name="solver_eng" localSheetId="6" hidden="1">1</definedName>
    <definedName name="solver_eng" localSheetId="7" hidden="1">1</definedName>
    <definedName name="solver_est" localSheetId="2" hidden="1">1</definedName>
    <definedName name="solver_est" localSheetId="4" hidden="1">1</definedName>
    <definedName name="solver_est" localSheetId="5" hidden="1">1</definedName>
    <definedName name="solver_est" localSheetId="6" hidden="1">1</definedName>
    <definedName name="solver_est" localSheetId="7" hidden="1">1</definedName>
    <definedName name="solver_itr" localSheetId="2" hidden="1">2147483647</definedName>
    <definedName name="solver_itr" localSheetId="4" hidden="1">2147483647</definedName>
    <definedName name="solver_itr" localSheetId="5" hidden="1">2147483647</definedName>
    <definedName name="solver_itr" localSheetId="6" hidden="1">2147483647</definedName>
    <definedName name="solver_itr" localSheetId="7" hidden="1">2147483647</definedName>
    <definedName name="solver_lhs1" localSheetId="2" hidden="1">'coco std'!$U$3:$X$24</definedName>
    <definedName name="solver_lhs1" localSheetId="4" hidden="1">'coco std (2)'!$U$3:$X$24</definedName>
    <definedName name="solver_lhs1" localSheetId="5" hidden="1">'coco std (3)'!$U$3:$X$24</definedName>
    <definedName name="solver_lhs1" localSheetId="6" hidden="1">'coco std (4)'!$U$3:$X$24</definedName>
    <definedName name="solver_lhs1" localSheetId="7" hidden="1">'coco std (5)'!$AF$27</definedName>
    <definedName name="solver_lhs2" localSheetId="7" hidden="1">'coco std (5)'!$U$3:$X$24</definedName>
    <definedName name="solver_mip" localSheetId="2" hidden="1">2147483647</definedName>
    <definedName name="solver_mip" localSheetId="4" hidden="1">2147483647</definedName>
    <definedName name="solver_mip" localSheetId="5" hidden="1">2147483647</definedName>
    <definedName name="solver_mip" localSheetId="6" hidden="1">2147483647</definedName>
    <definedName name="solver_mip" localSheetId="7" hidden="1">2147483647</definedName>
    <definedName name="solver_mni" localSheetId="2" hidden="1">30</definedName>
    <definedName name="solver_mni" localSheetId="4" hidden="1">30</definedName>
    <definedName name="solver_mni" localSheetId="5" hidden="1">30</definedName>
    <definedName name="solver_mni" localSheetId="6" hidden="1">30</definedName>
    <definedName name="solver_mni" localSheetId="7" hidden="1">30</definedName>
    <definedName name="solver_mrt" localSheetId="2" hidden="1">"""""""0,075"""""""</definedName>
    <definedName name="solver_mrt" localSheetId="4" hidden="1">"""""""""""""""""""""""""""""""""""""""""""""""""""""""""""""""""""""""""""""""""""""""""""""""""""""""""""""""""""""""""""""""0,075"""""""""""""""""""""""""""""""""""""""""""""""""""""""""""""""""""""""""""""""""""""""""""""""""""""""""""""""""""""""""""""""</definedName>
    <definedName name="solver_mrt" localSheetId="5" hidden="1">"""""""""""""""""""""""""""""""""""""""""""""""""""""""""""""""0,075"""""""""""""""""""""""""""""""""""""""""""""""""""""""""""""""</definedName>
    <definedName name="solver_mrt" localSheetId="6" hidden="1">"""""""""""""""""""""""""""""""""""""""""""""""""""""""""""""""""""""""""""""""""""""""""""""""""""""""""""""""""""""""""""""""0,075"""""""""""""""""""""""""""""""""""""""""""""""""""""""""""""""""""""""""""""""""""""""""""""""""""""""""""""""""""""""""""""""</definedName>
    <definedName name="solver_mrt" localSheetId="7" hidden="1">"""""""""""""""""""""""""""""""""""""""""""""""""""""""""""""""""""""""""""""""""""""""""""""""""""""""""""""""""""""""""""""""0,075"""""""""""""""""""""""""""""""""""""""""""""""""""""""""""""""""""""""""""""""""""""""""""""""""""""""""""""""""""""""""""""""</definedName>
    <definedName name="solver_msl" localSheetId="2" hidden="1">2</definedName>
    <definedName name="solver_msl" localSheetId="4" hidden="1">2</definedName>
    <definedName name="solver_msl" localSheetId="5" hidden="1">2</definedName>
    <definedName name="solver_msl" localSheetId="6" hidden="1">2</definedName>
    <definedName name="solver_msl" localSheetId="7" hidden="1">2</definedName>
    <definedName name="solver_neg" localSheetId="2" hidden="1">1</definedName>
    <definedName name="solver_neg" localSheetId="4" hidden="1">1</definedName>
    <definedName name="solver_neg" localSheetId="5" hidden="1">1</definedName>
    <definedName name="solver_neg" localSheetId="6" hidden="1">1</definedName>
    <definedName name="solver_neg" localSheetId="7" hidden="1">1</definedName>
    <definedName name="solver_nod" localSheetId="2" hidden="1">2147483647</definedName>
    <definedName name="solver_nod" localSheetId="4" hidden="1">2147483647</definedName>
    <definedName name="solver_nod" localSheetId="5" hidden="1">2147483647</definedName>
    <definedName name="solver_nod" localSheetId="6" hidden="1">2147483647</definedName>
    <definedName name="solver_nod" localSheetId="7" hidden="1">2147483647</definedName>
    <definedName name="solver_num" localSheetId="2" hidden="1">1</definedName>
    <definedName name="solver_num" localSheetId="4" hidden="1">1</definedName>
    <definedName name="solver_num" localSheetId="5" hidden="1">1</definedName>
    <definedName name="solver_num" localSheetId="6" hidden="1">1</definedName>
    <definedName name="solver_num" localSheetId="7" hidden="1">2</definedName>
    <definedName name="solver_nwt" localSheetId="2" hidden="1">1</definedName>
    <definedName name="solver_nwt" localSheetId="4" hidden="1">1</definedName>
    <definedName name="solver_nwt" localSheetId="5" hidden="1">1</definedName>
    <definedName name="solver_nwt" localSheetId="6" hidden="1">1</definedName>
    <definedName name="solver_nwt" localSheetId="7" hidden="1">1</definedName>
    <definedName name="solver_opt" localSheetId="2" hidden="1">'coco std'!$AH$27</definedName>
    <definedName name="solver_opt" localSheetId="4" hidden="1">'coco std (2)'!$AH$27</definedName>
    <definedName name="solver_opt" localSheetId="5" hidden="1">'coco std (3)'!$AH$27</definedName>
    <definedName name="solver_opt" localSheetId="6" hidden="1">'coco std (4)'!$AG$1</definedName>
    <definedName name="solver_opt" localSheetId="7" hidden="1">'coco std (5)'!$AG$1</definedName>
    <definedName name="solver_pre" localSheetId="2" hidden="1">"""""""0,000001"""""""</definedName>
    <definedName name="solver_pre" localSheetId="4" hidden="1">"""""""""""""""""""""""""""""""""""""""""""""""""""""""""""""""""""""""""""""""""""""""""""""""""""""""""""""""""""""""""""""""0,000001"""""""""""""""""""""""""""""""""""""""""""""""""""""""""""""""""""""""""""""""""""""""""""""""""""""""""""""""""""""""""""""""</definedName>
    <definedName name="solver_pre" localSheetId="5" hidden="1">"""""""""""""""""""""""""""""""""""""""""""""""""""""""""""""""0,000001"""""""""""""""""""""""""""""""""""""""""""""""""""""""""""""""</definedName>
    <definedName name="solver_pre" localSheetId="6" hidden="1">"""""""""""""""""""""""""""""""""""""""""""""""""""""""""""""""""""""""""""""""""""""""""""""""""""""""""""""""""""""""""""""""0,000001"""""""""""""""""""""""""""""""""""""""""""""""""""""""""""""""""""""""""""""""""""""""""""""""""""""""""""""""""""""""""""""""</definedName>
    <definedName name="solver_pre" localSheetId="7" hidden="1">"""""""""""""""""""""""""""""""""""""""""""""""""""""""""""""""""""""""""""""""""""""""""""""""""""""""""""""""""""""""""""""""0,000001"""""""""""""""""""""""""""""""""""""""""""""""""""""""""""""""""""""""""""""""""""""""""""""""""""""""""""""""""""""""""""""""</definedName>
    <definedName name="solver_rbv" localSheetId="2" hidden="1">1</definedName>
    <definedName name="solver_rbv" localSheetId="4" hidden="1">1</definedName>
    <definedName name="solver_rbv" localSheetId="5" hidden="1">1</definedName>
    <definedName name="solver_rbv" localSheetId="6" hidden="1">1</definedName>
    <definedName name="solver_rbv" localSheetId="7" hidden="1">1</definedName>
    <definedName name="solver_rel1" localSheetId="2" hidden="1">3</definedName>
    <definedName name="solver_rel1" localSheetId="4" hidden="1">3</definedName>
    <definedName name="solver_rel1" localSheetId="5" hidden="1">3</definedName>
    <definedName name="solver_rel1" localSheetId="6" hidden="1">3</definedName>
    <definedName name="solver_rel1" localSheetId="7" hidden="1">2</definedName>
    <definedName name="solver_rel2" localSheetId="7" hidden="1">3</definedName>
    <definedName name="solver_rhs1" localSheetId="2" hidden="1">0</definedName>
    <definedName name="solver_rhs1" localSheetId="4" hidden="1">0</definedName>
    <definedName name="solver_rhs1" localSheetId="5" hidden="1">0</definedName>
    <definedName name="solver_rhs1" localSheetId="6" hidden="1">0</definedName>
    <definedName name="solver_rhs1" localSheetId="7" hidden="1">'coco std (5)'!$AF$27</definedName>
    <definedName name="solver_rhs2" localSheetId="7" hidden="1">0</definedName>
    <definedName name="solver_rlx" localSheetId="2" hidden="1">2</definedName>
    <definedName name="solver_rlx" localSheetId="4" hidden="1">2</definedName>
    <definedName name="solver_rlx" localSheetId="5" hidden="1">2</definedName>
    <definedName name="solver_rlx" localSheetId="6" hidden="1">2</definedName>
    <definedName name="solver_rlx" localSheetId="7" hidden="1">2</definedName>
    <definedName name="solver_rsd" localSheetId="2" hidden="1">0</definedName>
    <definedName name="solver_rsd" localSheetId="4" hidden="1">0</definedName>
    <definedName name="solver_rsd" localSheetId="5" hidden="1">0</definedName>
    <definedName name="solver_rsd" localSheetId="6" hidden="1">0</definedName>
    <definedName name="solver_rsd" localSheetId="7" hidden="1">0</definedName>
    <definedName name="solver_scl" localSheetId="2" hidden="1">1</definedName>
    <definedName name="solver_scl" localSheetId="4" hidden="1">1</definedName>
    <definedName name="solver_scl" localSheetId="5" hidden="1">1</definedName>
    <definedName name="solver_scl" localSheetId="6" hidden="1">1</definedName>
    <definedName name="solver_scl" localSheetId="7" hidden="1">1</definedName>
    <definedName name="solver_sho" localSheetId="2" hidden="1">2</definedName>
    <definedName name="solver_sho" localSheetId="4" hidden="1">2</definedName>
    <definedName name="solver_sho" localSheetId="5" hidden="1">2</definedName>
    <definedName name="solver_sho" localSheetId="6" hidden="1">2</definedName>
    <definedName name="solver_sho" localSheetId="7" hidden="1">2</definedName>
    <definedName name="solver_ssz" localSheetId="2" hidden="1">100</definedName>
    <definedName name="solver_ssz" localSheetId="4" hidden="1">100</definedName>
    <definedName name="solver_ssz" localSheetId="5" hidden="1">100</definedName>
    <definedName name="solver_ssz" localSheetId="6" hidden="1">100</definedName>
    <definedName name="solver_ssz" localSheetId="7" hidden="1">100</definedName>
    <definedName name="solver_tim" localSheetId="2" hidden="1">2147483647</definedName>
    <definedName name="solver_tim" localSheetId="4" hidden="1">2147483647</definedName>
    <definedName name="solver_tim" localSheetId="5" hidden="1">2147483647</definedName>
    <definedName name="solver_tim" localSheetId="6" hidden="1">2147483647</definedName>
    <definedName name="solver_tim" localSheetId="7" hidden="1">2147483647</definedName>
    <definedName name="solver_tol" localSheetId="2" hidden="1">0.01</definedName>
    <definedName name="solver_tol" localSheetId="4" hidden="1">0.01</definedName>
    <definedName name="solver_tol" localSheetId="5" hidden="1">0.01</definedName>
    <definedName name="solver_tol" localSheetId="6" hidden="1">0.01</definedName>
    <definedName name="solver_tol" localSheetId="7" hidden="1">0.01</definedName>
    <definedName name="solver_typ" localSheetId="2" hidden="1">2</definedName>
    <definedName name="solver_typ" localSheetId="4" hidden="1">2</definedName>
    <definedName name="solver_typ" localSheetId="5" hidden="1">2</definedName>
    <definedName name="solver_typ" localSheetId="6" hidden="1">1</definedName>
    <definedName name="solver_typ" localSheetId="7" hidden="1">1</definedName>
    <definedName name="solver_val" localSheetId="2" hidden="1">0</definedName>
    <definedName name="solver_val" localSheetId="4" hidden="1">0</definedName>
    <definedName name="solver_val" localSheetId="5" hidden="1">0</definedName>
    <definedName name="solver_val" localSheetId="6" hidden="1">0</definedName>
    <definedName name="solver_val" localSheetId="7" hidden="1">0</definedName>
    <definedName name="solver_ver" localSheetId="2" hidden="1">3</definedName>
    <definedName name="solver_ver" localSheetId="4" hidden="1">3</definedName>
    <definedName name="solver_ver" localSheetId="5" hidden="1">3</definedName>
    <definedName name="solver_ver" localSheetId="6" hidden="1">3</definedName>
    <definedName name="solver_ver" localSheetId="7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25" i="11" l="1"/>
  <c r="AQ25" i="11" s="1"/>
  <c r="AN25" i="11"/>
  <c r="AO25" i="11" s="1"/>
  <c r="AM25" i="11"/>
  <c r="AP24" i="11"/>
  <c r="AQ24" i="11" s="1"/>
  <c r="AM24" i="11"/>
  <c r="AN24" i="11" s="1"/>
  <c r="AO24" i="11" s="1"/>
  <c r="AP23" i="11"/>
  <c r="AM23" i="11"/>
  <c r="AN23" i="11" s="1"/>
  <c r="AO23" i="11" s="1"/>
  <c r="AP22" i="11"/>
  <c r="AM22" i="11"/>
  <c r="AN22" i="11" s="1"/>
  <c r="AO22" i="11" s="1"/>
  <c r="AP21" i="11"/>
  <c r="AM21" i="11"/>
  <c r="AN21" i="11" s="1"/>
  <c r="AQ20" i="11"/>
  <c r="AP20" i="11"/>
  <c r="AO20" i="11"/>
  <c r="AN20" i="11"/>
  <c r="AM20" i="11"/>
  <c r="AP19" i="11"/>
  <c r="AN19" i="11"/>
  <c r="AQ19" i="11" s="1"/>
  <c r="AM19" i="11"/>
  <c r="AP18" i="11"/>
  <c r="AM18" i="11"/>
  <c r="AN18" i="11" s="1"/>
  <c r="AP17" i="11"/>
  <c r="AQ17" i="11" s="1"/>
  <c r="AN17" i="11"/>
  <c r="AO17" i="11" s="1"/>
  <c r="AM17" i="11"/>
  <c r="AP16" i="11"/>
  <c r="AM16" i="11"/>
  <c r="AN16" i="11" s="1"/>
  <c r="AO16" i="11" s="1"/>
  <c r="AP15" i="11"/>
  <c r="AM15" i="11"/>
  <c r="AN15" i="11" s="1"/>
  <c r="AO15" i="11" s="1"/>
  <c r="AP14" i="11"/>
  <c r="AM14" i="11"/>
  <c r="AN14" i="11" s="1"/>
  <c r="AO14" i="11" s="1"/>
  <c r="AP13" i="11"/>
  <c r="AM13" i="11"/>
  <c r="AN13" i="11" s="1"/>
  <c r="AQ12" i="11"/>
  <c r="AP12" i="11"/>
  <c r="AO12" i="11"/>
  <c r="AN12" i="11"/>
  <c r="AM12" i="11"/>
  <c r="AP11" i="11"/>
  <c r="AQ11" i="11" s="1"/>
  <c r="AN11" i="11"/>
  <c r="AO11" i="11" s="1"/>
  <c r="AM11" i="11"/>
  <c r="AP10" i="11"/>
  <c r="AM10" i="11"/>
  <c r="AN10" i="11" s="1"/>
  <c r="AP9" i="11"/>
  <c r="AQ9" i="11" s="1"/>
  <c r="AN9" i="11"/>
  <c r="AO9" i="11" s="1"/>
  <c r="AM9" i="11"/>
  <c r="AP8" i="11"/>
  <c r="AQ8" i="11" s="1"/>
  <c r="AM8" i="11"/>
  <c r="AN8" i="11" s="1"/>
  <c r="AO8" i="11" s="1"/>
  <c r="AP7" i="11"/>
  <c r="AM7" i="11"/>
  <c r="AN7" i="11" s="1"/>
  <c r="AO7" i="11" s="1"/>
  <c r="AP6" i="11"/>
  <c r="AP27" i="11" s="1"/>
  <c r="AM6" i="11"/>
  <c r="AN6" i="11" s="1"/>
  <c r="AO6" i="11" s="1"/>
  <c r="AP5" i="11"/>
  <c r="AM5" i="11"/>
  <c r="AN5" i="11" s="1"/>
  <c r="AQ4" i="11"/>
  <c r="AP4" i="11"/>
  <c r="AO4" i="11"/>
  <c r="AN4" i="11"/>
  <c r="AM4" i="11"/>
  <c r="AP3" i="11"/>
  <c r="AQ3" i="11" s="1"/>
  <c r="AN3" i="11"/>
  <c r="AM3" i="11"/>
  <c r="AM27" i="11" s="1"/>
  <c r="AP2" i="11"/>
  <c r="AQ25" i="12"/>
  <c r="AQ24" i="12"/>
  <c r="AQ23" i="12"/>
  <c r="AQ22" i="12"/>
  <c r="AQ21" i="12"/>
  <c r="AQ20" i="12"/>
  <c r="AQ19" i="12"/>
  <c r="AQ18" i="12"/>
  <c r="AQ17" i="12"/>
  <c r="AQ16" i="12"/>
  <c r="AQ15" i="12"/>
  <c r="AQ14" i="12"/>
  <c r="AQ13" i="12"/>
  <c r="AQ12" i="12"/>
  <c r="AQ11" i="12"/>
  <c r="AQ10" i="12"/>
  <c r="AQ1" i="12" s="1"/>
  <c r="AQ9" i="12"/>
  <c r="AQ8" i="12"/>
  <c r="AQ7" i="12"/>
  <c r="AQ6" i="12"/>
  <c r="AQ5" i="12"/>
  <c r="AQ4" i="12"/>
  <c r="AQ3" i="12"/>
  <c r="AP27" i="12"/>
  <c r="AN27" i="12"/>
  <c r="AM27" i="12"/>
  <c r="AO25" i="12"/>
  <c r="AO24" i="12"/>
  <c r="AO23" i="12"/>
  <c r="AO22" i="12"/>
  <c r="AO21" i="12"/>
  <c r="AO20" i="12"/>
  <c r="AO19" i="12"/>
  <c r="AO18" i="12"/>
  <c r="AO17" i="12"/>
  <c r="AO16" i="12"/>
  <c r="AO15" i="12"/>
  <c r="AO14" i="12"/>
  <c r="AO13" i="12"/>
  <c r="AO12" i="12"/>
  <c r="AO11" i="12"/>
  <c r="AO10" i="12"/>
  <c r="AO9" i="12"/>
  <c r="AO8" i="12"/>
  <c r="AO7" i="12"/>
  <c r="AO6" i="12"/>
  <c r="AO5" i="12"/>
  <c r="AO4" i="12"/>
  <c r="AO3" i="12"/>
  <c r="AO27" i="12" s="1"/>
  <c r="AP25" i="12"/>
  <c r="AP24" i="12"/>
  <c r="AP23" i="12"/>
  <c r="AP22" i="12"/>
  <c r="AP21" i="12"/>
  <c r="AP20" i="12"/>
  <c r="AP19" i="12"/>
  <c r="AP18" i="12"/>
  <c r="AP17" i="12"/>
  <c r="AP16" i="12"/>
  <c r="AP15" i="12"/>
  <c r="AP14" i="12"/>
  <c r="AP13" i="12"/>
  <c r="AP12" i="12"/>
  <c r="AP11" i="12"/>
  <c r="AP10" i="12"/>
  <c r="AP9" i="12"/>
  <c r="AP8" i="12"/>
  <c r="AP7" i="12"/>
  <c r="AP6" i="12"/>
  <c r="AP5" i="12"/>
  <c r="AP4" i="12"/>
  <c r="AP3" i="12"/>
  <c r="AP2" i="12"/>
  <c r="AN25" i="12"/>
  <c r="AN24" i="12"/>
  <c r="AN23" i="12"/>
  <c r="AN22" i="12"/>
  <c r="AN21" i="12"/>
  <c r="AN20" i="12"/>
  <c r="AN19" i="12"/>
  <c r="AN18" i="12"/>
  <c r="AN17" i="12"/>
  <c r="AN16" i="12"/>
  <c r="AN15" i="12"/>
  <c r="AN14" i="12"/>
  <c r="AN13" i="12"/>
  <c r="AN12" i="12"/>
  <c r="AN11" i="12"/>
  <c r="AN10" i="12"/>
  <c r="AN9" i="12"/>
  <c r="AN8" i="12"/>
  <c r="AN7" i="12"/>
  <c r="AN6" i="12"/>
  <c r="AN5" i="12"/>
  <c r="AN4" i="12"/>
  <c r="AN3" i="12"/>
  <c r="AM25" i="12"/>
  <c r="AM24" i="12"/>
  <c r="AM23" i="12"/>
  <c r="AM22" i="12"/>
  <c r="AM21" i="12"/>
  <c r="AM20" i="12"/>
  <c r="AM19" i="12"/>
  <c r="AM18" i="12"/>
  <c r="AM17" i="12"/>
  <c r="AM16" i="12"/>
  <c r="AM15" i="12"/>
  <c r="AM14" i="12"/>
  <c r="AM13" i="12"/>
  <c r="AM12" i="12"/>
  <c r="AM11" i="12"/>
  <c r="AM10" i="12"/>
  <c r="AM9" i="12"/>
  <c r="AM8" i="12"/>
  <c r="AM7" i="12"/>
  <c r="AM6" i="12"/>
  <c r="AM5" i="12"/>
  <c r="AM4" i="12"/>
  <c r="AM3" i="12"/>
  <c r="AG28" i="9"/>
  <c r="AG27" i="9"/>
  <c r="AF27" i="9"/>
  <c r="AH27" i="9"/>
  <c r="AG28" i="10"/>
  <c r="AG28" i="11"/>
  <c r="AG28" i="12"/>
  <c r="AJ27" i="11"/>
  <c r="AI27" i="11"/>
  <c r="AH27" i="11"/>
  <c r="AG27" i="11"/>
  <c r="AF27" i="11"/>
  <c r="AJ27" i="12"/>
  <c r="AG1" i="6"/>
  <c r="AJ25" i="12"/>
  <c r="AA25" i="12"/>
  <c r="K25" i="12"/>
  <c r="AF25" i="12" s="1"/>
  <c r="J25" i="12"/>
  <c r="AE25" i="12" s="1"/>
  <c r="I25" i="12"/>
  <c r="AD25" i="12" s="1"/>
  <c r="H25" i="12"/>
  <c r="AC25" i="12" s="1"/>
  <c r="G25" i="12"/>
  <c r="AB25" i="12" s="1"/>
  <c r="AJ24" i="12"/>
  <c r="AA24" i="12"/>
  <c r="X24" i="12"/>
  <c r="W24" i="12"/>
  <c r="V24" i="12"/>
  <c r="U24" i="12"/>
  <c r="K24" i="12"/>
  <c r="AF24" i="12" s="1"/>
  <c r="J24" i="12"/>
  <c r="AE24" i="12" s="1"/>
  <c r="I24" i="12"/>
  <c r="AD24" i="12" s="1"/>
  <c r="H24" i="12"/>
  <c r="AC24" i="12" s="1"/>
  <c r="G24" i="12"/>
  <c r="AB24" i="12" s="1"/>
  <c r="AJ23" i="12"/>
  <c r="AA23" i="12"/>
  <c r="X23" i="12"/>
  <c r="W23" i="12"/>
  <c r="V23" i="12"/>
  <c r="U23" i="12"/>
  <c r="K23" i="12"/>
  <c r="AF23" i="12" s="1"/>
  <c r="J23" i="12"/>
  <c r="AE23" i="12" s="1"/>
  <c r="I23" i="12"/>
  <c r="AD23" i="12" s="1"/>
  <c r="H23" i="12"/>
  <c r="AC23" i="12" s="1"/>
  <c r="G23" i="12"/>
  <c r="AB23" i="12" s="1"/>
  <c r="AJ22" i="12"/>
  <c r="AB22" i="12"/>
  <c r="AA22" i="12"/>
  <c r="X22" i="12"/>
  <c r="W22" i="12"/>
  <c r="V22" i="12"/>
  <c r="U22" i="12"/>
  <c r="K22" i="12"/>
  <c r="AF22" i="12" s="1"/>
  <c r="J22" i="12"/>
  <c r="AE22" i="12" s="1"/>
  <c r="I22" i="12"/>
  <c r="AD22" i="12" s="1"/>
  <c r="H22" i="12"/>
  <c r="AC22" i="12" s="1"/>
  <c r="G22" i="12"/>
  <c r="AJ21" i="12"/>
  <c r="AB21" i="12"/>
  <c r="AA21" i="12"/>
  <c r="X21" i="12"/>
  <c r="W21" i="12"/>
  <c r="V21" i="12"/>
  <c r="U21" i="12"/>
  <c r="K21" i="12"/>
  <c r="AF21" i="12" s="1"/>
  <c r="J21" i="12"/>
  <c r="AE21" i="12" s="1"/>
  <c r="I21" i="12"/>
  <c r="AD21" i="12" s="1"/>
  <c r="H21" i="12"/>
  <c r="AC21" i="12" s="1"/>
  <c r="G21" i="12"/>
  <c r="AJ20" i="12"/>
  <c r="AA20" i="12"/>
  <c r="X20" i="12"/>
  <c r="W20" i="12"/>
  <c r="V20" i="12"/>
  <c r="U20" i="12"/>
  <c r="K20" i="12"/>
  <c r="AF20" i="12" s="1"/>
  <c r="J20" i="12"/>
  <c r="AE20" i="12" s="1"/>
  <c r="I20" i="12"/>
  <c r="AD20" i="12" s="1"/>
  <c r="H20" i="12"/>
  <c r="AC20" i="12" s="1"/>
  <c r="G20" i="12"/>
  <c r="AB20" i="12" s="1"/>
  <c r="AJ19" i="12"/>
  <c r="AA19" i="12"/>
  <c r="X19" i="12"/>
  <c r="W19" i="12"/>
  <c r="V19" i="12"/>
  <c r="U19" i="12"/>
  <c r="K19" i="12"/>
  <c r="AF19" i="12" s="1"/>
  <c r="J19" i="12"/>
  <c r="AE19" i="12" s="1"/>
  <c r="I19" i="12"/>
  <c r="AD19" i="12" s="1"/>
  <c r="H19" i="12"/>
  <c r="AC19" i="12" s="1"/>
  <c r="G19" i="12"/>
  <c r="AB19" i="12" s="1"/>
  <c r="AJ18" i="12"/>
  <c r="AB18" i="12"/>
  <c r="AA18" i="12"/>
  <c r="X18" i="12"/>
  <c r="W18" i="12"/>
  <c r="V18" i="12"/>
  <c r="U18" i="12"/>
  <c r="K18" i="12"/>
  <c r="AF18" i="12" s="1"/>
  <c r="J18" i="12"/>
  <c r="AE18" i="12" s="1"/>
  <c r="I18" i="12"/>
  <c r="AD18" i="12" s="1"/>
  <c r="H18" i="12"/>
  <c r="AC18" i="12" s="1"/>
  <c r="G18" i="12"/>
  <c r="AJ17" i="12"/>
  <c r="AB17" i="12"/>
  <c r="AA17" i="12"/>
  <c r="X17" i="12"/>
  <c r="W17" i="12"/>
  <c r="V17" i="12"/>
  <c r="U17" i="12"/>
  <c r="K17" i="12"/>
  <c r="AF17" i="12" s="1"/>
  <c r="J17" i="12"/>
  <c r="AE17" i="12" s="1"/>
  <c r="I17" i="12"/>
  <c r="AD17" i="12" s="1"/>
  <c r="H17" i="12"/>
  <c r="AC17" i="12" s="1"/>
  <c r="G17" i="12"/>
  <c r="AJ16" i="12"/>
  <c r="AA16" i="12"/>
  <c r="X16" i="12"/>
  <c r="W16" i="12"/>
  <c r="V16" i="12"/>
  <c r="U16" i="12"/>
  <c r="K16" i="12"/>
  <c r="AF16" i="12" s="1"/>
  <c r="J16" i="12"/>
  <c r="AE16" i="12" s="1"/>
  <c r="I16" i="12"/>
  <c r="AD16" i="12" s="1"/>
  <c r="H16" i="12"/>
  <c r="AC16" i="12" s="1"/>
  <c r="G16" i="12"/>
  <c r="AB16" i="12" s="1"/>
  <c r="AJ15" i="12"/>
  <c r="AA15" i="12"/>
  <c r="X15" i="12"/>
  <c r="W15" i="12"/>
  <c r="V15" i="12"/>
  <c r="U15" i="12"/>
  <c r="K15" i="12"/>
  <c r="AF15" i="12" s="1"/>
  <c r="J15" i="12"/>
  <c r="AE15" i="12" s="1"/>
  <c r="I15" i="12"/>
  <c r="AD15" i="12" s="1"/>
  <c r="H15" i="12"/>
  <c r="AC15" i="12" s="1"/>
  <c r="G15" i="12"/>
  <c r="AB15" i="12" s="1"/>
  <c r="AJ14" i="12"/>
  <c r="AB14" i="12"/>
  <c r="AA14" i="12"/>
  <c r="X14" i="12"/>
  <c r="W14" i="12"/>
  <c r="V14" i="12"/>
  <c r="U14" i="12"/>
  <c r="K14" i="12"/>
  <c r="AF14" i="12" s="1"/>
  <c r="J14" i="12"/>
  <c r="AE14" i="12" s="1"/>
  <c r="I14" i="12"/>
  <c r="AD14" i="12" s="1"/>
  <c r="H14" i="12"/>
  <c r="AC14" i="12" s="1"/>
  <c r="G14" i="12"/>
  <c r="AJ13" i="12"/>
  <c r="AB13" i="12"/>
  <c r="AA13" i="12"/>
  <c r="X13" i="12"/>
  <c r="W13" i="12"/>
  <c r="V13" i="12"/>
  <c r="U13" i="12"/>
  <c r="K13" i="12"/>
  <c r="AF13" i="12" s="1"/>
  <c r="J13" i="12"/>
  <c r="AE13" i="12" s="1"/>
  <c r="I13" i="12"/>
  <c r="AD13" i="12" s="1"/>
  <c r="H13" i="12"/>
  <c r="AC13" i="12" s="1"/>
  <c r="G13" i="12"/>
  <c r="AJ12" i="12"/>
  <c r="AA12" i="12"/>
  <c r="X12" i="12"/>
  <c r="W12" i="12"/>
  <c r="V12" i="12"/>
  <c r="U12" i="12"/>
  <c r="K12" i="12"/>
  <c r="AF12" i="12" s="1"/>
  <c r="J12" i="12"/>
  <c r="AE12" i="12" s="1"/>
  <c r="I12" i="12"/>
  <c r="AD12" i="12" s="1"/>
  <c r="H12" i="12"/>
  <c r="AC12" i="12" s="1"/>
  <c r="G12" i="12"/>
  <c r="AB12" i="12" s="1"/>
  <c r="AJ11" i="12"/>
  <c r="AB11" i="12"/>
  <c r="AA11" i="12"/>
  <c r="X11" i="12"/>
  <c r="W11" i="12"/>
  <c r="V11" i="12"/>
  <c r="U11" i="12"/>
  <c r="K11" i="12"/>
  <c r="AF11" i="12" s="1"/>
  <c r="J11" i="12"/>
  <c r="AE11" i="12" s="1"/>
  <c r="I11" i="12"/>
  <c r="AD11" i="12" s="1"/>
  <c r="H11" i="12"/>
  <c r="AC11" i="12" s="1"/>
  <c r="G11" i="12"/>
  <c r="AJ10" i="12"/>
  <c r="AB10" i="12"/>
  <c r="AA10" i="12"/>
  <c r="X10" i="12"/>
  <c r="W10" i="12"/>
  <c r="V10" i="12"/>
  <c r="U10" i="12"/>
  <c r="K10" i="12"/>
  <c r="AF10" i="12" s="1"/>
  <c r="J10" i="12"/>
  <c r="AE10" i="12" s="1"/>
  <c r="I10" i="12"/>
  <c r="AD10" i="12" s="1"/>
  <c r="H10" i="12"/>
  <c r="AC10" i="12" s="1"/>
  <c r="G10" i="12"/>
  <c r="AJ9" i="12"/>
  <c r="AB9" i="12"/>
  <c r="AA9" i="12"/>
  <c r="X9" i="12"/>
  <c r="W9" i="12"/>
  <c r="V9" i="12"/>
  <c r="U9" i="12"/>
  <c r="K9" i="12"/>
  <c r="AF9" i="12" s="1"/>
  <c r="J9" i="12"/>
  <c r="AE9" i="12" s="1"/>
  <c r="I9" i="12"/>
  <c r="AD9" i="12" s="1"/>
  <c r="H9" i="12"/>
  <c r="AC9" i="12" s="1"/>
  <c r="G9" i="12"/>
  <c r="AJ8" i="12"/>
  <c r="AA8" i="12"/>
  <c r="X8" i="12"/>
  <c r="W8" i="12"/>
  <c r="V8" i="12"/>
  <c r="U8" i="12"/>
  <c r="K8" i="12"/>
  <c r="AF8" i="12" s="1"/>
  <c r="J8" i="12"/>
  <c r="AE8" i="12" s="1"/>
  <c r="I8" i="12"/>
  <c r="AD8" i="12" s="1"/>
  <c r="H8" i="12"/>
  <c r="AC8" i="12" s="1"/>
  <c r="G8" i="12"/>
  <c r="AB8" i="12" s="1"/>
  <c r="AJ7" i="12"/>
  <c r="AB7" i="12"/>
  <c r="AA7" i="12"/>
  <c r="X7" i="12"/>
  <c r="W7" i="12"/>
  <c r="V7" i="12"/>
  <c r="U7" i="12"/>
  <c r="K7" i="12"/>
  <c r="AF7" i="12" s="1"/>
  <c r="J7" i="12"/>
  <c r="AE7" i="12" s="1"/>
  <c r="I7" i="12"/>
  <c r="AD7" i="12" s="1"/>
  <c r="H7" i="12"/>
  <c r="AC7" i="12" s="1"/>
  <c r="G7" i="12"/>
  <c r="AJ6" i="12"/>
  <c r="AA6" i="12"/>
  <c r="X6" i="12"/>
  <c r="W6" i="12"/>
  <c r="V6" i="12"/>
  <c r="U6" i="12"/>
  <c r="K6" i="12"/>
  <c r="AF6" i="12" s="1"/>
  <c r="J6" i="12"/>
  <c r="AE6" i="12" s="1"/>
  <c r="I6" i="12"/>
  <c r="AD6" i="12" s="1"/>
  <c r="H6" i="12"/>
  <c r="AC6" i="12" s="1"/>
  <c r="G6" i="12"/>
  <c r="AB6" i="12" s="1"/>
  <c r="AJ5" i="12"/>
  <c r="AB5" i="12"/>
  <c r="AA5" i="12"/>
  <c r="X5" i="12"/>
  <c r="W5" i="12"/>
  <c r="V5" i="12"/>
  <c r="U5" i="12"/>
  <c r="K5" i="12"/>
  <c r="AF5" i="12" s="1"/>
  <c r="J5" i="12"/>
  <c r="AE5" i="12" s="1"/>
  <c r="I5" i="12"/>
  <c r="AD5" i="12" s="1"/>
  <c r="H5" i="12"/>
  <c r="AC5" i="12" s="1"/>
  <c r="G5" i="12"/>
  <c r="AJ4" i="12"/>
  <c r="AA4" i="12"/>
  <c r="X4" i="12"/>
  <c r="W4" i="12"/>
  <c r="V4" i="12"/>
  <c r="U4" i="12"/>
  <c r="K4" i="12"/>
  <c r="AF4" i="12" s="1"/>
  <c r="J4" i="12"/>
  <c r="AE4" i="12" s="1"/>
  <c r="I4" i="12"/>
  <c r="AD4" i="12" s="1"/>
  <c r="H4" i="12"/>
  <c r="AC4" i="12" s="1"/>
  <c r="G4" i="12"/>
  <c r="AB4" i="12" s="1"/>
  <c r="AJ3" i="12"/>
  <c r="AB3" i="12"/>
  <c r="AA3" i="12"/>
  <c r="X3" i="12"/>
  <c r="W3" i="12"/>
  <c r="V3" i="12"/>
  <c r="U3" i="12"/>
  <c r="K3" i="12"/>
  <c r="AF3" i="12" s="1"/>
  <c r="J3" i="12"/>
  <c r="AE3" i="12" s="1"/>
  <c r="I3" i="12"/>
  <c r="AD3" i="12" s="1"/>
  <c r="H3" i="12"/>
  <c r="AC3" i="12" s="1"/>
  <c r="G3" i="12"/>
  <c r="R2" i="12"/>
  <c r="X2" i="12" s="1"/>
  <c r="AE2" i="12" s="1"/>
  <c r="Q2" i="12"/>
  <c r="W2" i="12" s="1"/>
  <c r="AD2" i="12" s="1"/>
  <c r="K2" i="12"/>
  <c r="AF2" i="12" s="1"/>
  <c r="J2" i="12"/>
  <c r="I2" i="12"/>
  <c r="H2" i="12"/>
  <c r="P2" i="12" s="1"/>
  <c r="V2" i="12" s="1"/>
  <c r="AC2" i="12" s="1"/>
  <c r="G2" i="12"/>
  <c r="O2" i="12" s="1"/>
  <c r="U2" i="12" s="1"/>
  <c r="AB2" i="12" s="1"/>
  <c r="AJ25" i="11"/>
  <c r="AA25" i="11"/>
  <c r="K25" i="11"/>
  <c r="AF25" i="11" s="1"/>
  <c r="J25" i="11"/>
  <c r="AE25" i="11" s="1"/>
  <c r="I25" i="11"/>
  <c r="AD25" i="11" s="1"/>
  <c r="H25" i="11"/>
  <c r="AC25" i="11" s="1"/>
  <c r="G25" i="11"/>
  <c r="AB25" i="11" s="1"/>
  <c r="AJ24" i="11"/>
  <c r="AE24" i="11"/>
  <c r="AA24" i="11"/>
  <c r="X24" i="11"/>
  <c r="W24" i="11"/>
  <c r="V24" i="11"/>
  <c r="U24" i="11"/>
  <c r="K24" i="11"/>
  <c r="AF24" i="11" s="1"/>
  <c r="J24" i="11"/>
  <c r="I24" i="11"/>
  <c r="AD24" i="11" s="1"/>
  <c r="H24" i="11"/>
  <c r="AC24" i="11" s="1"/>
  <c r="G24" i="11"/>
  <c r="AB24" i="11" s="1"/>
  <c r="AJ23" i="11"/>
  <c r="AA23" i="11"/>
  <c r="X23" i="11"/>
  <c r="W23" i="11"/>
  <c r="V23" i="11"/>
  <c r="U23" i="11"/>
  <c r="K23" i="11"/>
  <c r="AF23" i="11" s="1"/>
  <c r="J23" i="11"/>
  <c r="AE23" i="11" s="1"/>
  <c r="I23" i="11"/>
  <c r="AD23" i="11" s="1"/>
  <c r="H23" i="11"/>
  <c r="AC23" i="11" s="1"/>
  <c r="G23" i="11"/>
  <c r="AB23" i="11" s="1"/>
  <c r="AJ22" i="11"/>
  <c r="AA22" i="11"/>
  <c r="X22" i="11"/>
  <c r="W22" i="11"/>
  <c r="V22" i="11"/>
  <c r="U22" i="11"/>
  <c r="K22" i="11"/>
  <c r="AF22" i="11" s="1"/>
  <c r="J22" i="11"/>
  <c r="AE22" i="11" s="1"/>
  <c r="I22" i="11"/>
  <c r="AD22" i="11" s="1"/>
  <c r="H22" i="11"/>
  <c r="AC22" i="11" s="1"/>
  <c r="G22" i="11"/>
  <c r="AB22" i="11" s="1"/>
  <c r="AJ21" i="11"/>
  <c r="AC21" i="11"/>
  <c r="AA21" i="11"/>
  <c r="X21" i="11"/>
  <c r="W21" i="11"/>
  <c r="V21" i="11"/>
  <c r="U21" i="11"/>
  <c r="K21" i="11"/>
  <c r="AF21" i="11" s="1"/>
  <c r="J21" i="11"/>
  <c r="AE21" i="11" s="1"/>
  <c r="I21" i="11"/>
  <c r="AD21" i="11" s="1"/>
  <c r="H21" i="11"/>
  <c r="G21" i="11"/>
  <c r="AB21" i="11" s="1"/>
  <c r="AJ20" i="11"/>
  <c r="AF20" i="11"/>
  <c r="AA20" i="11"/>
  <c r="X20" i="11"/>
  <c r="W20" i="11"/>
  <c r="V20" i="11"/>
  <c r="U20" i="11"/>
  <c r="K20" i="11"/>
  <c r="J20" i="11"/>
  <c r="AE20" i="11" s="1"/>
  <c r="I20" i="11"/>
  <c r="AD20" i="11" s="1"/>
  <c r="H20" i="11"/>
  <c r="AC20" i="11" s="1"/>
  <c r="G20" i="11"/>
  <c r="AB20" i="11" s="1"/>
  <c r="AJ19" i="11"/>
  <c r="AC19" i="11"/>
  <c r="AB19" i="11"/>
  <c r="AA19" i="11"/>
  <c r="X19" i="11"/>
  <c r="W19" i="11"/>
  <c r="V19" i="11"/>
  <c r="U19" i="11"/>
  <c r="K19" i="11"/>
  <c r="AF19" i="11" s="1"/>
  <c r="J19" i="11"/>
  <c r="AE19" i="11" s="1"/>
  <c r="I19" i="11"/>
  <c r="AD19" i="11" s="1"/>
  <c r="H19" i="11"/>
  <c r="G19" i="11"/>
  <c r="AJ18" i="11"/>
  <c r="AE18" i="11"/>
  <c r="AA18" i="11"/>
  <c r="X18" i="11"/>
  <c r="W18" i="11"/>
  <c r="V18" i="11"/>
  <c r="U18" i="11"/>
  <c r="K18" i="11"/>
  <c r="AF18" i="11" s="1"/>
  <c r="J18" i="11"/>
  <c r="I18" i="11"/>
  <c r="AD18" i="11" s="1"/>
  <c r="H18" i="11"/>
  <c r="AC18" i="11" s="1"/>
  <c r="G18" i="11"/>
  <c r="AB18" i="11" s="1"/>
  <c r="AJ17" i="11"/>
  <c r="AB17" i="11"/>
  <c r="AA17" i="11"/>
  <c r="X17" i="11"/>
  <c r="W17" i="11"/>
  <c r="V17" i="11"/>
  <c r="U17" i="11"/>
  <c r="K17" i="11"/>
  <c r="AF17" i="11" s="1"/>
  <c r="J17" i="11"/>
  <c r="AE17" i="11" s="1"/>
  <c r="I17" i="11"/>
  <c r="AD17" i="11" s="1"/>
  <c r="H17" i="11"/>
  <c r="AC17" i="11" s="1"/>
  <c r="G17" i="11"/>
  <c r="AJ16" i="11"/>
  <c r="AE16" i="11"/>
  <c r="AA16" i="11"/>
  <c r="X16" i="11"/>
  <c r="W16" i="11"/>
  <c r="V16" i="11"/>
  <c r="U16" i="11"/>
  <c r="K16" i="11"/>
  <c r="AF16" i="11" s="1"/>
  <c r="J16" i="11"/>
  <c r="I16" i="11"/>
  <c r="AD16" i="11" s="1"/>
  <c r="H16" i="11"/>
  <c r="AC16" i="11" s="1"/>
  <c r="G16" i="11"/>
  <c r="AB16" i="11" s="1"/>
  <c r="AJ15" i="11"/>
  <c r="AA15" i="11"/>
  <c r="X15" i="11"/>
  <c r="W15" i="11"/>
  <c r="V15" i="11"/>
  <c r="U15" i="11"/>
  <c r="K15" i="11"/>
  <c r="AF15" i="11" s="1"/>
  <c r="J15" i="11"/>
  <c r="AE15" i="11" s="1"/>
  <c r="I15" i="11"/>
  <c r="AD15" i="11" s="1"/>
  <c r="H15" i="11"/>
  <c r="AC15" i="11" s="1"/>
  <c r="G15" i="11"/>
  <c r="AB15" i="11" s="1"/>
  <c r="AJ14" i="11"/>
  <c r="AA14" i="11"/>
  <c r="X14" i="11"/>
  <c r="W14" i="11"/>
  <c r="V14" i="11"/>
  <c r="U14" i="11"/>
  <c r="K14" i="11"/>
  <c r="AF14" i="11" s="1"/>
  <c r="J14" i="11"/>
  <c r="AE14" i="11" s="1"/>
  <c r="I14" i="11"/>
  <c r="AD14" i="11" s="1"/>
  <c r="H14" i="11"/>
  <c r="AC14" i="11" s="1"/>
  <c r="G14" i="11"/>
  <c r="AB14" i="11" s="1"/>
  <c r="AJ13" i="11"/>
  <c r="AC13" i="11"/>
  <c r="AA13" i="11"/>
  <c r="X13" i="11"/>
  <c r="W13" i="11"/>
  <c r="V13" i="11"/>
  <c r="U13" i="11"/>
  <c r="K13" i="11"/>
  <c r="AF13" i="11" s="1"/>
  <c r="J13" i="11"/>
  <c r="AE13" i="11" s="1"/>
  <c r="I13" i="11"/>
  <c r="AD13" i="11" s="1"/>
  <c r="H13" i="11"/>
  <c r="G13" i="11"/>
  <c r="AB13" i="11" s="1"/>
  <c r="AJ12" i="11"/>
  <c r="AF12" i="11"/>
  <c r="AA12" i="11"/>
  <c r="X12" i="11"/>
  <c r="W12" i="11"/>
  <c r="V12" i="11"/>
  <c r="U12" i="11"/>
  <c r="K12" i="11"/>
  <c r="J12" i="11"/>
  <c r="AE12" i="11" s="1"/>
  <c r="I12" i="11"/>
  <c r="AD12" i="11" s="1"/>
  <c r="H12" i="11"/>
  <c r="AC12" i="11" s="1"/>
  <c r="G12" i="11"/>
  <c r="AB12" i="11" s="1"/>
  <c r="AJ11" i="11"/>
  <c r="AC11" i="11"/>
  <c r="AB11" i="11"/>
  <c r="AA11" i="11"/>
  <c r="X11" i="11"/>
  <c r="W11" i="11"/>
  <c r="V11" i="11"/>
  <c r="U11" i="11"/>
  <c r="K11" i="11"/>
  <c r="AF11" i="11" s="1"/>
  <c r="J11" i="11"/>
  <c r="AE11" i="11" s="1"/>
  <c r="I11" i="11"/>
  <c r="AD11" i="11" s="1"/>
  <c r="H11" i="11"/>
  <c r="G11" i="11"/>
  <c r="AJ10" i="11"/>
  <c r="AE10" i="11"/>
  <c r="AA10" i="11"/>
  <c r="X10" i="11"/>
  <c r="W10" i="11"/>
  <c r="V10" i="11"/>
  <c r="U10" i="11"/>
  <c r="K10" i="11"/>
  <c r="AF10" i="11" s="1"/>
  <c r="J10" i="11"/>
  <c r="I10" i="11"/>
  <c r="AD10" i="11" s="1"/>
  <c r="H10" i="11"/>
  <c r="AC10" i="11" s="1"/>
  <c r="G10" i="11"/>
  <c r="AB10" i="11" s="1"/>
  <c r="AJ9" i="11"/>
  <c r="AB9" i="11"/>
  <c r="AA9" i="11"/>
  <c r="X9" i="11"/>
  <c r="W9" i="11"/>
  <c r="V9" i="11"/>
  <c r="U9" i="11"/>
  <c r="K9" i="11"/>
  <c r="AF9" i="11" s="1"/>
  <c r="J9" i="11"/>
  <c r="AE9" i="11" s="1"/>
  <c r="I9" i="11"/>
  <c r="AD9" i="11" s="1"/>
  <c r="H9" i="11"/>
  <c r="AC9" i="11" s="1"/>
  <c r="G9" i="11"/>
  <c r="AJ8" i="11"/>
  <c r="AE8" i="11"/>
  <c r="AA8" i="11"/>
  <c r="X8" i="11"/>
  <c r="W8" i="11"/>
  <c r="V8" i="11"/>
  <c r="U8" i="11"/>
  <c r="K8" i="11"/>
  <c r="AF8" i="11" s="1"/>
  <c r="J8" i="11"/>
  <c r="I8" i="11"/>
  <c r="AD8" i="11" s="1"/>
  <c r="H8" i="11"/>
  <c r="AC8" i="11" s="1"/>
  <c r="G8" i="11"/>
  <c r="AB8" i="11" s="1"/>
  <c r="AJ7" i="11"/>
  <c r="AA7" i="11"/>
  <c r="X7" i="11"/>
  <c r="W7" i="11"/>
  <c r="V7" i="11"/>
  <c r="U7" i="11"/>
  <c r="K7" i="11"/>
  <c r="AF7" i="11" s="1"/>
  <c r="J7" i="11"/>
  <c r="AE7" i="11" s="1"/>
  <c r="I7" i="11"/>
  <c r="AD7" i="11" s="1"/>
  <c r="H7" i="11"/>
  <c r="AC7" i="11" s="1"/>
  <c r="G7" i="11"/>
  <c r="AB7" i="11" s="1"/>
  <c r="AJ6" i="11"/>
  <c r="AA6" i="11"/>
  <c r="X6" i="11"/>
  <c r="W6" i="11"/>
  <c r="V6" i="11"/>
  <c r="U6" i="11"/>
  <c r="K6" i="11"/>
  <c r="AF6" i="11" s="1"/>
  <c r="J6" i="11"/>
  <c r="AE6" i="11" s="1"/>
  <c r="I6" i="11"/>
  <c r="AD6" i="11" s="1"/>
  <c r="H6" i="11"/>
  <c r="AC6" i="11" s="1"/>
  <c r="G6" i="11"/>
  <c r="AB6" i="11" s="1"/>
  <c r="AJ5" i="11"/>
  <c r="AB5" i="11"/>
  <c r="AA5" i="11"/>
  <c r="X5" i="11"/>
  <c r="W5" i="11"/>
  <c r="V5" i="11"/>
  <c r="U5" i="11"/>
  <c r="K5" i="11"/>
  <c r="AF5" i="11" s="1"/>
  <c r="J5" i="11"/>
  <c r="AE5" i="11" s="1"/>
  <c r="I5" i="11"/>
  <c r="AD5" i="11" s="1"/>
  <c r="H5" i="11"/>
  <c r="AC5" i="11" s="1"/>
  <c r="G5" i="11"/>
  <c r="AJ4" i="11"/>
  <c r="AA4" i="11"/>
  <c r="X4" i="11"/>
  <c r="W4" i="11"/>
  <c r="V4" i="11"/>
  <c r="U4" i="11"/>
  <c r="K4" i="11"/>
  <c r="AF4" i="11" s="1"/>
  <c r="J4" i="11"/>
  <c r="AE4" i="11" s="1"/>
  <c r="I4" i="11"/>
  <c r="AD4" i="11" s="1"/>
  <c r="H4" i="11"/>
  <c r="AC4" i="11" s="1"/>
  <c r="G4" i="11"/>
  <c r="AB4" i="11" s="1"/>
  <c r="AJ3" i="11"/>
  <c r="AB3" i="11"/>
  <c r="AA3" i="11"/>
  <c r="X3" i="11"/>
  <c r="W3" i="11"/>
  <c r="V3" i="11"/>
  <c r="U3" i="11"/>
  <c r="K3" i="11"/>
  <c r="AF3" i="11" s="1"/>
  <c r="J3" i="11"/>
  <c r="AE3" i="11" s="1"/>
  <c r="I3" i="11"/>
  <c r="AD3" i="11" s="1"/>
  <c r="H3" i="11"/>
  <c r="AC3" i="11" s="1"/>
  <c r="G3" i="11"/>
  <c r="O2" i="11"/>
  <c r="U2" i="11" s="1"/>
  <c r="AB2" i="11" s="1"/>
  <c r="K2" i="11"/>
  <c r="AF2" i="11" s="1"/>
  <c r="J2" i="11"/>
  <c r="R2" i="11" s="1"/>
  <c r="X2" i="11" s="1"/>
  <c r="AE2" i="11" s="1"/>
  <c r="I2" i="11"/>
  <c r="Q2" i="11" s="1"/>
  <c r="W2" i="11" s="1"/>
  <c r="AD2" i="11" s="1"/>
  <c r="H2" i="11"/>
  <c r="P2" i="11" s="1"/>
  <c r="V2" i="11" s="1"/>
  <c r="AC2" i="11" s="1"/>
  <c r="G2" i="11"/>
  <c r="AJ25" i="10"/>
  <c r="AJ24" i="10"/>
  <c r="AJ23" i="10"/>
  <c r="AJ22" i="10"/>
  <c r="AJ21" i="10"/>
  <c r="AJ20" i="10"/>
  <c r="AJ19" i="10"/>
  <c r="AJ18" i="10"/>
  <c r="AJ17" i="10"/>
  <c r="AJ16" i="10"/>
  <c r="AJ15" i="10"/>
  <c r="AJ14" i="10"/>
  <c r="AJ13" i="10"/>
  <c r="AJ12" i="10"/>
  <c r="AJ11" i="10"/>
  <c r="AJ10" i="10"/>
  <c r="AJ9" i="10"/>
  <c r="AJ8" i="10"/>
  <c r="AJ7" i="10"/>
  <c r="AJ6" i="10"/>
  <c r="AJ5" i="10"/>
  <c r="AJ4" i="10"/>
  <c r="AJ3" i="10"/>
  <c r="AJ27" i="10" s="1"/>
  <c r="H136" i="6"/>
  <c r="J136" i="6"/>
  <c r="J134" i="6"/>
  <c r="J133" i="6"/>
  <c r="J132" i="6"/>
  <c r="J131" i="6"/>
  <c r="J130" i="6"/>
  <c r="J129" i="6"/>
  <c r="J128" i="6"/>
  <c r="J127" i="6"/>
  <c r="J126" i="6"/>
  <c r="J125" i="6"/>
  <c r="J124" i="6"/>
  <c r="J123" i="6"/>
  <c r="J122" i="6"/>
  <c r="J121" i="6"/>
  <c r="J120" i="6"/>
  <c r="J119" i="6"/>
  <c r="J118" i="6"/>
  <c r="J117" i="6"/>
  <c r="J116" i="6"/>
  <c r="J115" i="6"/>
  <c r="J114" i="6"/>
  <c r="J113" i="6"/>
  <c r="J112" i="6"/>
  <c r="AA25" i="10"/>
  <c r="K25" i="10"/>
  <c r="AF25" i="10" s="1"/>
  <c r="J25" i="10"/>
  <c r="AE25" i="10" s="1"/>
  <c r="I25" i="10"/>
  <c r="AD25" i="10" s="1"/>
  <c r="H25" i="10"/>
  <c r="AC25" i="10" s="1"/>
  <c r="G25" i="10"/>
  <c r="AB25" i="10" s="1"/>
  <c r="AA24" i="10"/>
  <c r="X24" i="10"/>
  <c r="W24" i="10"/>
  <c r="V24" i="10"/>
  <c r="U24" i="10"/>
  <c r="K24" i="10"/>
  <c r="AF24" i="10" s="1"/>
  <c r="J24" i="10"/>
  <c r="AE24" i="10" s="1"/>
  <c r="I24" i="10"/>
  <c r="AD24" i="10" s="1"/>
  <c r="H24" i="10"/>
  <c r="AC24" i="10" s="1"/>
  <c r="G24" i="10"/>
  <c r="AB24" i="10" s="1"/>
  <c r="AA23" i="10"/>
  <c r="X23" i="10"/>
  <c r="W23" i="10"/>
  <c r="V23" i="10"/>
  <c r="U23" i="10"/>
  <c r="K23" i="10"/>
  <c r="AF23" i="10" s="1"/>
  <c r="J23" i="10"/>
  <c r="AE23" i="10" s="1"/>
  <c r="I23" i="10"/>
  <c r="AD23" i="10" s="1"/>
  <c r="H23" i="10"/>
  <c r="AC23" i="10" s="1"/>
  <c r="G23" i="10"/>
  <c r="AB23" i="10" s="1"/>
  <c r="AA22" i="10"/>
  <c r="X22" i="10"/>
  <c r="W22" i="10"/>
  <c r="V22" i="10"/>
  <c r="U22" i="10"/>
  <c r="K22" i="10"/>
  <c r="AF22" i="10" s="1"/>
  <c r="J22" i="10"/>
  <c r="AE22" i="10" s="1"/>
  <c r="I22" i="10"/>
  <c r="AD22" i="10" s="1"/>
  <c r="H22" i="10"/>
  <c r="AC22" i="10" s="1"/>
  <c r="G22" i="10"/>
  <c r="AB22" i="10" s="1"/>
  <c r="AB21" i="10"/>
  <c r="AA21" i="10"/>
  <c r="X21" i="10"/>
  <c r="W21" i="10"/>
  <c r="V21" i="10"/>
  <c r="U21" i="10"/>
  <c r="K21" i="10"/>
  <c r="AF21" i="10" s="1"/>
  <c r="J21" i="10"/>
  <c r="AE21" i="10" s="1"/>
  <c r="I21" i="10"/>
  <c r="AD21" i="10" s="1"/>
  <c r="H21" i="10"/>
  <c r="AC21" i="10" s="1"/>
  <c r="G21" i="10"/>
  <c r="AA20" i="10"/>
  <c r="X20" i="10"/>
  <c r="W20" i="10"/>
  <c r="V20" i="10"/>
  <c r="U20" i="10"/>
  <c r="K20" i="10"/>
  <c r="AF20" i="10" s="1"/>
  <c r="J20" i="10"/>
  <c r="AE20" i="10" s="1"/>
  <c r="I20" i="10"/>
  <c r="AD20" i="10" s="1"/>
  <c r="H20" i="10"/>
  <c r="AC20" i="10" s="1"/>
  <c r="G20" i="10"/>
  <c r="AB20" i="10" s="1"/>
  <c r="AB19" i="10"/>
  <c r="AA19" i="10"/>
  <c r="X19" i="10"/>
  <c r="W19" i="10"/>
  <c r="V19" i="10"/>
  <c r="U19" i="10"/>
  <c r="K19" i="10"/>
  <c r="AF19" i="10" s="1"/>
  <c r="J19" i="10"/>
  <c r="AE19" i="10" s="1"/>
  <c r="I19" i="10"/>
  <c r="AD19" i="10" s="1"/>
  <c r="H19" i="10"/>
  <c r="AC19" i="10" s="1"/>
  <c r="G19" i="10"/>
  <c r="AB18" i="10"/>
  <c r="AA18" i="10"/>
  <c r="X18" i="10"/>
  <c r="W18" i="10"/>
  <c r="V18" i="10"/>
  <c r="U18" i="10"/>
  <c r="K18" i="10"/>
  <c r="AF18" i="10" s="1"/>
  <c r="J18" i="10"/>
  <c r="AE18" i="10" s="1"/>
  <c r="I18" i="10"/>
  <c r="AD18" i="10" s="1"/>
  <c r="H18" i="10"/>
  <c r="AC18" i="10" s="1"/>
  <c r="G18" i="10"/>
  <c r="AA17" i="10"/>
  <c r="X17" i="10"/>
  <c r="W17" i="10"/>
  <c r="V17" i="10"/>
  <c r="U17" i="10"/>
  <c r="K17" i="10"/>
  <c r="AF17" i="10" s="1"/>
  <c r="J17" i="10"/>
  <c r="AE17" i="10" s="1"/>
  <c r="I17" i="10"/>
  <c r="AD17" i="10" s="1"/>
  <c r="H17" i="10"/>
  <c r="AC17" i="10" s="1"/>
  <c r="G17" i="10"/>
  <c r="AB17" i="10" s="1"/>
  <c r="AA16" i="10"/>
  <c r="X16" i="10"/>
  <c r="W16" i="10"/>
  <c r="V16" i="10"/>
  <c r="U16" i="10"/>
  <c r="K16" i="10"/>
  <c r="AF16" i="10" s="1"/>
  <c r="J16" i="10"/>
  <c r="AE16" i="10" s="1"/>
  <c r="I16" i="10"/>
  <c r="AD16" i="10" s="1"/>
  <c r="H16" i="10"/>
  <c r="AC16" i="10" s="1"/>
  <c r="G16" i="10"/>
  <c r="AB16" i="10" s="1"/>
  <c r="AA15" i="10"/>
  <c r="X15" i="10"/>
  <c r="W15" i="10"/>
  <c r="V15" i="10"/>
  <c r="U15" i="10"/>
  <c r="K15" i="10"/>
  <c r="AF15" i="10" s="1"/>
  <c r="J15" i="10"/>
  <c r="AE15" i="10" s="1"/>
  <c r="I15" i="10"/>
  <c r="AD15" i="10" s="1"/>
  <c r="H15" i="10"/>
  <c r="AC15" i="10" s="1"/>
  <c r="G15" i="10"/>
  <c r="AB15" i="10" s="1"/>
  <c r="AA14" i="10"/>
  <c r="X14" i="10"/>
  <c r="W14" i="10"/>
  <c r="V14" i="10"/>
  <c r="U14" i="10"/>
  <c r="K14" i="10"/>
  <c r="AF14" i="10" s="1"/>
  <c r="J14" i="10"/>
  <c r="AE14" i="10" s="1"/>
  <c r="I14" i="10"/>
  <c r="AD14" i="10" s="1"/>
  <c r="H14" i="10"/>
  <c r="AC14" i="10" s="1"/>
  <c r="G14" i="10"/>
  <c r="AB14" i="10" s="1"/>
  <c r="AC13" i="10"/>
  <c r="AA13" i="10"/>
  <c r="X13" i="10"/>
  <c r="W13" i="10"/>
  <c r="V13" i="10"/>
  <c r="U13" i="10"/>
  <c r="K13" i="10"/>
  <c r="AF13" i="10" s="1"/>
  <c r="J13" i="10"/>
  <c r="AE13" i="10" s="1"/>
  <c r="I13" i="10"/>
  <c r="AD13" i="10" s="1"/>
  <c r="H13" i="10"/>
  <c r="G13" i="10"/>
  <c r="AB13" i="10" s="1"/>
  <c r="AA12" i="10"/>
  <c r="X12" i="10"/>
  <c r="W12" i="10"/>
  <c r="V12" i="10"/>
  <c r="U12" i="10"/>
  <c r="K12" i="10"/>
  <c r="AF12" i="10" s="1"/>
  <c r="J12" i="10"/>
  <c r="AE12" i="10" s="1"/>
  <c r="I12" i="10"/>
  <c r="AD12" i="10" s="1"/>
  <c r="H12" i="10"/>
  <c r="AC12" i="10" s="1"/>
  <c r="G12" i="10"/>
  <c r="AB12" i="10" s="1"/>
  <c r="AA11" i="10"/>
  <c r="X11" i="10"/>
  <c r="W11" i="10"/>
  <c r="V11" i="10"/>
  <c r="U11" i="10"/>
  <c r="K11" i="10"/>
  <c r="AF11" i="10" s="1"/>
  <c r="J11" i="10"/>
  <c r="AE11" i="10" s="1"/>
  <c r="I11" i="10"/>
  <c r="AD11" i="10" s="1"/>
  <c r="H11" i="10"/>
  <c r="AC11" i="10" s="1"/>
  <c r="G11" i="10"/>
  <c r="AB11" i="10" s="1"/>
  <c r="AC10" i="10"/>
  <c r="AA10" i="10"/>
  <c r="X10" i="10"/>
  <c r="W10" i="10"/>
  <c r="V10" i="10"/>
  <c r="U10" i="10"/>
  <c r="K10" i="10"/>
  <c r="AF10" i="10" s="1"/>
  <c r="J10" i="10"/>
  <c r="AE10" i="10" s="1"/>
  <c r="I10" i="10"/>
  <c r="AD10" i="10" s="1"/>
  <c r="H10" i="10"/>
  <c r="G10" i="10"/>
  <c r="AB10" i="10" s="1"/>
  <c r="AA9" i="10"/>
  <c r="X9" i="10"/>
  <c r="W9" i="10"/>
  <c r="V9" i="10"/>
  <c r="U9" i="10"/>
  <c r="K9" i="10"/>
  <c r="AF9" i="10" s="1"/>
  <c r="J9" i="10"/>
  <c r="AE9" i="10" s="1"/>
  <c r="I9" i="10"/>
  <c r="AD9" i="10" s="1"/>
  <c r="H9" i="10"/>
  <c r="AC9" i="10" s="1"/>
  <c r="G9" i="10"/>
  <c r="AB9" i="10" s="1"/>
  <c r="AA8" i="10"/>
  <c r="X8" i="10"/>
  <c r="W8" i="10"/>
  <c r="V8" i="10"/>
  <c r="U8" i="10"/>
  <c r="K8" i="10"/>
  <c r="AF8" i="10" s="1"/>
  <c r="J8" i="10"/>
  <c r="AE8" i="10" s="1"/>
  <c r="I8" i="10"/>
  <c r="AD8" i="10" s="1"/>
  <c r="H8" i="10"/>
  <c r="AC8" i="10" s="1"/>
  <c r="G8" i="10"/>
  <c r="AB8" i="10" s="1"/>
  <c r="AA7" i="10"/>
  <c r="X7" i="10"/>
  <c r="W7" i="10"/>
  <c r="V7" i="10"/>
  <c r="U7" i="10"/>
  <c r="K7" i="10"/>
  <c r="AF7" i="10" s="1"/>
  <c r="J7" i="10"/>
  <c r="AE7" i="10" s="1"/>
  <c r="I7" i="10"/>
  <c r="AD7" i="10" s="1"/>
  <c r="H7" i="10"/>
  <c r="AC7" i="10" s="1"/>
  <c r="G7" i="10"/>
  <c r="AB7" i="10" s="1"/>
  <c r="AB6" i="10"/>
  <c r="AA6" i="10"/>
  <c r="X6" i="10"/>
  <c r="W6" i="10"/>
  <c r="V6" i="10"/>
  <c r="U6" i="10"/>
  <c r="K6" i="10"/>
  <c r="AF6" i="10" s="1"/>
  <c r="J6" i="10"/>
  <c r="AE6" i="10" s="1"/>
  <c r="I6" i="10"/>
  <c r="AD6" i="10" s="1"/>
  <c r="H6" i="10"/>
  <c r="AC6" i="10" s="1"/>
  <c r="G6" i="10"/>
  <c r="AA5" i="10"/>
  <c r="X5" i="10"/>
  <c r="W5" i="10"/>
  <c r="V5" i="10"/>
  <c r="U5" i="10"/>
  <c r="K5" i="10"/>
  <c r="AF5" i="10" s="1"/>
  <c r="J5" i="10"/>
  <c r="AE5" i="10" s="1"/>
  <c r="I5" i="10"/>
  <c r="AD5" i="10" s="1"/>
  <c r="H5" i="10"/>
  <c r="AC5" i="10" s="1"/>
  <c r="G5" i="10"/>
  <c r="AB5" i="10" s="1"/>
  <c r="AA4" i="10"/>
  <c r="X4" i="10"/>
  <c r="W4" i="10"/>
  <c r="V4" i="10"/>
  <c r="U4" i="10"/>
  <c r="K4" i="10"/>
  <c r="AF4" i="10" s="1"/>
  <c r="J4" i="10"/>
  <c r="AE4" i="10" s="1"/>
  <c r="I4" i="10"/>
  <c r="AD4" i="10" s="1"/>
  <c r="H4" i="10"/>
  <c r="AC4" i="10" s="1"/>
  <c r="G4" i="10"/>
  <c r="AB4" i="10" s="1"/>
  <c r="AA3" i="10"/>
  <c r="X3" i="10"/>
  <c r="W3" i="10"/>
  <c r="V3" i="10"/>
  <c r="U3" i="10"/>
  <c r="K3" i="10"/>
  <c r="AF3" i="10" s="1"/>
  <c r="J3" i="10"/>
  <c r="AE3" i="10" s="1"/>
  <c r="I3" i="10"/>
  <c r="AD3" i="10" s="1"/>
  <c r="H3" i="10"/>
  <c r="AC3" i="10" s="1"/>
  <c r="G3" i="10"/>
  <c r="AB3" i="10" s="1"/>
  <c r="K2" i="10"/>
  <c r="AF2" i="10" s="1"/>
  <c r="J2" i="10"/>
  <c r="R2" i="10" s="1"/>
  <c r="X2" i="10" s="1"/>
  <c r="AE2" i="10" s="1"/>
  <c r="I2" i="10"/>
  <c r="Q2" i="10" s="1"/>
  <c r="W2" i="10" s="1"/>
  <c r="AD2" i="10" s="1"/>
  <c r="H2" i="10"/>
  <c r="P2" i="10" s="1"/>
  <c r="V2" i="10" s="1"/>
  <c r="AC2" i="10" s="1"/>
  <c r="G2" i="10"/>
  <c r="O2" i="10" s="1"/>
  <c r="U2" i="10" s="1"/>
  <c r="AB2" i="10" s="1"/>
  <c r="X24" i="9"/>
  <c r="W24" i="9"/>
  <c r="V24" i="9"/>
  <c r="U24" i="9"/>
  <c r="X23" i="9"/>
  <c r="W23" i="9"/>
  <c r="V23" i="9"/>
  <c r="U23" i="9"/>
  <c r="X22" i="9"/>
  <c r="W22" i="9"/>
  <c r="V22" i="9"/>
  <c r="U22" i="9"/>
  <c r="X21" i="9"/>
  <c r="W21" i="9"/>
  <c r="V21" i="9"/>
  <c r="U21" i="9"/>
  <c r="X20" i="9"/>
  <c r="W20" i="9"/>
  <c r="V20" i="9"/>
  <c r="U20" i="9"/>
  <c r="X19" i="9"/>
  <c r="W19" i="9"/>
  <c r="V19" i="9"/>
  <c r="U19" i="9"/>
  <c r="X18" i="9"/>
  <c r="W18" i="9"/>
  <c r="V18" i="9"/>
  <c r="U18" i="9"/>
  <c r="X17" i="9"/>
  <c r="W17" i="9"/>
  <c r="V17" i="9"/>
  <c r="U17" i="9"/>
  <c r="X16" i="9"/>
  <c r="W16" i="9"/>
  <c r="V16" i="9"/>
  <c r="U16" i="9"/>
  <c r="X15" i="9"/>
  <c r="W15" i="9"/>
  <c r="V15" i="9"/>
  <c r="U15" i="9"/>
  <c r="X14" i="9"/>
  <c r="W14" i="9"/>
  <c r="V14" i="9"/>
  <c r="U14" i="9"/>
  <c r="X13" i="9"/>
  <c r="W13" i="9"/>
  <c r="V13" i="9"/>
  <c r="U13" i="9"/>
  <c r="X12" i="9"/>
  <c r="W12" i="9"/>
  <c r="V12" i="9"/>
  <c r="U12" i="9"/>
  <c r="X11" i="9"/>
  <c r="W11" i="9"/>
  <c r="V11" i="9"/>
  <c r="U11" i="9"/>
  <c r="X10" i="9"/>
  <c r="W10" i="9"/>
  <c r="V10" i="9"/>
  <c r="U10" i="9"/>
  <c r="X9" i="9"/>
  <c r="W9" i="9"/>
  <c r="V9" i="9"/>
  <c r="U9" i="9"/>
  <c r="X8" i="9"/>
  <c r="W8" i="9"/>
  <c r="V8" i="9"/>
  <c r="U8" i="9"/>
  <c r="X7" i="9"/>
  <c r="W7" i="9"/>
  <c r="V7" i="9"/>
  <c r="U7" i="9"/>
  <c r="X6" i="9"/>
  <c r="W6" i="9"/>
  <c r="V6" i="9"/>
  <c r="U6" i="9"/>
  <c r="X5" i="9"/>
  <c r="W5" i="9"/>
  <c r="V5" i="9"/>
  <c r="U5" i="9"/>
  <c r="X4" i="9"/>
  <c r="W4" i="9"/>
  <c r="V4" i="9"/>
  <c r="U4" i="9"/>
  <c r="X3" i="9"/>
  <c r="W3" i="9"/>
  <c r="V3" i="9"/>
  <c r="U3" i="9"/>
  <c r="AA25" i="9"/>
  <c r="K25" i="9"/>
  <c r="AF25" i="9" s="1"/>
  <c r="J25" i="9"/>
  <c r="AE25" i="9" s="1"/>
  <c r="I25" i="9"/>
  <c r="AD25" i="9" s="1"/>
  <c r="H25" i="9"/>
  <c r="AC25" i="9" s="1"/>
  <c r="G25" i="9"/>
  <c r="AB25" i="9" s="1"/>
  <c r="AA24" i="9"/>
  <c r="K24" i="9"/>
  <c r="AF24" i="9" s="1"/>
  <c r="J24" i="9"/>
  <c r="AE24" i="9" s="1"/>
  <c r="I24" i="9"/>
  <c r="AD24" i="9" s="1"/>
  <c r="H24" i="9"/>
  <c r="AC24" i="9" s="1"/>
  <c r="G24" i="9"/>
  <c r="AB24" i="9" s="1"/>
  <c r="AA23" i="9"/>
  <c r="K23" i="9"/>
  <c r="AF23" i="9" s="1"/>
  <c r="J23" i="9"/>
  <c r="AE23" i="9" s="1"/>
  <c r="I23" i="9"/>
  <c r="AD23" i="9" s="1"/>
  <c r="H23" i="9"/>
  <c r="AC23" i="9" s="1"/>
  <c r="G23" i="9"/>
  <c r="AB23" i="9" s="1"/>
  <c r="AA22" i="9"/>
  <c r="K22" i="9"/>
  <c r="AF22" i="9" s="1"/>
  <c r="J22" i="9"/>
  <c r="AE22" i="9" s="1"/>
  <c r="I22" i="9"/>
  <c r="AD22" i="9" s="1"/>
  <c r="H22" i="9"/>
  <c r="AC22" i="9" s="1"/>
  <c r="G22" i="9"/>
  <c r="AB22" i="9" s="1"/>
  <c r="AF21" i="9"/>
  <c r="AA21" i="9"/>
  <c r="K21" i="9"/>
  <c r="J21" i="9"/>
  <c r="AE21" i="9" s="1"/>
  <c r="I21" i="9"/>
  <c r="AD21" i="9" s="1"/>
  <c r="H21" i="9"/>
  <c r="AC21" i="9" s="1"/>
  <c r="G21" i="9"/>
  <c r="AB21" i="9" s="1"/>
  <c r="AF20" i="9"/>
  <c r="AA20" i="9"/>
  <c r="K20" i="9"/>
  <c r="J20" i="9"/>
  <c r="AE20" i="9" s="1"/>
  <c r="I20" i="9"/>
  <c r="AD20" i="9" s="1"/>
  <c r="H20" i="9"/>
  <c r="AC20" i="9" s="1"/>
  <c r="G20" i="9"/>
  <c r="AB20" i="9" s="1"/>
  <c r="AA19" i="9"/>
  <c r="K19" i="9"/>
  <c r="AF19" i="9" s="1"/>
  <c r="J19" i="9"/>
  <c r="AE19" i="9" s="1"/>
  <c r="I19" i="9"/>
  <c r="AD19" i="9" s="1"/>
  <c r="H19" i="9"/>
  <c r="AC19" i="9" s="1"/>
  <c r="G19" i="9"/>
  <c r="AB19" i="9" s="1"/>
  <c r="AA18" i="9"/>
  <c r="K18" i="9"/>
  <c r="AF18" i="9" s="1"/>
  <c r="J18" i="9"/>
  <c r="AE18" i="9" s="1"/>
  <c r="I18" i="9"/>
  <c r="AD18" i="9" s="1"/>
  <c r="H18" i="9"/>
  <c r="AC18" i="9" s="1"/>
  <c r="G18" i="9"/>
  <c r="AB18" i="9" s="1"/>
  <c r="AF17" i="9"/>
  <c r="AA17" i="9"/>
  <c r="K17" i="9"/>
  <c r="J17" i="9"/>
  <c r="AE17" i="9" s="1"/>
  <c r="I17" i="9"/>
  <c r="AD17" i="9" s="1"/>
  <c r="H17" i="9"/>
  <c r="AC17" i="9" s="1"/>
  <c r="G17" i="9"/>
  <c r="AB17" i="9" s="1"/>
  <c r="AA16" i="9"/>
  <c r="K16" i="9"/>
  <c r="AF16" i="9" s="1"/>
  <c r="J16" i="9"/>
  <c r="AE16" i="9" s="1"/>
  <c r="I16" i="9"/>
  <c r="AD16" i="9" s="1"/>
  <c r="H16" i="9"/>
  <c r="AC16" i="9" s="1"/>
  <c r="G16" i="9"/>
  <c r="AB16" i="9" s="1"/>
  <c r="AA15" i="9"/>
  <c r="K15" i="9"/>
  <c r="AF15" i="9" s="1"/>
  <c r="J15" i="9"/>
  <c r="AE15" i="9" s="1"/>
  <c r="I15" i="9"/>
  <c r="AD15" i="9" s="1"/>
  <c r="H15" i="9"/>
  <c r="AC15" i="9" s="1"/>
  <c r="G15" i="9"/>
  <c r="AB15" i="9" s="1"/>
  <c r="AE14" i="9"/>
  <c r="AA14" i="9"/>
  <c r="K14" i="9"/>
  <c r="AF14" i="9" s="1"/>
  <c r="J14" i="9"/>
  <c r="I14" i="9"/>
  <c r="AD14" i="9" s="1"/>
  <c r="H14" i="9"/>
  <c r="AC14" i="9" s="1"/>
  <c r="G14" i="9"/>
  <c r="AB14" i="9" s="1"/>
  <c r="AF13" i="9"/>
  <c r="AA13" i="9"/>
  <c r="K13" i="9"/>
  <c r="J13" i="9"/>
  <c r="AE13" i="9" s="1"/>
  <c r="I13" i="9"/>
  <c r="AD13" i="9" s="1"/>
  <c r="H13" i="9"/>
  <c r="AC13" i="9" s="1"/>
  <c r="G13" i="9"/>
  <c r="AB13" i="9" s="1"/>
  <c r="AF12" i="9"/>
  <c r="AA12" i="9"/>
  <c r="K12" i="9"/>
  <c r="J12" i="9"/>
  <c r="AE12" i="9" s="1"/>
  <c r="I12" i="9"/>
  <c r="AD12" i="9" s="1"/>
  <c r="H12" i="9"/>
  <c r="AC12" i="9" s="1"/>
  <c r="G12" i="9"/>
  <c r="AB12" i="9" s="1"/>
  <c r="AA11" i="9"/>
  <c r="K11" i="9"/>
  <c r="AF11" i="9" s="1"/>
  <c r="J11" i="9"/>
  <c r="AE11" i="9" s="1"/>
  <c r="I11" i="9"/>
  <c r="AD11" i="9" s="1"/>
  <c r="H11" i="9"/>
  <c r="AC11" i="9" s="1"/>
  <c r="G11" i="9"/>
  <c r="AB11" i="9" s="1"/>
  <c r="AE10" i="9"/>
  <c r="AA10" i="9"/>
  <c r="K10" i="9"/>
  <c r="AF10" i="9" s="1"/>
  <c r="J10" i="9"/>
  <c r="I10" i="9"/>
  <c r="AD10" i="9" s="1"/>
  <c r="H10" i="9"/>
  <c r="AC10" i="9" s="1"/>
  <c r="G10" i="9"/>
  <c r="AB10" i="9" s="1"/>
  <c r="AF9" i="9"/>
  <c r="AE9" i="9"/>
  <c r="AA9" i="9"/>
  <c r="K9" i="9"/>
  <c r="J9" i="9"/>
  <c r="I9" i="9"/>
  <c r="AD9" i="9" s="1"/>
  <c r="H9" i="9"/>
  <c r="AC9" i="9" s="1"/>
  <c r="G9" i="9"/>
  <c r="AB9" i="9" s="1"/>
  <c r="AA8" i="9"/>
  <c r="K8" i="9"/>
  <c r="AF8" i="9" s="1"/>
  <c r="J8" i="9"/>
  <c r="AE8" i="9" s="1"/>
  <c r="I8" i="9"/>
  <c r="AD8" i="9" s="1"/>
  <c r="H8" i="9"/>
  <c r="AC8" i="9" s="1"/>
  <c r="G8" i="9"/>
  <c r="AB8" i="9" s="1"/>
  <c r="AD7" i="9"/>
  <c r="AA7" i="9"/>
  <c r="K7" i="9"/>
  <c r="AF7" i="9" s="1"/>
  <c r="J7" i="9"/>
  <c r="AE7" i="9" s="1"/>
  <c r="I7" i="9"/>
  <c r="H7" i="9"/>
  <c r="AC7" i="9" s="1"/>
  <c r="G7" i="9"/>
  <c r="AB7" i="9" s="1"/>
  <c r="AE6" i="9"/>
  <c r="AD6" i="9"/>
  <c r="AA6" i="9"/>
  <c r="K6" i="9"/>
  <c r="AF6" i="9" s="1"/>
  <c r="J6" i="9"/>
  <c r="I6" i="9"/>
  <c r="H6" i="9"/>
  <c r="AC6" i="9" s="1"/>
  <c r="G6" i="9"/>
  <c r="AB6" i="9" s="1"/>
  <c r="AF5" i="9"/>
  <c r="AA5" i="9"/>
  <c r="K5" i="9"/>
  <c r="J5" i="9"/>
  <c r="AE5" i="9" s="1"/>
  <c r="I5" i="9"/>
  <c r="AD5" i="9" s="1"/>
  <c r="H5" i="9"/>
  <c r="AC5" i="9" s="1"/>
  <c r="G5" i="9"/>
  <c r="AB5" i="9" s="1"/>
  <c r="AF4" i="9"/>
  <c r="AA4" i="9"/>
  <c r="K4" i="9"/>
  <c r="J4" i="9"/>
  <c r="AE4" i="9" s="1"/>
  <c r="I4" i="9"/>
  <c r="AD4" i="9" s="1"/>
  <c r="H4" i="9"/>
  <c r="AC4" i="9" s="1"/>
  <c r="G4" i="9"/>
  <c r="AB4" i="9" s="1"/>
  <c r="AD3" i="9"/>
  <c r="AA3" i="9"/>
  <c r="K3" i="9"/>
  <c r="AF3" i="9" s="1"/>
  <c r="J3" i="9"/>
  <c r="AE3" i="9" s="1"/>
  <c r="I3" i="9"/>
  <c r="H3" i="9"/>
  <c r="AC3" i="9" s="1"/>
  <c r="G3" i="9"/>
  <c r="AB3" i="9" s="1"/>
  <c r="AF2" i="9"/>
  <c r="K2" i="9"/>
  <c r="J2" i="9"/>
  <c r="R2" i="9" s="1"/>
  <c r="X2" i="9" s="1"/>
  <c r="AE2" i="9" s="1"/>
  <c r="I2" i="9"/>
  <c r="Q2" i="9" s="1"/>
  <c r="W2" i="9" s="1"/>
  <c r="AD2" i="9" s="1"/>
  <c r="H2" i="9"/>
  <c r="P2" i="9" s="1"/>
  <c r="V2" i="9" s="1"/>
  <c r="AC2" i="9" s="1"/>
  <c r="G2" i="9"/>
  <c r="O2" i="9" s="1"/>
  <c r="U2" i="9" s="1"/>
  <c r="AB2" i="9" s="1"/>
  <c r="G110" i="6"/>
  <c r="AF4" i="6"/>
  <c r="AF5" i="6"/>
  <c r="AF6" i="6"/>
  <c r="AF7" i="6"/>
  <c r="AF8" i="6"/>
  <c r="AF9" i="6"/>
  <c r="AF10" i="6"/>
  <c r="AF11" i="6"/>
  <c r="AF12" i="6"/>
  <c r="AF13" i="6"/>
  <c r="AF14" i="6"/>
  <c r="AF15" i="6"/>
  <c r="AF16" i="6"/>
  <c r="AF17" i="6"/>
  <c r="AF18" i="6"/>
  <c r="AF19" i="6"/>
  <c r="AF20" i="6"/>
  <c r="AF21" i="6"/>
  <c r="AF22" i="6"/>
  <c r="AF23" i="6"/>
  <c r="AF24" i="6"/>
  <c r="AF25" i="6"/>
  <c r="AF3" i="6"/>
  <c r="AE25" i="6"/>
  <c r="AE24" i="6"/>
  <c r="AE23" i="6"/>
  <c r="AE22" i="6"/>
  <c r="AE21" i="6"/>
  <c r="AE20" i="6"/>
  <c r="AE19" i="6"/>
  <c r="AE18" i="6"/>
  <c r="AE17" i="6"/>
  <c r="AE16" i="6"/>
  <c r="AE15" i="6"/>
  <c r="AE14" i="6"/>
  <c r="AE13" i="6"/>
  <c r="AE12" i="6"/>
  <c r="AE11" i="6"/>
  <c r="AE10" i="6"/>
  <c r="AE9" i="6"/>
  <c r="AE8" i="6"/>
  <c r="AE7" i="6"/>
  <c r="AE6" i="6"/>
  <c r="AE5" i="6"/>
  <c r="AE4" i="6"/>
  <c r="AE3" i="6"/>
  <c r="AD25" i="6"/>
  <c r="AC25" i="6"/>
  <c r="AB25" i="6"/>
  <c r="AD24" i="6"/>
  <c r="AC24" i="6"/>
  <c r="AB24" i="6"/>
  <c r="AD23" i="6"/>
  <c r="AC23" i="6"/>
  <c r="AB23" i="6"/>
  <c r="AD22" i="6"/>
  <c r="AC22" i="6"/>
  <c r="AB22" i="6"/>
  <c r="AD21" i="6"/>
  <c r="AC21" i="6"/>
  <c r="AB21" i="6"/>
  <c r="AD20" i="6"/>
  <c r="AC20" i="6"/>
  <c r="AB20" i="6"/>
  <c r="AD19" i="6"/>
  <c r="AC19" i="6"/>
  <c r="AB19" i="6"/>
  <c r="AD18" i="6"/>
  <c r="AC18" i="6"/>
  <c r="AB18" i="6"/>
  <c r="AD17" i="6"/>
  <c r="AC17" i="6"/>
  <c r="AB17" i="6"/>
  <c r="AD16" i="6"/>
  <c r="AC16" i="6"/>
  <c r="AB16" i="6"/>
  <c r="AD15" i="6"/>
  <c r="AC15" i="6"/>
  <c r="AB15" i="6"/>
  <c r="AD14" i="6"/>
  <c r="AC14" i="6"/>
  <c r="AB14" i="6"/>
  <c r="AD13" i="6"/>
  <c r="AC13" i="6"/>
  <c r="AB13" i="6"/>
  <c r="AD12" i="6"/>
  <c r="AC12" i="6"/>
  <c r="AB12" i="6"/>
  <c r="AD11" i="6"/>
  <c r="AC11" i="6"/>
  <c r="AB11" i="6"/>
  <c r="AD10" i="6"/>
  <c r="AC10" i="6"/>
  <c r="AB10" i="6"/>
  <c r="AD9" i="6"/>
  <c r="AC9" i="6"/>
  <c r="AB9" i="6"/>
  <c r="AD8" i="6"/>
  <c r="AC8" i="6"/>
  <c r="AB8" i="6"/>
  <c r="AD7" i="6"/>
  <c r="AC7" i="6"/>
  <c r="AB7" i="6"/>
  <c r="AD6" i="6"/>
  <c r="AC6" i="6"/>
  <c r="AB6" i="6"/>
  <c r="AD5" i="6"/>
  <c r="AC5" i="6"/>
  <c r="AB5" i="6"/>
  <c r="AD4" i="6"/>
  <c r="AC4" i="6"/>
  <c r="AB4" i="6"/>
  <c r="AD3" i="6"/>
  <c r="AC3" i="6"/>
  <c r="AB3" i="6"/>
  <c r="AF2" i="6"/>
  <c r="AE2" i="6"/>
  <c r="AD2" i="6"/>
  <c r="AC2" i="6"/>
  <c r="AB2" i="6"/>
  <c r="AA25" i="6"/>
  <c r="AA24" i="6"/>
  <c r="AA23" i="6"/>
  <c r="AA22" i="6"/>
  <c r="AA21" i="6"/>
  <c r="AA20" i="6"/>
  <c r="AA19" i="6"/>
  <c r="AA18" i="6"/>
  <c r="AA17" i="6"/>
  <c r="AA16" i="6"/>
  <c r="AA15" i="6"/>
  <c r="AA14" i="6"/>
  <c r="AA13" i="6"/>
  <c r="AA12" i="6"/>
  <c r="AA11" i="6"/>
  <c r="AA10" i="6"/>
  <c r="AA9" i="6"/>
  <c r="AA8" i="6"/>
  <c r="AA7" i="6"/>
  <c r="AA6" i="6"/>
  <c r="AA5" i="6"/>
  <c r="AA4" i="6"/>
  <c r="AA3" i="6"/>
  <c r="X2" i="6"/>
  <c r="W2" i="6"/>
  <c r="V2" i="6"/>
  <c r="U2" i="6"/>
  <c r="R2" i="6"/>
  <c r="Q2" i="6"/>
  <c r="P2" i="6"/>
  <c r="O2" i="6"/>
  <c r="AQ7" i="11" l="1"/>
  <c r="AQ13" i="11"/>
  <c r="AO13" i="11"/>
  <c r="AQ22" i="11"/>
  <c r="AQ23" i="11"/>
  <c r="AQ5" i="11"/>
  <c r="AQ1" i="11" s="1"/>
  <c r="AO5" i="11"/>
  <c r="AQ14" i="11"/>
  <c r="AO18" i="11"/>
  <c r="AQ18" i="11"/>
  <c r="AN27" i="11"/>
  <c r="AQ15" i="11"/>
  <c r="AQ21" i="11"/>
  <c r="AO21" i="11"/>
  <c r="AQ10" i="11"/>
  <c r="AO10" i="11"/>
  <c r="AQ16" i="11"/>
  <c r="AO3" i="11"/>
  <c r="AO27" i="11" s="1"/>
  <c r="AO19" i="11"/>
  <c r="AQ6" i="11"/>
  <c r="AF27" i="12"/>
  <c r="AF27" i="10"/>
  <c r="AG10" i="10"/>
  <c r="AH10" i="10" s="1"/>
  <c r="AG20" i="10"/>
  <c r="AG12" i="10"/>
  <c r="AG4" i="10"/>
  <c r="AG25" i="10"/>
  <c r="AH25" i="10" s="1"/>
  <c r="AI25" i="10" s="1"/>
  <c r="AG9" i="10"/>
  <c r="AH9" i="10" s="1"/>
  <c r="AI9" i="10" s="1"/>
  <c r="AG17" i="10"/>
  <c r="AH17" i="10" s="1"/>
  <c r="AI17" i="10" s="1"/>
  <c r="AG18" i="10"/>
  <c r="AH18" i="10" s="1"/>
  <c r="AG8" i="10"/>
  <c r="AH8" i="10" s="1"/>
  <c r="AG11" i="10"/>
  <c r="AG16" i="10"/>
  <c r="AH16" i="10" s="1"/>
  <c r="AG24" i="10"/>
  <c r="AH24" i="10" s="1"/>
  <c r="AG25" i="12"/>
  <c r="AH25" i="12" s="1"/>
  <c r="AG19" i="12"/>
  <c r="AH19" i="12" s="1"/>
  <c r="AG11" i="12"/>
  <c r="AH11" i="12" s="1"/>
  <c r="AI11" i="12" s="1"/>
  <c r="AG3" i="12"/>
  <c r="AG6" i="12"/>
  <c r="AH6" i="12" s="1"/>
  <c r="AG10" i="12"/>
  <c r="AH10" i="12" s="1"/>
  <c r="AI10" i="12" s="1"/>
  <c r="AG14" i="12"/>
  <c r="AH14" i="12" s="1"/>
  <c r="AG18" i="12"/>
  <c r="AH18" i="12" s="1"/>
  <c r="AG7" i="12"/>
  <c r="AH7" i="12" s="1"/>
  <c r="AI7" i="12" s="1"/>
  <c r="AG15" i="12"/>
  <c r="AH15" i="12" s="1"/>
  <c r="AG23" i="12"/>
  <c r="AH23" i="12" s="1"/>
  <c r="AG22" i="12"/>
  <c r="AH22" i="12" s="1"/>
  <c r="AG5" i="12"/>
  <c r="AH5" i="12" s="1"/>
  <c r="AG9" i="12"/>
  <c r="AH9" i="12" s="1"/>
  <c r="AI9" i="12" s="1"/>
  <c r="AG13" i="12"/>
  <c r="AH13" i="12" s="1"/>
  <c r="AG17" i="12"/>
  <c r="AH17" i="12" s="1"/>
  <c r="AI17" i="12" s="1"/>
  <c r="AG21" i="12"/>
  <c r="AH21" i="12" s="1"/>
  <c r="AG4" i="12"/>
  <c r="AH4" i="12" s="1"/>
  <c r="AI4" i="12" s="1"/>
  <c r="AG12" i="12"/>
  <c r="AH12" i="12" s="1"/>
  <c r="AG20" i="12"/>
  <c r="AH20" i="12" s="1"/>
  <c r="AI20" i="12" s="1"/>
  <c r="AG8" i="12"/>
  <c r="AH8" i="12" s="1"/>
  <c r="AI8" i="12" s="1"/>
  <c r="AG16" i="12"/>
  <c r="AH16" i="12" s="1"/>
  <c r="AG24" i="12"/>
  <c r="AH24" i="12" s="1"/>
  <c r="AI24" i="12" s="1"/>
  <c r="AG10" i="11"/>
  <c r="AH10" i="11" s="1"/>
  <c r="AG18" i="11"/>
  <c r="AH18" i="11" s="1"/>
  <c r="AI18" i="11" s="1"/>
  <c r="AG3" i="11"/>
  <c r="AH3" i="11" s="1"/>
  <c r="AG8" i="11"/>
  <c r="AH8" i="11" s="1"/>
  <c r="AG16" i="11"/>
  <c r="AH16" i="11" s="1"/>
  <c r="AI16" i="11" s="1"/>
  <c r="AG24" i="11"/>
  <c r="AH24" i="11" s="1"/>
  <c r="AI24" i="11" s="1"/>
  <c r="AG11" i="11"/>
  <c r="AH11" i="11" s="1"/>
  <c r="AG19" i="11"/>
  <c r="AH19" i="11" s="1"/>
  <c r="AG4" i="11"/>
  <c r="AH4" i="11" s="1"/>
  <c r="AK4" i="11" s="1"/>
  <c r="AG6" i="11"/>
  <c r="AH6" i="11" s="1"/>
  <c r="AG7" i="11"/>
  <c r="AH7" i="11" s="1"/>
  <c r="AG12" i="11"/>
  <c r="AH12" i="11" s="1"/>
  <c r="AG15" i="11"/>
  <c r="AH15" i="11" s="1"/>
  <c r="AG20" i="11"/>
  <c r="AH20" i="11" s="1"/>
  <c r="AI20" i="11" s="1"/>
  <c r="AG23" i="11"/>
  <c r="AH23" i="11" s="1"/>
  <c r="AG25" i="11"/>
  <c r="AH25" i="11" s="1"/>
  <c r="AG13" i="11"/>
  <c r="AH13" i="11" s="1"/>
  <c r="AG21" i="11"/>
  <c r="AH21" i="11" s="1"/>
  <c r="AG14" i="11"/>
  <c r="AH14" i="11" s="1"/>
  <c r="AI14" i="11" s="1"/>
  <c r="AG22" i="11"/>
  <c r="AH22" i="11" s="1"/>
  <c r="AI22" i="11" s="1"/>
  <c r="AG9" i="11"/>
  <c r="AH9" i="11" s="1"/>
  <c r="AG17" i="11"/>
  <c r="AH17" i="11" s="1"/>
  <c r="AG5" i="11"/>
  <c r="AH5" i="11" s="1"/>
  <c r="AH21" i="10"/>
  <c r="AI21" i="10" s="1"/>
  <c r="AG23" i="10"/>
  <c r="AH23" i="10" s="1"/>
  <c r="AG13" i="10"/>
  <c r="AH13" i="10" s="1"/>
  <c r="AI13" i="10" s="1"/>
  <c r="AG7" i="10"/>
  <c r="AH7" i="10" s="1"/>
  <c r="AI7" i="10" s="1"/>
  <c r="AG15" i="10"/>
  <c r="AH15" i="10" s="1"/>
  <c r="AI15" i="10" s="1"/>
  <c r="AG21" i="10"/>
  <c r="AG19" i="10"/>
  <c r="AH19" i="10" s="1"/>
  <c r="AH20" i="10"/>
  <c r="AI20" i="10" s="1"/>
  <c r="AG22" i="10"/>
  <c r="AH22" i="10" s="1"/>
  <c r="AI22" i="10" s="1"/>
  <c r="AG6" i="10"/>
  <c r="AH6" i="10" s="1"/>
  <c r="AI6" i="10" s="1"/>
  <c r="AH12" i="10"/>
  <c r="AI12" i="10" s="1"/>
  <c r="AG14" i="10"/>
  <c r="AH4" i="10"/>
  <c r="AI4" i="10" s="1"/>
  <c r="AG5" i="10"/>
  <c r="AH5" i="10" s="1"/>
  <c r="AH14" i="10"/>
  <c r="AI14" i="10" s="1"/>
  <c r="AG3" i="10"/>
  <c r="AG27" i="10" s="1"/>
  <c r="AH11" i="10"/>
  <c r="AG15" i="9"/>
  <c r="AH15" i="9" s="1"/>
  <c r="AG12" i="9"/>
  <c r="AH12" i="9" s="1"/>
  <c r="AG11" i="9"/>
  <c r="AH11" i="9" s="1"/>
  <c r="AG14" i="9"/>
  <c r="AH14" i="9" s="1"/>
  <c r="AG18" i="9"/>
  <c r="AH18" i="9" s="1"/>
  <c r="AG7" i="9"/>
  <c r="AH7" i="9" s="1"/>
  <c r="AG10" i="9"/>
  <c r="AH10" i="9" s="1"/>
  <c r="AG13" i="9"/>
  <c r="AH13" i="9" s="1"/>
  <c r="AG4" i="9"/>
  <c r="AH4" i="9" s="1"/>
  <c r="AG5" i="9"/>
  <c r="AH5" i="9" s="1"/>
  <c r="AG6" i="9"/>
  <c r="AH6" i="9" s="1"/>
  <c r="AG3" i="9"/>
  <c r="AG24" i="9"/>
  <c r="AH24" i="9" s="1"/>
  <c r="AG25" i="9"/>
  <c r="AH25" i="9" s="1"/>
  <c r="AG16" i="9"/>
  <c r="AH16" i="9" s="1"/>
  <c r="AG17" i="9"/>
  <c r="AH17" i="9" s="1"/>
  <c r="AG21" i="9"/>
  <c r="AH21" i="9" s="1"/>
  <c r="AG8" i="9"/>
  <c r="AH8" i="9" s="1"/>
  <c r="AG9" i="9"/>
  <c r="AH9" i="9" s="1"/>
  <c r="AG19" i="9"/>
  <c r="AH19" i="9" s="1"/>
  <c r="AG20" i="9"/>
  <c r="AH20" i="9" s="1"/>
  <c r="AG22" i="9"/>
  <c r="AH22" i="9" s="1"/>
  <c r="AG23" i="9"/>
  <c r="AH23" i="9" s="1"/>
  <c r="AG6" i="6"/>
  <c r="AH6" i="6" s="1"/>
  <c r="AG14" i="6"/>
  <c r="AH14" i="6" s="1"/>
  <c r="AG22" i="6"/>
  <c r="AH22" i="6" s="1"/>
  <c r="AG5" i="6"/>
  <c r="AH5" i="6" s="1"/>
  <c r="AG3" i="6"/>
  <c r="AH3" i="6" s="1"/>
  <c r="AG10" i="6"/>
  <c r="AH10" i="6" s="1"/>
  <c r="AG18" i="6"/>
  <c r="AH18" i="6" s="1"/>
  <c r="AG13" i="6"/>
  <c r="AH13" i="6" s="1"/>
  <c r="AG21" i="6"/>
  <c r="AH21" i="6" s="1"/>
  <c r="AG16" i="6"/>
  <c r="AH16" i="6" s="1"/>
  <c r="AG24" i="6"/>
  <c r="AH24" i="6" s="1"/>
  <c r="AG4" i="6"/>
  <c r="AH4" i="6" s="1"/>
  <c r="AG9" i="6"/>
  <c r="AH9" i="6" s="1"/>
  <c r="AG12" i="6"/>
  <c r="AH12" i="6" s="1"/>
  <c r="AG17" i="6"/>
  <c r="AH17" i="6" s="1"/>
  <c r="AG20" i="6"/>
  <c r="AH20" i="6" s="1"/>
  <c r="AG25" i="6"/>
  <c r="AH25" i="6" s="1"/>
  <c r="AG7" i="6"/>
  <c r="AH7" i="6" s="1"/>
  <c r="AG15" i="6"/>
  <c r="AH15" i="6" s="1"/>
  <c r="AG23" i="6"/>
  <c r="AH23" i="6" s="1"/>
  <c r="AG8" i="6"/>
  <c r="AH8" i="6" s="1"/>
  <c r="AG11" i="6"/>
  <c r="AH11" i="6" s="1"/>
  <c r="AG19" i="6"/>
  <c r="AH19" i="6" s="1"/>
  <c r="AI23" i="10" l="1"/>
  <c r="AK23" i="10"/>
  <c r="Q23" i="1" s="1"/>
  <c r="AK13" i="10"/>
  <c r="Q13" i="1" s="1"/>
  <c r="AI5" i="10"/>
  <c r="AK5" i="10"/>
  <c r="Q5" i="1" s="1"/>
  <c r="AK8" i="10"/>
  <c r="Q8" i="1" s="1"/>
  <c r="AI8" i="10"/>
  <c r="AK24" i="10"/>
  <c r="Q24" i="1" s="1"/>
  <c r="AI24" i="10"/>
  <c r="AK16" i="10"/>
  <c r="Q16" i="1" s="1"/>
  <c r="AI16" i="10"/>
  <c r="AK10" i="10"/>
  <c r="Q10" i="1" s="1"/>
  <c r="AI10" i="10"/>
  <c r="AK19" i="10"/>
  <c r="Q19" i="1" s="1"/>
  <c r="AI19" i="10"/>
  <c r="AK18" i="10"/>
  <c r="Q18" i="1" s="1"/>
  <c r="AI18" i="10"/>
  <c r="AK15" i="10"/>
  <c r="Q15" i="1" s="1"/>
  <c r="AK7" i="10"/>
  <c r="Q7" i="1" s="1"/>
  <c r="AK20" i="10"/>
  <c r="Q20" i="1" s="1"/>
  <c r="AK22" i="10"/>
  <c r="Q22" i="1" s="1"/>
  <c r="AK12" i="10"/>
  <c r="Q12" i="1" s="1"/>
  <c r="AK14" i="10"/>
  <c r="Q14" i="1" s="1"/>
  <c r="AK4" i="10"/>
  <c r="Q4" i="1" s="1"/>
  <c r="AI11" i="10"/>
  <c r="AK11" i="10"/>
  <c r="Q11" i="1" s="1"/>
  <c r="AK6" i="10"/>
  <c r="Q6" i="1" s="1"/>
  <c r="AK25" i="10"/>
  <c r="Q25" i="1" s="1"/>
  <c r="AK17" i="10"/>
  <c r="Q17" i="1" s="1"/>
  <c r="AK21" i="10"/>
  <c r="Q21" i="1" s="1"/>
  <c r="AK9" i="10"/>
  <c r="Q9" i="1" s="1"/>
  <c r="AH3" i="9"/>
  <c r="AG1" i="9"/>
  <c r="AH3" i="12"/>
  <c r="AI3" i="12" s="1"/>
  <c r="AG27" i="12"/>
  <c r="AK4" i="12"/>
  <c r="AK17" i="12"/>
  <c r="AK20" i="12"/>
  <c r="AI6" i="12"/>
  <c r="AK6" i="12"/>
  <c r="AI16" i="12"/>
  <c r="AK16" i="12"/>
  <c r="AI21" i="12"/>
  <c r="AK21" i="12"/>
  <c r="AI13" i="12"/>
  <c r="AK13" i="12"/>
  <c r="AI25" i="12"/>
  <c r="AK25" i="12"/>
  <c r="AI22" i="12"/>
  <c r="AK22" i="12"/>
  <c r="AI12" i="12"/>
  <c r="AK12" i="12"/>
  <c r="AI18" i="12"/>
  <c r="AK18" i="12"/>
  <c r="AI19" i="12"/>
  <c r="AK19" i="12"/>
  <c r="AI5" i="12"/>
  <c r="AK5" i="12"/>
  <c r="AI14" i="12"/>
  <c r="AK14" i="12"/>
  <c r="AI15" i="12"/>
  <c r="AK15" i="12"/>
  <c r="AK10" i="12"/>
  <c r="AI23" i="12"/>
  <c r="AK23" i="12"/>
  <c r="AK8" i="12"/>
  <c r="AG1" i="12"/>
  <c r="AK9" i="12"/>
  <c r="AK11" i="12"/>
  <c r="AK7" i="12"/>
  <c r="AK24" i="12"/>
  <c r="AI4" i="11"/>
  <c r="AK24" i="11"/>
  <c r="AI13" i="11"/>
  <c r="AK13" i="11"/>
  <c r="AI12" i="11"/>
  <c r="AK12" i="11"/>
  <c r="AK17" i="11"/>
  <c r="AI17" i="11"/>
  <c r="AK6" i="11"/>
  <c r="AI6" i="11"/>
  <c r="AI25" i="11"/>
  <c r="AK25" i="11"/>
  <c r="AI9" i="11"/>
  <c r="AK9" i="11"/>
  <c r="AI23" i="11"/>
  <c r="AK23" i="11"/>
  <c r="AI19" i="11"/>
  <c r="AK19" i="11"/>
  <c r="AI21" i="11"/>
  <c r="AK21" i="11"/>
  <c r="AI11" i="11"/>
  <c r="AK11" i="11"/>
  <c r="AI15" i="11"/>
  <c r="AK15" i="11"/>
  <c r="AI7" i="11"/>
  <c r="AK7" i="11"/>
  <c r="AK8" i="11"/>
  <c r="AI8" i="11"/>
  <c r="AK22" i="11"/>
  <c r="AK18" i="11"/>
  <c r="AI5" i="11"/>
  <c r="AK5" i="11"/>
  <c r="AK14" i="11"/>
  <c r="AK20" i="11"/>
  <c r="AK10" i="11"/>
  <c r="AI10" i="11"/>
  <c r="AK16" i="11"/>
  <c r="AK3" i="11"/>
  <c r="AI3" i="11"/>
  <c r="AG1" i="11"/>
  <c r="AG1" i="10"/>
  <c r="AH3" i="10"/>
  <c r="AH27" i="6"/>
  <c r="K2" i="7"/>
  <c r="J2" i="7"/>
  <c r="I2" i="7"/>
  <c r="H2" i="7"/>
  <c r="G2" i="7"/>
  <c r="K2" i="6"/>
  <c r="J2" i="6"/>
  <c r="I2" i="6"/>
  <c r="H2" i="6"/>
  <c r="G2" i="6"/>
  <c r="AH27" i="10" l="1"/>
  <c r="AI3" i="10"/>
  <c r="AI27" i="10" s="1"/>
  <c r="AK3" i="10"/>
  <c r="AH27" i="12"/>
  <c r="AK3" i="12"/>
  <c r="AK1" i="12" s="1"/>
  <c r="AI27" i="12"/>
  <c r="AK1" i="1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3" i="1"/>
  <c r="N4" i="1"/>
  <c r="P4" i="1" s="1"/>
  <c r="N5" i="1"/>
  <c r="P5" i="1" s="1"/>
  <c r="N6" i="1"/>
  <c r="P6" i="1" s="1"/>
  <c r="N7" i="1"/>
  <c r="P7" i="1" s="1"/>
  <c r="N8" i="1"/>
  <c r="P8" i="1" s="1"/>
  <c r="N9" i="1"/>
  <c r="P9" i="1" s="1"/>
  <c r="N10" i="1"/>
  <c r="P10" i="1" s="1"/>
  <c r="N11" i="1"/>
  <c r="P11" i="1" s="1"/>
  <c r="N12" i="1"/>
  <c r="P12" i="1" s="1"/>
  <c r="N13" i="1"/>
  <c r="P13" i="1" s="1"/>
  <c r="N14" i="1"/>
  <c r="P14" i="1" s="1"/>
  <c r="N15" i="1"/>
  <c r="P15" i="1" s="1"/>
  <c r="N16" i="1"/>
  <c r="P16" i="1" s="1"/>
  <c r="N17" i="1"/>
  <c r="P17" i="1" s="1"/>
  <c r="N18" i="1"/>
  <c r="P18" i="1" s="1"/>
  <c r="N19" i="1"/>
  <c r="P19" i="1" s="1"/>
  <c r="N20" i="1"/>
  <c r="P20" i="1" s="1"/>
  <c r="N21" i="1"/>
  <c r="P21" i="1" s="1"/>
  <c r="N22" i="1"/>
  <c r="P22" i="1" s="1"/>
  <c r="N23" i="1"/>
  <c r="P23" i="1" s="1"/>
  <c r="N24" i="1"/>
  <c r="P24" i="1" s="1"/>
  <c r="N25" i="1"/>
  <c r="P25" i="1" s="1"/>
  <c r="N3" i="1"/>
  <c r="P3" i="1" s="1"/>
  <c r="Q3" i="1" l="1"/>
  <c r="AK1" i="10"/>
  <c r="G4" i="7"/>
  <c r="H4" i="7"/>
  <c r="I4" i="7"/>
  <c r="J4" i="7"/>
  <c r="K4" i="7"/>
  <c r="G5" i="7"/>
  <c r="H5" i="7"/>
  <c r="I5" i="7"/>
  <c r="J5" i="7"/>
  <c r="K5" i="7"/>
  <c r="G6" i="7"/>
  <c r="H6" i="7"/>
  <c r="I6" i="7"/>
  <c r="J6" i="7"/>
  <c r="K6" i="7"/>
  <c r="G7" i="7"/>
  <c r="H7" i="7"/>
  <c r="I7" i="7"/>
  <c r="J7" i="7"/>
  <c r="K7" i="7"/>
  <c r="G8" i="7"/>
  <c r="H8" i="7"/>
  <c r="I8" i="7"/>
  <c r="J8" i="7"/>
  <c r="K8" i="7"/>
  <c r="G9" i="7"/>
  <c r="H9" i="7"/>
  <c r="I9" i="7"/>
  <c r="J9" i="7"/>
  <c r="K9" i="7"/>
  <c r="G10" i="7"/>
  <c r="H10" i="7"/>
  <c r="I10" i="7"/>
  <c r="J10" i="7"/>
  <c r="K10" i="7"/>
  <c r="G11" i="7"/>
  <c r="H11" i="7"/>
  <c r="I11" i="7"/>
  <c r="J11" i="7"/>
  <c r="K11" i="7"/>
  <c r="G12" i="7"/>
  <c r="H12" i="7"/>
  <c r="I12" i="7"/>
  <c r="J12" i="7"/>
  <c r="K12" i="7"/>
  <c r="G13" i="7"/>
  <c r="H13" i="7"/>
  <c r="I13" i="7"/>
  <c r="J13" i="7"/>
  <c r="K13" i="7"/>
  <c r="G14" i="7"/>
  <c r="H14" i="7"/>
  <c r="I14" i="7"/>
  <c r="J14" i="7"/>
  <c r="K14" i="7"/>
  <c r="G15" i="7"/>
  <c r="H15" i="7"/>
  <c r="I15" i="7"/>
  <c r="J15" i="7"/>
  <c r="K15" i="7"/>
  <c r="G16" i="7"/>
  <c r="H16" i="7"/>
  <c r="I16" i="7"/>
  <c r="J16" i="7"/>
  <c r="K16" i="7"/>
  <c r="G17" i="7"/>
  <c r="H17" i="7"/>
  <c r="I17" i="7"/>
  <c r="J17" i="7"/>
  <c r="K17" i="7"/>
  <c r="G18" i="7"/>
  <c r="H18" i="7"/>
  <c r="I18" i="7"/>
  <c r="J18" i="7"/>
  <c r="K18" i="7"/>
  <c r="G19" i="7"/>
  <c r="H19" i="7"/>
  <c r="I19" i="7"/>
  <c r="J19" i="7"/>
  <c r="K19" i="7"/>
  <c r="G20" i="7"/>
  <c r="H20" i="7"/>
  <c r="I20" i="7"/>
  <c r="J20" i="7"/>
  <c r="K20" i="7"/>
  <c r="G21" i="7"/>
  <c r="H21" i="7"/>
  <c r="I21" i="7"/>
  <c r="J21" i="7"/>
  <c r="K21" i="7"/>
  <c r="G22" i="7"/>
  <c r="H22" i="7"/>
  <c r="I22" i="7"/>
  <c r="J22" i="7"/>
  <c r="K22" i="7"/>
  <c r="G23" i="7"/>
  <c r="H23" i="7"/>
  <c r="I23" i="7"/>
  <c r="J23" i="7"/>
  <c r="K23" i="7"/>
  <c r="G24" i="7"/>
  <c r="H24" i="7"/>
  <c r="I24" i="7"/>
  <c r="J24" i="7"/>
  <c r="K24" i="7"/>
  <c r="G25" i="7"/>
  <c r="H25" i="7"/>
  <c r="I25" i="7"/>
  <c r="J25" i="7"/>
  <c r="K25" i="7"/>
  <c r="K3" i="7"/>
  <c r="J3" i="7"/>
  <c r="I3" i="7"/>
  <c r="H3" i="7"/>
  <c r="G3" i="7"/>
  <c r="K4" i="6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3" i="6"/>
  <c r="G4" i="6"/>
  <c r="H4" i="6"/>
  <c r="I4" i="6"/>
  <c r="J4" i="6"/>
  <c r="G5" i="6"/>
  <c r="H5" i="6"/>
  <c r="I5" i="6"/>
  <c r="J5" i="6"/>
  <c r="G6" i="6"/>
  <c r="H6" i="6"/>
  <c r="I6" i="6"/>
  <c r="J6" i="6"/>
  <c r="G7" i="6"/>
  <c r="H7" i="6"/>
  <c r="I7" i="6"/>
  <c r="J7" i="6"/>
  <c r="G8" i="6"/>
  <c r="H8" i="6"/>
  <c r="I8" i="6"/>
  <c r="J8" i="6"/>
  <c r="G9" i="6"/>
  <c r="H9" i="6"/>
  <c r="I9" i="6"/>
  <c r="J9" i="6"/>
  <c r="G10" i="6"/>
  <c r="H10" i="6"/>
  <c r="I10" i="6"/>
  <c r="J10" i="6"/>
  <c r="G11" i="6"/>
  <c r="H11" i="6"/>
  <c r="I11" i="6"/>
  <c r="J11" i="6"/>
  <c r="G12" i="6"/>
  <c r="H12" i="6"/>
  <c r="I12" i="6"/>
  <c r="J12" i="6"/>
  <c r="G13" i="6"/>
  <c r="H13" i="6"/>
  <c r="I13" i="6"/>
  <c r="J13" i="6"/>
  <c r="G14" i="6"/>
  <c r="H14" i="6"/>
  <c r="I14" i="6"/>
  <c r="J14" i="6"/>
  <c r="G15" i="6"/>
  <c r="H15" i="6"/>
  <c r="I15" i="6"/>
  <c r="J15" i="6"/>
  <c r="G16" i="6"/>
  <c r="H16" i="6"/>
  <c r="I16" i="6"/>
  <c r="J16" i="6"/>
  <c r="G17" i="6"/>
  <c r="H17" i="6"/>
  <c r="I17" i="6"/>
  <c r="J17" i="6"/>
  <c r="G18" i="6"/>
  <c r="H18" i="6"/>
  <c r="I18" i="6"/>
  <c r="J18" i="6"/>
  <c r="G19" i="6"/>
  <c r="H19" i="6"/>
  <c r="I19" i="6"/>
  <c r="J19" i="6"/>
  <c r="G20" i="6"/>
  <c r="H20" i="6"/>
  <c r="I20" i="6"/>
  <c r="J20" i="6"/>
  <c r="G21" i="6"/>
  <c r="H21" i="6"/>
  <c r="I21" i="6"/>
  <c r="J21" i="6"/>
  <c r="G22" i="6"/>
  <c r="H22" i="6"/>
  <c r="I22" i="6"/>
  <c r="J22" i="6"/>
  <c r="G23" i="6"/>
  <c r="H23" i="6"/>
  <c r="I23" i="6"/>
  <c r="J23" i="6"/>
  <c r="G24" i="6"/>
  <c r="H24" i="6"/>
  <c r="I24" i="6"/>
  <c r="J24" i="6"/>
  <c r="G25" i="6"/>
  <c r="H25" i="6"/>
  <c r="I25" i="6"/>
  <c r="J25" i="6"/>
  <c r="J3" i="6"/>
  <c r="I3" i="6"/>
  <c r="H3" i="6"/>
  <c r="G3" i="6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8" i="1"/>
  <c r="G29" i="1"/>
  <c r="G3" i="1"/>
  <c r="M29" i="1"/>
  <c r="M28" i="1"/>
  <c r="M25" i="1"/>
  <c r="M24" i="1"/>
  <c r="M23" i="1"/>
  <c r="E29" i="1"/>
  <c r="E28" i="1"/>
  <c r="E25" i="1"/>
  <c r="E24" i="1"/>
  <c r="E23" i="1"/>
  <c r="M22" i="1"/>
  <c r="E22" i="1"/>
  <c r="E19" i="1"/>
  <c r="E18" i="1"/>
  <c r="E17" i="1"/>
  <c r="M21" i="1"/>
  <c r="M20" i="1"/>
  <c r="M19" i="1"/>
  <c r="M18" i="1"/>
  <c r="M17" i="1"/>
  <c r="M16" i="1"/>
  <c r="M15" i="1"/>
  <c r="E15" i="1"/>
  <c r="E21" i="1"/>
  <c r="E20" i="1"/>
  <c r="E16" i="1"/>
  <c r="E14" i="1"/>
  <c r="E13" i="1"/>
  <c r="M4" i="1"/>
  <c r="M5" i="1"/>
  <c r="M6" i="1"/>
  <c r="M7" i="1"/>
  <c r="M8" i="1"/>
  <c r="M9" i="1"/>
  <c r="M10" i="1"/>
  <c r="M11" i="1"/>
  <c r="M12" i="1"/>
  <c r="M13" i="1"/>
  <c r="M14" i="1"/>
  <c r="E9" i="1"/>
  <c r="M3" i="1"/>
  <c r="E12" i="1"/>
  <c r="E11" i="1"/>
  <c r="E10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<sst xmlns="http://schemas.openxmlformats.org/spreadsheetml/2006/main" count="994" uniqueCount="278">
  <si>
    <t>név</t>
  </si>
  <si>
    <t>anyag</t>
  </si>
  <si>
    <t>minőség</t>
  </si>
  <si>
    <t>finomság</t>
  </si>
  <si>
    <t>Árpád-házi Szent Piroska</t>
  </si>
  <si>
    <t>árarány</t>
  </si>
  <si>
    <t>proof</t>
  </si>
  <si>
    <t>arany</t>
  </si>
  <si>
    <t>ár (Ft)</t>
  </si>
  <si>
    <t>névérték (Ft)</t>
  </si>
  <si>
    <t>átmérő (mm)</t>
  </si>
  <si>
    <t>súly (g)</t>
  </si>
  <si>
    <t>VF</t>
  </si>
  <si>
    <t>Habsburg Albert aranyforintja</t>
  </si>
  <si>
    <t>kód</t>
  </si>
  <si>
    <t>Arany János</t>
  </si>
  <si>
    <t>proof-like</t>
  </si>
  <si>
    <t>egységár (Ft/g)</t>
  </si>
  <si>
    <t>Árpád-házi Szt.Margit</t>
  </si>
  <si>
    <t>Zsigmond aranyforintja</t>
  </si>
  <si>
    <t>XXXI. Nyári Olimpia</t>
  </si>
  <si>
    <t>Semmelweis</t>
  </si>
  <si>
    <t>Vizsolyi Biblia</t>
  </si>
  <si>
    <t>Mária aranyforintja</t>
  </si>
  <si>
    <t>Lajos aranyforintja</t>
  </si>
  <si>
    <t>Robert Capa</t>
  </si>
  <si>
    <t>XXX. Nyári Olimpiai Játékok</t>
  </si>
  <si>
    <t>Liszt Ferenc</t>
  </si>
  <si>
    <t>évjárat</t>
  </si>
  <si>
    <t>Kazinczy Ferenc </t>
  </si>
  <si>
    <t>szabadságharc</t>
  </si>
  <si>
    <t>Károly Róbert</t>
  </si>
  <si>
    <t>II.János Pál pápa</t>
  </si>
  <si>
    <t>Semmelweis Egyetem</t>
  </si>
  <si>
    <t>Himnusz</t>
  </si>
  <si>
    <t>ezüst</t>
  </si>
  <si>
    <t>Azonos�t�:</t>
  </si>
  <si>
    <t>Objektumok:</t>
  </si>
  <si>
    <t>Attrib�tumok:</t>
  </si>
  <si>
    <t>Lepcs�k:</t>
  </si>
  <si>
    <t>Eltol�s:</t>
  </si>
  <si>
    <t>Le�r�s:</t>
  </si>
  <si>
    <t>Rangsor</t>
  </si>
  <si>
    <t>X(A1)</t>
  </si>
  <si>
    <t>X(A2)</t>
  </si>
  <si>
    <t>X(A3)</t>
  </si>
  <si>
    <t>X(A4)</t>
  </si>
  <si>
    <t>X(A5)</t>
  </si>
  <si>
    <t>O1</t>
  </si>
  <si>
    <t>O2</t>
  </si>
  <si>
    <t>O3</t>
  </si>
  <si>
    <t>O4</t>
  </si>
  <si>
    <t>O5</t>
  </si>
  <si>
    <t>O6</t>
  </si>
  <si>
    <t>O7</t>
  </si>
  <si>
    <t>O8</t>
  </si>
  <si>
    <t>O9</t>
  </si>
  <si>
    <t>O10</t>
  </si>
  <si>
    <t>O11</t>
  </si>
  <si>
    <t>O12</t>
  </si>
  <si>
    <t>O13</t>
  </si>
  <si>
    <t>O14</t>
  </si>
  <si>
    <t>O15</t>
  </si>
  <si>
    <t>O16</t>
  </si>
  <si>
    <t>O17</t>
  </si>
  <si>
    <t>O18</t>
  </si>
  <si>
    <t>O19</t>
  </si>
  <si>
    <t>O20</t>
  </si>
  <si>
    <t>O21</t>
  </si>
  <si>
    <t>O22</t>
  </si>
  <si>
    <t>O23</t>
  </si>
  <si>
    <t>L�pcs�k(1)</t>
  </si>
  <si>
    <t>S1</t>
  </si>
  <si>
    <t>(22+22)/(2)=22</t>
  </si>
  <si>
    <t>S2</t>
  </si>
  <si>
    <t>(21+21)/(2)=21</t>
  </si>
  <si>
    <t>S3</t>
  </si>
  <si>
    <t>(20+20)/(2)=20</t>
  </si>
  <si>
    <t>S4</t>
  </si>
  <si>
    <t>(19+19)/(2)=19</t>
  </si>
  <si>
    <t>S5</t>
  </si>
  <si>
    <t>(18+18)/(2)=18</t>
  </si>
  <si>
    <t>S6</t>
  </si>
  <si>
    <t>(17+17)/(2)=17</t>
  </si>
  <si>
    <t>S7</t>
  </si>
  <si>
    <t>(16+16)/(2)=16</t>
  </si>
  <si>
    <t>S8</t>
  </si>
  <si>
    <t>(15+15)/(2)=15</t>
  </si>
  <si>
    <t>S9</t>
  </si>
  <si>
    <t>(14+14)/(2)=14</t>
  </si>
  <si>
    <t>S10</t>
  </si>
  <si>
    <t>(13+13)/(2)=13</t>
  </si>
  <si>
    <t>S11</t>
  </si>
  <si>
    <t>(12+12)/(2)=12</t>
  </si>
  <si>
    <t>S12</t>
  </si>
  <si>
    <t>(11+11)/(2)=11</t>
  </si>
  <si>
    <t>S13</t>
  </si>
  <si>
    <t>(10+10)/(2)=10</t>
  </si>
  <si>
    <t>S14</t>
  </si>
  <si>
    <t>(9+9)/(2)=9</t>
  </si>
  <si>
    <t>S15</t>
  </si>
  <si>
    <t>(8+8)/(2)=8</t>
  </si>
  <si>
    <t>S16</t>
  </si>
  <si>
    <t>(7+7)/(2)=7</t>
  </si>
  <si>
    <t>S17</t>
  </si>
  <si>
    <t>(6+6)/(2)=6</t>
  </si>
  <si>
    <t>S18</t>
  </si>
  <si>
    <t>(5+5)/(2)=5</t>
  </si>
  <si>
    <t>S19</t>
  </si>
  <si>
    <t>(4+4)/(2)=4</t>
  </si>
  <si>
    <t>S20</t>
  </si>
  <si>
    <t>(3+3)/(2)=3</t>
  </si>
  <si>
    <t>S21</t>
  </si>
  <si>
    <t>(2+2)/(2)=2</t>
  </si>
  <si>
    <t>S22</t>
  </si>
  <si>
    <t>(1+1)/(2)=1</t>
  </si>
  <si>
    <t>S23</t>
  </si>
  <si>
    <t>(0+0)/(2)=0</t>
  </si>
  <si>
    <t>L�pcs�k(2)</t>
  </si>
  <si>
    <t>COCO:Y0</t>
  </si>
  <si>
    <t>Becsl�s</t>
  </si>
  <si>
    <t>T�ny+0</t>
  </si>
  <si>
    <t>Delta</t>
  </si>
  <si>
    <t>Delta/T�ny</t>
  </si>
  <si>
    <t>S1 �sszeg:</t>
  </si>
  <si>
    <t>S23 �sszeg:</t>
  </si>
  <si>
    <t>Becsl�s �sszeg:</t>
  </si>
  <si>
    <t>T�ny �sszeg:</t>
  </si>
  <si>
    <t>T�ny-becsl�s elt�r�s:</t>
  </si>
  <si>
    <t>T�ny n�gyzet�sszeg:</t>
  </si>
  <si>
    <t>Becsl�s n�gyzet�sszeg:</t>
  </si>
  <si>
    <t>N�gyzet�sszeg hiba:</t>
  </si>
  <si>
    <t>Open url</t>
  </si>
  <si>
    <r>
      <t>A futtat�s id�tartama: </t>
    </r>
    <r>
      <rPr>
        <b/>
        <sz val="7"/>
        <color rgb="FF333333"/>
        <rFont val="Verdana"/>
        <family val="2"/>
        <charset val="238"/>
      </rPr>
      <t>0.05 mp (0 p)</t>
    </r>
  </si>
  <si>
    <t>COCO:STD</t>
  </si>
  <si>
    <t>COCO STD: 6003452</t>
  </si>
  <si>
    <t>Y(A5)</t>
  </si>
  <si>
    <t>(4878.6+16561.4)/(2)=10720</t>
  </si>
  <si>
    <t>(18721.2+10639.1)/(2)=14680.15</t>
  </si>
  <si>
    <t>(21601.9+10840.2)/(2)=16221.05</t>
  </si>
  <si>
    <t>(11682.8+0)/(2)=5841.4</t>
  </si>
  <si>
    <t>(10840.2+10840.2)/(2)=10840.15</t>
  </si>
  <si>
    <t>(3399.6+15082.3)/(2)=9240.95</t>
  </si>
  <si>
    <t>(3399.6+11481.7)/(2)=7440.6</t>
  </si>
  <si>
    <t>(5454.8+5655.9)/(2)=5555.3</t>
  </si>
  <si>
    <t>(719.9+11481.7)/(2)=6100.8</t>
  </si>
  <si>
    <t>(0+11481.7)/(2)=5740.85</t>
  </si>
  <si>
    <t>(3062.7+3062.7)/(2)=3062.7</t>
  </si>
  <si>
    <r>
      <t>Maxim�lis mem�ria haszn�lat: </t>
    </r>
    <r>
      <rPr>
        <b/>
        <sz val="7"/>
        <color rgb="FF333333"/>
        <rFont val="Verdana"/>
        <family val="2"/>
        <charset val="238"/>
      </rPr>
      <t>1.34 Mb</t>
    </r>
  </si>
  <si>
    <r>
      <t>A futtat�s id�tartama: </t>
    </r>
    <r>
      <rPr>
        <b/>
        <sz val="7"/>
        <color rgb="FF333333"/>
        <rFont val="Verdana"/>
        <family val="2"/>
        <charset val="238"/>
      </rPr>
      <t>0.08 mp (0 p)</t>
    </r>
  </si>
  <si>
    <t>COCO Y0: 2247777</t>
  </si>
  <si>
    <t>Y(A6)</t>
  </si>
  <si>
    <t>(914.4+38)/(2)=476.15</t>
  </si>
  <si>
    <t>(68+975.3)/(2)=521.65</t>
  </si>
  <si>
    <t>(84.9+973.3)/(2)=529.15</t>
  </si>
  <si>
    <t>(63+940.3)/(2)=501.65</t>
  </si>
  <si>
    <t>(913.4+37)/(2)=475.15</t>
  </si>
  <si>
    <t>(67+974.3)/(2)=520.65</t>
  </si>
  <si>
    <t>(83.9+972.3)/(2)=528.15</t>
  </si>
  <si>
    <t>(62+939.3)/(2)=500.65</t>
  </si>
  <si>
    <t>(899.4+22)/(2)=460.7</t>
  </si>
  <si>
    <t>(66+973.3)/(2)=519.65</t>
  </si>
  <si>
    <t>(82.9+971.3)/(2)=527.15</t>
  </si>
  <si>
    <t>(61+938.3)/(2)=499.65</t>
  </si>
  <si>
    <t>(896.4+19)/(2)=457.7</t>
  </si>
  <si>
    <t>(65+972.3)/(2)=518.65</t>
  </si>
  <si>
    <t>(81.9+970.3)/(2)=526.15</t>
  </si>
  <si>
    <t>(60+937.3)/(2)=498.65</t>
  </si>
  <si>
    <t>(895.4+18)/(2)=456.7</t>
  </si>
  <si>
    <t>(64+971.3)/(2)=517.65</t>
  </si>
  <si>
    <t>(80.9+958.3)/(2)=519.65</t>
  </si>
  <si>
    <t>(59+936.3)/(2)=497.65</t>
  </si>
  <si>
    <t>(894.4+17)/(2)=455.7</t>
  </si>
  <si>
    <t>(63+970.3)/(2)=516.65</t>
  </si>
  <si>
    <t>(58+935.3)/(2)=496.65</t>
  </si>
  <si>
    <t>(893.4+16)/(2)=454.7</t>
  </si>
  <si>
    <t>(62+30)/(2)=45.95</t>
  </si>
  <si>
    <t>(34+934.4)/(2)=484.15</t>
  </si>
  <si>
    <t>(872.4+15)/(2)=443.7</t>
  </si>
  <si>
    <t>(61+29)/(2)=44.95</t>
  </si>
  <si>
    <t>(33+15)/(2)=24</t>
  </si>
  <si>
    <t>(871.4+14)/(2)=442.7</t>
  </si>
  <si>
    <t>(60+28)/(2)=43.95</t>
  </si>
  <si>
    <t>(32+14)/(2)=23</t>
  </si>
  <si>
    <t>(870.4+13)/(2)=441.7</t>
  </si>
  <si>
    <t>(59+27)/(2)=42.95</t>
  </si>
  <si>
    <t>(31+13)/(2)=22</t>
  </si>
  <si>
    <t>(869.4+12)/(2)=440.7</t>
  </si>
  <si>
    <t>(58+26)/(2)=41.95</t>
  </si>
  <si>
    <t>(30+12)/(2)=21</t>
  </si>
  <si>
    <t>(868.4+11)/(2)=439.7</t>
  </si>
  <si>
    <t>(41+25)/(2)=33</t>
  </si>
  <si>
    <t>(29+11)/(2)=20</t>
  </si>
  <si>
    <t>(867.4+10)/(2)=438.7</t>
  </si>
  <si>
    <t>(40+24)/(2)=32</t>
  </si>
  <si>
    <t>(28+10)/(2)=19</t>
  </si>
  <si>
    <t>(866.4+9)/(2)=437.7</t>
  </si>
  <si>
    <t>(39+16)/(2)=27.5</t>
  </si>
  <si>
    <t>(27+9)/(2)=18</t>
  </si>
  <si>
    <t>(865.4+8)/(2)=436.7</t>
  </si>
  <si>
    <t>(26+8)/(2)=17</t>
  </si>
  <si>
    <t>(864.4+7)/(2)=435.7</t>
  </si>
  <si>
    <t>(25+7)/(2)=16</t>
  </si>
  <si>
    <t>(863.4+6)/(2)=434.7</t>
  </si>
  <si>
    <t>(24+6)/(2)=15</t>
  </si>
  <si>
    <t>(862.4+5)/(2)=433.7</t>
  </si>
  <si>
    <t>(23+5)/(2)=14</t>
  </si>
  <si>
    <t>(861.4+4)/(2)=432.7</t>
  </si>
  <si>
    <t>(22+4)/(2)=13</t>
  </si>
  <si>
    <t>(860.4+3)/(2)=431.7</t>
  </si>
  <si>
    <t>(21+3)/(2)=12</t>
  </si>
  <si>
    <t>(859.4+2)/(2)=430.7</t>
  </si>
  <si>
    <t>(20+2)/(2)=11</t>
  </si>
  <si>
    <t>(858.4+1)/(2)=429.7</t>
  </si>
  <si>
    <t>(19+1)/(2)=10</t>
  </si>
  <si>
    <t>(857.4+0)/(2)=428.7</t>
  </si>
  <si>
    <t>évjárat (év)</t>
  </si>
  <si>
    <t>darabszám (db)</t>
  </si>
  <si>
    <t>std</t>
  </si>
  <si>
    <t>y0</t>
  </si>
  <si>
    <t>avg</t>
  </si>
  <si>
    <t>nincs</t>
  </si>
  <si>
    <t>irány</t>
  </si>
  <si>
    <t>Y0</t>
  </si>
  <si>
    <t>OAM2</t>
  </si>
  <si>
    <t>OAM1</t>
  </si>
  <si>
    <t>COCO</t>
  </si>
  <si>
    <t>https://miau.my-x.hu/myx-free/coco/index.html</t>
  </si>
  <si>
    <t>Munkalap</t>
  </si>
  <si>
    <t>Tartalom</t>
  </si>
  <si>
    <t>db</t>
  </si>
  <si>
    <t xml:space="preserve">nyers adatok érmekibocsátás kapcsán </t>
  </si>
  <si>
    <t>coco_std</t>
  </si>
  <si>
    <t>coco_y0</t>
  </si>
  <si>
    <t>lehet-e minden érme másként egyforma szubjektív irányok alapján</t>
  </si>
  <si>
    <t>Cím</t>
  </si>
  <si>
    <t>Title</t>
  </si>
  <si>
    <t>Szerzők</t>
  </si>
  <si>
    <t>Intézmény</t>
  </si>
  <si>
    <t>MY-X team</t>
  </si>
  <si>
    <t>Dátum</t>
  </si>
  <si>
    <t>L1-L2</t>
  </si>
  <si>
    <t>…</t>
  </si>
  <si>
    <t>L22-L23</t>
  </si>
  <si>
    <t>lépcső</t>
  </si>
  <si>
    <t>becslés</t>
  </si>
  <si>
    <t>korrel</t>
  </si>
  <si>
    <t>eltérés</t>
  </si>
  <si>
    <t>hiba</t>
  </si>
  <si>
    <t>abs</t>
  </si>
  <si>
    <t>multi</t>
  </si>
  <si>
    <t>add</t>
  </si>
  <si>
    <t>valid</t>
  </si>
  <si>
    <t>2021. május</t>
  </si>
  <si>
    <t>coco_std (2)</t>
  </si>
  <si>
    <t>coco_std (3)</t>
  </si>
  <si>
    <t>coco_std (4)</t>
  </si>
  <si>
    <t>coco_std (5)</t>
  </si>
  <si>
    <t>hasonlóságelemzés: ár vs. teljesítmény összehasonítás szubjektív irányok alapján - MCM-jelleggel (azaz a lépcsőzetesség kikényszerítése nélkül) solver-rel multiplikatív modellel négyzetösszeghiba esetén ÉS online additív modellel abszolút hiba esetén</t>
  </si>
  <si>
    <t xml:space="preserve">hasonlóságelemzés: ár vs. teljesítmény összehasonítás szubjektív irányok alapján - a lépcsőzetesség kikényszerítése mellett solver-rel multiplikatív modellel négyzetösszeghiba esetén </t>
  </si>
  <si>
    <t>irány-kényszer alatt álló multiplikatív (solver-es) és additív (online) megoldások validitásának összevetése</t>
  </si>
  <si>
    <t>szum</t>
  </si>
  <si>
    <t>abshiba</t>
  </si>
  <si>
    <t>becslés_korrigált</t>
  </si>
  <si>
    <t>eltérés_korrigált</t>
  </si>
  <si>
    <t>solver-rel kezelt speciális becslés (átlag*medián) hatása az additív modellel szembeni validitásra - korrekció előtt és után</t>
  </si>
  <si>
    <t>solver-rel kezelt speciális becslés (átlag*medián+szorzat) hatása az additív modellel szembeni validitásra - korrekció előtt és után</t>
  </si>
  <si>
    <t>Konklúziók</t>
  </si>
  <si>
    <t>a tény-becslés korrelációt 0.93-as szintje alternatív módokon is elérhető</t>
  </si>
  <si>
    <t>a korrekciók hatása lehet adott benchmark-hoz képest pozitív (15&gt;7) és negatív (7&gt;6)</t>
  </si>
  <si>
    <t>az MCM-szerű megoldás egyes változók esetén racionális lehet, ahol az irányítás esélye alacsony</t>
  </si>
  <si>
    <t>a klasszikus additív és multiplikatív megoldások mellett tetszőlegesen komplex (speciális: crazy) kapcsolatok is értelmezhetők az additivitáshoz hasonló eredménnyel</t>
  </si>
  <si>
    <t>of 23</t>
  </si>
  <si>
    <t>Előzmény</t>
  </si>
  <si>
    <t>https://miau.my-x.hu/miau/253/erem_befektetes_coco.xlsx</t>
  </si>
  <si>
    <t>Érmevásárlás hasonlóságelemzési alapon, avagy alternatív modellek és ezek kölcsönhatásai</t>
  </si>
  <si>
    <t>Numismatic decision support based on alternative similarity analyses</t>
  </si>
  <si>
    <t>Pitlik Mátyás, Pitlik Marcell, Pitlik László, Pitlik László (jun)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</si>
</sst>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38"/>
    </font>
    <font>
      <sz val="7"/>
      <color rgb="FF000000"/>
      <name val="Verdana"/>
      <family val="2"/>
      <charset val="238"/>
    </font>
    <font>
      <b/>
      <sz val="7"/>
      <color rgb="FF000000"/>
      <name val="Verdana"/>
      <family val="2"/>
      <charset val="238"/>
    </font>
    <font>
      <b/>
      <sz val="5"/>
      <color rgb="FFFFFFFF"/>
      <name val="Verdana"/>
      <family val="2"/>
      <charset val="238"/>
    </font>
    <font>
      <sz val="5"/>
      <color rgb="FF333333"/>
      <name val="Verdana"/>
      <family val="2"/>
      <charset val="238"/>
    </font>
    <font>
      <sz val="8"/>
      <color rgb="FF333333"/>
      <name val="Verdana"/>
      <family val="2"/>
      <charset val="238"/>
    </font>
    <font>
      <sz val="7"/>
      <color rgb="FF333333"/>
      <name val="Verdana"/>
      <family val="2"/>
      <charset val="238"/>
    </font>
    <font>
      <b/>
      <sz val="7"/>
      <color rgb="FF333333"/>
      <name val="Verdana"/>
      <family val="2"/>
      <charset val="238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 style="medium">
        <color rgb="FF66666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9" fillId="0" borderId="0" xfId="1"/>
    <xf numFmtId="0" fontId="7" fillId="0" borderId="0" xfId="0" applyFont="1"/>
    <xf numFmtId="1" fontId="0" fillId="0" borderId="0" xfId="0" applyNumberFormat="1"/>
    <xf numFmtId="0" fontId="0" fillId="0" borderId="0" xfId="0" applyFill="1"/>
    <xf numFmtId="0" fontId="10" fillId="0" borderId="0" xfId="0" applyFont="1"/>
    <xf numFmtId="0" fontId="0" fillId="4" borderId="0" xfId="0" applyFill="1"/>
    <xf numFmtId="17" fontId="0" fillId="0" borderId="0" xfId="0" applyNumberFormat="1"/>
    <xf numFmtId="0" fontId="0" fillId="0" borderId="3" xfId="0" applyBorder="1"/>
    <xf numFmtId="1" fontId="0" fillId="0" borderId="4" xfId="0" applyNumberFormat="1" applyBorder="1"/>
    <xf numFmtId="1" fontId="0" fillId="0" borderId="5" xfId="0" applyNumberFormat="1" applyBorder="1"/>
    <xf numFmtId="1" fontId="0" fillId="0" borderId="3" xfId="0" applyNumberFormat="1" applyBorder="1"/>
    <xf numFmtId="0" fontId="4" fillId="2" borderId="6" xfId="0" applyFont="1" applyFill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0" fontId="0" fillId="0" borderId="4" xfId="0" applyBorder="1"/>
    <xf numFmtId="0" fontId="0" fillId="0" borderId="8" xfId="0" applyBorder="1"/>
    <xf numFmtId="0" fontId="0" fillId="0" borderId="9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2" fontId="0" fillId="0" borderId="15" xfId="0" applyNumberFormat="1" applyBorder="1"/>
    <xf numFmtId="2" fontId="0" fillId="0" borderId="16" xfId="0" applyNumberFormat="1" applyBorder="1"/>
    <xf numFmtId="0" fontId="0" fillId="0" borderId="7" xfId="0" applyBorder="1"/>
    <xf numFmtId="0" fontId="0" fillId="0" borderId="0" xfId="0" applyAlignment="1">
      <alignment horizontal="center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29</xdr:row>
      <xdr:rowOff>0</xdr:rowOff>
    </xdr:from>
    <xdr:to>
      <xdr:col>0</xdr:col>
      <xdr:colOff>1894840</xdr:colOff>
      <xdr:row>32</xdr:row>
      <xdr:rowOff>22860</xdr:rowOff>
    </xdr:to>
    <xdr:pic>
      <xdr:nvPicPr>
        <xdr:cNvPr id="2" name="Kép 1" descr="COCO">
          <a:extLst>
            <a:ext uri="{FF2B5EF4-FFF2-40B4-BE49-F238E27FC236}">
              <a16:creationId xmlns:a16="http://schemas.microsoft.com/office/drawing/2014/main" id="{100B625E-D7F4-46FF-B454-6D256C7B0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1905000" cy="617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29</xdr:row>
      <xdr:rowOff>0</xdr:rowOff>
    </xdr:from>
    <xdr:to>
      <xdr:col>0</xdr:col>
      <xdr:colOff>1899557</xdr:colOff>
      <xdr:row>32</xdr:row>
      <xdr:rowOff>22860</xdr:rowOff>
    </xdr:to>
    <xdr:pic>
      <xdr:nvPicPr>
        <xdr:cNvPr id="3" name="Kép 2" descr="COCO">
          <a:extLst>
            <a:ext uri="{FF2B5EF4-FFF2-40B4-BE49-F238E27FC236}">
              <a16:creationId xmlns:a16="http://schemas.microsoft.com/office/drawing/2014/main" id="{66A21459-4325-402B-BD9A-2E62C6EA2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1905000" cy="617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miau.my-x.hu/miau/253/erem_befektetes_coco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iau.my-x.hu/myx-free/coco/index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miau.my-x.hu/myx-free/coco/test/600345220190923195830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miau.my-x.hu/myx-free/coco/test/224777720190923200828.html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FC681-0F9F-405D-B21F-3DC5F9931651}">
  <dimension ref="A1:B24"/>
  <sheetViews>
    <sheetView tabSelected="1" zoomScale="80" zoomScaleNormal="80" workbookViewId="0"/>
  </sheetViews>
  <sheetFormatPr defaultRowHeight="14.4" x14ac:dyDescent="0.3"/>
  <cols>
    <col min="1" max="1" width="11" bestFit="1" customWidth="1"/>
    <col min="2" max="2" width="69.33203125" bestFit="1" customWidth="1"/>
  </cols>
  <sheetData>
    <row r="1" spans="1:2" x14ac:dyDescent="0.3">
      <c r="A1" s="14" t="s">
        <v>228</v>
      </c>
      <c r="B1" s="14" t="s">
        <v>229</v>
      </c>
    </row>
    <row r="2" spans="1:2" x14ac:dyDescent="0.3">
      <c r="A2" t="s">
        <v>230</v>
      </c>
      <c r="B2" t="s">
        <v>231</v>
      </c>
    </row>
    <row r="3" spans="1:2" ht="57.6" x14ac:dyDescent="0.3">
      <c r="A3" t="s">
        <v>232</v>
      </c>
      <c r="B3" s="23" t="s">
        <v>258</v>
      </c>
    </row>
    <row r="4" spans="1:2" x14ac:dyDescent="0.3">
      <c r="A4" t="s">
        <v>233</v>
      </c>
      <c r="B4" t="s">
        <v>234</v>
      </c>
    </row>
    <row r="5" spans="1:2" ht="43.2" x14ac:dyDescent="0.3">
      <c r="A5" t="s">
        <v>254</v>
      </c>
      <c r="B5" s="23" t="s">
        <v>259</v>
      </c>
    </row>
    <row r="6" spans="1:2" ht="28.8" x14ac:dyDescent="0.3">
      <c r="A6" t="s">
        <v>255</v>
      </c>
      <c r="B6" s="23" t="s">
        <v>260</v>
      </c>
    </row>
    <row r="7" spans="1:2" ht="28.8" x14ac:dyDescent="0.3">
      <c r="A7" t="s">
        <v>256</v>
      </c>
      <c r="B7" s="23" t="s">
        <v>265</v>
      </c>
    </row>
    <row r="8" spans="1:2" ht="28.8" x14ac:dyDescent="0.3">
      <c r="A8" t="s">
        <v>257</v>
      </c>
      <c r="B8" s="23" t="s">
        <v>266</v>
      </c>
    </row>
    <row r="11" spans="1:2" ht="28.8" x14ac:dyDescent="0.3">
      <c r="A11" t="s">
        <v>235</v>
      </c>
      <c r="B11" s="23" t="s">
        <v>275</v>
      </c>
    </row>
    <row r="12" spans="1:2" x14ac:dyDescent="0.3">
      <c r="A12" t="s">
        <v>236</v>
      </c>
      <c r="B12" t="s">
        <v>276</v>
      </c>
    </row>
    <row r="13" spans="1:2" x14ac:dyDescent="0.3">
      <c r="A13" t="s">
        <v>237</v>
      </c>
      <c r="B13" t="s">
        <v>277</v>
      </c>
    </row>
    <row r="14" spans="1:2" x14ac:dyDescent="0.3">
      <c r="A14" t="s">
        <v>238</v>
      </c>
      <c r="B14" t="s">
        <v>239</v>
      </c>
    </row>
    <row r="15" spans="1:2" x14ac:dyDescent="0.3">
      <c r="A15" t="s">
        <v>240</v>
      </c>
      <c r="B15" s="15" t="s">
        <v>253</v>
      </c>
    </row>
    <row r="18" spans="1:2" x14ac:dyDescent="0.3">
      <c r="A18" t="s">
        <v>267</v>
      </c>
    </row>
    <row r="19" spans="1:2" x14ac:dyDescent="0.3">
      <c r="B19" t="s">
        <v>268</v>
      </c>
    </row>
    <row r="20" spans="1:2" x14ac:dyDescent="0.3">
      <c r="B20" t="s">
        <v>269</v>
      </c>
    </row>
    <row r="21" spans="1:2" ht="28.8" x14ac:dyDescent="0.3">
      <c r="B21" s="23" t="s">
        <v>270</v>
      </c>
    </row>
    <row r="22" spans="1:2" ht="43.2" x14ac:dyDescent="0.3">
      <c r="B22" s="23" t="s">
        <v>271</v>
      </c>
    </row>
    <row r="24" spans="1:2" x14ac:dyDescent="0.3">
      <c r="A24" t="s">
        <v>273</v>
      </c>
      <c r="B24" s="9" t="s">
        <v>274</v>
      </c>
    </row>
  </sheetData>
  <hyperlinks>
    <hyperlink ref="B24" r:id="rId1" xr:uid="{3DB24EA5-B935-4C11-8B72-5ED3F899989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9"/>
  <sheetViews>
    <sheetView zoomScale="95" zoomScaleNormal="130" workbookViewId="0"/>
  </sheetViews>
  <sheetFormatPr defaultRowHeight="14.4" x14ac:dyDescent="0.3"/>
  <cols>
    <col min="1" max="1" width="25.33203125" bestFit="1" customWidth="1"/>
    <col min="2" max="2" width="10.109375" bestFit="1" customWidth="1"/>
    <col min="3" max="3" width="7" bestFit="1" customWidth="1"/>
    <col min="4" max="4" width="11.21875" bestFit="1" customWidth="1"/>
    <col min="5" max="5" width="12" bestFit="1" customWidth="1"/>
    <col min="6" max="6" width="9" bestFit="1" customWidth="1"/>
    <col min="7" max="7" width="4" bestFit="1" customWidth="1"/>
    <col min="8" max="8" width="5.77734375" bestFit="1" customWidth="1"/>
    <col min="9" max="9" width="8.44140625" bestFit="1" customWidth="1"/>
    <col min="10" max="10" width="13.44140625" bestFit="1" customWidth="1"/>
    <col min="11" max="11" width="11.6640625" bestFit="1" customWidth="1"/>
    <col min="12" max="12" width="7" bestFit="1" customWidth="1"/>
    <col min="13" max="13" width="13.33203125" bestFit="1" customWidth="1"/>
    <col min="19" max="19" width="9" bestFit="1" customWidth="1"/>
    <col min="20" max="20" width="2" bestFit="1" customWidth="1"/>
  </cols>
  <sheetData>
    <row r="1" spans="1:20" x14ac:dyDescent="0.3">
      <c r="A1" t="s">
        <v>222</v>
      </c>
      <c r="B1">
        <v>1</v>
      </c>
      <c r="E1">
        <v>0</v>
      </c>
      <c r="G1">
        <v>1</v>
      </c>
      <c r="I1">
        <v>0</v>
      </c>
      <c r="J1">
        <v>1</v>
      </c>
      <c r="K1">
        <v>0</v>
      </c>
      <c r="M1">
        <v>1</v>
      </c>
      <c r="N1" t="s">
        <v>226</v>
      </c>
      <c r="O1" t="s">
        <v>226</v>
      </c>
      <c r="P1" t="s">
        <v>226</v>
      </c>
      <c r="Q1" s="9" t="s">
        <v>227</v>
      </c>
      <c r="S1" t="s">
        <v>6</v>
      </c>
      <c r="T1">
        <v>1</v>
      </c>
    </row>
    <row r="2" spans="1:20" x14ac:dyDescent="0.3">
      <c r="A2" t="s">
        <v>0</v>
      </c>
      <c r="B2" t="s">
        <v>216</v>
      </c>
      <c r="C2" t="s">
        <v>8</v>
      </c>
      <c r="D2" t="s">
        <v>9</v>
      </c>
      <c r="E2" t="s">
        <v>5</v>
      </c>
      <c r="F2" t="s">
        <v>2</v>
      </c>
      <c r="G2" t="s">
        <v>14</v>
      </c>
      <c r="H2" t="s">
        <v>1</v>
      </c>
      <c r="I2" t="s">
        <v>3</v>
      </c>
      <c r="J2" t="s">
        <v>217</v>
      </c>
      <c r="K2" t="s">
        <v>10</v>
      </c>
      <c r="L2" t="s">
        <v>11</v>
      </c>
      <c r="M2" t="s">
        <v>17</v>
      </c>
      <c r="N2" t="s">
        <v>218</v>
      </c>
      <c r="O2" t="s">
        <v>219</v>
      </c>
      <c r="P2" t="s">
        <v>220</v>
      </c>
      <c r="S2" t="s">
        <v>16</v>
      </c>
      <c r="T2">
        <v>2</v>
      </c>
    </row>
    <row r="3" spans="1:20" x14ac:dyDescent="0.3">
      <c r="A3" t="s">
        <v>4</v>
      </c>
      <c r="B3">
        <v>2019</v>
      </c>
      <c r="C3">
        <v>119000</v>
      </c>
      <c r="D3">
        <v>50000</v>
      </c>
      <c r="E3">
        <f>D3/C3</f>
        <v>0.42016806722689076</v>
      </c>
      <c r="F3" t="s">
        <v>6</v>
      </c>
      <c r="G3">
        <f>VLOOKUP(F3,$S$1:$T$3,2)</f>
        <v>1</v>
      </c>
      <c r="H3" t="s">
        <v>7</v>
      </c>
      <c r="I3">
        <v>986</v>
      </c>
      <c r="J3">
        <v>2000</v>
      </c>
      <c r="K3">
        <v>22</v>
      </c>
      <c r="L3">
        <v>6.9820000000000002</v>
      </c>
      <c r="M3">
        <f>C3/L3</f>
        <v>17043.826983672301</v>
      </c>
      <c r="N3">
        <f>RANK('coco std'!I112,'coco std'!I$112:I$134,1)</f>
        <v>6</v>
      </c>
      <c r="O3">
        <f>RANK('coco y0'!I112,'coco y0'!I$112:I$134,1)</f>
        <v>17</v>
      </c>
      <c r="P3">
        <f>AVERAGE(N3:O3)</f>
        <v>11.5</v>
      </c>
      <c r="Q3">
        <f>'coco std (3)'!AK3</f>
        <v>0</v>
      </c>
      <c r="S3" t="s">
        <v>12</v>
      </c>
      <c r="T3">
        <v>3</v>
      </c>
    </row>
    <row r="4" spans="1:20" x14ac:dyDescent="0.3">
      <c r="A4" t="s">
        <v>13</v>
      </c>
      <c r="B4">
        <v>2018</v>
      </c>
      <c r="C4">
        <v>310000</v>
      </c>
      <c r="D4">
        <v>50000</v>
      </c>
      <c r="E4">
        <f t="shared" ref="E4:E23" si="0">D4/C4</f>
        <v>0.16129032258064516</v>
      </c>
      <c r="F4" t="s">
        <v>12</v>
      </c>
      <c r="G4">
        <f t="shared" ref="G4:G25" si="1">VLOOKUP(F4,$S$1:$T$3,2)</f>
        <v>3</v>
      </c>
      <c r="H4" t="s">
        <v>7</v>
      </c>
      <c r="I4">
        <v>986</v>
      </c>
      <c r="J4">
        <v>500</v>
      </c>
      <c r="K4">
        <v>20</v>
      </c>
      <c r="L4">
        <v>13.964</v>
      </c>
      <c r="M4">
        <f t="shared" ref="M4:M25" si="2">C4/L4</f>
        <v>22199.942709825264</v>
      </c>
      <c r="N4">
        <f>RANK('coco std'!I113,'coco std'!I$112:I$134,1)</f>
        <v>17</v>
      </c>
      <c r="O4">
        <f>RANK('coco y0'!I113,'coco y0'!I$112:I$134,1)</f>
        <v>19</v>
      </c>
      <c r="P4">
        <f t="shared" ref="P4:P25" si="3">AVERAGE(N4:O4)</f>
        <v>18</v>
      </c>
      <c r="Q4">
        <f>'coco std (3)'!AK4</f>
        <v>1</v>
      </c>
    </row>
    <row r="5" spans="1:20" x14ac:dyDescent="0.3">
      <c r="A5" t="s">
        <v>13</v>
      </c>
      <c r="B5">
        <v>2018</v>
      </c>
      <c r="C5">
        <v>67500</v>
      </c>
      <c r="D5">
        <v>50000</v>
      </c>
      <c r="E5">
        <f t="shared" si="0"/>
        <v>0.7407407407407407</v>
      </c>
      <c r="F5" t="s">
        <v>12</v>
      </c>
      <c r="G5">
        <f t="shared" si="1"/>
        <v>3</v>
      </c>
      <c r="H5" t="s">
        <v>7</v>
      </c>
      <c r="I5">
        <v>986</v>
      </c>
      <c r="J5">
        <v>2000</v>
      </c>
      <c r="K5">
        <v>20</v>
      </c>
      <c r="L5">
        <v>3.4910000000000001</v>
      </c>
      <c r="M5">
        <f t="shared" si="2"/>
        <v>19335.433973073617</v>
      </c>
      <c r="N5">
        <f>RANK('coco std'!I114,'coco std'!I$112:I$134,1)</f>
        <v>4</v>
      </c>
      <c r="O5">
        <f>RANK('coco y0'!I114,'coco y0'!I$112:I$134,1)</f>
        <v>6</v>
      </c>
      <c r="P5">
        <f t="shared" si="3"/>
        <v>5</v>
      </c>
      <c r="Q5">
        <f>'coco std (3)'!AK5</f>
        <v>1</v>
      </c>
    </row>
    <row r="6" spans="1:20" x14ac:dyDescent="0.3">
      <c r="A6" t="s">
        <v>15</v>
      </c>
      <c r="B6">
        <v>2017</v>
      </c>
      <c r="C6">
        <v>11000</v>
      </c>
      <c r="D6">
        <v>5000</v>
      </c>
      <c r="E6">
        <f t="shared" si="0"/>
        <v>0.45454545454545453</v>
      </c>
      <c r="F6" t="s">
        <v>16</v>
      </c>
      <c r="G6">
        <f t="shared" si="1"/>
        <v>2</v>
      </c>
      <c r="H6" t="s">
        <v>7</v>
      </c>
      <c r="I6">
        <v>999</v>
      </c>
      <c r="J6">
        <v>5000</v>
      </c>
      <c r="K6">
        <v>11</v>
      </c>
      <c r="L6" s="12">
        <v>0.5</v>
      </c>
      <c r="M6">
        <f t="shared" si="2"/>
        <v>22000</v>
      </c>
      <c r="N6">
        <f>RANK('coco std'!I115,'coco std'!I$112:I$134,1)</f>
        <v>20</v>
      </c>
      <c r="O6">
        <f>RANK('coco y0'!I115,'coco y0'!I$112:I$134,1)</f>
        <v>23</v>
      </c>
      <c r="P6">
        <f t="shared" si="3"/>
        <v>21.5</v>
      </c>
      <c r="Q6">
        <f>'coco std (3)'!AK6</f>
        <v>1</v>
      </c>
    </row>
    <row r="7" spans="1:20" x14ac:dyDescent="0.3">
      <c r="A7" t="s">
        <v>18</v>
      </c>
      <c r="B7">
        <v>2017</v>
      </c>
      <c r="C7">
        <v>119000</v>
      </c>
      <c r="D7">
        <v>50000</v>
      </c>
      <c r="E7">
        <f t="shared" si="0"/>
        <v>0.42016806722689076</v>
      </c>
      <c r="F7" t="s">
        <v>6</v>
      </c>
      <c r="G7">
        <f t="shared" si="1"/>
        <v>1</v>
      </c>
      <c r="H7" t="s">
        <v>7</v>
      </c>
      <c r="I7">
        <v>986</v>
      </c>
      <c r="J7">
        <v>2000</v>
      </c>
      <c r="K7">
        <v>22</v>
      </c>
      <c r="L7">
        <v>6.9820000000000002</v>
      </c>
      <c r="M7">
        <f t="shared" si="2"/>
        <v>17043.826983672301</v>
      </c>
      <c r="N7">
        <f>RANK('coco std'!I116,'coco std'!I$112:I$134,1)</f>
        <v>6</v>
      </c>
      <c r="O7">
        <f>RANK('coco y0'!I116,'coco y0'!I$112:I$134,1)</f>
        <v>9</v>
      </c>
      <c r="P7">
        <f t="shared" si="3"/>
        <v>7.5</v>
      </c>
      <c r="Q7">
        <f>'coco std (3)'!AK7</f>
        <v>1</v>
      </c>
    </row>
    <row r="8" spans="1:20" x14ac:dyDescent="0.3">
      <c r="A8" t="s">
        <v>19</v>
      </c>
      <c r="B8">
        <v>2016</v>
      </c>
      <c r="C8">
        <v>310000</v>
      </c>
      <c r="D8">
        <v>50000</v>
      </c>
      <c r="E8">
        <f>D8/C8</f>
        <v>0.16129032258064516</v>
      </c>
      <c r="F8" t="s">
        <v>12</v>
      </c>
      <c r="G8">
        <f t="shared" si="1"/>
        <v>3</v>
      </c>
      <c r="H8" t="s">
        <v>7</v>
      </c>
      <c r="I8">
        <v>986</v>
      </c>
      <c r="J8">
        <v>500</v>
      </c>
      <c r="K8">
        <v>20</v>
      </c>
      <c r="L8">
        <v>13.964</v>
      </c>
      <c r="M8">
        <f t="shared" si="2"/>
        <v>22199.942709825264</v>
      </c>
      <c r="N8">
        <f>RANK('coco std'!I117,'coco std'!I$112:I$134,1)</f>
        <v>17</v>
      </c>
      <c r="O8">
        <f>RANK('coco y0'!I117,'coco y0'!I$112:I$134,1)</f>
        <v>16</v>
      </c>
      <c r="P8">
        <f t="shared" si="3"/>
        <v>16.5</v>
      </c>
      <c r="Q8">
        <f>'coco std (3)'!AK8</f>
        <v>0</v>
      </c>
    </row>
    <row r="9" spans="1:20" x14ac:dyDescent="0.3">
      <c r="A9" t="s">
        <v>19</v>
      </c>
      <c r="B9">
        <v>2016</v>
      </c>
      <c r="C9">
        <v>67500</v>
      </c>
      <c r="D9">
        <v>50000</v>
      </c>
      <c r="E9">
        <f t="shared" ref="E9" si="4">D9/C9</f>
        <v>0.7407407407407407</v>
      </c>
      <c r="F9" t="s">
        <v>12</v>
      </c>
      <c r="G9">
        <f t="shared" si="1"/>
        <v>3</v>
      </c>
      <c r="H9" t="s">
        <v>7</v>
      </c>
      <c r="I9">
        <v>986</v>
      </c>
      <c r="J9">
        <v>2000</v>
      </c>
      <c r="K9">
        <v>20</v>
      </c>
      <c r="L9">
        <v>3.4910000000000001</v>
      </c>
      <c r="M9">
        <f t="shared" si="2"/>
        <v>19335.433973073617</v>
      </c>
      <c r="N9">
        <f>RANK('coco std'!I118,'coco std'!I$112:I$134,1)</f>
        <v>4</v>
      </c>
      <c r="O9">
        <f>RANK('coco y0'!I118,'coco y0'!I$112:I$134,1)</f>
        <v>4</v>
      </c>
      <c r="P9">
        <f t="shared" si="3"/>
        <v>4</v>
      </c>
      <c r="Q9">
        <f>'coco std (3)'!AK9</f>
        <v>1</v>
      </c>
    </row>
    <row r="10" spans="1:20" x14ac:dyDescent="0.3">
      <c r="A10" t="s">
        <v>20</v>
      </c>
      <c r="B10">
        <v>2016</v>
      </c>
      <c r="C10">
        <v>11000</v>
      </c>
      <c r="D10">
        <v>5000</v>
      </c>
      <c r="E10">
        <f t="shared" si="0"/>
        <v>0.45454545454545453</v>
      </c>
      <c r="F10" t="s">
        <v>16</v>
      </c>
      <c r="G10">
        <f t="shared" si="1"/>
        <v>2</v>
      </c>
      <c r="H10" t="s">
        <v>7</v>
      </c>
      <c r="I10">
        <v>999</v>
      </c>
      <c r="J10">
        <v>5000</v>
      </c>
      <c r="K10">
        <v>11</v>
      </c>
      <c r="L10">
        <v>0.5</v>
      </c>
      <c r="M10">
        <f t="shared" si="2"/>
        <v>22000</v>
      </c>
      <c r="N10">
        <f>RANK('coco std'!I119,'coco std'!I$112:I$134,1)</f>
        <v>20</v>
      </c>
      <c r="O10">
        <f>RANK('coco y0'!I119,'coco y0'!I$112:I$134,1)</f>
        <v>22</v>
      </c>
      <c r="P10">
        <f t="shared" si="3"/>
        <v>21</v>
      </c>
      <c r="Q10">
        <f>'coco std (3)'!AK10</f>
        <v>1</v>
      </c>
    </row>
    <row r="11" spans="1:20" x14ac:dyDescent="0.3">
      <c r="A11" t="s">
        <v>21</v>
      </c>
      <c r="B11">
        <v>2015</v>
      </c>
      <c r="C11">
        <v>11000</v>
      </c>
      <c r="D11">
        <v>5000</v>
      </c>
      <c r="E11">
        <f t="shared" si="0"/>
        <v>0.45454545454545453</v>
      </c>
      <c r="F11" t="s">
        <v>16</v>
      </c>
      <c r="G11">
        <f t="shared" si="1"/>
        <v>2</v>
      </c>
      <c r="H11" t="s">
        <v>7</v>
      </c>
      <c r="I11">
        <v>999</v>
      </c>
      <c r="J11">
        <v>5000</v>
      </c>
      <c r="K11">
        <v>11</v>
      </c>
      <c r="L11">
        <v>0.5</v>
      </c>
      <c r="M11">
        <f t="shared" si="2"/>
        <v>22000</v>
      </c>
      <c r="N11">
        <f>RANK('coco std'!I120,'coco std'!I$112:I$134,1)</f>
        <v>20</v>
      </c>
      <c r="O11">
        <f>RANK('coco y0'!I120,'coco y0'!I$112:I$134,1)</f>
        <v>20</v>
      </c>
      <c r="P11">
        <f t="shared" si="3"/>
        <v>20</v>
      </c>
      <c r="Q11">
        <f>'coco std (3)'!AK11</f>
        <v>1</v>
      </c>
    </row>
    <row r="12" spans="1:20" x14ac:dyDescent="0.3">
      <c r="A12" t="s">
        <v>22</v>
      </c>
      <c r="B12">
        <v>2015</v>
      </c>
      <c r="C12">
        <v>11000</v>
      </c>
      <c r="D12">
        <v>5000</v>
      </c>
      <c r="E12">
        <f t="shared" si="0"/>
        <v>0.45454545454545453</v>
      </c>
      <c r="F12" t="s">
        <v>16</v>
      </c>
      <c r="G12">
        <f t="shared" si="1"/>
        <v>2</v>
      </c>
      <c r="H12" t="s">
        <v>7</v>
      </c>
      <c r="I12">
        <v>999</v>
      </c>
      <c r="J12">
        <v>5000</v>
      </c>
      <c r="K12">
        <v>11</v>
      </c>
      <c r="L12">
        <v>0.5</v>
      </c>
      <c r="M12">
        <f t="shared" si="2"/>
        <v>22000</v>
      </c>
      <c r="N12">
        <f>RANK('coco std'!I121,'coco std'!I$112:I$134,1)</f>
        <v>20</v>
      </c>
      <c r="O12">
        <f>RANK('coco y0'!I121,'coco y0'!I$112:I$134,1)</f>
        <v>20</v>
      </c>
      <c r="P12">
        <f t="shared" si="3"/>
        <v>20</v>
      </c>
      <c r="Q12">
        <f>'coco std (3)'!AK12</f>
        <v>1</v>
      </c>
    </row>
    <row r="13" spans="1:20" x14ac:dyDescent="0.3">
      <c r="A13" t="s">
        <v>22</v>
      </c>
      <c r="B13">
        <v>2015</v>
      </c>
      <c r="C13">
        <v>65000</v>
      </c>
      <c r="D13">
        <v>50000</v>
      </c>
      <c r="E13">
        <f t="shared" si="0"/>
        <v>0.76923076923076927</v>
      </c>
      <c r="F13" t="s">
        <v>12</v>
      </c>
      <c r="G13">
        <f t="shared" si="1"/>
        <v>3</v>
      </c>
      <c r="H13" t="s">
        <v>7</v>
      </c>
      <c r="I13">
        <v>986</v>
      </c>
      <c r="J13">
        <v>2000</v>
      </c>
      <c r="K13">
        <v>20</v>
      </c>
      <c r="L13">
        <v>3.4910000000000001</v>
      </c>
      <c r="M13">
        <f t="shared" si="2"/>
        <v>18619.306788885704</v>
      </c>
      <c r="N13">
        <f>RANK('coco std'!I122,'coco std'!I$112:I$134,1)</f>
        <v>1</v>
      </c>
      <c r="O13">
        <f>RANK('coco y0'!I122,'coco y0'!I$112:I$134,1)</f>
        <v>1</v>
      </c>
      <c r="P13">
        <f t="shared" si="3"/>
        <v>1</v>
      </c>
      <c r="Q13">
        <f>'coco std (3)'!AK13</f>
        <v>1</v>
      </c>
    </row>
    <row r="14" spans="1:20" x14ac:dyDescent="0.3">
      <c r="A14" t="s">
        <v>23</v>
      </c>
      <c r="B14">
        <v>2014</v>
      </c>
      <c r="C14">
        <v>310000</v>
      </c>
      <c r="D14">
        <v>50000</v>
      </c>
      <c r="E14">
        <f t="shared" si="0"/>
        <v>0.16129032258064516</v>
      </c>
      <c r="F14" t="s">
        <v>12</v>
      </c>
      <c r="G14">
        <f t="shared" si="1"/>
        <v>3</v>
      </c>
      <c r="H14" t="s">
        <v>7</v>
      </c>
      <c r="I14">
        <v>986</v>
      </c>
      <c r="J14">
        <v>500</v>
      </c>
      <c r="K14">
        <v>20</v>
      </c>
      <c r="L14">
        <v>13.964</v>
      </c>
      <c r="M14">
        <f t="shared" si="2"/>
        <v>22199.942709825264</v>
      </c>
      <c r="N14">
        <f>RANK('coco std'!I123,'coco std'!I$112:I$134,1)</f>
        <v>6</v>
      </c>
      <c r="O14">
        <f>RANK('coco y0'!I123,'coco y0'!I$112:I$134,1)</f>
        <v>8</v>
      </c>
      <c r="P14">
        <f t="shared" si="3"/>
        <v>7</v>
      </c>
      <c r="Q14">
        <f>'coco std (3)'!AK14</f>
        <v>1</v>
      </c>
    </row>
    <row r="15" spans="1:20" x14ac:dyDescent="0.3">
      <c r="A15" t="s">
        <v>23</v>
      </c>
      <c r="B15">
        <v>2014</v>
      </c>
      <c r="C15">
        <v>67500</v>
      </c>
      <c r="D15">
        <v>50000</v>
      </c>
      <c r="E15">
        <f t="shared" ref="E15" si="5">D15/C15</f>
        <v>0.7407407407407407</v>
      </c>
      <c r="F15" t="s">
        <v>12</v>
      </c>
      <c r="G15">
        <f t="shared" si="1"/>
        <v>3</v>
      </c>
      <c r="H15" t="s">
        <v>7</v>
      </c>
      <c r="I15">
        <v>986</v>
      </c>
      <c r="J15">
        <v>2000</v>
      </c>
      <c r="K15">
        <v>20</v>
      </c>
      <c r="L15">
        <v>3.4910000000000001</v>
      </c>
      <c r="M15">
        <f t="shared" si="2"/>
        <v>19335.433973073617</v>
      </c>
      <c r="N15">
        <f>RANK('coco std'!I124,'coco std'!I$112:I$134,1)</f>
        <v>2</v>
      </c>
      <c r="O15">
        <f>RANK('coco y0'!I124,'coco y0'!I$112:I$134,1)</f>
        <v>1</v>
      </c>
      <c r="P15">
        <f t="shared" si="3"/>
        <v>1.5</v>
      </c>
      <c r="Q15">
        <f>'coco std (3)'!AK15</f>
        <v>1</v>
      </c>
    </row>
    <row r="16" spans="1:20" x14ac:dyDescent="0.3">
      <c r="A16" t="s">
        <v>24</v>
      </c>
      <c r="B16">
        <v>2013</v>
      </c>
      <c r="C16">
        <v>310000</v>
      </c>
      <c r="D16">
        <v>50000</v>
      </c>
      <c r="E16">
        <f t="shared" si="0"/>
        <v>0.16129032258064516</v>
      </c>
      <c r="F16" t="s">
        <v>16</v>
      </c>
      <c r="G16">
        <f t="shared" si="1"/>
        <v>2</v>
      </c>
      <c r="H16" t="s">
        <v>7</v>
      </c>
      <c r="I16">
        <v>986</v>
      </c>
      <c r="J16">
        <v>500</v>
      </c>
      <c r="K16">
        <v>20</v>
      </c>
      <c r="L16">
        <v>13.964</v>
      </c>
      <c r="M16">
        <f t="shared" si="2"/>
        <v>22199.942709825264</v>
      </c>
      <c r="N16">
        <f>RANK('coco std'!I125,'coco std'!I$112:I$134,1)</f>
        <v>6</v>
      </c>
      <c r="O16">
        <f>RANK('coco y0'!I125,'coco y0'!I$112:I$134,1)</f>
        <v>5</v>
      </c>
      <c r="P16">
        <f t="shared" si="3"/>
        <v>5.5</v>
      </c>
      <c r="Q16">
        <f>'coco std (3)'!AK16</f>
        <v>1</v>
      </c>
    </row>
    <row r="17" spans="1:17" x14ac:dyDescent="0.3">
      <c r="A17" t="s">
        <v>25</v>
      </c>
      <c r="B17">
        <v>2013</v>
      </c>
      <c r="C17">
        <v>11000</v>
      </c>
      <c r="D17">
        <v>5000</v>
      </c>
      <c r="E17">
        <f t="shared" ref="E17:E19" si="6">D17/C17</f>
        <v>0.45454545454545453</v>
      </c>
      <c r="F17" t="s">
        <v>16</v>
      </c>
      <c r="G17">
        <f t="shared" si="1"/>
        <v>2</v>
      </c>
      <c r="H17" t="s">
        <v>7</v>
      </c>
      <c r="I17">
        <v>999</v>
      </c>
      <c r="J17">
        <v>5000</v>
      </c>
      <c r="K17">
        <v>11</v>
      </c>
      <c r="L17">
        <v>0.5</v>
      </c>
      <c r="M17">
        <f t="shared" si="2"/>
        <v>22000</v>
      </c>
      <c r="N17">
        <f>RANK('coco std'!I126,'coco std'!I$112:I$134,1)</f>
        <v>19</v>
      </c>
      <c r="O17">
        <f>RANK('coco y0'!I126,'coco y0'!I$112:I$134,1)</f>
        <v>18</v>
      </c>
      <c r="P17">
        <f t="shared" si="3"/>
        <v>18.5</v>
      </c>
      <c r="Q17">
        <f>'coco std (3)'!AK17</f>
        <v>1</v>
      </c>
    </row>
    <row r="18" spans="1:17" x14ac:dyDescent="0.3">
      <c r="A18" t="s">
        <v>24</v>
      </c>
      <c r="B18">
        <v>2013</v>
      </c>
      <c r="C18">
        <v>67500</v>
      </c>
      <c r="D18">
        <v>50000</v>
      </c>
      <c r="E18">
        <f t="shared" si="6"/>
        <v>0.7407407407407407</v>
      </c>
      <c r="F18" t="s">
        <v>12</v>
      </c>
      <c r="G18">
        <f t="shared" si="1"/>
        <v>3</v>
      </c>
      <c r="H18" t="s">
        <v>7</v>
      </c>
      <c r="I18">
        <v>986</v>
      </c>
      <c r="J18" s="13">
        <v>3000</v>
      </c>
      <c r="K18">
        <v>20</v>
      </c>
      <c r="L18">
        <v>3.4910000000000001</v>
      </c>
      <c r="M18">
        <f t="shared" si="2"/>
        <v>19335.433973073617</v>
      </c>
      <c r="N18">
        <f>RANK('coco std'!I127,'coco std'!I$112:I$134,1)</f>
        <v>2</v>
      </c>
      <c r="O18">
        <f>RANK('coco y0'!I127,'coco y0'!I$112:I$134,1)</f>
        <v>3</v>
      </c>
      <c r="P18">
        <f t="shared" si="3"/>
        <v>2.5</v>
      </c>
      <c r="Q18">
        <f>'coco std (3)'!AK18</f>
        <v>1</v>
      </c>
    </row>
    <row r="19" spans="1:17" x14ac:dyDescent="0.3">
      <c r="A19" t="s">
        <v>26</v>
      </c>
      <c r="B19">
        <v>2012</v>
      </c>
      <c r="C19">
        <v>11000</v>
      </c>
      <c r="D19">
        <v>5000</v>
      </c>
      <c r="E19">
        <f t="shared" si="6"/>
        <v>0.45454545454545453</v>
      </c>
      <c r="F19" t="s">
        <v>16</v>
      </c>
      <c r="G19">
        <f t="shared" si="1"/>
        <v>2</v>
      </c>
      <c r="H19" t="s">
        <v>7</v>
      </c>
      <c r="I19">
        <v>999</v>
      </c>
      <c r="J19">
        <v>5000</v>
      </c>
      <c r="K19">
        <v>11</v>
      </c>
      <c r="L19">
        <v>0.5</v>
      </c>
      <c r="M19">
        <f t="shared" si="2"/>
        <v>22000</v>
      </c>
      <c r="N19">
        <f>RANK('coco std'!I128,'coco std'!I$112:I$134,1)</f>
        <v>6</v>
      </c>
      <c r="O19">
        <f>RANK('coco y0'!I128,'coco y0'!I$112:I$134,1)</f>
        <v>6</v>
      </c>
      <c r="P19">
        <f t="shared" si="3"/>
        <v>6</v>
      </c>
      <c r="Q19">
        <f>'coco std (3)'!AK19</f>
        <v>1</v>
      </c>
    </row>
    <row r="20" spans="1:17" x14ac:dyDescent="0.3">
      <c r="A20" t="s">
        <v>27</v>
      </c>
      <c r="B20">
        <v>2011</v>
      </c>
      <c r="C20">
        <v>360000</v>
      </c>
      <c r="D20">
        <v>50000</v>
      </c>
      <c r="E20">
        <f t="shared" si="0"/>
        <v>0.1388888888888889</v>
      </c>
      <c r="F20" t="s">
        <v>6</v>
      </c>
      <c r="G20">
        <f t="shared" si="1"/>
        <v>1</v>
      </c>
      <c r="H20" t="s">
        <v>7</v>
      </c>
      <c r="I20">
        <v>986</v>
      </c>
      <c r="J20">
        <v>1500</v>
      </c>
      <c r="K20">
        <v>22</v>
      </c>
      <c r="L20">
        <v>13.964</v>
      </c>
      <c r="M20">
        <f t="shared" si="2"/>
        <v>25780.578630764823</v>
      </c>
      <c r="N20">
        <f>RANK('coco std'!I129,'coco std'!I$112:I$134,1)</f>
        <v>6</v>
      </c>
      <c r="O20">
        <f>RANK('coco y0'!I129,'coco y0'!I$112:I$134,1)</f>
        <v>11</v>
      </c>
      <c r="P20">
        <f t="shared" si="3"/>
        <v>8.5</v>
      </c>
      <c r="Q20">
        <f>'coco std (3)'!AK20</f>
        <v>0</v>
      </c>
    </row>
    <row r="21" spans="1:17" x14ac:dyDescent="0.3">
      <c r="A21" t="s">
        <v>27</v>
      </c>
      <c r="B21">
        <v>2011</v>
      </c>
      <c r="C21">
        <v>126000</v>
      </c>
      <c r="D21">
        <v>50000</v>
      </c>
      <c r="E21">
        <f t="shared" si="0"/>
        <v>0.3968253968253968</v>
      </c>
      <c r="F21" t="s">
        <v>6</v>
      </c>
      <c r="G21">
        <f t="shared" si="1"/>
        <v>1</v>
      </c>
      <c r="H21" t="s">
        <v>7</v>
      </c>
      <c r="I21">
        <v>986</v>
      </c>
      <c r="J21">
        <v>5000</v>
      </c>
      <c r="K21">
        <v>22</v>
      </c>
      <c r="L21">
        <v>6.9820000000000002</v>
      </c>
      <c r="M21">
        <f t="shared" si="2"/>
        <v>18046.405041535378</v>
      </c>
      <c r="N21">
        <f>RANK('coco std'!I130,'coco std'!I$112:I$134,1)</f>
        <v>6</v>
      </c>
      <c r="O21">
        <f>RANK('coco y0'!I130,'coco y0'!I$112:I$134,1)</f>
        <v>11</v>
      </c>
      <c r="P21">
        <f t="shared" si="3"/>
        <v>8.5</v>
      </c>
      <c r="Q21">
        <f>'coco std (3)'!AK21</f>
        <v>0</v>
      </c>
    </row>
    <row r="22" spans="1:17" x14ac:dyDescent="0.3">
      <c r="A22" t="s">
        <v>29</v>
      </c>
      <c r="B22">
        <v>2009</v>
      </c>
      <c r="C22">
        <v>150000</v>
      </c>
      <c r="D22">
        <v>50000</v>
      </c>
      <c r="E22">
        <f t="shared" si="0"/>
        <v>0.33333333333333331</v>
      </c>
      <c r="F22" t="s">
        <v>6</v>
      </c>
      <c r="G22">
        <f t="shared" si="1"/>
        <v>1</v>
      </c>
      <c r="H22" t="s">
        <v>7</v>
      </c>
      <c r="I22">
        <v>986</v>
      </c>
      <c r="J22">
        <v>5000</v>
      </c>
      <c r="K22">
        <v>25</v>
      </c>
      <c r="L22">
        <v>10</v>
      </c>
      <c r="M22">
        <f t="shared" si="2"/>
        <v>15000</v>
      </c>
      <c r="N22">
        <f>RANK('coco std'!I131,'coco std'!I$112:I$134,1)</f>
        <v>6</v>
      </c>
      <c r="O22">
        <f>RANK('coco y0'!I131,'coco y0'!I$112:I$134,1)</f>
        <v>11</v>
      </c>
      <c r="P22">
        <f t="shared" si="3"/>
        <v>8.5</v>
      </c>
      <c r="Q22">
        <f>'coco std (3)'!AK22</f>
        <v>0</v>
      </c>
    </row>
    <row r="23" spans="1:17" x14ac:dyDescent="0.3">
      <c r="A23" t="s">
        <v>30</v>
      </c>
      <c r="B23">
        <v>1998</v>
      </c>
      <c r="C23">
        <v>115000</v>
      </c>
      <c r="D23">
        <v>20000</v>
      </c>
      <c r="E23">
        <f t="shared" si="0"/>
        <v>0.17391304347826086</v>
      </c>
      <c r="F23" t="s">
        <v>6</v>
      </c>
      <c r="G23">
        <f t="shared" si="1"/>
        <v>1</v>
      </c>
      <c r="H23" t="s">
        <v>7</v>
      </c>
      <c r="I23">
        <v>986</v>
      </c>
      <c r="J23">
        <v>5000</v>
      </c>
      <c r="K23">
        <v>22</v>
      </c>
      <c r="L23">
        <v>6.9820000000000002</v>
      </c>
      <c r="M23">
        <f t="shared" si="2"/>
        <v>16470.925236321971</v>
      </c>
      <c r="N23">
        <f>RANK('coco std'!I132,'coco std'!I$112:I$134,1)</f>
        <v>6</v>
      </c>
      <c r="O23">
        <f>RANK('coco y0'!I132,'coco y0'!I$112:I$134,1)</f>
        <v>11</v>
      </c>
      <c r="P23">
        <f t="shared" si="3"/>
        <v>8.5</v>
      </c>
      <c r="Q23">
        <f>'coco std (3)'!AK23</f>
        <v>1</v>
      </c>
    </row>
    <row r="24" spans="1:17" x14ac:dyDescent="0.3">
      <c r="A24" t="s">
        <v>31</v>
      </c>
      <c r="B24">
        <v>1992</v>
      </c>
      <c r="C24">
        <v>115000</v>
      </c>
      <c r="D24">
        <v>10000</v>
      </c>
      <c r="E24">
        <f t="shared" ref="E24" si="7">D24/C24</f>
        <v>8.6956521739130432E-2</v>
      </c>
      <c r="F24" t="s">
        <v>6</v>
      </c>
      <c r="G24">
        <f t="shared" si="1"/>
        <v>1</v>
      </c>
      <c r="H24" t="s">
        <v>7</v>
      </c>
      <c r="I24">
        <v>986</v>
      </c>
      <c r="J24">
        <v>10000</v>
      </c>
      <c r="K24">
        <v>22</v>
      </c>
      <c r="L24">
        <v>6.9820000000000002</v>
      </c>
      <c r="M24">
        <f t="shared" si="2"/>
        <v>16470.925236321971</v>
      </c>
      <c r="N24">
        <f>RANK('coco std'!I133,'coco std'!I$112:I$134,1)</f>
        <v>6</v>
      </c>
      <c r="O24">
        <f>RANK('coco y0'!I133,'coco y0'!I$112:I$134,1)</f>
        <v>15</v>
      </c>
      <c r="P24">
        <f t="shared" si="3"/>
        <v>10.5</v>
      </c>
      <c r="Q24">
        <f>'coco std (3)'!AK24</f>
        <v>0</v>
      </c>
    </row>
    <row r="25" spans="1:17" x14ac:dyDescent="0.3">
      <c r="A25" t="s">
        <v>32</v>
      </c>
      <c r="B25">
        <v>1991</v>
      </c>
      <c r="C25">
        <v>115000</v>
      </c>
      <c r="D25">
        <v>10000</v>
      </c>
      <c r="E25">
        <f t="shared" ref="E25" si="8">D25/C25</f>
        <v>8.6956521739130432E-2</v>
      </c>
      <c r="F25" t="s">
        <v>6</v>
      </c>
      <c r="G25">
        <f t="shared" si="1"/>
        <v>1</v>
      </c>
      <c r="H25" t="s">
        <v>7</v>
      </c>
      <c r="I25">
        <v>986</v>
      </c>
      <c r="J25">
        <v>10000</v>
      </c>
      <c r="K25">
        <v>22</v>
      </c>
      <c r="L25">
        <v>6.9820000000000002</v>
      </c>
      <c r="M25">
        <f t="shared" si="2"/>
        <v>16470.925236321971</v>
      </c>
      <c r="N25">
        <f>RANK('coco std'!I134,'coco std'!I$112:I$134,1)</f>
        <v>6</v>
      </c>
      <c r="O25">
        <f>RANK('coco y0'!I134,'coco y0'!I$112:I$134,1)</f>
        <v>10</v>
      </c>
      <c r="P25">
        <f t="shared" si="3"/>
        <v>8</v>
      </c>
      <c r="Q25">
        <f>'coco std (3)'!AK25</f>
        <v>0</v>
      </c>
    </row>
    <row r="28" spans="1:17" x14ac:dyDescent="0.3">
      <c r="A28" t="s">
        <v>33</v>
      </c>
      <c r="B28">
        <v>2019</v>
      </c>
      <c r="C28">
        <v>10000</v>
      </c>
      <c r="D28">
        <v>10000</v>
      </c>
      <c r="E28">
        <f>D28/C28</f>
        <v>1</v>
      </c>
      <c r="F28" t="s">
        <v>6</v>
      </c>
      <c r="G28">
        <f>VLOOKUP(F28,$S$1:$T$3,2)</f>
        <v>1</v>
      </c>
      <c r="H28" t="s">
        <v>35</v>
      </c>
      <c r="I28">
        <v>925</v>
      </c>
      <c r="J28">
        <v>5000</v>
      </c>
      <c r="K28">
        <v>38.61</v>
      </c>
      <c r="L28">
        <v>31.46</v>
      </c>
      <c r="M28">
        <f>C28/L28</f>
        <v>317.86395422759057</v>
      </c>
    </row>
    <row r="29" spans="1:17" x14ac:dyDescent="0.3">
      <c r="A29" t="s">
        <v>34</v>
      </c>
      <c r="B29">
        <v>2019</v>
      </c>
      <c r="C29">
        <v>20000</v>
      </c>
      <c r="D29">
        <v>20000</v>
      </c>
      <c r="E29">
        <f>D29/C29</f>
        <v>1</v>
      </c>
      <c r="F29" t="s">
        <v>6</v>
      </c>
      <c r="G29">
        <f>VLOOKUP(F29,$S$1:$T$3,2)</f>
        <v>1</v>
      </c>
      <c r="H29" t="s">
        <v>35</v>
      </c>
      <c r="I29">
        <v>925</v>
      </c>
      <c r="J29">
        <v>7000</v>
      </c>
      <c r="K29">
        <v>52.5</v>
      </c>
      <c r="L29">
        <v>77.760000000000005</v>
      </c>
      <c r="M29">
        <f>C29/L29</f>
        <v>257.20164609053495</v>
      </c>
    </row>
  </sheetData>
  <conditionalFormatting sqref="N3:N25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3:O25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3:P25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hyperlinks>
    <hyperlink ref="Q1" r:id="rId1" xr:uid="{996B750C-52F9-4679-8629-D3F166D84103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B5835-65BC-4F45-8A02-B56FBC214296}">
  <dimension ref="A1:AH148"/>
  <sheetViews>
    <sheetView zoomScale="50" zoomScaleNormal="50" workbookViewId="0"/>
  </sheetViews>
  <sheetFormatPr defaultRowHeight="14.4" x14ac:dyDescent="0.3"/>
  <cols>
    <col min="1" max="1" width="29.77734375" bestFit="1" customWidth="1"/>
    <col min="2" max="2" width="8.77734375" bestFit="1" customWidth="1"/>
    <col min="3" max="3" width="13.44140625" bestFit="1" customWidth="1"/>
    <col min="4" max="4" width="14.77734375" bestFit="1" customWidth="1"/>
    <col min="5" max="5" width="12.5546875" bestFit="1" customWidth="1"/>
    <col min="6" max="6" width="13.77734375" bestFit="1" customWidth="1"/>
    <col min="7" max="8" width="13.44140625" bestFit="1" customWidth="1"/>
    <col min="9" max="9" width="14.77734375" bestFit="1" customWidth="1"/>
    <col min="10" max="10" width="12.5546875" bestFit="1" customWidth="1"/>
    <col min="11" max="11" width="13.77734375" bestFit="1" customWidth="1"/>
    <col min="12" max="12" width="3.44140625" customWidth="1"/>
    <col min="13" max="13" width="3.109375" bestFit="1" customWidth="1"/>
    <col min="14" max="14" width="7" bestFit="1" customWidth="1"/>
    <col min="15" max="15" width="7.5546875" bestFit="1" customWidth="1"/>
    <col min="16" max="16" width="8.109375" bestFit="1" customWidth="1"/>
    <col min="17" max="17" width="14.77734375" bestFit="1" customWidth="1"/>
    <col min="18" max="18" width="12.5546875" bestFit="1" customWidth="1"/>
    <col min="20" max="20" width="8.109375" bestFit="1" customWidth="1"/>
    <col min="21" max="21" width="7.5546875" bestFit="1" customWidth="1"/>
    <col min="22" max="22" width="8.109375" bestFit="1" customWidth="1"/>
    <col min="23" max="23" width="14.77734375" bestFit="1" customWidth="1"/>
    <col min="24" max="24" width="12.5546875" bestFit="1" customWidth="1"/>
    <col min="25" max="25" width="4.21875" customWidth="1"/>
    <col min="26" max="26" width="3.33203125" customWidth="1"/>
    <col min="27" max="27" width="27.6640625" bestFit="1" customWidth="1"/>
    <col min="28" max="29" width="13.44140625" bestFit="1" customWidth="1"/>
    <col min="30" max="30" width="14.77734375" bestFit="1" customWidth="1"/>
    <col min="31" max="31" width="13.44140625" bestFit="1" customWidth="1"/>
    <col min="32" max="32" width="13.77734375" bestFit="1" customWidth="1"/>
    <col min="33" max="33" width="13.44140625" bestFit="1" customWidth="1"/>
    <col min="34" max="34" width="7.5546875" bestFit="1" customWidth="1"/>
  </cols>
  <sheetData>
    <row r="1" spans="1:34" x14ac:dyDescent="0.3">
      <c r="A1" t="s">
        <v>222</v>
      </c>
      <c r="B1">
        <v>1</v>
      </c>
      <c r="C1">
        <v>0</v>
      </c>
      <c r="D1">
        <v>1</v>
      </c>
      <c r="E1">
        <v>0</v>
      </c>
      <c r="F1" t="s">
        <v>221</v>
      </c>
      <c r="G1" s="37" t="s">
        <v>225</v>
      </c>
      <c r="H1" s="37"/>
      <c r="I1" s="37"/>
      <c r="J1" s="37"/>
      <c r="K1" s="37"/>
      <c r="N1" s="24">
        <v>1</v>
      </c>
      <c r="O1" s="25">
        <v>2</v>
      </c>
      <c r="P1" s="25">
        <v>3</v>
      </c>
      <c r="Q1" s="25">
        <v>4</v>
      </c>
      <c r="R1" s="25">
        <v>5</v>
      </c>
      <c r="S1" s="26"/>
      <c r="AB1">
        <v>2</v>
      </c>
      <c r="AC1">
        <v>3</v>
      </c>
      <c r="AD1">
        <v>4</v>
      </c>
      <c r="AE1">
        <v>5</v>
      </c>
      <c r="AF1" t="s">
        <v>246</v>
      </c>
      <c r="AG1" s="22">
        <f>CORREL(AF3:AF25,AG3:AG25)</f>
        <v>0.99999999999931732</v>
      </c>
    </row>
    <row r="2" spans="1:34" ht="15" thickBot="1" x14ac:dyDescent="0.35">
      <c r="A2" s="14" t="s">
        <v>0</v>
      </c>
      <c r="B2" s="14" t="s">
        <v>28</v>
      </c>
      <c r="C2" s="14" t="s">
        <v>5</v>
      </c>
      <c r="D2" s="14" t="s">
        <v>217</v>
      </c>
      <c r="E2" s="14" t="s">
        <v>10</v>
      </c>
      <c r="F2" s="14" t="s">
        <v>17</v>
      </c>
      <c r="G2" s="14" t="str">
        <f>B2</f>
        <v>évjárat</v>
      </c>
      <c r="H2" s="14" t="str">
        <f t="shared" ref="H2:K2" si="0">C2</f>
        <v>árarány</v>
      </c>
      <c r="I2" s="14" t="str">
        <f t="shared" si="0"/>
        <v>darabszám (db)</v>
      </c>
      <c r="J2" s="14" t="str">
        <f t="shared" si="0"/>
        <v>átmérő (mm)</v>
      </c>
      <c r="K2" s="14" t="str">
        <f t="shared" si="0"/>
        <v>egységár (Ft/g)</v>
      </c>
      <c r="N2" s="27" t="s">
        <v>244</v>
      </c>
      <c r="O2" s="28" t="str">
        <f>G2</f>
        <v>évjárat</v>
      </c>
      <c r="P2" s="28" t="str">
        <f t="shared" ref="P2:R2" si="1">H2</f>
        <v>árarány</v>
      </c>
      <c r="Q2" s="28" t="str">
        <f t="shared" si="1"/>
        <v>darabszám (db)</v>
      </c>
      <c r="R2" s="28" t="str">
        <f t="shared" si="1"/>
        <v>átmérő (mm)</v>
      </c>
      <c r="S2" s="29"/>
      <c r="U2" t="str">
        <f>O2</f>
        <v>évjárat</v>
      </c>
      <c r="V2" t="str">
        <f t="shared" ref="V2:X2" si="2">P2</f>
        <v>árarány</v>
      </c>
      <c r="W2" t="str">
        <f t="shared" si="2"/>
        <v>darabszám (db)</v>
      </c>
      <c r="X2" t="str">
        <f t="shared" si="2"/>
        <v>átmérő (mm)</v>
      </c>
      <c r="AB2" t="str">
        <f>U2</f>
        <v>évjárat</v>
      </c>
      <c r="AC2" t="str">
        <f>V2</f>
        <v>árarány</v>
      </c>
      <c r="AD2" t="str">
        <f>W2</f>
        <v>darabszám (db)</v>
      </c>
      <c r="AE2" t="str">
        <f>X2</f>
        <v>átmérő (mm)</v>
      </c>
      <c r="AF2" t="str">
        <f>K2</f>
        <v>egységár (Ft/g)</v>
      </c>
      <c r="AG2" t="s">
        <v>245</v>
      </c>
      <c r="AH2" t="s">
        <v>247</v>
      </c>
    </row>
    <row r="3" spans="1:34" x14ac:dyDescent="0.3">
      <c r="A3" t="s">
        <v>4</v>
      </c>
      <c r="B3">
        <v>2019</v>
      </c>
      <c r="C3">
        <v>0.42016806722689076</v>
      </c>
      <c r="D3">
        <v>2000</v>
      </c>
      <c r="E3">
        <v>22</v>
      </c>
      <c r="F3">
        <v>17043.826983672301</v>
      </c>
      <c r="G3">
        <f>RANK(B3,B$3:B$25,B$1)</f>
        <v>23</v>
      </c>
      <c r="H3">
        <f t="shared" ref="H3:J3" si="3">RANK(C3,C$3:C$25,C$1)</f>
        <v>12</v>
      </c>
      <c r="I3">
        <f t="shared" si="3"/>
        <v>6</v>
      </c>
      <c r="J3">
        <f t="shared" si="3"/>
        <v>2</v>
      </c>
      <c r="K3" s="11">
        <f>ROUND(F3,0)</f>
        <v>17044</v>
      </c>
      <c r="N3" s="27">
        <v>1</v>
      </c>
      <c r="O3" s="17">
        <v>35.008721107364238</v>
      </c>
      <c r="P3" s="17">
        <v>21.673020657761661</v>
      </c>
      <c r="Q3" s="17">
        <v>31.035676577700137</v>
      </c>
      <c r="R3" s="17">
        <v>15.422016205564661</v>
      </c>
      <c r="S3" s="29"/>
      <c r="T3" t="s">
        <v>241</v>
      </c>
      <c r="U3" s="16">
        <v>0</v>
      </c>
      <c r="V3" s="16">
        <v>0</v>
      </c>
      <c r="W3" s="16">
        <v>0</v>
      </c>
      <c r="X3" s="16">
        <v>0</v>
      </c>
      <c r="AA3" t="str">
        <f t="shared" ref="AA3:AA25" si="4">A3</f>
        <v>Árpád-házi Szent Piroska</v>
      </c>
      <c r="AB3">
        <f t="shared" ref="AB3:AB25" si="5">VLOOKUP(G3,$N$3:$R$25,AB$1,0)</f>
        <v>4.3806814070646851</v>
      </c>
      <c r="AC3">
        <f t="shared" ref="AC3:AC25" si="6">VLOOKUP(H3,$N$3:$R$25,AC$1,0)</f>
        <v>11.68387749694095</v>
      </c>
      <c r="AD3">
        <f t="shared" ref="AD3:AD25" si="7">VLOOKUP(I3,$N$3:$R$25,AD$1,0)</f>
        <v>11.344269103056904</v>
      </c>
      <c r="AE3">
        <f t="shared" ref="AE3:AE25" si="8">VLOOKUP(J3,$N$3:$R$25,AE$1,0)</f>
        <v>29.353928346648075</v>
      </c>
      <c r="AF3" s="11">
        <f>K3</f>
        <v>17044</v>
      </c>
      <c r="AG3">
        <f>PRODUCT(AB3:AE3)</f>
        <v>17043.995629752797</v>
      </c>
      <c r="AH3" s="11">
        <f>AF3-AG3</f>
        <v>4.3702472030417994E-3</v>
      </c>
    </row>
    <row r="4" spans="1:34" ht="15" thickBot="1" x14ac:dyDescent="0.35">
      <c r="A4" t="s">
        <v>13</v>
      </c>
      <c r="B4">
        <v>2018</v>
      </c>
      <c r="C4">
        <v>0.16129032258064516</v>
      </c>
      <c r="D4">
        <v>500</v>
      </c>
      <c r="E4">
        <v>20</v>
      </c>
      <c r="F4">
        <v>22199.942709825264</v>
      </c>
      <c r="G4">
        <f t="shared" ref="G4:G25" si="9">RANK(B4,B$3:B$25,B$1)</f>
        <v>21</v>
      </c>
      <c r="H4">
        <f t="shared" ref="H4:H25" si="10">RANK(C4,C$3:C$25,C$1)</f>
        <v>17</v>
      </c>
      <c r="I4">
        <f t="shared" ref="I4:I25" si="11">RANK(D4,D$3:D$25,D$1)</f>
        <v>1</v>
      </c>
      <c r="J4">
        <f t="shared" ref="J4:J25" si="12">RANK(E4,E$3:E$25,E$1)</f>
        <v>9</v>
      </c>
      <c r="K4" s="11">
        <f t="shared" ref="K4:K25" si="13">ROUND(F4,0)</f>
        <v>22200</v>
      </c>
      <c r="N4" s="27">
        <v>2</v>
      </c>
      <c r="O4" s="18">
        <v>35.008748548136879</v>
      </c>
      <c r="P4" s="18">
        <v>22.506468050211776</v>
      </c>
      <c r="Q4" s="18">
        <v>22</v>
      </c>
      <c r="R4" s="18">
        <v>29.353928346648075</v>
      </c>
      <c r="S4" s="29"/>
      <c r="T4" t="s">
        <v>242</v>
      </c>
      <c r="U4" s="16">
        <v>0</v>
      </c>
      <c r="V4" s="16">
        <v>0</v>
      </c>
      <c r="W4" s="16">
        <v>0</v>
      </c>
      <c r="X4" s="16">
        <v>0</v>
      </c>
      <c r="AA4" t="str">
        <f t="shared" si="4"/>
        <v>Habsburg Albert aranyforintja</v>
      </c>
      <c r="AB4">
        <f t="shared" si="5"/>
        <v>4.3806818788617843</v>
      </c>
      <c r="AC4">
        <f t="shared" si="6"/>
        <v>9.4456406975609113</v>
      </c>
      <c r="AD4">
        <f t="shared" si="7"/>
        <v>31.035676577700137</v>
      </c>
      <c r="AE4">
        <f t="shared" si="8"/>
        <v>17.286958345715853</v>
      </c>
      <c r="AF4" s="11">
        <f t="shared" ref="AF4:AF25" si="14">K4</f>
        <v>22200</v>
      </c>
      <c r="AG4">
        <f t="shared" ref="AG4:AG25" si="15">PRODUCT(AB4:AE4)</f>
        <v>22199.998273084002</v>
      </c>
      <c r="AH4" s="11">
        <f t="shared" ref="AH4:AH25" si="16">AF4-AG4</f>
        <v>1.7269159980060067E-3</v>
      </c>
    </row>
    <row r="5" spans="1:34" x14ac:dyDescent="0.3">
      <c r="A5" t="s">
        <v>13</v>
      </c>
      <c r="B5">
        <v>2018</v>
      </c>
      <c r="C5">
        <v>0.7407407407407407</v>
      </c>
      <c r="D5">
        <v>2000</v>
      </c>
      <c r="E5">
        <v>20</v>
      </c>
      <c r="F5">
        <v>19335.433973073617</v>
      </c>
      <c r="G5">
        <f t="shared" si="9"/>
        <v>21</v>
      </c>
      <c r="H5">
        <f t="shared" si="10"/>
        <v>2</v>
      </c>
      <c r="I5">
        <f t="shared" si="11"/>
        <v>6</v>
      </c>
      <c r="J5">
        <f t="shared" si="12"/>
        <v>9</v>
      </c>
      <c r="K5" s="11">
        <f t="shared" si="13"/>
        <v>19335</v>
      </c>
      <c r="N5" s="27">
        <v>3</v>
      </c>
      <c r="O5" s="17">
        <v>11.070467478270729</v>
      </c>
      <c r="P5" s="17">
        <v>21</v>
      </c>
      <c r="Q5" s="17">
        <v>21</v>
      </c>
      <c r="R5" s="17">
        <v>21</v>
      </c>
      <c r="S5" s="29"/>
      <c r="T5" t="s">
        <v>242</v>
      </c>
      <c r="U5" s="16">
        <v>0</v>
      </c>
      <c r="V5" s="16">
        <v>0</v>
      </c>
      <c r="W5" s="16">
        <v>0</v>
      </c>
      <c r="X5" s="16">
        <v>0</v>
      </c>
      <c r="AA5" t="str">
        <f t="shared" si="4"/>
        <v>Habsburg Albert aranyforintja</v>
      </c>
      <c r="AB5">
        <f t="shared" si="5"/>
        <v>4.3806818788617843</v>
      </c>
      <c r="AC5">
        <f t="shared" si="6"/>
        <v>22.506468050211776</v>
      </c>
      <c r="AD5">
        <f t="shared" si="7"/>
        <v>11.344269103056904</v>
      </c>
      <c r="AE5">
        <f t="shared" si="8"/>
        <v>17.286958345715853</v>
      </c>
      <c r="AF5" s="11">
        <f t="shared" si="14"/>
        <v>19335</v>
      </c>
      <c r="AG5">
        <f t="shared" si="15"/>
        <v>19334.999633931191</v>
      </c>
      <c r="AH5" s="11">
        <f t="shared" si="16"/>
        <v>3.6606880894396454E-4</v>
      </c>
    </row>
    <row r="6" spans="1:34" ht="15" thickBot="1" x14ac:dyDescent="0.35">
      <c r="A6" t="s">
        <v>15</v>
      </c>
      <c r="B6">
        <v>2017</v>
      </c>
      <c r="C6">
        <v>0.45454545454545453</v>
      </c>
      <c r="D6">
        <v>5000</v>
      </c>
      <c r="E6">
        <v>11</v>
      </c>
      <c r="F6">
        <v>22000</v>
      </c>
      <c r="G6">
        <f t="shared" si="9"/>
        <v>19</v>
      </c>
      <c r="H6">
        <f t="shared" si="10"/>
        <v>6</v>
      </c>
      <c r="I6">
        <f t="shared" si="11"/>
        <v>13</v>
      </c>
      <c r="J6">
        <f t="shared" si="12"/>
        <v>18</v>
      </c>
      <c r="K6" s="11">
        <f t="shared" si="13"/>
        <v>22000</v>
      </c>
      <c r="N6" s="27">
        <v>4</v>
      </c>
      <c r="O6" s="18">
        <v>13.410448874404073</v>
      </c>
      <c r="P6" s="18">
        <v>20</v>
      </c>
      <c r="Q6" s="18">
        <v>20</v>
      </c>
      <c r="R6" s="18">
        <v>20</v>
      </c>
      <c r="S6" s="29"/>
      <c r="T6" t="s">
        <v>242</v>
      </c>
      <c r="U6" s="16">
        <v>0</v>
      </c>
      <c r="V6" s="16">
        <v>0</v>
      </c>
      <c r="W6" s="16">
        <v>0</v>
      </c>
      <c r="X6" s="16">
        <v>0</v>
      </c>
      <c r="AA6" t="str">
        <f t="shared" si="4"/>
        <v>Arany János</v>
      </c>
      <c r="AB6">
        <f t="shared" si="5"/>
        <v>4.3806819984831646</v>
      </c>
      <c r="AC6">
        <f t="shared" si="6"/>
        <v>35.40589702432662</v>
      </c>
      <c r="AD6">
        <f t="shared" si="7"/>
        <v>12.018521711263276</v>
      </c>
      <c r="AE6">
        <f t="shared" si="8"/>
        <v>11.801965674775541</v>
      </c>
      <c r="AF6" s="11">
        <f t="shared" si="14"/>
        <v>22000</v>
      </c>
      <c r="AG6">
        <f t="shared" si="15"/>
        <v>22000.002468746676</v>
      </c>
      <c r="AH6" s="11">
        <f t="shared" si="16"/>
        <v>-2.4687466757313814E-3</v>
      </c>
    </row>
    <row r="7" spans="1:34" x14ac:dyDescent="0.3">
      <c r="A7" t="s">
        <v>18</v>
      </c>
      <c r="B7">
        <v>2017</v>
      </c>
      <c r="C7">
        <v>0.42016806722689076</v>
      </c>
      <c r="D7">
        <v>2000</v>
      </c>
      <c r="E7">
        <v>22</v>
      </c>
      <c r="F7">
        <v>17043.826983672301</v>
      </c>
      <c r="G7">
        <f t="shared" si="9"/>
        <v>19</v>
      </c>
      <c r="H7">
        <f t="shared" si="10"/>
        <v>12</v>
      </c>
      <c r="I7">
        <f t="shared" si="11"/>
        <v>6</v>
      </c>
      <c r="J7">
        <f t="shared" si="12"/>
        <v>2</v>
      </c>
      <c r="K7" s="11">
        <f t="shared" si="13"/>
        <v>17044</v>
      </c>
      <c r="N7" s="27">
        <v>5</v>
      </c>
      <c r="O7" s="17">
        <v>11.486352304137251</v>
      </c>
      <c r="P7" s="17">
        <v>19</v>
      </c>
      <c r="Q7" s="17">
        <v>22.006039390484823</v>
      </c>
      <c r="R7" s="17">
        <v>19</v>
      </c>
      <c r="S7" s="29"/>
      <c r="T7" t="s">
        <v>242</v>
      </c>
      <c r="U7" s="16">
        <v>0</v>
      </c>
      <c r="V7" s="16">
        <v>0</v>
      </c>
      <c r="W7" s="16">
        <v>0</v>
      </c>
      <c r="X7" s="16">
        <v>0</v>
      </c>
      <c r="AA7" t="str">
        <f t="shared" si="4"/>
        <v>Árpád-házi Szt.Margit</v>
      </c>
      <c r="AB7">
        <f t="shared" si="5"/>
        <v>4.3806819984831646</v>
      </c>
      <c r="AC7">
        <f t="shared" si="6"/>
        <v>11.68387749694095</v>
      </c>
      <c r="AD7">
        <f t="shared" si="7"/>
        <v>11.344269103056904</v>
      </c>
      <c r="AE7">
        <f t="shared" si="8"/>
        <v>29.353928346648075</v>
      </c>
      <c r="AF7" s="11">
        <f t="shared" si="14"/>
        <v>17044</v>
      </c>
      <c r="AG7">
        <f t="shared" si="15"/>
        <v>17043.997930795274</v>
      </c>
      <c r="AH7" s="11">
        <f t="shared" si="16"/>
        <v>2.0692047255579382E-3</v>
      </c>
    </row>
    <row r="8" spans="1:34" ht="15" thickBot="1" x14ac:dyDescent="0.35">
      <c r="A8" t="s">
        <v>19</v>
      </c>
      <c r="B8">
        <v>2016</v>
      </c>
      <c r="C8">
        <v>0.16129032258064516</v>
      </c>
      <c r="D8">
        <v>500</v>
      </c>
      <c r="E8">
        <v>20</v>
      </c>
      <c r="F8">
        <v>22199.942709825264</v>
      </c>
      <c r="G8">
        <f t="shared" si="9"/>
        <v>16</v>
      </c>
      <c r="H8">
        <f t="shared" si="10"/>
        <v>17</v>
      </c>
      <c r="I8">
        <f t="shared" si="11"/>
        <v>1</v>
      </c>
      <c r="J8">
        <f t="shared" si="12"/>
        <v>9</v>
      </c>
      <c r="K8" s="11">
        <f t="shared" si="13"/>
        <v>22200</v>
      </c>
      <c r="N8" s="27">
        <v>6</v>
      </c>
      <c r="O8" s="18">
        <v>18</v>
      </c>
      <c r="P8" s="18">
        <v>35.40589702432662</v>
      </c>
      <c r="Q8" s="18">
        <v>11.344269103056904</v>
      </c>
      <c r="R8" s="18">
        <v>18</v>
      </c>
      <c r="S8" s="29"/>
      <c r="T8" t="s">
        <v>242</v>
      </c>
      <c r="U8" s="16">
        <v>0</v>
      </c>
      <c r="V8" s="16">
        <v>0</v>
      </c>
      <c r="W8" s="16">
        <v>0</v>
      </c>
      <c r="X8" s="16">
        <v>0</v>
      </c>
      <c r="AA8" t="str">
        <f t="shared" si="4"/>
        <v>Zsigmond aranyforintja</v>
      </c>
      <c r="AB8">
        <f t="shared" si="5"/>
        <v>4.3806815545084161</v>
      </c>
      <c r="AC8">
        <f t="shared" si="6"/>
        <v>9.4456406975609113</v>
      </c>
      <c r="AD8">
        <f t="shared" si="7"/>
        <v>31.035676577700137</v>
      </c>
      <c r="AE8">
        <f t="shared" si="8"/>
        <v>17.286958345715853</v>
      </c>
      <c r="AF8" s="11">
        <f t="shared" si="14"/>
        <v>22200</v>
      </c>
      <c r="AG8">
        <f t="shared" si="15"/>
        <v>22199.996629357203</v>
      </c>
      <c r="AH8" s="11">
        <f t="shared" si="16"/>
        <v>3.3706427966535557E-3</v>
      </c>
    </row>
    <row r="9" spans="1:34" x14ac:dyDescent="0.3">
      <c r="A9" t="s">
        <v>19</v>
      </c>
      <c r="B9">
        <v>2016</v>
      </c>
      <c r="C9">
        <v>0.7407407407407407</v>
      </c>
      <c r="D9">
        <v>2000</v>
      </c>
      <c r="E9">
        <v>20</v>
      </c>
      <c r="F9">
        <v>19335.433973073617</v>
      </c>
      <c r="G9">
        <f t="shared" si="9"/>
        <v>16</v>
      </c>
      <c r="H9">
        <f t="shared" si="10"/>
        <v>2</v>
      </c>
      <c r="I9">
        <f t="shared" si="11"/>
        <v>6</v>
      </c>
      <c r="J9">
        <f t="shared" si="12"/>
        <v>9</v>
      </c>
      <c r="K9" s="11">
        <f t="shared" si="13"/>
        <v>19335</v>
      </c>
      <c r="N9" s="27">
        <v>7</v>
      </c>
      <c r="O9" s="17">
        <v>4.3806819290314154</v>
      </c>
      <c r="P9" s="17">
        <v>17</v>
      </c>
      <c r="Q9" s="17">
        <v>17</v>
      </c>
      <c r="R9" s="17">
        <v>17</v>
      </c>
      <c r="S9" s="29"/>
      <c r="T9" t="s">
        <v>242</v>
      </c>
      <c r="U9" s="16">
        <v>0</v>
      </c>
      <c r="V9" s="16">
        <v>0</v>
      </c>
      <c r="W9" s="16">
        <v>0</v>
      </c>
      <c r="X9" s="16">
        <v>0</v>
      </c>
      <c r="AA9" t="str">
        <f t="shared" si="4"/>
        <v>Zsigmond aranyforintja</v>
      </c>
      <c r="AB9">
        <f t="shared" si="5"/>
        <v>4.3806815545084161</v>
      </c>
      <c r="AC9">
        <f t="shared" si="6"/>
        <v>22.506468050211776</v>
      </c>
      <c r="AD9">
        <f t="shared" si="7"/>
        <v>11.344269103056904</v>
      </c>
      <c r="AE9">
        <f t="shared" si="8"/>
        <v>17.286958345715853</v>
      </c>
      <c r="AF9" s="11">
        <f t="shared" si="14"/>
        <v>19335</v>
      </c>
      <c r="AG9">
        <f t="shared" si="15"/>
        <v>19334.998202333911</v>
      </c>
      <c r="AH9" s="11">
        <f t="shared" si="16"/>
        <v>1.7976660892600194E-3</v>
      </c>
    </row>
    <row r="10" spans="1:34" ht="15" thickBot="1" x14ac:dyDescent="0.35">
      <c r="A10" t="s">
        <v>20</v>
      </c>
      <c r="B10">
        <v>2016</v>
      </c>
      <c r="C10">
        <v>0.45454545454545453</v>
      </c>
      <c r="D10">
        <v>5000</v>
      </c>
      <c r="E10">
        <v>11</v>
      </c>
      <c r="F10">
        <v>22000</v>
      </c>
      <c r="G10">
        <f t="shared" si="9"/>
        <v>16</v>
      </c>
      <c r="H10">
        <f t="shared" si="10"/>
        <v>6</v>
      </c>
      <c r="I10">
        <f t="shared" si="11"/>
        <v>13</v>
      </c>
      <c r="J10">
        <f t="shared" si="12"/>
        <v>18</v>
      </c>
      <c r="K10" s="11">
        <f t="shared" si="13"/>
        <v>22000</v>
      </c>
      <c r="N10" s="27">
        <v>8</v>
      </c>
      <c r="O10" s="18">
        <v>4.3806811920928892</v>
      </c>
      <c r="P10" s="18">
        <v>16</v>
      </c>
      <c r="Q10" s="18">
        <v>16</v>
      </c>
      <c r="R10" s="18">
        <v>16</v>
      </c>
      <c r="S10" s="29"/>
      <c r="T10" t="s">
        <v>242</v>
      </c>
      <c r="U10" s="16">
        <v>0</v>
      </c>
      <c r="V10" s="16">
        <v>0</v>
      </c>
      <c r="W10" s="16">
        <v>0</v>
      </c>
      <c r="X10" s="16">
        <v>0</v>
      </c>
      <c r="AA10" t="str">
        <f t="shared" si="4"/>
        <v>XXXI. Nyári Olimpia</v>
      </c>
      <c r="AB10">
        <f t="shared" si="5"/>
        <v>4.3806815545084161</v>
      </c>
      <c r="AC10">
        <f t="shared" si="6"/>
        <v>35.40589702432662</v>
      </c>
      <c r="AD10">
        <f t="shared" si="7"/>
        <v>12.018521711263276</v>
      </c>
      <c r="AE10">
        <f t="shared" si="8"/>
        <v>11.801965674775541</v>
      </c>
      <c r="AF10" s="11">
        <f t="shared" si="14"/>
        <v>22000</v>
      </c>
      <c r="AG10">
        <f t="shared" si="15"/>
        <v>22000.000239083445</v>
      </c>
      <c r="AH10" s="11">
        <f t="shared" si="16"/>
        <v>-2.3908344519441016E-4</v>
      </c>
    </row>
    <row r="11" spans="1:34" x14ac:dyDescent="0.3">
      <c r="A11" t="s">
        <v>21</v>
      </c>
      <c r="B11">
        <v>2015</v>
      </c>
      <c r="C11">
        <v>0.45454545454545453</v>
      </c>
      <c r="D11">
        <v>5000</v>
      </c>
      <c r="E11">
        <v>11</v>
      </c>
      <c r="F11">
        <v>22000</v>
      </c>
      <c r="G11">
        <f t="shared" si="9"/>
        <v>13</v>
      </c>
      <c r="H11">
        <f t="shared" si="10"/>
        <v>6</v>
      </c>
      <c r="I11">
        <f t="shared" si="11"/>
        <v>13</v>
      </c>
      <c r="J11">
        <f t="shared" si="12"/>
        <v>18</v>
      </c>
      <c r="K11" s="11">
        <f t="shared" si="13"/>
        <v>22000</v>
      </c>
      <c r="N11" s="27">
        <v>9</v>
      </c>
      <c r="O11" s="17">
        <v>15</v>
      </c>
      <c r="P11" s="17">
        <v>15</v>
      </c>
      <c r="Q11" s="17">
        <v>15</v>
      </c>
      <c r="R11" s="17">
        <v>17.286958345715853</v>
      </c>
      <c r="S11" s="29"/>
      <c r="T11" t="s">
        <v>242</v>
      </c>
      <c r="U11" s="16">
        <v>0</v>
      </c>
      <c r="V11" s="16">
        <v>0</v>
      </c>
      <c r="W11" s="16">
        <v>0</v>
      </c>
      <c r="X11" s="16">
        <v>0</v>
      </c>
      <c r="AA11" t="str">
        <f t="shared" si="4"/>
        <v>Semmelweis</v>
      </c>
      <c r="AB11">
        <f t="shared" si="5"/>
        <v>4.3806819007236779</v>
      </c>
      <c r="AC11">
        <f t="shared" si="6"/>
        <v>35.40589702432662</v>
      </c>
      <c r="AD11">
        <f t="shared" si="7"/>
        <v>12.018521711263276</v>
      </c>
      <c r="AE11">
        <f t="shared" si="8"/>
        <v>11.801965674775541</v>
      </c>
      <c r="AF11" s="11">
        <f t="shared" si="14"/>
        <v>22000</v>
      </c>
      <c r="AG11">
        <f t="shared" si="15"/>
        <v>22000.00197779368</v>
      </c>
      <c r="AH11" s="11">
        <f t="shared" si="16"/>
        <v>-1.977793679543538E-3</v>
      </c>
    </row>
    <row r="12" spans="1:34" ht="15" thickBot="1" x14ac:dyDescent="0.35">
      <c r="A12" t="s">
        <v>22</v>
      </c>
      <c r="B12">
        <v>2015</v>
      </c>
      <c r="C12">
        <v>0.45454545454545453</v>
      </c>
      <c r="D12">
        <v>5000</v>
      </c>
      <c r="E12">
        <v>11</v>
      </c>
      <c r="F12">
        <v>22000</v>
      </c>
      <c r="G12">
        <f t="shared" si="9"/>
        <v>13</v>
      </c>
      <c r="H12">
        <f t="shared" si="10"/>
        <v>6</v>
      </c>
      <c r="I12">
        <f t="shared" si="11"/>
        <v>13</v>
      </c>
      <c r="J12">
        <f t="shared" si="12"/>
        <v>18</v>
      </c>
      <c r="K12" s="11">
        <f t="shared" si="13"/>
        <v>22000</v>
      </c>
      <c r="N12" s="27">
        <v>10</v>
      </c>
      <c r="O12" s="18">
        <v>14</v>
      </c>
      <c r="P12" s="18">
        <v>14</v>
      </c>
      <c r="Q12" s="18">
        <v>14</v>
      </c>
      <c r="R12" s="18">
        <v>14</v>
      </c>
      <c r="S12" s="29"/>
      <c r="T12" t="s">
        <v>242</v>
      </c>
      <c r="U12" s="16">
        <v>0</v>
      </c>
      <c r="V12" s="16">
        <v>0</v>
      </c>
      <c r="W12" s="16">
        <v>0</v>
      </c>
      <c r="X12" s="16">
        <v>0</v>
      </c>
      <c r="AA12" t="str">
        <f t="shared" si="4"/>
        <v>Vizsolyi Biblia</v>
      </c>
      <c r="AB12">
        <f t="shared" si="5"/>
        <v>4.3806819007236779</v>
      </c>
      <c r="AC12">
        <f t="shared" si="6"/>
        <v>35.40589702432662</v>
      </c>
      <c r="AD12">
        <f t="shared" si="7"/>
        <v>12.018521711263276</v>
      </c>
      <c r="AE12">
        <f t="shared" si="8"/>
        <v>11.801965674775541</v>
      </c>
      <c r="AF12" s="11">
        <f t="shared" si="14"/>
        <v>22000</v>
      </c>
      <c r="AG12">
        <f t="shared" si="15"/>
        <v>22000.00197779368</v>
      </c>
      <c r="AH12" s="11">
        <f t="shared" si="16"/>
        <v>-1.977793679543538E-3</v>
      </c>
    </row>
    <row r="13" spans="1:34" x14ac:dyDescent="0.3">
      <c r="A13" t="s">
        <v>22</v>
      </c>
      <c r="B13">
        <v>2015</v>
      </c>
      <c r="C13">
        <v>0.76923076923076927</v>
      </c>
      <c r="D13">
        <v>2000</v>
      </c>
      <c r="E13">
        <v>20</v>
      </c>
      <c r="F13">
        <v>18619.306788885704</v>
      </c>
      <c r="G13">
        <f t="shared" si="9"/>
        <v>13</v>
      </c>
      <c r="H13">
        <f t="shared" si="10"/>
        <v>1</v>
      </c>
      <c r="I13">
        <f t="shared" si="11"/>
        <v>6</v>
      </c>
      <c r="J13">
        <f t="shared" si="12"/>
        <v>9</v>
      </c>
      <c r="K13" s="11">
        <f t="shared" si="13"/>
        <v>18619</v>
      </c>
      <c r="N13" s="27">
        <v>11</v>
      </c>
      <c r="O13" s="17">
        <v>4.3806824150242853</v>
      </c>
      <c r="P13" s="17">
        <v>13</v>
      </c>
      <c r="Q13" s="17">
        <v>13</v>
      </c>
      <c r="R13" s="17">
        <v>13</v>
      </c>
      <c r="S13" s="29"/>
      <c r="T13" t="s">
        <v>242</v>
      </c>
      <c r="U13" s="16">
        <v>0</v>
      </c>
      <c r="V13" s="16">
        <v>0</v>
      </c>
      <c r="W13" s="16">
        <v>0</v>
      </c>
      <c r="X13" s="16">
        <v>0</v>
      </c>
      <c r="AA13" t="str">
        <f t="shared" si="4"/>
        <v>Vizsolyi Biblia</v>
      </c>
      <c r="AB13">
        <f t="shared" si="5"/>
        <v>4.3806819007236779</v>
      </c>
      <c r="AC13">
        <f t="shared" si="6"/>
        <v>21.673020657761661</v>
      </c>
      <c r="AD13">
        <f t="shared" si="7"/>
        <v>11.344269103056904</v>
      </c>
      <c r="AE13">
        <f t="shared" si="8"/>
        <v>17.286958345715853</v>
      </c>
      <c r="AF13" s="11">
        <f t="shared" si="14"/>
        <v>18619</v>
      </c>
      <c r="AG13">
        <f t="shared" si="15"/>
        <v>18618.996443172688</v>
      </c>
      <c r="AH13" s="11">
        <f t="shared" si="16"/>
        <v>3.5568273124226835E-3</v>
      </c>
    </row>
    <row r="14" spans="1:34" ht="15" thickBot="1" x14ac:dyDescent="0.35">
      <c r="A14" t="s">
        <v>23</v>
      </c>
      <c r="B14">
        <v>2014</v>
      </c>
      <c r="C14">
        <v>0.16129032258064516</v>
      </c>
      <c r="D14">
        <v>500</v>
      </c>
      <c r="E14">
        <v>20</v>
      </c>
      <c r="F14">
        <v>22199.942709825264</v>
      </c>
      <c r="G14">
        <f t="shared" si="9"/>
        <v>11</v>
      </c>
      <c r="H14">
        <f t="shared" si="10"/>
        <v>17</v>
      </c>
      <c r="I14">
        <f t="shared" si="11"/>
        <v>1</v>
      </c>
      <c r="J14">
        <f t="shared" si="12"/>
        <v>9</v>
      </c>
      <c r="K14" s="11">
        <f t="shared" si="13"/>
        <v>22200</v>
      </c>
      <c r="N14" s="27">
        <v>12</v>
      </c>
      <c r="O14" s="18">
        <v>12</v>
      </c>
      <c r="P14" s="18">
        <v>11.68387749694095</v>
      </c>
      <c r="Q14" s="18">
        <v>11.344269919812781</v>
      </c>
      <c r="R14" s="18">
        <v>12</v>
      </c>
      <c r="S14" s="29"/>
      <c r="T14" t="s">
        <v>242</v>
      </c>
      <c r="U14" s="16">
        <v>0</v>
      </c>
      <c r="V14" s="16">
        <v>0</v>
      </c>
      <c r="W14" s="16">
        <v>0</v>
      </c>
      <c r="X14" s="16">
        <v>0</v>
      </c>
      <c r="AA14" t="str">
        <f t="shared" si="4"/>
        <v>Mária aranyforintja</v>
      </c>
      <c r="AB14">
        <f t="shared" si="5"/>
        <v>4.3806824150242853</v>
      </c>
      <c r="AC14">
        <f t="shared" si="6"/>
        <v>9.4456406975609113</v>
      </c>
      <c r="AD14">
        <f t="shared" si="7"/>
        <v>31.035676577700137</v>
      </c>
      <c r="AE14">
        <f t="shared" si="8"/>
        <v>17.286958345715853</v>
      </c>
      <c r="AF14" s="11">
        <f t="shared" si="14"/>
        <v>22200</v>
      </c>
      <c r="AG14">
        <f t="shared" si="15"/>
        <v>22200.000990196757</v>
      </c>
      <c r="AH14" s="11">
        <f t="shared" si="16"/>
        <v>-9.9019675690215081E-4</v>
      </c>
    </row>
    <row r="15" spans="1:34" x14ac:dyDescent="0.3">
      <c r="A15" t="s">
        <v>23</v>
      </c>
      <c r="B15">
        <v>2014</v>
      </c>
      <c r="C15">
        <v>0.7407407407407407</v>
      </c>
      <c r="D15">
        <v>2000</v>
      </c>
      <c r="E15">
        <v>20</v>
      </c>
      <c r="F15">
        <v>19335.433973073617</v>
      </c>
      <c r="G15">
        <f t="shared" si="9"/>
        <v>11</v>
      </c>
      <c r="H15">
        <f t="shared" si="10"/>
        <v>2</v>
      </c>
      <c r="I15">
        <f t="shared" si="11"/>
        <v>6</v>
      </c>
      <c r="J15">
        <f t="shared" si="12"/>
        <v>9</v>
      </c>
      <c r="K15" s="11">
        <f t="shared" si="13"/>
        <v>19335</v>
      </c>
      <c r="N15" s="27">
        <v>13</v>
      </c>
      <c r="O15" s="17">
        <v>4.3806819007236779</v>
      </c>
      <c r="P15" s="17">
        <v>11</v>
      </c>
      <c r="Q15" s="17">
        <v>12.018521711263276</v>
      </c>
      <c r="R15" s="17">
        <v>11</v>
      </c>
      <c r="S15" s="29"/>
      <c r="T15" t="s">
        <v>242</v>
      </c>
      <c r="U15" s="16">
        <v>0</v>
      </c>
      <c r="V15" s="16">
        <v>0</v>
      </c>
      <c r="W15" s="16">
        <v>0</v>
      </c>
      <c r="X15" s="16">
        <v>0</v>
      </c>
      <c r="AA15" t="str">
        <f t="shared" si="4"/>
        <v>Mária aranyforintja</v>
      </c>
      <c r="AB15">
        <f t="shared" si="5"/>
        <v>4.3806824150242853</v>
      </c>
      <c r="AC15">
        <f t="shared" si="6"/>
        <v>22.506468050211776</v>
      </c>
      <c r="AD15">
        <f t="shared" si="7"/>
        <v>11.344269103056904</v>
      </c>
      <c r="AE15">
        <f t="shared" si="8"/>
        <v>17.286958345715853</v>
      </c>
      <c r="AF15" s="11">
        <f t="shared" si="14"/>
        <v>19335</v>
      </c>
      <c r="AG15">
        <f t="shared" si="15"/>
        <v>19335.002000389668</v>
      </c>
      <c r="AH15" s="11">
        <f t="shared" si="16"/>
        <v>-2.00038966795546E-3</v>
      </c>
    </row>
    <row r="16" spans="1:34" ht="15" thickBot="1" x14ac:dyDescent="0.35">
      <c r="A16" t="s">
        <v>24</v>
      </c>
      <c r="B16">
        <v>2013</v>
      </c>
      <c r="C16">
        <v>0.16129032258064516</v>
      </c>
      <c r="D16">
        <v>500</v>
      </c>
      <c r="E16">
        <v>20</v>
      </c>
      <c r="F16">
        <v>22199.942709825264</v>
      </c>
      <c r="G16">
        <f t="shared" si="9"/>
        <v>8</v>
      </c>
      <c r="H16">
        <f t="shared" si="10"/>
        <v>17</v>
      </c>
      <c r="I16">
        <f t="shared" si="11"/>
        <v>1</v>
      </c>
      <c r="J16">
        <f t="shared" si="12"/>
        <v>9</v>
      </c>
      <c r="K16" s="11">
        <f t="shared" si="13"/>
        <v>22200</v>
      </c>
      <c r="N16" s="27">
        <v>14</v>
      </c>
      <c r="O16" s="18">
        <v>10</v>
      </c>
      <c r="P16" s="18">
        <v>4.4532952295205099</v>
      </c>
      <c r="Q16" s="18">
        <v>10</v>
      </c>
      <c r="R16" s="18">
        <v>10</v>
      </c>
      <c r="S16" s="29"/>
      <c r="T16" t="s">
        <v>242</v>
      </c>
      <c r="U16" s="16">
        <v>0</v>
      </c>
      <c r="V16" s="16">
        <v>0</v>
      </c>
      <c r="W16" s="16">
        <v>0</v>
      </c>
      <c r="X16" s="16">
        <v>0</v>
      </c>
      <c r="AA16" t="str">
        <f t="shared" si="4"/>
        <v>Lajos aranyforintja</v>
      </c>
      <c r="AB16">
        <f t="shared" si="5"/>
        <v>4.3806811920928892</v>
      </c>
      <c r="AC16">
        <f t="shared" si="6"/>
        <v>9.4456406975609113</v>
      </c>
      <c r="AD16">
        <f t="shared" si="7"/>
        <v>31.035676577700137</v>
      </c>
      <c r="AE16">
        <f t="shared" si="8"/>
        <v>17.286958345715853</v>
      </c>
      <c r="AF16" s="11">
        <f t="shared" si="14"/>
        <v>22200</v>
      </c>
      <c r="AG16">
        <f t="shared" si="15"/>
        <v>22199.994792742651</v>
      </c>
      <c r="AH16" s="11">
        <f t="shared" si="16"/>
        <v>5.2072573489567731E-3</v>
      </c>
    </row>
    <row r="17" spans="1:34" x14ac:dyDescent="0.3">
      <c r="A17" t="s">
        <v>25</v>
      </c>
      <c r="B17">
        <v>2013</v>
      </c>
      <c r="C17">
        <v>0.45454545454545453</v>
      </c>
      <c r="D17">
        <v>5000</v>
      </c>
      <c r="E17">
        <v>11</v>
      </c>
      <c r="F17">
        <v>22000</v>
      </c>
      <c r="G17">
        <f t="shared" si="9"/>
        <v>8</v>
      </c>
      <c r="H17">
        <f t="shared" si="10"/>
        <v>6</v>
      </c>
      <c r="I17">
        <f t="shared" si="11"/>
        <v>13</v>
      </c>
      <c r="J17">
        <f t="shared" si="12"/>
        <v>18</v>
      </c>
      <c r="K17" s="11">
        <f t="shared" si="13"/>
        <v>22000</v>
      </c>
      <c r="N17" s="27">
        <v>15</v>
      </c>
      <c r="O17" s="17">
        <v>9</v>
      </c>
      <c r="P17" s="17">
        <v>6.0347019934818329</v>
      </c>
      <c r="Q17" s="17">
        <v>9</v>
      </c>
      <c r="R17" s="17">
        <v>9</v>
      </c>
      <c r="S17" s="29"/>
      <c r="T17" t="s">
        <v>242</v>
      </c>
      <c r="U17" s="16">
        <v>0</v>
      </c>
      <c r="V17" s="16">
        <v>0</v>
      </c>
      <c r="W17" s="16">
        <v>0</v>
      </c>
      <c r="X17" s="16">
        <v>0</v>
      </c>
      <c r="AA17" t="str">
        <f t="shared" si="4"/>
        <v>Robert Capa</v>
      </c>
      <c r="AB17">
        <f t="shared" si="5"/>
        <v>4.3806811920928892</v>
      </c>
      <c r="AC17">
        <f t="shared" si="6"/>
        <v>35.40589702432662</v>
      </c>
      <c r="AD17">
        <f t="shared" si="7"/>
        <v>12.018521711263276</v>
      </c>
      <c r="AE17">
        <f t="shared" si="8"/>
        <v>11.801965674775541</v>
      </c>
      <c r="AF17" s="11">
        <f t="shared" si="14"/>
        <v>22000</v>
      </c>
      <c r="AG17">
        <f t="shared" si="15"/>
        <v>21999.998419014682</v>
      </c>
      <c r="AH17" s="11">
        <f t="shared" si="16"/>
        <v>1.58098531755968E-3</v>
      </c>
    </row>
    <row r="18" spans="1:34" ht="15" thickBot="1" x14ac:dyDescent="0.35">
      <c r="A18" t="s">
        <v>24</v>
      </c>
      <c r="B18">
        <v>2013</v>
      </c>
      <c r="C18">
        <v>0.7407407407407407</v>
      </c>
      <c r="D18">
        <v>3000</v>
      </c>
      <c r="E18">
        <v>20</v>
      </c>
      <c r="F18">
        <v>19335.433973073617</v>
      </c>
      <c r="G18">
        <f t="shared" si="9"/>
        <v>8</v>
      </c>
      <c r="H18">
        <f t="shared" si="10"/>
        <v>2</v>
      </c>
      <c r="I18">
        <f t="shared" si="11"/>
        <v>12</v>
      </c>
      <c r="J18">
        <f t="shared" si="12"/>
        <v>9</v>
      </c>
      <c r="K18" s="11">
        <f t="shared" si="13"/>
        <v>19335</v>
      </c>
      <c r="N18" s="27">
        <v>16</v>
      </c>
      <c r="O18" s="18">
        <v>4.3806815545084161</v>
      </c>
      <c r="P18" s="18">
        <v>4.2173209441031325</v>
      </c>
      <c r="Q18" s="18">
        <v>8</v>
      </c>
      <c r="R18" s="18">
        <v>8</v>
      </c>
      <c r="S18" s="29"/>
      <c r="T18" t="s">
        <v>242</v>
      </c>
      <c r="U18" s="16">
        <v>0</v>
      </c>
      <c r="V18" s="16">
        <v>0</v>
      </c>
      <c r="W18" s="16">
        <v>0</v>
      </c>
      <c r="X18" s="16">
        <v>0</v>
      </c>
      <c r="AA18" t="str">
        <f t="shared" si="4"/>
        <v>Lajos aranyforintja</v>
      </c>
      <c r="AB18">
        <f t="shared" si="5"/>
        <v>4.3806811920928892</v>
      </c>
      <c r="AC18">
        <f t="shared" si="6"/>
        <v>22.506468050211776</v>
      </c>
      <c r="AD18">
        <f t="shared" si="7"/>
        <v>11.344269919812781</v>
      </c>
      <c r="AE18">
        <f t="shared" si="8"/>
        <v>17.286958345715853</v>
      </c>
      <c r="AF18" s="11">
        <f t="shared" si="14"/>
        <v>19335</v>
      </c>
      <c r="AG18">
        <f t="shared" si="15"/>
        <v>19334.997994807894</v>
      </c>
      <c r="AH18" s="11">
        <f t="shared" si="16"/>
        <v>2.0051921055710409E-3</v>
      </c>
    </row>
    <row r="19" spans="1:34" x14ac:dyDescent="0.3">
      <c r="A19" t="s">
        <v>26</v>
      </c>
      <c r="B19">
        <v>2012</v>
      </c>
      <c r="C19">
        <v>0.45454545454545453</v>
      </c>
      <c r="D19">
        <v>5000</v>
      </c>
      <c r="E19">
        <v>11</v>
      </c>
      <c r="F19">
        <v>22000</v>
      </c>
      <c r="G19">
        <f t="shared" si="9"/>
        <v>7</v>
      </c>
      <c r="H19">
        <f t="shared" si="10"/>
        <v>6</v>
      </c>
      <c r="I19">
        <f t="shared" si="11"/>
        <v>13</v>
      </c>
      <c r="J19">
        <f t="shared" si="12"/>
        <v>18</v>
      </c>
      <c r="K19" s="11">
        <f t="shared" si="13"/>
        <v>22000</v>
      </c>
      <c r="N19" s="27">
        <v>17</v>
      </c>
      <c r="O19" s="17">
        <v>7</v>
      </c>
      <c r="P19" s="17">
        <v>9.4456406975609113</v>
      </c>
      <c r="Q19" s="17">
        <v>7</v>
      </c>
      <c r="R19" s="17">
        <v>7</v>
      </c>
      <c r="S19" s="29"/>
      <c r="T19" t="s">
        <v>242</v>
      </c>
      <c r="U19" s="16">
        <v>0</v>
      </c>
      <c r="V19" s="16">
        <v>0</v>
      </c>
      <c r="W19" s="16">
        <v>0</v>
      </c>
      <c r="X19" s="16">
        <v>0</v>
      </c>
      <c r="AA19" t="str">
        <f t="shared" si="4"/>
        <v>XXX. Nyári Olimpiai Játékok</v>
      </c>
      <c r="AB19">
        <f t="shared" si="5"/>
        <v>4.3806819290314154</v>
      </c>
      <c r="AC19">
        <f t="shared" si="6"/>
        <v>35.40589702432662</v>
      </c>
      <c r="AD19">
        <f t="shared" si="7"/>
        <v>12.018521711263276</v>
      </c>
      <c r="AE19">
        <f t="shared" si="8"/>
        <v>11.801965674775541</v>
      </c>
      <c r="AF19" s="11">
        <f t="shared" si="14"/>
        <v>22000</v>
      </c>
      <c r="AG19">
        <f t="shared" si="15"/>
        <v>22000.002119956545</v>
      </c>
      <c r="AH19" s="11">
        <f t="shared" si="16"/>
        <v>-2.1199565453571267E-3</v>
      </c>
    </row>
    <row r="20" spans="1:34" ht="15" thickBot="1" x14ac:dyDescent="0.35">
      <c r="A20" t="s">
        <v>27</v>
      </c>
      <c r="B20">
        <v>2011</v>
      </c>
      <c r="C20">
        <v>0.1388888888888889</v>
      </c>
      <c r="D20">
        <v>1500</v>
      </c>
      <c r="E20">
        <v>22</v>
      </c>
      <c r="F20">
        <v>25780.578630764823</v>
      </c>
      <c r="G20">
        <f t="shared" si="9"/>
        <v>5</v>
      </c>
      <c r="H20">
        <f t="shared" si="10"/>
        <v>21</v>
      </c>
      <c r="I20">
        <f t="shared" si="11"/>
        <v>5</v>
      </c>
      <c r="J20">
        <f t="shared" si="12"/>
        <v>2</v>
      </c>
      <c r="K20" s="11">
        <f t="shared" si="13"/>
        <v>25781</v>
      </c>
      <c r="N20" s="27">
        <v>18</v>
      </c>
      <c r="O20" s="18">
        <v>6</v>
      </c>
      <c r="P20" s="18">
        <v>6</v>
      </c>
      <c r="Q20" s="18">
        <v>6</v>
      </c>
      <c r="R20" s="18">
        <v>11.801965674775541</v>
      </c>
      <c r="S20" s="29"/>
      <c r="T20" t="s">
        <v>242</v>
      </c>
      <c r="U20" s="16">
        <v>0</v>
      </c>
      <c r="V20" s="16">
        <v>0</v>
      </c>
      <c r="W20" s="16">
        <v>0</v>
      </c>
      <c r="X20" s="16">
        <v>0</v>
      </c>
      <c r="AA20" t="str">
        <f t="shared" si="4"/>
        <v>Liszt Ferenc</v>
      </c>
      <c r="AB20">
        <f t="shared" si="5"/>
        <v>11.486352304137251</v>
      </c>
      <c r="AC20">
        <f t="shared" si="6"/>
        <v>3.4746377984976058</v>
      </c>
      <c r="AD20">
        <f t="shared" si="7"/>
        <v>22.006039390484823</v>
      </c>
      <c r="AE20">
        <f t="shared" si="8"/>
        <v>29.353928346648075</v>
      </c>
      <c r="AF20" s="11">
        <f t="shared" si="14"/>
        <v>25781</v>
      </c>
      <c r="AG20">
        <f t="shared" si="15"/>
        <v>25781.001740288641</v>
      </c>
      <c r="AH20" s="11">
        <f t="shared" si="16"/>
        <v>-1.7402886405761819E-3</v>
      </c>
    </row>
    <row r="21" spans="1:34" x14ac:dyDescent="0.3">
      <c r="A21" t="s">
        <v>27</v>
      </c>
      <c r="B21">
        <v>2011</v>
      </c>
      <c r="C21">
        <v>0.3968253968253968</v>
      </c>
      <c r="D21">
        <v>5000</v>
      </c>
      <c r="E21">
        <v>22</v>
      </c>
      <c r="F21">
        <v>18046.405041535378</v>
      </c>
      <c r="G21">
        <f t="shared" si="9"/>
        <v>5</v>
      </c>
      <c r="H21">
        <f t="shared" si="10"/>
        <v>14</v>
      </c>
      <c r="I21">
        <f t="shared" si="11"/>
        <v>13</v>
      </c>
      <c r="J21">
        <f t="shared" si="12"/>
        <v>2</v>
      </c>
      <c r="K21" s="11">
        <f t="shared" si="13"/>
        <v>18046</v>
      </c>
      <c r="N21" s="27">
        <v>19</v>
      </c>
      <c r="O21" s="17">
        <v>4.3806819984831646</v>
      </c>
      <c r="P21" s="17">
        <v>5</v>
      </c>
      <c r="Q21" s="17">
        <v>5</v>
      </c>
      <c r="R21" s="17">
        <v>5</v>
      </c>
      <c r="S21" s="29"/>
      <c r="T21" t="s">
        <v>242</v>
      </c>
      <c r="U21" s="16">
        <v>0</v>
      </c>
      <c r="V21" s="16">
        <v>0</v>
      </c>
      <c r="W21" s="16">
        <v>0</v>
      </c>
      <c r="X21" s="16">
        <v>0</v>
      </c>
      <c r="AA21" t="str">
        <f t="shared" si="4"/>
        <v>Liszt Ferenc</v>
      </c>
      <c r="AB21">
        <f t="shared" si="5"/>
        <v>11.486352304137251</v>
      </c>
      <c r="AC21">
        <f t="shared" si="6"/>
        <v>4.4532952295205099</v>
      </c>
      <c r="AD21">
        <f t="shared" si="7"/>
        <v>12.018521711263276</v>
      </c>
      <c r="AE21">
        <f t="shared" si="8"/>
        <v>29.353928346648075</v>
      </c>
      <c r="AF21" s="11">
        <f t="shared" si="14"/>
        <v>18046</v>
      </c>
      <c r="AG21">
        <f t="shared" si="15"/>
        <v>18045.997889127935</v>
      </c>
      <c r="AH21" s="11">
        <f t="shared" si="16"/>
        <v>2.1108720648044255E-3</v>
      </c>
    </row>
    <row r="22" spans="1:34" ht="15" thickBot="1" x14ac:dyDescent="0.35">
      <c r="A22" t="s">
        <v>29</v>
      </c>
      <c r="B22">
        <v>2009</v>
      </c>
      <c r="C22">
        <v>0.33333333333333331</v>
      </c>
      <c r="D22">
        <v>5000</v>
      </c>
      <c r="E22">
        <v>25</v>
      </c>
      <c r="F22">
        <v>15000</v>
      </c>
      <c r="G22">
        <f t="shared" si="9"/>
        <v>4</v>
      </c>
      <c r="H22">
        <f t="shared" si="10"/>
        <v>15</v>
      </c>
      <c r="I22">
        <f t="shared" si="11"/>
        <v>13</v>
      </c>
      <c r="J22">
        <f t="shared" si="12"/>
        <v>1</v>
      </c>
      <c r="K22" s="11">
        <f t="shared" si="13"/>
        <v>15000</v>
      </c>
      <c r="N22" s="27">
        <v>20</v>
      </c>
      <c r="O22" s="18">
        <v>4</v>
      </c>
      <c r="P22" s="18">
        <v>4</v>
      </c>
      <c r="Q22" s="18">
        <v>4</v>
      </c>
      <c r="R22" s="18">
        <v>4</v>
      </c>
      <c r="S22" s="29"/>
      <c r="T22" t="s">
        <v>242</v>
      </c>
      <c r="U22" s="16">
        <v>0</v>
      </c>
      <c r="V22" s="16">
        <v>0</v>
      </c>
      <c r="W22" s="16">
        <v>0</v>
      </c>
      <c r="X22" s="16">
        <v>0</v>
      </c>
      <c r="AA22" t="str">
        <f t="shared" si="4"/>
        <v>Kazinczy Ferenc </v>
      </c>
      <c r="AB22">
        <f t="shared" si="5"/>
        <v>13.410448874404073</v>
      </c>
      <c r="AC22">
        <f t="shared" si="6"/>
        <v>6.0347019934818329</v>
      </c>
      <c r="AD22">
        <f t="shared" si="7"/>
        <v>12.018521711263276</v>
      </c>
      <c r="AE22">
        <f t="shared" si="8"/>
        <v>15.422016205564661</v>
      </c>
      <c r="AF22" s="11">
        <f t="shared" si="14"/>
        <v>15000</v>
      </c>
      <c r="AG22">
        <f t="shared" si="15"/>
        <v>15000.003170922644</v>
      </c>
      <c r="AH22" s="11">
        <f t="shared" si="16"/>
        <v>-3.1709226441307692E-3</v>
      </c>
    </row>
    <row r="23" spans="1:34" x14ac:dyDescent="0.3">
      <c r="A23" t="s">
        <v>30</v>
      </c>
      <c r="B23">
        <v>1998</v>
      </c>
      <c r="C23">
        <v>0.17391304347826086</v>
      </c>
      <c r="D23">
        <v>5000</v>
      </c>
      <c r="E23">
        <v>22</v>
      </c>
      <c r="F23">
        <v>16470.925236321971</v>
      </c>
      <c r="G23">
        <f t="shared" si="9"/>
        <v>3</v>
      </c>
      <c r="H23">
        <f t="shared" si="10"/>
        <v>16</v>
      </c>
      <c r="I23">
        <f t="shared" si="11"/>
        <v>13</v>
      </c>
      <c r="J23">
        <f t="shared" si="12"/>
        <v>2</v>
      </c>
      <c r="K23" s="11">
        <f t="shared" si="13"/>
        <v>16471</v>
      </c>
      <c r="N23" s="27">
        <v>21</v>
      </c>
      <c r="O23" s="17">
        <v>4.3806818788617843</v>
      </c>
      <c r="P23" s="17">
        <v>3.4746377984976058</v>
      </c>
      <c r="Q23" s="17">
        <v>3</v>
      </c>
      <c r="R23" s="17">
        <v>3</v>
      </c>
      <c r="S23" s="29"/>
      <c r="T23" t="s">
        <v>242</v>
      </c>
      <c r="U23" s="16">
        <v>0</v>
      </c>
      <c r="V23" s="16">
        <v>0</v>
      </c>
      <c r="W23" s="16">
        <v>0</v>
      </c>
      <c r="X23" s="16">
        <v>0</v>
      </c>
      <c r="AA23" t="str">
        <f t="shared" si="4"/>
        <v>szabadságharc</v>
      </c>
      <c r="AB23">
        <f t="shared" si="5"/>
        <v>11.070467478270729</v>
      </c>
      <c r="AC23">
        <f t="shared" si="6"/>
        <v>4.2173209441031325</v>
      </c>
      <c r="AD23">
        <f t="shared" si="7"/>
        <v>12.018521711263276</v>
      </c>
      <c r="AE23">
        <f t="shared" si="8"/>
        <v>29.353928346648075</v>
      </c>
      <c r="AF23" s="11">
        <f t="shared" si="14"/>
        <v>16471</v>
      </c>
      <c r="AG23">
        <f t="shared" si="15"/>
        <v>16470.997272186378</v>
      </c>
      <c r="AH23" s="11">
        <f t="shared" si="16"/>
        <v>2.7278136221866589E-3</v>
      </c>
    </row>
    <row r="24" spans="1:34" ht="15" thickBot="1" x14ac:dyDescent="0.35">
      <c r="A24" t="s">
        <v>31</v>
      </c>
      <c r="B24">
        <v>1992</v>
      </c>
      <c r="C24">
        <v>8.6956521739130432E-2</v>
      </c>
      <c r="D24">
        <v>10000</v>
      </c>
      <c r="E24">
        <v>22</v>
      </c>
      <c r="F24">
        <v>16470.925236321971</v>
      </c>
      <c r="G24">
        <f t="shared" si="9"/>
        <v>2</v>
      </c>
      <c r="H24">
        <f t="shared" si="10"/>
        <v>22</v>
      </c>
      <c r="I24">
        <f t="shared" si="11"/>
        <v>22</v>
      </c>
      <c r="J24">
        <f t="shared" si="12"/>
        <v>2</v>
      </c>
      <c r="K24" s="11">
        <f t="shared" si="13"/>
        <v>16471</v>
      </c>
      <c r="N24" s="27">
        <v>22</v>
      </c>
      <c r="O24" s="18">
        <v>2</v>
      </c>
      <c r="P24" s="18">
        <v>4.0034894621135289</v>
      </c>
      <c r="Q24" s="18">
        <v>4.003489462113528</v>
      </c>
      <c r="R24" s="18">
        <v>2</v>
      </c>
      <c r="S24" s="29"/>
      <c r="T24" t="s">
        <v>243</v>
      </c>
      <c r="U24" s="16">
        <v>0</v>
      </c>
      <c r="V24" s="16">
        <v>0</v>
      </c>
      <c r="W24" s="16">
        <v>0</v>
      </c>
      <c r="X24" s="16">
        <v>0</v>
      </c>
      <c r="AA24" t="str">
        <f t="shared" si="4"/>
        <v>Károly Róbert</v>
      </c>
      <c r="AB24">
        <f t="shared" si="5"/>
        <v>35.008748548136879</v>
      </c>
      <c r="AC24">
        <f t="shared" si="6"/>
        <v>4.0034894621135289</v>
      </c>
      <c r="AD24">
        <f t="shared" si="7"/>
        <v>4.003489462113528</v>
      </c>
      <c r="AE24">
        <f t="shared" si="8"/>
        <v>29.353928346648075</v>
      </c>
      <c r="AF24" s="11">
        <f t="shared" si="14"/>
        <v>16471</v>
      </c>
      <c r="AG24">
        <f t="shared" si="15"/>
        <v>16471.00866186506</v>
      </c>
      <c r="AH24" s="11">
        <f t="shared" si="16"/>
        <v>-8.6618650602758862E-3</v>
      </c>
    </row>
    <row r="25" spans="1:34" x14ac:dyDescent="0.3">
      <c r="A25" t="s">
        <v>32</v>
      </c>
      <c r="B25">
        <v>1991</v>
      </c>
      <c r="C25">
        <v>8.6956521739130432E-2</v>
      </c>
      <c r="D25">
        <v>10000</v>
      </c>
      <c r="E25">
        <v>22</v>
      </c>
      <c r="F25">
        <v>16470.925236321971</v>
      </c>
      <c r="G25">
        <f t="shared" si="9"/>
        <v>1</v>
      </c>
      <c r="H25">
        <f t="shared" si="10"/>
        <v>22</v>
      </c>
      <c r="I25">
        <f t="shared" si="11"/>
        <v>22</v>
      </c>
      <c r="J25">
        <f t="shared" si="12"/>
        <v>2</v>
      </c>
      <c r="K25" s="11">
        <f t="shared" si="13"/>
        <v>16471</v>
      </c>
      <c r="N25" s="27">
        <v>23</v>
      </c>
      <c r="O25" s="17">
        <v>4.3806814070646851</v>
      </c>
      <c r="P25" s="17">
        <v>1</v>
      </c>
      <c r="Q25" s="17">
        <v>1</v>
      </c>
      <c r="R25" s="17">
        <v>1</v>
      </c>
      <c r="S25" s="29"/>
      <c r="AA25" t="str">
        <f t="shared" si="4"/>
        <v>II.János Pál pápa</v>
      </c>
      <c r="AB25">
        <f t="shared" si="5"/>
        <v>35.008721107364238</v>
      </c>
      <c r="AC25">
        <f t="shared" si="6"/>
        <v>4.0034894621135289</v>
      </c>
      <c r="AD25">
        <f t="shared" si="7"/>
        <v>4.003489462113528</v>
      </c>
      <c r="AE25">
        <f t="shared" si="8"/>
        <v>29.353928346648075</v>
      </c>
      <c r="AF25" s="11">
        <f t="shared" si="14"/>
        <v>16471</v>
      </c>
      <c r="AG25">
        <f t="shared" si="15"/>
        <v>16470.995751457733</v>
      </c>
      <c r="AH25" s="11">
        <f t="shared" si="16"/>
        <v>4.2485422673053108E-3</v>
      </c>
    </row>
    <row r="26" spans="1:34" ht="15" thickBot="1" x14ac:dyDescent="0.35">
      <c r="N26" s="30"/>
      <c r="O26" s="31"/>
      <c r="P26" s="31"/>
      <c r="Q26" s="31"/>
      <c r="R26" s="31"/>
      <c r="S26" s="32"/>
      <c r="AH26" t="s">
        <v>248</v>
      </c>
    </row>
    <row r="27" spans="1:34" x14ac:dyDescent="0.3">
      <c r="AH27" s="11">
        <f>SUMSQ(AH3:AH25)</f>
        <v>2.2888620149744563E-4</v>
      </c>
    </row>
    <row r="30" spans="1:34" ht="18" x14ac:dyDescent="0.3">
      <c r="A30" s="1"/>
    </row>
    <row r="31" spans="1:34" x14ac:dyDescent="0.3">
      <c r="A31" s="2"/>
    </row>
    <row r="34" spans="1:12" ht="63" x14ac:dyDescent="0.3">
      <c r="A34" s="3" t="s">
        <v>36</v>
      </c>
      <c r="B34" s="4">
        <v>6003452</v>
      </c>
      <c r="C34" s="3" t="s">
        <v>37</v>
      </c>
      <c r="D34" s="4">
        <v>23</v>
      </c>
      <c r="E34" s="3" t="s">
        <v>38</v>
      </c>
      <c r="F34" s="4">
        <v>4</v>
      </c>
      <c r="G34" s="3" t="s">
        <v>39</v>
      </c>
      <c r="H34" s="4">
        <v>23</v>
      </c>
      <c r="I34" s="3" t="s">
        <v>40</v>
      </c>
      <c r="J34" s="4">
        <v>0</v>
      </c>
      <c r="K34" s="3" t="s">
        <v>41</v>
      </c>
      <c r="L34" s="4" t="s">
        <v>135</v>
      </c>
    </row>
    <row r="35" spans="1:12" ht="18.600000000000001" thickBot="1" x14ac:dyDescent="0.35">
      <c r="A35" s="1"/>
    </row>
    <row r="36" spans="1:12" ht="15" thickBot="1" x14ac:dyDescent="0.35">
      <c r="A36" s="5" t="s">
        <v>42</v>
      </c>
      <c r="B36" s="5" t="s">
        <v>43</v>
      </c>
      <c r="C36" s="5" t="s">
        <v>44</v>
      </c>
      <c r="D36" s="5" t="s">
        <v>45</v>
      </c>
      <c r="E36" s="5" t="s">
        <v>46</v>
      </c>
      <c r="F36" s="5" t="s">
        <v>136</v>
      </c>
    </row>
    <row r="37" spans="1:12" ht="15" thickBot="1" x14ac:dyDescent="0.35">
      <c r="A37" s="5" t="s">
        <v>48</v>
      </c>
      <c r="B37" s="6">
        <v>23</v>
      </c>
      <c r="C37" s="6">
        <v>12</v>
      </c>
      <c r="D37" s="6">
        <v>6</v>
      </c>
      <c r="E37" s="6">
        <v>2</v>
      </c>
      <c r="F37" s="6">
        <v>17044</v>
      </c>
    </row>
    <row r="38" spans="1:12" ht="15" thickBot="1" x14ac:dyDescent="0.35">
      <c r="A38" s="5" t="s">
        <v>49</v>
      </c>
      <c r="B38" s="6">
        <v>21</v>
      </c>
      <c r="C38" s="6">
        <v>17</v>
      </c>
      <c r="D38" s="6">
        <v>1</v>
      </c>
      <c r="E38" s="6">
        <v>9</v>
      </c>
      <c r="F38" s="6">
        <v>22200</v>
      </c>
    </row>
    <row r="39" spans="1:12" ht="15" thickBot="1" x14ac:dyDescent="0.35">
      <c r="A39" s="5" t="s">
        <v>50</v>
      </c>
      <c r="B39" s="6">
        <v>21</v>
      </c>
      <c r="C39" s="6">
        <v>2</v>
      </c>
      <c r="D39" s="6">
        <v>6</v>
      </c>
      <c r="E39" s="6">
        <v>9</v>
      </c>
      <c r="F39" s="6">
        <v>19335</v>
      </c>
    </row>
    <row r="40" spans="1:12" ht="15" thickBot="1" x14ac:dyDescent="0.35">
      <c r="A40" s="5" t="s">
        <v>51</v>
      </c>
      <c r="B40" s="6">
        <v>19</v>
      </c>
      <c r="C40" s="6">
        <v>6</v>
      </c>
      <c r="D40" s="6">
        <v>13</v>
      </c>
      <c r="E40" s="6">
        <v>18</v>
      </c>
      <c r="F40" s="6">
        <v>22000</v>
      </c>
    </row>
    <row r="41" spans="1:12" ht="15" thickBot="1" x14ac:dyDescent="0.35">
      <c r="A41" s="5" t="s">
        <v>52</v>
      </c>
      <c r="B41" s="6">
        <v>19</v>
      </c>
      <c r="C41" s="6">
        <v>12</v>
      </c>
      <c r="D41" s="6">
        <v>6</v>
      </c>
      <c r="E41" s="6">
        <v>2</v>
      </c>
      <c r="F41" s="6">
        <v>17044</v>
      </c>
    </row>
    <row r="42" spans="1:12" ht="15" thickBot="1" x14ac:dyDescent="0.35">
      <c r="A42" s="5" t="s">
        <v>53</v>
      </c>
      <c r="B42" s="6">
        <v>16</v>
      </c>
      <c r="C42" s="6">
        <v>17</v>
      </c>
      <c r="D42" s="6">
        <v>1</v>
      </c>
      <c r="E42" s="6">
        <v>9</v>
      </c>
      <c r="F42" s="6">
        <v>22200</v>
      </c>
    </row>
    <row r="43" spans="1:12" ht="15" thickBot="1" x14ac:dyDescent="0.35">
      <c r="A43" s="5" t="s">
        <v>54</v>
      </c>
      <c r="B43" s="6">
        <v>16</v>
      </c>
      <c r="C43" s="6">
        <v>2</v>
      </c>
      <c r="D43" s="6">
        <v>6</v>
      </c>
      <c r="E43" s="6">
        <v>9</v>
      </c>
      <c r="F43" s="6">
        <v>19335</v>
      </c>
    </row>
    <row r="44" spans="1:12" ht="15" thickBot="1" x14ac:dyDescent="0.35">
      <c r="A44" s="5" t="s">
        <v>55</v>
      </c>
      <c r="B44" s="6">
        <v>16</v>
      </c>
      <c r="C44" s="6">
        <v>6</v>
      </c>
      <c r="D44" s="6">
        <v>13</v>
      </c>
      <c r="E44" s="6">
        <v>18</v>
      </c>
      <c r="F44" s="6">
        <v>22000</v>
      </c>
    </row>
    <row r="45" spans="1:12" ht="15" thickBot="1" x14ac:dyDescent="0.35">
      <c r="A45" s="5" t="s">
        <v>56</v>
      </c>
      <c r="B45" s="6">
        <v>13</v>
      </c>
      <c r="C45" s="6">
        <v>6</v>
      </c>
      <c r="D45" s="6">
        <v>13</v>
      </c>
      <c r="E45" s="6">
        <v>18</v>
      </c>
      <c r="F45" s="6">
        <v>22000</v>
      </c>
    </row>
    <row r="46" spans="1:12" ht="15" thickBot="1" x14ac:dyDescent="0.35">
      <c r="A46" s="5" t="s">
        <v>57</v>
      </c>
      <c r="B46" s="6">
        <v>13</v>
      </c>
      <c r="C46" s="6">
        <v>6</v>
      </c>
      <c r="D46" s="6">
        <v>13</v>
      </c>
      <c r="E46" s="6">
        <v>18</v>
      </c>
      <c r="F46" s="6">
        <v>22000</v>
      </c>
    </row>
    <row r="47" spans="1:12" ht="15" thickBot="1" x14ac:dyDescent="0.35">
      <c r="A47" s="5" t="s">
        <v>58</v>
      </c>
      <c r="B47" s="6">
        <v>13</v>
      </c>
      <c r="C47" s="6">
        <v>1</v>
      </c>
      <c r="D47" s="6">
        <v>6</v>
      </c>
      <c r="E47" s="6">
        <v>9</v>
      </c>
      <c r="F47" s="6">
        <v>18619</v>
      </c>
    </row>
    <row r="48" spans="1:12" ht="15" thickBot="1" x14ac:dyDescent="0.35">
      <c r="A48" s="5" t="s">
        <v>59</v>
      </c>
      <c r="B48" s="6">
        <v>11</v>
      </c>
      <c r="C48" s="6">
        <v>17</v>
      </c>
      <c r="D48" s="6">
        <v>1</v>
      </c>
      <c r="E48" s="6">
        <v>9</v>
      </c>
      <c r="F48" s="6">
        <v>22200</v>
      </c>
    </row>
    <row r="49" spans="1:6" ht="15" thickBot="1" x14ac:dyDescent="0.35">
      <c r="A49" s="5" t="s">
        <v>60</v>
      </c>
      <c r="B49" s="6">
        <v>11</v>
      </c>
      <c r="C49" s="6">
        <v>2</v>
      </c>
      <c r="D49" s="6">
        <v>6</v>
      </c>
      <c r="E49" s="6">
        <v>9</v>
      </c>
      <c r="F49" s="6">
        <v>19335</v>
      </c>
    </row>
    <row r="50" spans="1:6" ht="15" thickBot="1" x14ac:dyDescent="0.35">
      <c r="A50" s="5" t="s">
        <v>61</v>
      </c>
      <c r="B50" s="6">
        <v>8</v>
      </c>
      <c r="C50" s="6">
        <v>17</v>
      </c>
      <c r="D50" s="6">
        <v>1</v>
      </c>
      <c r="E50" s="6">
        <v>9</v>
      </c>
      <c r="F50" s="6">
        <v>22200</v>
      </c>
    </row>
    <row r="51" spans="1:6" ht="15" thickBot="1" x14ac:dyDescent="0.35">
      <c r="A51" s="5" t="s">
        <v>62</v>
      </c>
      <c r="B51" s="6">
        <v>8</v>
      </c>
      <c r="C51" s="6">
        <v>6</v>
      </c>
      <c r="D51" s="6">
        <v>13</v>
      </c>
      <c r="E51" s="6">
        <v>18</v>
      </c>
      <c r="F51" s="6">
        <v>22000</v>
      </c>
    </row>
    <row r="52" spans="1:6" ht="15" thickBot="1" x14ac:dyDescent="0.35">
      <c r="A52" s="5" t="s">
        <v>63</v>
      </c>
      <c r="B52" s="6">
        <v>8</v>
      </c>
      <c r="C52" s="6">
        <v>2</v>
      </c>
      <c r="D52" s="6">
        <v>12</v>
      </c>
      <c r="E52" s="6">
        <v>9</v>
      </c>
      <c r="F52" s="6">
        <v>19335</v>
      </c>
    </row>
    <row r="53" spans="1:6" ht="15" thickBot="1" x14ac:dyDescent="0.35">
      <c r="A53" s="5" t="s">
        <v>64</v>
      </c>
      <c r="B53" s="6">
        <v>7</v>
      </c>
      <c r="C53" s="6">
        <v>6</v>
      </c>
      <c r="D53" s="6">
        <v>13</v>
      </c>
      <c r="E53" s="6">
        <v>18</v>
      </c>
      <c r="F53" s="6">
        <v>22000</v>
      </c>
    </row>
    <row r="54" spans="1:6" ht="15" thickBot="1" x14ac:dyDescent="0.35">
      <c r="A54" s="5" t="s">
        <v>65</v>
      </c>
      <c r="B54" s="6">
        <v>5</v>
      </c>
      <c r="C54" s="6">
        <v>21</v>
      </c>
      <c r="D54" s="6">
        <v>5</v>
      </c>
      <c r="E54" s="6">
        <v>2</v>
      </c>
      <c r="F54" s="6">
        <v>25781</v>
      </c>
    </row>
    <row r="55" spans="1:6" ht="15" thickBot="1" x14ac:dyDescent="0.35">
      <c r="A55" s="5" t="s">
        <v>66</v>
      </c>
      <c r="B55" s="6">
        <v>5</v>
      </c>
      <c r="C55" s="6">
        <v>14</v>
      </c>
      <c r="D55" s="6">
        <v>13</v>
      </c>
      <c r="E55" s="6">
        <v>2</v>
      </c>
      <c r="F55" s="6">
        <v>18046</v>
      </c>
    </row>
    <row r="56" spans="1:6" ht="15" thickBot="1" x14ac:dyDescent="0.35">
      <c r="A56" s="5" t="s">
        <v>67</v>
      </c>
      <c r="B56" s="6">
        <v>4</v>
      </c>
      <c r="C56" s="6">
        <v>15</v>
      </c>
      <c r="D56" s="6">
        <v>13</v>
      </c>
      <c r="E56" s="6">
        <v>1</v>
      </c>
      <c r="F56" s="6">
        <v>15000</v>
      </c>
    </row>
    <row r="57" spans="1:6" ht="15" thickBot="1" x14ac:dyDescent="0.35">
      <c r="A57" s="5" t="s">
        <v>68</v>
      </c>
      <c r="B57" s="6">
        <v>3</v>
      </c>
      <c r="C57" s="6">
        <v>16</v>
      </c>
      <c r="D57" s="6">
        <v>13</v>
      </c>
      <c r="E57" s="6">
        <v>2</v>
      </c>
      <c r="F57" s="6">
        <v>16471</v>
      </c>
    </row>
    <row r="58" spans="1:6" ht="15" thickBot="1" x14ac:dyDescent="0.35">
      <c r="A58" s="5" t="s">
        <v>69</v>
      </c>
      <c r="B58" s="6">
        <v>2</v>
      </c>
      <c r="C58" s="6">
        <v>22</v>
      </c>
      <c r="D58" s="6">
        <v>22</v>
      </c>
      <c r="E58" s="6">
        <v>2</v>
      </c>
      <c r="F58" s="6">
        <v>16471</v>
      </c>
    </row>
    <row r="59" spans="1:6" ht="15" thickBot="1" x14ac:dyDescent="0.35">
      <c r="A59" s="5" t="s">
        <v>70</v>
      </c>
      <c r="B59" s="6">
        <v>1</v>
      </c>
      <c r="C59" s="6">
        <v>22</v>
      </c>
      <c r="D59" s="6">
        <v>22</v>
      </c>
      <c r="E59" s="6">
        <v>2</v>
      </c>
      <c r="F59" s="6">
        <v>16471</v>
      </c>
    </row>
    <row r="60" spans="1:6" ht="18.600000000000001" thickBot="1" x14ac:dyDescent="0.35">
      <c r="A60" s="1"/>
    </row>
    <row r="61" spans="1:6" ht="15" thickBot="1" x14ac:dyDescent="0.35">
      <c r="A61" s="5" t="s">
        <v>71</v>
      </c>
      <c r="B61" s="5" t="s">
        <v>43</v>
      </c>
      <c r="C61" s="5" t="s">
        <v>44</v>
      </c>
      <c r="D61" s="5" t="s">
        <v>45</v>
      </c>
      <c r="E61" s="5" t="s">
        <v>46</v>
      </c>
    </row>
    <row r="62" spans="1:6" ht="15" thickBot="1" x14ac:dyDescent="0.35">
      <c r="A62" s="5" t="s">
        <v>72</v>
      </c>
      <c r="B62" s="6" t="s">
        <v>137</v>
      </c>
      <c r="C62" s="6" t="s">
        <v>138</v>
      </c>
      <c r="D62" s="6" t="s">
        <v>139</v>
      </c>
      <c r="E62" s="6" t="s">
        <v>140</v>
      </c>
    </row>
    <row r="63" spans="1:6" ht="15" thickBot="1" x14ac:dyDescent="0.35">
      <c r="A63" s="5" t="s">
        <v>74</v>
      </c>
      <c r="B63" s="6" t="s">
        <v>137</v>
      </c>
      <c r="C63" s="6" t="s">
        <v>138</v>
      </c>
      <c r="D63" s="6" t="s">
        <v>141</v>
      </c>
      <c r="E63" s="6" t="s">
        <v>140</v>
      </c>
    </row>
    <row r="64" spans="1:6" ht="15" thickBot="1" x14ac:dyDescent="0.35">
      <c r="A64" s="5" t="s">
        <v>76</v>
      </c>
      <c r="B64" s="6" t="s">
        <v>137</v>
      </c>
      <c r="C64" s="6" t="s">
        <v>138</v>
      </c>
      <c r="D64" s="6" t="s">
        <v>141</v>
      </c>
      <c r="E64" s="6" t="s">
        <v>117</v>
      </c>
    </row>
    <row r="65" spans="1:5" ht="15" thickBot="1" x14ac:dyDescent="0.35">
      <c r="A65" s="5" t="s">
        <v>78</v>
      </c>
      <c r="B65" s="6" t="s">
        <v>142</v>
      </c>
      <c r="C65" s="6" t="s">
        <v>138</v>
      </c>
      <c r="D65" s="6" t="s">
        <v>141</v>
      </c>
      <c r="E65" s="6" t="s">
        <v>117</v>
      </c>
    </row>
    <row r="66" spans="1:5" ht="15" thickBot="1" x14ac:dyDescent="0.35">
      <c r="A66" s="5" t="s">
        <v>80</v>
      </c>
      <c r="B66" s="6" t="s">
        <v>142</v>
      </c>
      <c r="C66" s="6" t="s">
        <v>138</v>
      </c>
      <c r="D66" s="6" t="s">
        <v>141</v>
      </c>
      <c r="E66" s="6" t="s">
        <v>117</v>
      </c>
    </row>
    <row r="67" spans="1:5" ht="15" thickBot="1" x14ac:dyDescent="0.35">
      <c r="A67" s="5" t="s">
        <v>82</v>
      </c>
      <c r="B67" s="6" t="s">
        <v>143</v>
      </c>
      <c r="C67" s="6" t="s">
        <v>138</v>
      </c>
      <c r="D67" s="6" t="s">
        <v>117</v>
      </c>
      <c r="E67" s="6" t="s">
        <v>117</v>
      </c>
    </row>
    <row r="68" spans="1:5" ht="15" thickBot="1" x14ac:dyDescent="0.35">
      <c r="A68" s="5" t="s">
        <v>84</v>
      </c>
      <c r="B68" s="6" t="s">
        <v>143</v>
      </c>
      <c r="C68" s="6" t="s">
        <v>144</v>
      </c>
      <c r="D68" s="6" t="s">
        <v>117</v>
      </c>
      <c r="E68" s="6" t="s">
        <v>117</v>
      </c>
    </row>
    <row r="69" spans="1:5" ht="15" thickBot="1" x14ac:dyDescent="0.35">
      <c r="A69" s="5" t="s">
        <v>86</v>
      </c>
      <c r="B69" s="6" t="s">
        <v>145</v>
      </c>
      <c r="C69" s="6" t="s">
        <v>144</v>
      </c>
      <c r="D69" s="6" t="s">
        <v>117</v>
      </c>
      <c r="E69" s="6" t="s">
        <v>117</v>
      </c>
    </row>
    <row r="70" spans="1:5" ht="15" thickBot="1" x14ac:dyDescent="0.35">
      <c r="A70" s="5" t="s">
        <v>88</v>
      </c>
      <c r="B70" s="6" t="s">
        <v>145</v>
      </c>
      <c r="C70" s="6" t="s">
        <v>144</v>
      </c>
      <c r="D70" s="6" t="s">
        <v>117</v>
      </c>
      <c r="E70" s="6" t="s">
        <v>117</v>
      </c>
    </row>
    <row r="71" spans="1:5" ht="15" thickBot="1" x14ac:dyDescent="0.35">
      <c r="A71" s="5" t="s">
        <v>90</v>
      </c>
      <c r="B71" s="6" t="s">
        <v>145</v>
      </c>
      <c r="C71" s="6" t="s">
        <v>144</v>
      </c>
      <c r="D71" s="6" t="s">
        <v>117</v>
      </c>
      <c r="E71" s="6" t="s">
        <v>117</v>
      </c>
    </row>
    <row r="72" spans="1:5" ht="15" thickBot="1" x14ac:dyDescent="0.35">
      <c r="A72" s="5" t="s">
        <v>92</v>
      </c>
      <c r="B72" s="6" t="s">
        <v>145</v>
      </c>
      <c r="C72" s="6" t="s">
        <v>144</v>
      </c>
      <c r="D72" s="6" t="s">
        <v>117</v>
      </c>
      <c r="E72" s="6" t="s">
        <v>117</v>
      </c>
    </row>
    <row r="73" spans="1:5" ht="15" thickBot="1" x14ac:dyDescent="0.35">
      <c r="A73" s="5" t="s">
        <v>94</v>
      </c>
      <c r="B73" s="6" t="s">
        <v>146</v>
      </c>
      <c r="C73" s="6" t="s">
        <v>144</v>
      </c>
      <c r="D73" s="6" t="s">
        <v>117</v>
      </c>
      <c r="E73" s="6" t="s">
        <v>117</v>
      </c>
    </row>
    <row r="74" spans="1:5" ht="15" thickBot="1" x14ac:dyDescent="0.35">
      <c r="A74" s="5" t="s">
        <v>96</v>
      </c>
      <c r="B74" s="6" t="s">
        <v>146</v>
      </c>
      <c r="C74" s="6" t="s">
        <v>144</v>
      </c>
      <c r="D74" s="6" t="s">
        <v>117</v>
      </c>
      <c r="E74" s="6" t="s">
        <v>117</v>
      </c>
    </row>
    <row r="75" spans="1:5" ht="15" thickBot="1" x14ac:dyDescent="0.35">
      <c r="A75" s="5" t="s">
        <v>98</v>
      </c>
      <c r="B75" s="6" t="s">
        <v>146</v>
      </c>
      <c r="C75" s="6" t="s">
        <v>147</v>
      </c>
      <c r="D75" s="6" t="s">
        <v>117</v>
      </c>
      <c r="E75" s="6" t="s">
        <v>117</v>
      </c>
    </row>
    <row r="76" spans="1:5" ht="15" thickBot="1" x14ac:dyDescent="0.35">
      <c r="A76" s="5" t="s">
        <v>100</v>
      </c>
      <c r="B76" s="6" t="s">
        <v>146</v>
      </c>
      <c r="C76" s="6" t="s">
        <v>117</v>
      </c>
      <c r="D76" s="6" t="s">
        <v>117</v>
      </c>
      <c r="E76" s="6" t="s">
        <v>117</v>
      </c>
    </row>
    <row r="77" spans="1:5" ht="15" thickBot="1" x14ac:dyDescent="0.35">
      <c r="A77" s="5" t="s">
        <v>102</v>
      </c>
      <c r="B77" s="6" t="s">
        <v>146</v>
      </c>
      <c r="C77" s="6" t="s">
        <v>117</v>
      </c>
      <c r="D77" s="6" t="s">
        <v>117</v>
      </c>
      <c r="E77" s="6" t="s">
        <v>117</v>
      </c>
    </row>
    <row r="78" spans="1:5" ht="15" thickBot="1" x14ac:dyDescent="0.35">
      <c r="A78" s="5" t="s">
        <v>104</v>
      </c>
      <c r="B78" s="6" t="s">
        <v>146</v>
      </c>
      <c r="C78" s="6" t="s">
        <v>117</v>
      </c>
      <c r="D78" s="6" t="s">
        <v>117</v>
      </c>
      <c r="E78" s="6" t="s">
        <v>117</v>
      </c>
    </row>
    <row r="79" spans="1:5" ht="15" thickBot="1" x14ac:dyDescent="0.35">
      <c r="A79" s="5" t="s">
        <v>106</v>
      </c>
      <c r="B79" s="6" t="s">
        <v>146</v>
      </c>
      <c r="C79" s="6" t="s">
        <v>117</v>
      </c>
      <c r="D79" s="6" t="s">
        <v>117</v>
      </c>
      <c r="E79" s="6" t="s">
        <v>117</v>
      </c>
    </row>
    <row r="80" spans="1:5" ht="15" thickBot="1" x14ac:dyDescent="0.35">
      <c r="A80" s="5" t="s">
        <v>108</v>
      </c>
      <c r="B80" s="6" t="s">
        <v>146</v>
      </c>
      <c r="C80" s="6" t="s">
        <v>117</v>
      </c>
      <c r="D80" s="6" t="s">
        <v>117</v>
      </c>
      <c r="E80" s="6" t="s">
        <v>117</v>
      </c>
    </row>
    <row r="81" spans="1:5" ht="15" thickBot="1" x14ac:dyDescent="0.35">
      <c r="A81" s="5" t="s">
        <v>110</v>
      </c>
      <c r="B81" s="6" t="s">
        <v>146</v>
      </c>
      <c r="C81" s="6" t="s">
        <v>117</v>
      </c>
      <c r="D81" s="6" t="s">
        <v>117</v>
      </c>
      <c r="E81" s="6" t="s">
        <v>117</v>
      </c>
    </row>
    <row r="82" spans="1:5" ht="15" thickBot="1" x14ac:dyDescent="0.35">
      <c r="A82" s="5" t="s">
        <v>112</v>
      </c>
      <c r="B82" s="6" t="s">
        <v>146</v>
      </c>
      <c r="C82" s="6" t="s">
        <v>117</v>
      </c>
      <c r="D82" s="6" t="s">
        <v>117</v>
      </c>
      <c r="E82" s="6" t="s">
        <v>117</v>
      </c>
    </row>
    <row r="83" spans="1:5" ht="15" thickBot="1" x14ac:dyDescent="0.35">
      <c r="A83" s="5" t="s">
        <v>114</v>
      </c>
      <c r="B83" s="6" t="s">
        <v>146</v>
      </c>
      <c r="C83" s="6" t="s">
        <v>117</v>
      </c>
      <c r="D83" s="6" t="s">
        <v>117</v>
      </c>
      <c r="E83" s="6" t="s">
        <v>117</v>
      </c>
    </row>
    <row r="84" spans="1:5" ht="15" thickBot="1" x14ac:dyDescent="0.35">
      <c r="A84" s="5" t="s">
        <v>116</v>
      </c>
      <c r="B84" s="6" t="s">
        <v>146</v>
      </c>
      <c r="C84" s="6" t="s">
        <v>117</v>
      </c>
      <c r="D84" s="6" t="s">
        <v>117</v>
      </c>
      <c r="E84" s="6" t="s">
        <v>117</v>
      </c>
    </row>
    <row r="85" spans="1:5" ht="18.600000000000001" thickBot="1" x14ac:dyDescent="0.35">
      <c r="A85" s="1"/>
    </row>
    <row r="86" spans="1:5" ht="15" thickBot="1" x14ac:dyDescent="0.35">
      <c r="A86" s="5" t="s">
        <v>118</v>
      </c>
      <c r="B86" s="5" t="s">
        <v>43</v>
      </c>
      <c r="C86" s="5" t="s">
        <v>44</v>
      </c>
      <c r="D86" s="5" t="s">
        <v>45</v>
      </c>
      <c r="E86" s="5" t="s">
        <v>46</v>
      </c>
    </row>
    <row r="87" spans="1:5" ht="15" thickBot="1" x14ac:dyDescent="0.35">
      <c r="A87" s="5" t="s">
        <v>72</v>
      </c>
      <c r="B87" s="6">
        <v>10720</v>
      </c>
      <c r="C87" s="6">
        <v>14680.1</v>
      </c>
      <c r="D87" s="6">
        <v>16221</v>
      </c>
      <c r="E87" s="6">
        <v>5841.4</v>
      </c>
    </row>
    <row r="88" spans="1:5" ht="15" thickBot="1" x14ac:dyDescent="0.35">
      <c r="A88" s="5" t="s">
        <v>74</v>
      </c>
      <c r="B88" s="6">
        <v>10720</v>
      </c>
      <c r="C88" s="6">
        <v>14680.1</v>
      </c>
      <c r="D88" s="6">
        <v>10840.2</v>
      </c>
      <c r="E88" s="6">
        <v>5841.4</v>
      </c>
    </row>
    <row r="89" spans="1:5" ht="15" thickBot="1" x14ac:dyDescent="0.35">
      <c r="A89" s="5" t="s">
        <v>76</v>
      </c>
      <c r="B89" s="6">
        <v>10720</v>
      </c>
      <c r="C89" s="6">
        <v>14680.1</v>
      </c>
      <c r="D89" s="6">
        <v>10840.2</v>
      </c>
      <c r="E89" s="6">
        <v>0</v>
      </c>
    </row>
    <row r="90" spans="1:5" ht="15" thickBot="1" x14ac:dyDescent="0.35">
      <c r="A90" s="5" t="s">
        <v>78</v>
      </c>
      <c r="B90" s="6">
        <v>9240.9</v>
      </c>
      <c r="C90" s="6">
        <v>14680.1</v>
      </c>
      <c r="D90" s="6">
        <v>10840.2</v>
      </c>
      <c r="E90" s="6">
        <v>0</v>
      </c>
    </row>
    <row r="91" spans="1:5" ht="15" thickBot="1" x14ac:dyDescent="0.35">
      <c r="A91" s="5" t="s">
        <v>80</v>
      </c>
      <c r="B91" s="6">
        <v>9240.9</v>
      </c>
      <c r="C91" s="6">
        <v>14680.1</v>
      </c>
      <c r="D91" s="6">
        <v>10840.2</v>
      </c>
      <c r="E91" s="6">
        <v>0</v>
      </c>
    </row>
    <row r="92" spans="1:5" ht="15" thickBot="1" x14ac:dyDescent="0.35">
      <c r="A92" s="5" t="s">
        <v>82</v>
      </c>
      <c r="B92" s="6">
        <v>7440.6</v>
      </c>
      <c r="C92" s="6">
        <v>14680.1</v>
      </c>
      <c r="D92" s="6">
        <v>0</v>
      </c>
      <c r="E92" s="6">
        <v>0</v>
      </c>
    </row>
    <row r="93" spans="1:5" ht="15" thickBot="1" x14ac:dyDescent="0.35">
      <c r="A93" s="5" t="s">
        <v>84</v>
      </c>
      <c r="B93" s="6">
        <v>7440.6</v>
      </c>
      <c r="C93" s="6">
        <v>5555.3</v>
      </c>
      <c r="D93" s="6">
        <v>0</v>
      </c>
      <c r="E93" s="6">
        <v>0</v>
      </c>
    </row>
    <row r="94" spans="1:5" ht="15" thickBot="1" x14ac:dyDescent="0.35">
      <c r="A94" s="5" t="s">
        <v>86</v>
      </c>
      <c r="B94" s="6">
        <v>6100.8</v>
      </c>
      <c r="C94" s="6">
        <v>5555.3</v>
      </c>
      <c r="D94" s="6">
        <v>0</v>
      </c>
      <c r="E94" s="6">
        <v>0</v>
      </c>
    </row>
    <row r="95" spans="1:5" ht="15" thickBot="1" x14ac:dyDescent="0.35">
      <c r="A95" s="5" t="s">
        <v>88</v>
      </c>
      <c r="B95" s="6">
        <v>6100.8</v>
      </c>
      <c r="C95" s="6">
        <v>5555.3</v>
      </c>
      <c r="D95" s="6">
        <v>0</v>
      </c>
      <c r="E95" s="6">
        <v>0</v>
      </c>
    </row>
    <row r="96" spans="1:5" ht="15" thickBot="1" x14ac:dyDescent="0.35">
      <c r="A96" s="5" t="s">
        <v>90</v>
      </c>
      <c r="B96" s="6">
        <v>6100.8</v>
      </c>
      <c r="C96" s="6">
        <v>5555.3</v>
      </c>
      <c r="D96" s="6">
        <v>0</v>
      </c>
      <c r="E96" s="6">
        <v>0</v>
      </c>
    </row>
    <row r="97" spans="1:10" ht="15" thickBot="1" x14ac:dyDescent="0.35">
      <c r="A97" s="5" t="s">
        <v>92</v>
      </c>
      <c r="B97" s="6">
        <v>6100.8</v>
      </c>
      <c r="C97" s="6">
        <v>5555.3</v>
      </c>
      <c r="D97" s="6">
        <v>0</v>
      </c>
      <c r="E97" s="6">
        <v>0</v>
      </c>
    </row>
    <row r="98" spans="1:10" ht="15" thickBot="1" x14ac:dyDescent="0.35">
      <c r="A98" s="5" t="s">
        <v>94</v>
      </c>
      <c r="B98" s="6">
        <v>5740.8</v>
      </c>
      <c r="C98" s="6">
        <v>5555.3</v>
      </c>
      <c r="D98" s="6">
        <v>0</v>
      </c>
      <c r="E98" s="6">
        <v>0</v>
      </c>
    </row>
    <row r="99" spans="1:10" ht="15" thickBot="1" x14ac:dyDescent="0.35">
      <c r="A99" s="5" t="s">
        <v>96</v>
      </c>
      <c r="B99" s="6">
        <v>5740.8</v>
      </c>
      <c r="C99" s="6">
        <v>5555.3</v>
      </c>
      <c r="D99" s="6">
        <v>0</v>
      </c>
      <c r="E99" s="6">
        <v>0</v>
      </c>
    </row>
    <row r="100" spans="1:10" ht="15" thickBot="1" x14ac:dyDescent="0.35">
      <c r="A100" s="5" t="s">
        <v>98</v>
      </c>
      <c r="B100" s="6">
        <v>5740.8</v>
      </c>
      <c r="C100" s="6">
        <v>3062.7</v>
      </c>
      <c r="D100" s="6">
        <v>0</v>
      </c>
      <c r="E100" s="6">
        <v>0</v>
      </c>
    </row>
    <row r="101" spans="1:10" ht="15" thickBot="1" x14ac:dyDescent="0.35">
      <c r="A101" s="5" t="s">
        <v>100</v>
      </c>
      <c r="B101" s="6">
        <v>5740.8</v>
      </c>
      <c r="C101" s="6">
        <v>0</v>
      </c>
      <c r="D101" s="6">
        <v>0</v>
      </c>
      <c r="E101" s="6">
        <v>0</v>
      </c>
    </row>
    <row r="102" spans="1:10" ht="15" thickBot="1" x14ac:dyDescent="0.35">
      <c r="A102" s="5" t="s">
        <v>102</v>
      </c>
      <c r="B102" s="6">
        <v>5740.8</v>
      </c>
      <c r="C102" s="6">
        <v>0</v>
      </c>
      <c r="D102" s="6">
        <v>0</v>
      </c>
      <c r="E102" s="6">
        <v>0</v>
      </c>
    </row>
    <row r="103" spans="1:10" ht="15" thickBot="1" x14ac:dyDescent="0.35">
      <c r="A103" s="5" t="s">
        <v>104</v>
      </c>
      <c r="B103" s="6">
        <v>5740.8</v>
      </c>
      <c r="C103" s="6">
        <v>0</v>
      </c>
      <c r="D103" s="6">
        <v>0</v>
      </c>
      <c r="E103" s="6">
        <v>0</v>
      </c>
    </row>
    <row r="104" spans="1:10" ht="15" thickBot="1" x14ac:dyDescent="0.35">
      <c r="A104" s="5" t="s">
        <v>106</v>
      </c>
      <c r="B104" s="6">
        <v>5740.8</v>
      </c>
      <c r="C104" s="6">
        <v>0</v>
      </c>
      <c r="D104" s="6">
        <v>0</v>
      </c>
      <c r="E104" s="6">
        <v>0</v>
      </c>
    </row>
    <row r="105" spans="1:10" ht="15" thickBot="1" x14ac:dyDescent="0.35">
      <c r="A105" s="5" t="s">
        <v>108</v>
      </c>
      <c r="B105" s="6">
        <v>5740.8</v>
      </c>
      <c r="C105" s="6">
        <v>0</v>
      </c>
      <c r="D105" s="6">
        <v>0</v>
      </c>
      <c r="E105" s="6">
        <v>0</v>
      </c>
    </row>
    <row r="106" spans="1:10" ht="15" thickBot="1" x14ac:dyDescent="0.35">
      <c r="A106" s="5" t="s">
        <v>110</v>
      </c>
      <c r="B106" s="6">
        <v>5740.8</v>
      </c>
      <c r="C106" s="6">
        <v>0</v>
      </c>
      <c r="D106" s="6">
        <v>0</v>
      </c>
      <c r="E106" s="6">
        <v>0</v>
      </c>
    </row>
    <row r="107" spans="1:10" ht="15" thickBot="1" x14ac:dyDescent="0.35">
      <c r="A107" s="5" t="s">
        <v>112</v>
      </c>
      <c r="B107" s="6">
        <v>5740.8</v>
      </c>
      <c r="C107" s="6">
        <v>0</v>
      </c>
      <c r="D107" s="6">
        <v>0</v>
      </c>
      <c r="E107" s="6">
        <v>0</v>
      </c>
    </row>
    <row r="108" spans="1:10" ht="15" thickBot="1" x14ac:dyDescent="0.35">
      <c r="A108" s="5" t="s">
        <v>114</v>
      </c>
      <c r="B108" s="6">
        <v>5740.8</v>
      </c>
      <c r="C108" s="6">
        <v>0</v>
      </c>
      <c r="D108" s="6">
        <v>0</v>
      </c>
      <c r="E108" s="6">
        <v>0</v>
      </c>
    </row>
    <row r="109" spans="1:10" ht="15" thickBot="1" x14ac:dyDescent="0.35">
      <c r="A109" s="5" t="s">
        <v>116</v>
      </c>
      <c r="B109" s="6">
        <v>5740.8</v>
      </c>
      <c r="C109" s="6">
        <v>0</v>
      </c>
      <c r="D109" s="6">
        <v>0</v>
      </c>
      <c r="E109" s="6">
        <v>0</v>
      </c>
    </row>
    <row r="110" spans="1:10" ht="18.600000000000001" thickBot="1" x14ac:dyDescent="0.35">
      <c r="A110" s="1"/>
      <c r="F110" t="s">
        <v>246</v>
      </c>
      <c r="G110">
        <f>CORREL(G112:G134,F112:F134)</f>
        <v>0.93226214071662827</v>
      </c>
    </row>
    <row r="111" spans="1:10" ht="15" thickBot="1" x14ac:dyDescent="0.35">
      <c r="A111" s="5" t="s">
        <v>134</v>
      </c>
      <c r="B111" s="5" t="s">
        <v>43</v>
      </c>
      <c r="C111" s="5" t="s">
        <v>44</v>
      </c>
      <c r="D111" s="5" t="s">
        <v>45</v>
      </c>
      <c r="E111" s="5" t="s">
        <v>46</v>
      </c>
      <c r="F111" s="5" t="s">
        <v>120</v>
      </c>
      <c r="G111" s="5" t="s">
        <v>121</v>
      </c>
      <c r="H111" s="5" t="s">
        <v>122</v>
      </c>
      <c r="I111" s="5" t="s">
        <v>123</v>
      </c>
      <c r="J111" s="20" t="s">
        <v>249</v>
      </c>
    </row>
    <row r="112" spans="1:10" ht="15" thickBot="1" x14ac:dyDescent="0.35">
      <c r="A112" s="5" t="s">
        <v>48</v>
      </c>
      <c r="B112" s="6">
        <v>5740.8</v>
      </c>
      <c r="C112" s="6">
        <v>5555.3</v>
      </c>
      <c r="D112" s="6">
        <v>0</v>
      </c>
      <c r="E112" s="6">
        <v>5841.4</v>
      </c>
      <c r="F112" s="6">
        <v>17137.5</v>
      </c>
      <c r="G112" s="6">
        <v>17044</v>
      </c>
      <c r="H112" s="6">
        <v>-93.5</v>
      </c>
      <c r="I112" s="6">
        <v>-0.55000000000000004</v>
      </c>
      <c r="J112">
        <f>ABS(H112)</f>
        <v>93.5</v>
      </c>
    </row>
    <row r="113" spans="1:10" ht="15" thickBot="1" x14ac:dyDescent="0.35">
      <c r="A113" s="5" t="s">
        <v>49</v>
      </c>
      <c r="B113" s="6">
        <v>5740.8</v>
      </c>
      <c r="C113" s="6">
        <v>0</v>
      </c>
      <c r="D113" s="6">
        <v>16221</v>
      </c>
      <c r="E113" s="6">
        <v>0</v>
      </c>
      <c r="F113" s="6">
        <v>21961.9</v>
      </c>
      <c r="G113" s="6">
        <v>22200</v>
      </c>
      <c r="H113" s="6">
        <v>238.1</v>
      </c>
      <c r="I113" s="6">
        <v>1.07</v>
      </c>
      <c r="J113">
        <f t="shared" ref="J113:J134" si="17">ABS(H113)</f>
        <v>238.1</v>
      </c>
    </row>
    <row r="114" spans="1:10" ht="15" thickBot="1" x14ac:dyDescent="0.35">
      <c r="A114" s="5" t="s">
        <v>50</v>
      </c>
      <c r="B114" s="6">
        <v>5740.8</v>
      </c>
      <c r="C114" s="6">
        <v>14680.1</v>
      </c>
      <c r="D114" s="6">
        <v>0</v>
      </c>
      <c r="E114" s="6">
        <v>0</v>
      </c>
      <c r="F114" s="6">
        <v>20421</v>
      </c>
      <c r="G114" s="6">
        <v>19335</v>
      </c>
      <c r="H114" s="6">
        <v>-1086</v>
      </c>
      <c r="I114" s="6">
        <v>-5.62</v>
      </c>
      <c r="J114">
        <f t="shared" si="17"/>
        <v>1086</v>
      </c>
    </row>
    <row r="115" spans="1:10" ht="15" thickBot="1" x14ac:dyDescent="0.35">
      <c r="A115" s="5" t="s">
        <v>51</v>
      </c>
      <c r="B115" s="6">
        <v>5740.8</v>
      </c>
      <c r="C115" s="6">
        <v>14680.1</v>
      </c>
      <c r="D115" s="6">
        <v>0</v>
      </c>
      <c r="E115" s="6">
        <v>0</v>
      </c>
      <c r="F115" s="6">
        <v>20421</v>
      </c>
      <c r="G115" s="6">
        <v>22000</v>
      </c>
      <c r="H115" s="6">
        <v>1579</v>
      </c>
      <c r="I115" s="6">
        <v>7.18</v>
      </c>
      <c r="J115">
        <f t="shared" si="17"/>
        <v>1579</v>
      </c>
    </row>
    <row r="116" spans="1:10" ht="15" thickBot="1" x14ac:dyDescent="0.35">
      <c r="A116" s="5" t="s">
        <v>52</v>
      </c>
      <c r="B116" s="6">
        <v>5740.8</v>
      </c>
      <c r="C116" s="6">
        <v>5555.3</v>
      </c>
      <c r="D116" s="6">
        <v>0</v>
      </c>
      <c r="E116" s="6">
        <v>5841.4</v>
      </c>
      <c r="F116" s="6">
        <v>17137.5</v>
      </c>
      <c r="G116" s="6">
        <v>17044</v>
      </c>
      <c r="H116" s="6">
        <v>-93.5</v>
      </c>
      <c r="I116" s="6">
        <v>-0.55000000000000004</v>
      </c>
      <c r="J116">
        <f t="shared" si="17"/>
        <v>93.5</v>
      </c>
    </row>
    <row r="117" spans="1:10" ht="15" thickBot="1" x14ac:dyDescent="0.35">
      <c r="A117" s="5" t="s">
        <v>53</v>
      </c>
      <c r="B117" s="6">
        <v>5740.8</v>
      </c>
      <c r="C117" s="6">
        <v>0</v>
      </c>
      <c r="D117" s="6">
        <v>16221</v>
      </c>
      <c r="E117" s="6">
        <v>0</v>
      </c>
      <c r="F117" s="6">
        <v>21961.9</v>
      </c>
      <c r="G117" s="6">
        <v>22200</v>
      </c>
      <c r="H117" s="6">
        <v>238.1</v>
      </c>
      <c r="I117" s="6">
        <v>1.07</v>
      </c>
      <c r="J117">
        <f t="shared" si="17"/>
        <v>238.1</v>
      </c>
    </row>
    <row r="118" spans="1:10" ht="15" thickBot="1" x14ac:dyDescent="0.35">
      <c r="A118" s="5" t="s">
        <v>54</v>
      </c>
      <c r="B118" s="6">
        <v>5740.8</v>
      </c>
      <c r="C118" s="6">
        <v>14680.1</v>
      </c>
      <c r="D118" s="6">
        <v>0</v>
      </c>
      <c r="E118" s="6">
        <v>0</v>
      </c>
      <c r="F118" s="6">
        <v>20421</v>
      </c>
      <c r="G118" s="6">
        <v>19335</v>
      </c>
      <c r="H118" s="6">
        <v>-1086</v>
      </c>
      <c r="I118" s="6">
        <v>-5.62</v>
      </c>
      <c r="J118">
        <f t="shared" si="17"/>
        <v>1086</v>
      </c>
    </row>
    <row r="119" spans="1:10" ht="15" thickBot="1" x14ac:dyDescent="0.35">
      <c r="A119" s="5" t="s">
        <v>55</v>
      </c>
      <c r="B119" s="6">
        <v>5740.8</v>
      </c>
      <c r="C119" s="6">
        <v>14680.1</v>
      </c>
      <c r="D119" s="6">
        <v>0</v>
      </c>
      <c r="E119" s="6">
        <v>0</v>
      </c>
      <c r="F119" s="6">
        <v>20421</v>
      </c>
      <c r="G119" s="6">
        <v>22000</v>
      </c>
      <c r="H119" s="6">
        <v>1579</v>
      </c>
      <c r="I119" s="6">
        <v>7.18</v>
      </c>
      <c r="J119">
        <f t="shared" si="17"/>
        <v>1579</v>
      </c>
    </row>
    <row r="120" spans="1:10" ht="15" thickBot="1" x14ac:dyDescent="0.35">
      <c r="A120" s="5" t="s">
        <v>56</v>
      </c>
      <c r="B120" s="6">
        <v>5740.8</v>
      </c>
      <c r="C120" s="6">
        <v>14680.1</v>
      </c>
      <c r="D120" s="6">
        <v>0</v>
      </c>
      <c r="E120" s="6">
        <v>0</v>
      </c>
      <c r="F120" s="6">
        <v>20421</v>
      </c>
      <c r="G120" s="6">
        <v>22000</v>
      </c>
      <c r="H120" s="6">
        <v>1579</v>
      </c>
      <c r="I120" s="6">
        <v>7.18</v>
      </c>
      <c r="J120">
        <f t="shared" si="17"/>
        <v>1579</v>
      </c>
    </row>
    <row r="121" spans="1:10" ht="15" thickBot="1" x14ac:dyDescent="0.35">
      <c r="A121" s="5" t="s">
        <v>57</v>
      </c>
      <c r="B121" s="6">
        <v>5740.8</v>
      </c>
      <c r="C121" s="6">
        <v>14680.1</v>
      </c>
      <c r="D121" s="6">
        <v>0</v>
      </c>
      <c r="E121" s="6">
        <v>0</v>
      </c>
      <c r="F121" s="6">
        <v>20421</v>
      </c>
      <c r="G121" s="6">
        <v>22000</v>
      </c>
      <c r="H121" s="6">
        <v>1579</v>
      </c>
      <c r="I121" s="6">
        <v>7.18</v>
      </c>
      <c r="J121">
        <f t="shared" si="17"/>
        <v>1579</v>
      </c>
    </row>
    <row r="122" spans="1:10" ht="15" thickBot="1" x14ac:dyDescent="0.35">
      <c r="A122" s="5" t="s">
        <v>58</v>
      </c>
      <c r="B122" s="6">
        <v>5740.8</v>
      </c>
      <c r="C122" s="6">
        <v>14680.1</v>
      </c>
      <c r="D122" s="6">
        <v>0</v>
      </c>
      <c r="E122" s="6">
        <v>0</v>
      </c>
      <c r="F122" s="6">
        <v>20421</v>
      </c>
      <c r="G122" s="6">
        <v>18619</v>
      </c>
      <c r="H122" s="6">
        <v>-1802</v>
      </c>
      <c r="I122" s="6">
        <v>-9.68</v>
      </c>
      <c r="J122">
        <f t="shared" si="17"/>
        <v>1802</v>
      </c>
    </row>
    <row r="123" spans="1:10" ht="15" thickBot="1" x14ac:dyDescent="0.35">
      <c r="A123" s="5" t="s">
        <v>59</v>
      </c>
      <c r="B123" s="6">
        <v>6100.8</v>
      </c>
      <c r="C123" s="6">
        <v>0</v>
      </c>
      <c r="D123" s="6">
        <v>16221</v>
      </c>
      <c r="E123" s="6">
        <v>0</v>
      </c>
      <c r="F123" s="6">
        <v>22321.8</v>
      </c>
      <c r="G123" s="6">
        <v>22200</v>
      </c>
      <c r="H123" s="6">
        <v>-121.8</v>
      </c>
      <c r="I123" s="6">
        <v>-0.55000000000000004</v>
      </c>
      <c r="J123">
        <f t="shared" si="17"/>
        <v>121.8</v>
      </c>
    </row>
    <row r="124" spans="1:10" ht="15" thickBot="1" x14ac:dyDescent="0.35">
      <c r="A124" s="5" t="s">
        <v>60</v>
      </c>
      <c r="B124" s="6">
        <v>6100.8</v>
      </c>
      <c r="C124" s="6">
        <v>14680.1</v>
      </c>
      <c r="D124" s="6">
        <v>0</v>
      </c>
      <c r="E124" s="6">
        <v>0</v>
      </c>
      <c r="F124" s="6">
        <v>20780.900000000001</v>
      </c>
      <c r="G124" s="6">
        <v>19335</v>
      </c>
      <c r="H124" s="6">
        <v>-1445.9</v>
      </c>
      <c r="I124" s="6">
        <v>-7.48</v>
      </c>
      <c r="J124">
        <f t="shared" si="17"/>
        <v>1445.9</v>
      </c>
    </row>
    <row r="125" spans="1:10" ht="15" thickBot="1" x14ac:dyDescent="0.35">
      <c r="A125" s="5" t="s">
        <v>61</v>
      </c>
      <c r="B125" s="6">
        <v>6100.8</v>
      </c>
      <c r="C125" s="6">
        <v>0</v>
      </c>
      <c r="D125" s="6">
        <v>16221</v>
      </c>
      <c r="E125" s="6">
        <v>0</v>
      </c>
      <c r="F125" s="6">
        <v>22321.8</v>
      </c>
      <c r="G125" s="6">
        <v>22200</v>
      </c>
      <c r="H125" s="6">
        <v>-121.8</v>
      </c>
      <c r="I125" s="6">
        <v>-0.55000000000000004</v>
      </c>
      <c r="J125">
        <f t="shared" si="17"/>
        <v>121.8</v>
      </c>
    </row>
    <row r="126" spans="1:10" ht="15" thickBot="1" x14ac:dyDescent="0.35">
      <c r="A126" s="5" t="s">
        <v>62</v>
      </c>
      <c r="B126" s="6">
        <v>6100.8</v>
      </c>
      <c r="C126" s="6">
        <v>14680.1</v>
      </c>
      <c r="D126" s="6">
        <v>0</v>
      </c>
      <c r="E126" s="6">
        <v>0</v>
      </c>
      <c r="F126" s="6">
        <v>20780.900000000001</v>
      </c>
      <c r="G126" s="6">
        <v>22000</v>
      </c>
      <c r="H126" s="6">
        <v>1219.0999999999999</v>
      </c>
      <c r="I126" s="6">
        <v>5.54</v>
      </c>
      <c r="J126">
        <f t="shared" si="17"/>
        <v>1219.0999999999999</v>
      </c>
    </row>
    <row r="127" spans="1:10" ht="15" thickBot="1" x14ac:dyDescent="0.35">
      <c r="A127" s="5" t="s">
        <v>63</v>
      </c>
      <c r="B127" s="6">
        <v>6100.8</v>
      </c>
      <c r="C127" s="6">
        <v>14680.1</v>
      </c>
      <c r="D127" s="6">
        <v>0</v>
      </c>
      <c r="E127" s="6">
        <v>0</v>
      </c>
      <c r="F127" s="6">
        <v>20780.900000000001</v>
      </c>
      <c r="G127" s="6">
        <v>19335</v>
      </c>
      <c r="H127" s="6">
        <v>-1445.9</v>
      </c>
      <c r="I127" s="6">
        <v>-7.48</v>
      </c>
      <c r="J127">
        <f t="shared" si="17"/>
        <v>1445.9</v>
      </c>
    </row>
    <row r="128" spans="1:10" ht="15" thickBot="1" x14ac:dyDescent="0.35">
      <c r="A128" s="5" t="s">
        <v>64</v>
      </c>
      <c r="B128" s="6">
        <v>7440.6</v>
      </c>
      <c r="C128" s="6">
        <v>14680.1</v>
      </c>
      <c r="D128" s="6">
        <v>0</v>
      </c>
      <c r="E128" s="6">
        <v>0</v>
      </c>
      <c r="F128" s="6">
        <v>22120.7</v>
      </c>
      <c r="G128" s="6">
        <v>22000</v>
      </c>
      <c r="H128" s="6">
        <v>-120.7</v>
      </c>
      <c r="I128" s="6">
        <v>-0.55000000000000004</v>
      </c>
      <c r="J128">
        <f t="shared" si="17"/>
        <v>120.7</v>
      </c>
    </row>
    <row r="129" spans="1:10" ht="15" thickBot="1" x14ac:dyDescent="0.35">
      <c r="A129" s="5" t="s">
        <v>65</v>
      </c>
      <c r="B129" s="6">
        <v>9240.9</v>
      </c>
      <c r="C129" s="6">
        <v>0</v>
      </c>
      <c r="D129" s="6">
        <v>10840.2</v>
      </c>
      <c r="E129" s="6">
        <v>5841.4</v>
      </c>
      <c r="F129" s="6">
        <v>25922.5</v>
      </c>
      <c r="G129" s="6">
        <v>25781</v>
      </c>
      <c r="H129" s="6">
        <v>-141.5</v>
      </c>
      <c r="I129" s="6">
        <v>-0.55000000000000004</v>
      </c>
      <c r="J129">
        <f t="shared" si="17"/>
        <v>141.5</v>
      </c>
    </row>
    <row r="130" spans="1:10" ht="15" thickBot="1" x14ac:dyDescent="0.35">
      <c r="A130" s="5" t="s">
        <v>66</v>
      </c>
      <c r="B130" s="6">
        <v>9240.9</v>
      </c>
      <c r="C130" s="6">
        <v>3062.7</v>
      </c>
      <c r="D130" s="6">
        <v>0</v>
      </c>
      <c r="E130" s="6">
        <v>5841.4</v>
      </c>
      <c r="F130" s="6">
        <v>18145</v>
      </c>
      <c r="G130" s="6">
        <v>18046</v>
      </c>
      <c r="H130" s="6">
        <v>-99</v>
      </c>
      <c r="I130" s="6">
        <v>-0.55000000000000004</v>
      </c>
      <c r="J130">
        <f t="shared" si="17"/>
        <v>99</v>
      </c>
    </row>
    <row r="131" spans="1:10" ht="15" thickBot="1" x14ac:dyDescent="0.35">
      <c r="A131" s="5" t="s">
        <v>67</v>
      </c>
      <c r="B131" s="6">
        <v>9240.9</v>
      </c>
      <c r="C131" s="6">
        <v>0</v>
      </c>
      <c r="D131" s="6">
        <v>0</v>
      </c>
      <c r="E131" s="6">
        <v>5841.4</v>
      </c>
      <c r="F131" s="6">
        <v>15082.3</v>
      </c>
      <c r="G131" s="6">
        <v>15000</v>
      </c>
      <c r="H131" s="6">
        <v>-82.3</v>
      </c>
      <c r="I131" s="6">
        <v>-0.55000000000000004</v>
      </c>
      <c r="J131">
        <f t="shared" si="17"/>
        <v>82.3</v>
      </c>
    </row>
    <row r="132" spans="1:10" ht="15" thickBot="1" x14ac:dyDescent="0.35">
      <c r="A132" s="5" t="s">
        <v>68</v>
      </c>
      <c r="B132" s="6">
        <v>10720</v>
      </c>
      <c r="C132" s="6">
        <v>0</v>
      </c>
      <c r="D132" s="6">
        <v>0</v>
      </c>
      <c r="E132" s="6">
        <v>5841.4</v>
      </c>
      <c r="F132" s="6">
        <v>16561.400000000001</v>
      </c>
      <c r="G132" s="6">
        <v>16471</v>
      </c>
      <c r="H132" s="6">
        <v>-90.4</v>
      </c>
      <c r="I132" s="6">
        <v>-0.55000000000000004</v>
      </c>
      <c r="J132">
        <f t="shared" si="17"/>
        <v>90.4</v>
      </c>
    </row>
    <row r="133" spans="1:10" ht="15" thickBot="1" x14ac:dyDescent="0.35">
      <c r="A133" s="5" t="s">
        <v>69</v>
      </c>
      <c r="B133" s="6">
        <v>10720</v>
      </c>
      <c r="C133" s="6">
        <v>0</v>
      </c>
      <c r="D133" s="6">
        <v>0</v>
      </c>
      <c r="E133" s="6">
        <v>5841.4</v>
      </c>
      <c r="F133" s="6">
        <v>16561.400000000001</v>
      </c>
      <c r="G133" s="6">
        <v>16471</v>
      </c>
      <c r="H133" s="6">
        <v>-90.4</v>
      </c>
      <c r="I133" s="6">
        <v>-0.55000000000000004</v>
      </c>
      <c r="J133">
        <f t="shared" si="17"/>
        <v>90.4</v>
      </c>
    </row>
    <row r="134" spans="1:10" ht="15" thickBot="1" x14ac:dyDescent="0.35">
      <c r="A134" s="5" t="s">
        <v>70</v>
      </c>
      <c r="B134" s="6">
        <v>10720</v>
      </c>
      <c r="C134" s="6">
        <v>0</v>
      </c>
      <c r="D134" s="6">
        <v>0</v>
      </c>
      <c r="E134" s="6">
        <v>5841.4</v>
      </c>
      <c r="F134" s="6">
        <v>16561.400000000001</v>
      </c>
      <c r="G134" s="6">
        <v>16471</v>
      </c>
      <c r="H134" s="6">
        <v>-90.4</v>
      </c>
      <c r="I134" s="6">
        <v>-0.55000000000000004</v>
      </c>
      <c r="J134">
        <f t="shared" si="17"/>
        <v>90.4</v>
      </c>
    </row>
    <row r="135" spans="1:10" ht="15" thickBot="1" x14ac:dyDescent="0.35"/>
    <row r="136" spans="1:10" ht="15" thickBot="1" x14ac:dyDescent="0.35">
      <c r="A136" s="7" t="s">
        <v>124</v>
      </c>
      <c r="B136" s="8">
        <v>47462.5</v>
      </c>
      <c r="H136">
        <f>SUMSQ(H112:H134)</f>
        <v>21482638.139999993</v>
      </c>
      <c r="J136">
        <f>SUM(J112:J134)</f>
        <v>16022.399999999998</v>
      </c>
    </row>
    <row r="137" spans="1:10" ht="15" thickBot="1" x14ac:dyDescent="0.35">
      <c r="A137" s="7" t="s">
        <v>125</v>
      </c>
      <c r="B137" s="8">
        <v>5740.8</v>
      </c>
    </row>
    <row r="138" spans="1:10" ht="15" thickBot="1" x14ac:dyDescent="0.35">
      <c r="A138" s="7" t="s">
        <v>126</v>
      </c>
      <c r="B138" s="8">
        <v>459086.8</v>
      </c>
    </row>
    <row r="139" spans="1:10" ht="15" thickBot="1" x14ac:dyDescent="0.35">
      <c r="A139" s="7" t="s">
        <v>127</v>
      </c>
      <c r="B139" s="8">
        <v>459087</v>
      </c>
    </row>
    <row r="140" spans="1:10" ht="15" thickBot="1" x14ac:dyDescent="0.35">
      <c r="A140" s="7" t="s">
        <v>128</v>
      </c>
      <c r="B140" s="8">
        <v>-0.2</v>
      </c>
    </row>
    <row r="141" spans="1:10" ht="15" thickBot="1" x14ac:dyDescent="0.35">
      <c r="A141" s="7" t="s">
        <v>129</v>
      </c>
      <c r="B141" s="8"/>
    </row>
    <row r="142" spans="1:10" ht="15" thickBot="1" x14ac:dyDescent="0.35">
      <c r="A142" s="7" t="s">
        <v>130</v>
      </c>
      <c r="B142" s="8"/>
    </row>
    <row r="143" spans="1:10" ht="15" thickBot="1" x14ac:dyDescent="0.35">
      <c r="A143" s="7" t="s">
        <v>131</v>
      </c>
      <c r="B143" s="8">
        <v>0</v>
      </c>
    </row>
    <row r="145" spans="1:1" x14ac:dyDescent="0.3">
      <c r="A145" s="9" t="s">
        <v>132</v>
      </c>
    </row>
    <row r="147" spans="1:1" x14ac:dyDescent="0.3">
      <c r="A147" s="10" t="s">
        <v>148</v>
      </c>
    </row>
    <row r="148" spans="1:1" x14ac:dyDescent="0.3">
      <c r="A148" s="10" t="s">
        <v>149</v>
      </c>
    </row>
  </sheetData>
  <mergeCells count="1">
    <mergeCell ref="G1:K1"/>
  </mergeCells>
  <phoneticPr fontId="11" type="noConversion"/>
  <conditionalFormatting sqref="I112:I13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3:R2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A145" r:id="rId1" display="https://miau.my-x.hu/myx-free/coco/test/600345220190923195830.html" xr:uid="{9A060D6E-7BC4-46B7-BC7F-49E41665BA50}"/>
  </hyperlink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321E6-A53F-4B1A-A281-664E76CE9059}">
  <dimension ref="A1:L148"/>
  <sheetViews>
    <sheetView zoomScale="60" zoomScaleNormal="60" workbookViewId="0"/>
  </sheetViews>
  <sheetFormatPr defaultRowHeight="14.4" x14ac:dyDescent="0.3"/>
  <cols>
    <col min="1" max="1" width="29.77734375" customWidth="1"/>
    <col min="3" max="3" width="12" bestFit="1" customWidth="1"/>
    <col min="4" max="4" width="13.5546875" bestFit="1" customWidth="1"/>
    <col min="5" max="5" width="12.109375" bestFit="1" customWidth="1"/>
    <col min="6" max="6" width="13.33203125" bestFit="1" customWidth="1"/>
    <col min="7" max="7" width="7.88671875" bestFit="1" customWidth="1"/>
    <col min="8" max="8" width="5.21875" bestFit="1" customWidth="1"/>
    <col min="9" max="9" width="6.77734375" bestFit="1" customWidth="1"/>
    <col min="10" max="10" width="7.21875" bestFit="1" customWidth="1"/>
    <col min="11" max="12" width="7" customWidth="1"/>
    <col min="13" max="13" width="6" bestFit="1" customWidth="1"/>
    <col min="14" max="14" width="3" bestFit="1" customWidth="1"/>
  </cols>
  <sheetData>
    <row r="1" spans="1:12" x14ac:dyDescent="0.3">
      <c r="A1" t="s">
        <v>222</v>
      </c>
      <c r="B1">
        <v>1</v>
      </c>
      <c r="C1">
        <v>0</v>
      </c>
      <c r="D1">
        <v>1</v>
      </c>
      <c r="E1">
        <v>0</v>
      </c>
      <c r="F1">
        <v>1</v>
      </c>
      <c r="G1" s="37" t="s">
        <v>224</v>
      </c>
      <c r="H1" s="37"/>
      <c r="I1" s="37"/>
      <c r="J1" s="37"/>
      <c r="K1" s="37"/>
      <c r="L1" s="37"/>
    </row>
    <row r="2" spans="1:12" x14ac:dyDescent="0.3">
      <c r="A2" s="14" t="s">
        <v>0</v>
      </c>
      <c r="B2" s="14" t="s">
        <v>28</v>
      </c>
      <c r="C2" s="14" t="s">
        <v>5</v>
      </c>
      <c r="D2" s="14" t="s">
        <v>217</v>
      </c>
      <c r="E2" s="14" t="s">
        <v>10</v>
      </c>
      <c r="F2" s="14" t="s">
        <v>17</v>
      </c>
      <c r="G2" s="14" t="str">
        <f>B2</f>
        <v>évjárat</v>
      </c>
      <c r="H2" s="14" t="str">
        <f t="shared" ref="H2:K2" si="0">C2</f>
        <v>árarány</v>
      </c>
      <c r="I2" s="14" t="str">
        <f t="shared" si="0"/>
        <v>darabszám (db)</v>
      </c>
      <c r="J2" s="14" t="str">
        <f t="shared" si="0"/>
        <v>átmérő (mm)</v>
      </c>
      <c r="K2" s="14" t="str">
        <f t="shared" si="0"/>
        <v>egységár (Ft/g)</v>
      </c>
      <c r="L2" s="14" t="s">
        <v>223</v>
      </c>
    </row>
    <row r="3" spans="1:12" x14ac:dyDescent="0.3">
      <c r="A3" t="s">
        <v>4</v>
      </c>
      <c r="B3">
        <v>2019</v>
      </c>
      <c r="C3">
        <v>0.42016806722689076</v>
      </c>
      <c r="D3">
        <v>2000</v>
      </c>
      <c r="E3">
        <v>22</v>
      </c>
      <c r="F3">
        <v>17043.826983672301</v>
      </c>
      <c r="G3">
        <f>RANK(B3,B$3:B$25,B$1)</f>
        <v>23</v>
      </c>
      <c r="H3">
        <f t="shared" ref="H3:K3" si="1">RANK(C3,C$3:C$25,C$1)</f>
        <v>12</v>
      </c>
      <c r="I3">
        <f t="shared" si="1"/>
        <v>6</v>
      </c>
      <c r="J3">
        <f t="shared" si="1"/>
        <v>2</v>
      </c>
      <c r="K3">
        <f t="shared" si="1"/>
        <v>5</v>
      </c>
      <c r="L3">
        <v>1000</v>
      </c>
    </row>
    <row r="4" spans="1:12" x14ac:dyDescent="0.3">
      <c r="A4" t="s">
        <v>13</v>
      </c>
      <c r="B4">
        <v>2018</v>
      </c>
      <c r="C4">
        <v>0.16129032258064516</v>
      </c>
      <c r="D4">
        <v>500</v>
      </c>
      <c r="E4">
        <v>20</v>
      </c>
      <c r="F4">
        <v>22199.942709825264</v>
      </c>
      <c r="G4">
        <f t="shared" ref="G4:G25" si="2">RANK(B4,B$3:B$25,B$1)</f>
        <v>21</v>
      </c>
      <c r="H4">
        <f t="shared" ref="H4:H25" si="3">RANK(C4,C$3:C$25,C$1)</f>
        <v>17</v>
      </c>
      <c r="I4">
        <f t="shared" ref="I4:I25" si="4">RANK(D4,D$3:D$25,D$1)</f>
        <v>1</v>
      </c>
      <c r="J4">
        <f t="shared" ref="J4:J25" si="5">RANK(E4,E$3:E$25,E$1)</f>
        <v>9</v>
      </c>
      <c r="K4">
        <f t="shared" ref="K4:K25" si="6">RANK(F4,F$3:F$25,F$1)</f>
        <v>19</v>
      </c>
      <c r="L4">
        <v>1000</v>
      </c>
    </row>
    <row r="5" spans="1:12" x14ac:dyDescent="0.3">
      <c r="A5" t="s">
        <v>13</v>
      </c>
      <c r="B5">
        <v>2018</v>
      </c>
      <c r="C5">
        <v>0.7407407407407407</v>
      </c>
      <c r="D5">
        <v>2000</v>
      </c>
      <c r="E5">
        <v>20</v>
      </c>
      <c r="F5">
        <v>19335.433973073617</v>
      </c>
      <c r="G5">
        <f t="shared" si="2"/>
        <v>21</v>
      </c>
      <c r="H5">
        <f t="shared" si="3"/>
        <v>2</v>
      </c>
      <c r="I5">
        <f t="shared" si="4"/>
        <v>6</v>
      </c>
      <c r="J5">
        <f t="shared" si="5"/>
        <v>9</v>
      </c>
      <c r="K5">
        <f t="shared" si="6"/>
        <v>9</v>
      </c>
      <c r="L5">
        <v>1000</v>
      </c>
    </row>
    <row r="6" spans="1:12" x14ac:dyDescent="0.3">
      <c r="A6" t="s">
        <v>15</v>
      </c>
      <c r="B6">
        <v>2017</v>
      </c>
      <c r="C6">
        <v>0.45454545454545453</v>
      </c>
      <c r="D6">
        <v>5000</v>
      </c>
      <c r="E6">
        <v>11</v>
      </c>
      <c r="F6">
        <v>22000</v>
      </c>
      <c r="G6">
        <f t="shared" si="2"/>
        <v>19</v>
      </c>
      <c r="H6">
        <f t="shared" si="3"/>
        <v>6</v>
      </c>
      <c r="I6">
        <f t="shared" si="4"/>
        <v>13</v>
      </c>
      <c r="J6">
        <f t="shared" si="5"/>
        <v>18</v>
      </c>
      <c r="K6">
        <f t="shared" si="6"/>
        <v>13</v>
      </c>
      <c r="L6">
        <v>1000</v>
      </c>
    </row>
    <row r="7" spans="1:12" x14ac:dyDescent="0.3">
      <c r="A7" t="s">
        <v>18</v>
      </c>
      <c r="B7">
        <v>2017</v>
      </c>
      <c r="C7">
        <v>0.42016806722689076</v>
      </c>
      <c r="D7">
        <v>2000</v>
      </c>
      <c r="E7">
        <v>22</v>
      </c>
      <c r="F7">
        <v>17043.826983672301</v>
      </c>
      <c r="G7">
        <f t="shared" si="2"/>
        <v>19</v>
      </c>
      <c r="H7">
        <f t="shared" si="3"/>
        <v>12</v>
      </c>
      <c r="I7">
        <f t="shared" si="4"/>
        <v>6</v>
      </c>
      <c r="J7">
        <f t="shared" si="5"/>
        <v>2</v>
      </c>
      <c r="K7">
        <f t="shared" si="6"/>
        <v>5</v>
      </c>
      <c r="L7">
        <v>1000</v>
      </c>
    </row>
    <row r="8" spans="1:12" x14ac:dyDescent="0.3">
      <c r="A8" t="s">
        <v>19</v>
      </c>
      <c r="B8">
        <v>2016</v>
      </c>
      <c r="C8">
        <v>0.16129032258064516</v>
      </c>
      <c r="D8">
        <v>500</v>
      </c>
      <c r="E8">
        <v>20</v>
      </c>
      <c r="F8">
        <v>22199.942709825264</v>
      </c>
      <c r="G8">
        <f t="shared" si="2"/>
        <v>16</v>
      </c>
      <c r="H8">
        <f t="shared" si="3"/>
        <v>17</v>
      </c>
      <c r="I8">
        <f t="shared" si="4"/>
        <v>1</v>
      </c>
      <c r="J8">
        <f t="shared" si="5"/>
        <v>9</v>
      </c>
      <c r="K8">
        <f t="shared" si="6"/>
        <v>19</v>
      </c>
      <c r="L8">
        <v>1000</v>
      </c>
    </row>
    <row r="9" spans="1:12" x14ac:dyDescent="0.3">
      <c r="A9" t="s">
        <v>19</v>
      </c>
      <c r="B9">
        <v>2016</v>
      </c>
      <c r="C9">
        <v>0.7407407407407407</v>
      </c>
      <c r="D9">
        <v>2000</v>
      </c>
      <c r="E9">
        <v>20</v>
      </c>
      <c r="F9">
        <v>19335.433973073617</v>
      </c>
      <c r="G9">
        <f t="shared" si="2"/>
        <v>16</v>
      </c>
      <c r="H9">
        <f t="shared" si="3"/>
        <v>2</v>
      </c>
      <c r="I9">
        <f t="shared" si="4"/>
        <v>6</v>
      </c>
      <c r="J9">
        <f t="shared" si="5"/>
        <v>9</v>
      </c>
      <c r="K9">
        <f t="shared" si="6"/>
        <v>9</v>
      </c>
      <c r="L9">
        <v>1000</v>
      </c>
    </row>
    <row r="10" spans="1:12" x14ac:dyDescent="0.3">
      <c r="A10" t="s">
        <v>20</v>
      </c>
      <c r="B10">
        <v>2016</v>
      </c>
      <c r="C10">
        <v>0.45454545454545453</v>
      </c>
      <c r="D10">
        <v>5000</v>
      </c>
      <c r="E10">
        <v>11</v>
      </c>
      <c r="F10">
        <v>22000</v>
      </c>
      <c r="G10">
        <f t="shared" si="2"/>
        <v>16</v>
      </c>
      <c r="H10">
        <f t="shared" si="3"/>
        <v>6</v>
      </c>
      <c r="I10">
        <f t="shared" si="4"/>
        <v>13</v>
      </c>
      <c r="J10">
        <f t="shared" si="5"/>
        <v>18</v>
      </c>
      <c r="K10">
        <f t="shared" si="6"/>
        <v>13</v>
      </c>
      <c r="L10">
        <v>1000</v>
      </c>
    </row>
    <row r="11" spans="1:12" x14ac:dyDescent="0.3">
      <c r="A11" t="s">
        <v>21</v>
      </c>
      <c r="B11">
        <v>2015</v>
      </c>
      <c r="C11">
        <v>0.45454545454545453</v>
      </c>
      <c r="D11">
        <v>5000</v>
      </c>
      <c r="E11">
        <v>11</v>
      </c>
      <c r="F11">
        <v>22000</v>
      </c>
      <c r="G11">
        <f t="shared" si="2"/>
        <v>13</v>
      </c>
      <c r="H11">
        <f t="shared" si="3"/>
        <v>6</v>
      </c>
      <c r="I11">
        <f t="shared" si="4"/>
        <v>13</v>
      </c>
      <c r="J11">
        <f t="shared" si="5"/>
        <v>18</v>
      </c>
      <c r="K11">
        <f t="shared" si="6"/>
        <v>13</v>
      </c>
      <c r="L11">
        <v>1000</v>
      </c>
    </row>
    <row r="12" spans="1:12" x14ac:dyDescent="0.3">
      <c r="A12" t="s">
        <v>22</v>
      </c>
      <c r="B12">
        <v>2015</v>
      </c>
      <c r="C12">
        <v>0.45454545454545453</v>
      </c>
      <c r="D12">
        <v>5000</v>
      </c>
      <c r="E12">
        <v>11</v>
      </c>
      <c r="F12">
        <v>22000</v>
      </c>
      <c r="G12">
        <f t="shared" si="2"/>
        <v>13</v>
      </c>
      <c r="H12">
        <f t="shared" si="3"/>
        <v>6</v>
      </c>
      <c r="I12">
        <f t="shared" si="4"/>
        <v>13</v>
      </c>
      <c r="J12">
        <f t="shared" si="5"/>
        <v>18</v>
      </c>
      <c r="K12">
        <f t="shared" si="6"/>
        <v>13</v>
      </c>
      <c r="L12">
        <v>1000</v>
      </c>
    </row>
    <row r="13" spans="1:12" x14ac:dyDescent="0.3">
      <c r="A13" t="s">
        <v>22</v>
      </c>
      <c r="B13">
        <v>2015</v>
      </c>
      <c r="C13">
        <v>0.76923076923076927</v>
      </c>
      <c r="D13">
        <v>2000</v>
      </c>
      <c r="E13">
        <v>20</v>
      </c>
      <c r="F13">
        <v>18619.306788885704</v>
      </c>
      <c r="G13">
        <f t="shared" si="2"/>
        <v>13</v>
      </c>
      <c r="H13">
        <f t="shared" si="3"/>
        <v>1</v>
      </c>
      <c r="I13">
        <f t="shared" si="4"/>
        <v>6</v>
      </c>
      <c r="J13">
        <f t="shared" si="5"/>
        <v>9</v>
      </c>
      <c r="K13">
        <f t="shared" si="6"/>
        <v>8</v>
      </c>
      <c r="L13">
        <v>1000</v>
      </c>
    </row>
    <row r="14" spans="1:12" x14ac:dyDescent="0.3">
      <c r="A14" t="s">
        <v>23</v>
      </c>
      <c r="B14">
        <v>2014</v>
      </c>
      <c r="C14">
        <v>0.16129032258064516</v>
      </c>
      <c r="D14">
        <v>500</v>
      </c>
      <c r="E14">
        <v>20</v>
      </c>
      <c r="F14">
        <v>22199.942709825264</v>
      </c>
      <c r="G14">
        <f t="shared" si="2"/>
        <v>11</v>
      </c>
      <c r="H14">
        <f t="shared" si="3"/>
        <v>17</v>
      </c>
      <c r="I14">
        <f t="shared" si="4"/>
        <v>1</v>
      </c>
      <c r="J14">
        <f t="shared" si="5"/>
        <v>9</v>
      </c>
      <c r="K14">
        <f t="shared" si="6"/>
        <v>19</v>
      </c>
      <c r="L14">
        <v>1000</v>
      </c>
    </row>
    <row r="15" spans="1:12" x14ac:dyDescent="0.3">
      <c r="A15" t="s">
        <v>23</v>
      </c>
      <c r="B15">
        <v>2014</v>
      </c>
      <c r="C15">
        <v>0.7407407407407407</v>
      </c>
      <c r="D15">
        <v>2000</v>
      </c>
      <c r="E15">
        <v>20</v>
      </c>
      <c r="F15">
        <v>19335.433973073617</v>
      </c>
      <c r="G15">
        <f t="shared" si="2"/>
        <v>11</v>
      </c>
      <c r="H15">
        <f t="shared" si="3"/>
        <v>2</v>
      </c>
      <c r="I15">
        <f t="shared" si="4"/>
        <v>6</v>
      </c>
      <c r="J15">
        <f t="shared" si="5"/>
        <v>9</v>
      </c>
      <c r="K15">
        <f t="shared" si="6"/>
        <v>9</v>
      </c>
      <c r="L15">
        <v>1000</v>
      </c>
    </row>
    <row r="16" spans="1:12" x14ac:dyDescent="0.3">
      <c r="A16" t="s">
        <v>24</v>
      </c>
      <c r="B16">
        <v>2013</v>
      </c>
      <c r="C16">
        <v>0.16129032258064516</v>
      </c>
      <c r="D16">
        <v>500</v>
      </c>
      <c r="E16">
        <v>20</v>
      </c>
      <c r="F16">
        <v>22199.942709825264</v>
      </c>
      <c r="G16">
        <f t="shared" si="2"/>
        <v>8</v>
      </c>
      <c r="H16">
        <f t="shared" si="3"/>
        <v>17</v>
      </c>
      <c r="I16">
        <f t="shared" si="4"/>
        <v>1</v>
      </c>
      <c r="J16">
        <f t="shared" si="5"/>
        <v>9</v>
      </c>
      <c r="K16">
        <f t="shared" si="6"/>
        <v>19</v>
      </c>
      <c r="L16">
        <v>1000</v>
      </c>
    </row>
    <row r="17" spans="1:12" x14ac:dyDescent="0.3">
      <c r="A17" t="s">
        <v>25</v>
      </c>
      <c r="B17">
        <v>2013</v>
      </c>
      <c r="C17">
        <v>0.45454545454545453</v>
      </c>
      <c r="D17">
        <v>5000</v>
      </c>
      <c r="E17">
        <v>11</v>
      </c>
      <c r="F17">
        <v>22000</v>
      </c>
      <c r="G17">
        <f t="shared" si="2"/>
        <v>8</v>
      </c>
      <c r="H17">
        <f t="shared" si="3"/>
        <v>6</v>
      </c>
      <c r="I17">
        <f t="shared" si="4"/>
        <v>13</v>
      </c>
      <c r="J17">
        <f t="shared" si="5"/>
        <v>18</v>
      </c>
      <c r="K17">
        <f t="shared" si="6"/>
        <v>13</v>
      </c>
      <c r="L17">
        <v>1000</v>
      </c>
    </row>
    <row r="18" spans="1:12" x14ac:dyDescent="0.3">
      <c r="A18" t="s">
        <v>24</v>
      </c>
      <c r="B18">
        <v>2013</v>
      </c>
      <c r="C18">
        <v>0.7407407407407407</v>
      </c>
      <c r="D18">
        <v>3000</v>
      </c>
      <c r="E18">
        <v>20</v>
      </c>
      <c r="F18">
        <v>19335.433973073617</v>
      </c>
      <c r="G18">
        <f t="shared" si="2"/>
        <v>8</v>
      </c>
      <c r="H18">
        <f t="shared" si="3"/>
        <v>2</v>
      </c>
      <c r="I18">
        <f t="shared" si="4"/>
        <v>12</v>
      </c>
      <c r="J18">
        <f t="shared" si="5"/>
        <v>9</v>
      </c>
      <c r="K18">
        <f t="shared" si="6"/>
        <v>9</v>
      </c>
      <c r="L18">
        <v>1000</v>
      </c>
    </row>
    <row r="19" spans="1:12" x14ac:dyDescent="0.3">
      <c r="A19" t="s">
        <v>26</v>
      </c>
      <c r="B19">
        <v>2012</v>
      </c>
      <c r="C19">
        <v>0.45454545454545453</v>
      </c>
      <c r="D19">
        <v>5000</v>
      </c>
      <c r="E19">
        <v>11</v>
      </c>
      <c r="F19">
        <v>22000</v>
      </c>
      <c r="G19">
        <f t="shared" si="2"/>
        <v>7</v>
      </c>
      <c r="H19">
        <f t="shared" si="3"/>
        <v>6</v>
      </c>
      <c r="I19">
        <f t="shared" si="4"/>
        <v>13</v>
      </c>
      <c r="J19">
        <f t="shared" si="5"/>
        <v>18</v>
      </c>
      <c r="K19">
        <f t="shared" si="6"/>
        <v>13</v>
      </c>
      <c r="L19">
        <v>1000</v>
      </c>
    </row>
    <row r="20" spans="1:12" x14ac:dyDescent="0.3">
      <c r="A20" t="s">
        <v>27</v>
      </c>
      <c r="B20">
        <v>2011</v>
      </c>
      <c r="C20">
        <v>0.1388888888888889</v>
      </c>
      <c r="D20">
        <v>1500</v>
      </c>
      <c r="E20">
        <v>22</v>
      </c>
      <c r="F20">
        <v>25780.578630764823</v>
      </c>
      <c r="G20">
        <f t="shared" si="2"/>
        <v>5</v>
      </c>
      <c r="H20">
        <f t="shared" si="3"/>
        <v>21</v>
      </c>
      <c r="I20">
        <f t="shared" si="4"/>
        <v>5</v>
      </c>
      <c r="J20">
        <f t="shared" si="5"/>
        <v>2</v>
      </c>
      <c r="K20">
        <f t="shared" si="6"/>
        <v>23</v>
      </c>
      <c r="L20">
        <v>1000</v>
      </c>
    </row>
    <row r="21" spans="1:12" x14ac:dyDescent="0.3">
      <c r="A21" t="s">
        <v>27</v>
      </c>
      <c r="B21">
        <v>2011</v>
      </c>
      <c r="C21">
        <v>0.3968253968253968</v>
      </c>
      <c r="D21">
        <v>5000</v>
      </c>
      <c r="E21">
        <v>22</v>
      </c>
      <c r="F21">
        <v>18046.405041535378</v>
      </c>
      <c r="G21">
        <f t="shared" si="2"/>
        <v>5</v>
      </c>
      <c r="H21">
        <f t="shared" si="3"/>
        <v>14</v>
      </c>
      <c r="I21">
        <f t="shared" si="4"/>
        <v>13</v>
      </c>
      <c r="J21">
        <f t="shared" si="5"/>
        <v>2</v>
      </c>
      <c r="K21">
        <f t="shared" si="6"/>
        <v>7</v>
      </c>
      <c r="L21">
        <v>1000</v>
      </c>
    </row>
    <row r="22" spans="1:12" x14ac:dyDescent="0.3">
      <c r="A22" t="s">
        <v>29</v>
      </c>
      <c r="B22">
        <v>2009</v>
      </c>
      <c r="C22">
        <v>0.33333333333333331</v>
      </c>
      <c r="D22">
        <v>5000</v>
      </c>
      <c r="E22">
        <v>25</v>
      </c>
      <c r="F22">
        <v>15000</v>
      </c>
      <c r="G22">
        <f t="shared" si="2"/>
        <v>4</v>
      </c>
      <c r="H22">
        <f t="shared" si="3"/>
        <v>15</v>
      </c>
      <c r="I22">
        <f t="shared" si="4"/>
        <v>13</v>
      </c>
      <c r="J22">
        <f t="shared" si="5"/>
        <v>1</v>
      </c>
      <c r="K22">
        <f t="shared" si="6"/>
        <v>1</v>
      </c>
      <c r="L22">
        <v>1000</v>
      </c>
    </row>
    <row r="23" spans="1:12" x14ac:dyDescent="0.3">
      <c r="A23" t="s">
        <v>30</v>
      </c>
      <c r="B23">
        <v>1998</v>
      </c>
      <c r="C23">
        <v>0.17391304347826086</v>
      </c>
      <c r="D23">
        <v>5000</v>
      </c>
      <c r="E23">
        <v>22</v>
      </c>
      <c r="F23">
        <v>16470.925236321971</v>
      </c>
      <c r="G23">
        <f t="shared" si="2"/>
        <v>3</v>
      </c>
      <c r="H23">
        <f t="shared" si="3"/>
        <v>16</v>
      </c>
      <c r="I23">
        <f t="shared" si="4"/>
        <v>13</v>
      </c>
      <c r="J23">
        <f t="shared" si="5"/>
        <v>2</v>
      </c>
      <c r="K23">
        <f t="shared" si="6"/>
        <v>2</v>
      </c>
      <c r="L23">
        <v>1000</v>
      </c>
    </row>
    <row r="24" spans="1:12" x14ac:dyDescent="0.3">
      <c r="A24" t="s">
        <v>31</v>
      </c>
      <c r="B24">
        <v>1992</v>
      </c>
      <c r="C24">
        <v>8.6956521739130432E-2</v>
      </c>
      <c r="D24">
        <v>10000</v>
      </c>
      <c r="E24">
        <v>22</v>
      </c>
      <c r="F24">
        <v>16470.925236321971</v>
      </c>
      <c r="G24">
        <f t="shared" si="2"/>
        <v>2</v>
      </c>
      <c r="H24">
        <f t="shared" si="3"/>
        <v>22</v>
      </c>
      <c r="I24">
        <f t="shared" si="4"/>
        <v>22</v>
      </c>
      <c r="J24">
        <f t="shared" si="5"/>
        <v>2</v>
      </c>
      <c r="K24">
        <f t="shared" si="6"/>
        <v>2</v>
      </c>
      <c r="L24">
        <v>1000</v>
      </c>
    </row>
    <row r="25" spans="1:12" x14ac:dyDescent="0.3">
      <c r="A25" t="s">
        <v>32</v>
      </c>
      <c r="B25">
        <v>1991</v>
      </c>
      <c r="C25">
        <v>8.6956521739130432E-2</v>
      </c>
      <c r="D25">
        <v>10000</v>
      </c>
      <c r="E25">
        <v>22</v>
      </c>
      <c r="F25">
        <v>16470.925236321971</v>
      </c>
      <c r="G25">
        <f t="shared" si="2"/>
        <v>1</v>
      </c>
      <c r="H25">
        <f t="shared" si="3"/>
        <v>22</v>
      </c>
      <c r="I25">
        <f t="shared" si="4"/>
        <v>22</v>
      </c>
      <c r="J25">
        <f t="shared" si="5"/>
        <v>2</v>
      </c>
      <c r="K25">
        <f t="shared" si="6"/>
        <v>2</v>
      </c>
      <c r="L25">
        <v>1000</v>
      </c>
    </row>
    <row r="30" spans="1:12" ht="18" x14ac:dyDescent="0.3">
      <c r="A30" s="1"/>
    </row>
    <row r="31" spans="1:12" x14ac:dyDescent="0.3">
      <c r="A31" s="2"/>
    </row>
    <row r="34" spans="1:12" ht="27" x14ac:dyDescent="0.3">
      <c r="A34" s="3" t="s">
        <v>36</v>
      </c>
      <c r="B34" s="4">
        <v>2247777</v>
      </c>
      <c r="C34" s="3" t="s">
        <v>37</v>
      </c>
      <c r="D34" s="4">
        <v>23</v>
      </c>
      <c r="E34" s="3" t="s">
        <v>38</v>
      </c>
      <c r="F34" s="4">
        <v>5</v>
      </c>
      <c r="G34" s="3" t="s">
        <v>39</v>
      </c>
      <c r="H34" s="4">
        <v>23</v>
      </c>
      <c r="I34" s="3" t="s">
        <v>40</v>
      </c>
      <c r="J34" s="4">
        <v>0</v>
      </c>
      <c r="K34" s="3" t="s">
        <v>41</v>
      </c>
      <c r="L34" s="4" t="s">
        <v>150</v>
      </c>
    </row>
    <row r="35" spans="1:12" ht="18.600000000000001" thickBot="1" x14ac:dyDescent="0.35">
      <c r="A35" s="1"/>
    </row>
    <row r="36" spans="1:12" ht="15" thickBot="1" x14ac:dyDescent="0.35">
      <c r="A36" s="5" t="s">
        <v>42</v>
      </c>
      <c r="B36" s="5" t="s">
        <v>43</v>
      </c>
      <c r="C36" s="5" t="s">
        <v>44</v>
      </c>
      <c r="D36" s="5" t="s">
        <v>45</v>
      </c>
      <c r="E36" s="5" t="s">
        <v>46</v>
      </c>
      <c r="F36" s="5" t="s">
        <v>47</v>
      </c>
      <c r="G36" s="5" t="s">
        <v>151</v>
      </c>
    </row>
    <row r="37" spans="1:12" ht="15" thickBot="1" x14ac:dyDescent="0.35">
      <c r="A37" s="5" t="s">
        <v>48</v>
      </c>
      <c r="B37" s="6">
        <v>23</v>
      </c>
      <c r="C37" s="6">
        <v>12</v>
      </c>
      <c r="D37" s="6">
        <v>6</v>
      </c>
      <c r="E37" s="6">
        <v>2</v>
      </c>
      <c r="F37" s="6">
        <v>5</v>
      </c>
      <c r="G37" s="6">
        <v>1000</v>
      </c>
    </row>
    <row r="38" spans="1:12" ht="15" thickBot="1" x14ac:dyDescent="0.35">
      <c r="A38" s="5" t="s">
        <v>49</v>
      </c>
      <c r="B38" s="6">
        <v>21</v>
      </c>
      <c r="C38" s="6">
        <v>17</v>
      </c>
      <c r="D38" s="6">
        <v>1</v>
      </c>
      <c r="E38" s="6">
        <v>9</v>
      </c>
      <c r="F38" s="6">
        <v>19</v>
      </c>
      <c r="G38" s="6">
        <v>1000</v>
      </c>
    </row>
    <row r="39" spans="1:12" ht="15" thickBot="1" x14ac:dyDescent="0.35">
      <c r="A39" s="5" t="s">
        <v>50</v>
      </c>
      <c r="B39" s="6">
        <v>21</v>
      </c>
      <c r="C39" s="6">
        <v>2</v>
      </c>
      <c r="D39" s="6">
        <v>6</v>
      </c>
      <c r="E39" s="6">
        <v>9</v>
      </c>
      <c r="F39" s="6">
        <v>9</v>
      </c>
      <c r="G39" s="6">
        <v>1000</v>
      </c>
    </row>
    <row r="40" spans="1:12" ht="15" thickBot="1" x14ac:dyDescent="0.35">
      <c r="A40" s="5" t="s">
        <v>51</v>
      </c>
      <c r="B40" s="6">
        <v>19</v>
      </c>
      <c r="C40" s="6">
        <v>6</v>
      </c>
      <c r="D40" s="6">
        <v>13</v>
      </c>
      <c r="E40" s="6">
        <v>18</v>
      </c>
      <c r="F40" s="6">
        <v>13</v>
      </c>
      <c r="G40" s="6">
        <v>1000</v>
      </c>
    </row>
    <row r="41" spans="1:12" ht="15" thickBot="1" x14ac:dyDescent="0.35">
      <c r="A41" s="5" t="s">
        <v>52</v>
      </c>
      <c r="B41" s="6">
        <v>19</v>
      </c>
      <c r="C41" s="6">
        <v>12</v>
      </c>
      <c r="D41" s="6">
        <v>6</v>
      </c>
      <c r="E41" s="6">
        <v>2</v>
      </c>
      <c r="F41" s="6">
        <v>5</v>
      </c>
      <c r="G41" s="6">
        <v>1000</v>
      </c>
    </row>
    <row r="42" spans="1:12" ht="15" thickBot="1" x14ac:dyDescent="0.35">
      <c r="A42" s="5" t="s">
        <v>53</v>
      </c>
      <c r="B42" s="6">
        <v>16</v>
      </c>
      <c r="C42" s="6">
        <v>17</v>
      </c>
      <c r="D42" s="6">
        <v>1</v>
      </c>
      <c r="E42" s="6">
        <v>9</v>
      </c>
      <c r="F42" s="6">
        <v>19</v>
      </c>
      <c r="G42" s="6">
        <v>1000</v>
      </c>
    </row>
    <row r="43" spans="1:12" ht="15" thickBot="1" x14ac:dyDescent="0.35">
      <c r="A43" s="5" t="s">
        <v>54</v>
      </c>
      <c r="B43" s="6">
        <v>16</v>
      </c>
      <c r="C43" s="6">
        <v>2</v>
      </c>
      <c r="D43" s="6">
        <v>6</v>
      </c>
      <c r="E43" s="6">
        <v>9</v>
      </c>
      <c r="F43" s="6">
        <v>9</v>
      </c>
      <c r="G43" s="6">
        <v>1000</v>
      </c>
    </row>
    <row r="44" spans="1:12" ht="15" thickBot="1" x14ac:dyDescent="0.35">
      <c r="A44" s="5" t="s">
        <v>55</v>
      </c>
      <c r="B44" s="6">
        <v>16</v>
      </c>
      <c r="C44" s="6">
        <v>6</v>
      </c>
      <c r="D44" s="6">
        <v>13</v>
      </c>
      <c r="E44" s="6">
        <v>18</v>
      </c>
      <c r="F44" s="6">
        <v>13</v>
      </c>
      <c r="G44" s="6">
        <v>1000</v>
      </c>
    </row>
    <row r="45" spans="1:12" ht="15" thickBot="1" x14ac:dyDescent="0.35">
      <c r="A45" s="5" t="s">
        <v>56</v>
      </c>
      <c r="B45" s="6">
        <v>13</v>
      </c>
      <c r="C45" s="6">
        <v>6</v>
      </c>
      <c r="D45" s="6">
        <v>13</v>
      </c>
      <c r="E45" s="6">
        <v>18</v>
      </c>
      <c r="F45" s="6">
        <v>13</v>
      </c>
      <c r="G45" s="6">
        <v>1000</v>
      </c>
    </row>
    <row r="46" spans="1:12" ht="15" thickBot="1" x14ac:dyDescent="0.35">
      <c r="A46" s="5" t="s">
        <v>57</v>
      </c>
      <c r="B46" s="6">
        <v>13</v>
      </c>
      <c r="C46" s="6">
        <v>6</v>
      </c>
      <c r="D46" s="6">
        <v>13</v>
      </c>
      <c r="E46" s="6">
        <v>18</v>
      </c>
      <c r="F46" s="6">
        <v>13</v>
      </c>
      <c r="G46" s="6">
        <v>1000</v>
      </c>
    </row>
    <row r="47" spans="1:12" ht="15" thickBot="1" x14ac:dyDescent="0.35">
      <c r="A47" s="5" t="s">
        <v>58</v>
      </c>
      <c r="B47" s="6">
        <v>13</v>
      </c>
      <c r="C47" s="6">
        <v>1</v>
      </c>
      <c r="D47" s="6">
        <v>6</v>
      </c>
      <c r="E47" s="6">
        <v>9</v>
      </c>
      <c r="F47" s="6">
        <v>8</v>
      </c>
      <c r="G47" s="6">
        <v>1000</v>
      </c>
    </row>
    <row r="48" spans="1:12" ht="15" thickBot="1" x14ac:dyDescent="0.35">
      <c r="A48" s="5" t="s">
        <v>59</v>
      </c>
      <c r="B48" s="6">
        <v>11</v>
      </c>
      <c r="C48" s="6">
        <v>17</v>
      </c>
      <c r="D48" s="6">
        <v>1</v>
      </c>
      <c r="E48" s="6">
        <v>9</v>
      </c>
      <c r="F48" s="6">
        <v>19</v>
      </c>
      <c r="G48" s="6">
        <v>1000</v>
      </c>
    </row>
    <row r="49" spans="1:7" ht="15" thickBot="1" x14ac:dyDescent="0.35">
      <c r="A49" s="5" t="s">
        <v>60</v>
      </c>
      <c r="B49" s="6">
        <v>11</v>
      </c>
      <c r="C49" s="6">
        <v>2</v>
      </c>
      <c r="D49" s="6">
        <v>6</v>
      </c>
      <c r="E49" s="6">
        <v>9</v>
      </c>
      <c r="F49" s="6">
        <v>9</v>
      </c>
      <c r="G49" s="6">
        <v>1000</v>
      </c>
    </row>
    <row r="50" spans="1:7" ht="15" thickBot="1" x14ac:dyDescent="0.35">
      <c r="A50" s="5" t="s">
        <v>61</v>
      </c>
      <c r="B50" s="6">
        <v>8</v>
      </c>
      <c r="C50" s="6">
        <v>17</v>
      </c>
      <c r="D50" s="6">
        <v>1</v>
      </c>
      <c r="E50" s="6">
        <v>9</v>
      </c>
      <c r="F50" s="6">
        <v>19</v>
      </c>
      <c r="G50" s="6">
        <v>1000</v>
      </c>
    </row>
    <row r="51" spans="1:7" ht="15" thickBot="1" x14ac:dyDescent="0.35">
      <c r="A51" s="5" t="s">
        <v>62</v>
      </c>
      <c r="B51" s="6">
        <v>8</v>
      </c>
      <c r="C51" s="6">
        <v>6</v>
      </c>
      <c r="D51" s="6">
        <v>13</v>
      </c>
      <c r="E51" s="6">
        <v>18</v>
      </c>
      <c r="F51" s="6">
        <v>13</v>
      </c>
      <c r="G51" s="6">
        <v>1000</v>
      </c>
    </row>
    <row r="52" spans="1:7" ht="15" thickBot="1" x14ac:dyDescent="0.35">
      <c r="A52" s="5" t="s">
        <v>63</v>
      </c>
      <c r="B52" s="6">
        <v>8</v>
      </c>
      <c r="C52" s="6">
        <v>2</v>
      </c>
      <c r="D52" s="6">
        <v>12</v>
      </c>
      <c r="E52" s="6">
        <v>9</v>
      </c>
      <c r="F52" s="6">
        <v>9</v>
      </c>
      <c r="G52" s="6">
        <v>1000</v>
      </c>
    </row>
    <row r="53" spans="1:7" ht="15" thickBot="1" x14ac:dyDescent="0.35">
      <c r="A53" s="5" t="s">
        <v>64</v>
      </c>
      <c r="B53" s="6">
        <v>7</v>
      </c>
      <c r="C53" s="6">
        <v>6</v>
      </c>
      <c r="D53" s="6">
        <v>13</v>
      </c>
      <c r="E53" s="6">
        <v>18</v>
      </c>
      <c r="F53" s="6">
        <v>13</v>
      </c>
      <c r="G53" s="6">
        <v>1000</v>
      </c>
    </row>
    <row r="54" spans="1:7" ht="15" thickBot="1" x14ac:dyDescent="0.35">
      <c r="A54" s="5" t="s">
        <v>65</v>
      </c>
      <c r="B54" s="6">
        <v>5</v>
      </c>
      <c r="C54" s="6">
        <v>21</v>
      </c>
      <c r="D54" s="6">
        <v>5</v>
      </c>
      <c r="E54" s="6">
        <v>2</v>
      </c>
      <c r="F54" s="6">
        <v>23</v>
      </c>
      <c r="G54" s="6">
        <v>1000</v>
      </c>
    </row>
    <row r="55" spans="1:7" ht="15" thickBot="1" x14ac:dyDescent="0.35">
      <c r="A55" s="5" t="s">
        <v>66</v>
      </c>
      <c r="B55" s="6">
        <v>5</v>
      </c>
      <c r="C55" s="6">
        <v>14</v>
      </c>
      <c r="D55" s="6">
        <v>13</v>
      </c>
      <c r="E55" s="6">
        <v>2</v>
      </c>
      <c r="F55" s="6">
        <v>7</v>
      </c>
      <c r="G55" s="6">
        <v>1000</v>
      </c>
    </row>
    <row r="56" spans="1:7" ht="15" thickBot="1" x14ac:dyDescent="0.35">
      <c r="A56" s="5" t="s">
        <v>67</v>
      </c>
      <c r="B56" s="6">
        <v>4</v>
      </c>
      <c r="C56" s="6">
        <v>15</v>
      </c>
      <c r="D56" s="6">
        <v>13</v>
      </c>
      <c r="E56" s="6">
        <v>1</v>
      </c>
      <c r="F56" s="6">
        <v>1</v>
      </c>
      <c r="G56" s="6">
        <v>1000</v>
      </c>
    </row>
    <row r="57" spans="1:7" ht="15" thickBot="1" x14ac:dyDescent="0.35">
      <c r="A57" s="5" t="s">
        <v>68</v>
      </c>
      <c r="B57" s="6">
        <v>3</v>
      </c>
      <c r="C57" s="6">
        <v>16</v>
      </c>
      <c r="D57" s="6">
        <v>13</v>
      </c>
      <c r="E57" s="6">
        <v>2</v>
      </c>
      <c r="F57" s="6">
        <v>2</v>
      </c>
      <c r="G57" s="6">
        <v>1000</v>
      </c>
    </row>
    <row r="58" spans="1:7" ht="15" thickBot="1" x14ac:dyDescent="0.35">
      <c r="A58" s="5" t="s">
        <v>69</v>
      </c>
      <c r="B58" s="6">
        <v>2</v>
      </c>
      <c r="C58" s="6">
        <v>22</v>
      </c>
      <c r="D58" s="6">
        <v>22</v>
      </c>
      <c r="E58" s="6">
        <v>2</v>
      </c>
      <c r="F58" s="6">
        <v>2</v>
      </c>
      <c r="G58" s="6">
        <v>1000</v>
      </c>
    </row>
    <row r="59" spans="1:7" ht="15" thickBot="1" x14ac:dyDescent="0.35">
      <c r="A59" s="5" t="s">
        <v>70</v>
      </c>
      <c r="B59" s="6">
        <v>1</v>
      </c>
      <c r="C59" s="6">
        <v>22</v>
      </c>
      <c r="D59" s="6">
        <v>22</v>
      </c>
      <c r="E59" s="6">
        <v>2</v>
      </c>
      <c r="F59" s="6">
        <v>2</v>
      </c>
      <c r="G59" s="6">
        <v>1000</v>
      </c>
    </row>
    <row r="60" spans="1:7" ht="18.600000000000001" thickBot="1" x14ac:dyDescent="0.35">
      <c r="A60" s="1"/>
    </row>
    <row r="61" spans="1:7" ht="15" thickBot="1" x14ac:dyDescent="0.35">
      <c r="A61" s="5" t="s">
        <v>71</v>
      </c>
      <c r="B61" s="5" t="s">
        <v>43</v>
      </c>
      <c r="C61" s="5" t="s">
        <v>44</v>
      </c>
      <c r="D61" s="5" t="s">
        <v>45</v>
      </c>
      <c r="E61" s="5" t="s">
        <v>46</v>
      </c>
      <c r="F61" s="5" t="s">
        <v>47</v>
      </c>
    </row>
    <row r="62" spans="1:7" ht="15" thickBot="1" x14ac:dyDescent="0.35">
      <c r="A62" s="5" t="s">
        <v>72</v>
      </c>
      <c r="B62" s="6" t="s">
        <v>152</v>
      </c>
      <c r="C62" s="6" t="s">
        <v>153</v>
      </c>
      <c r="D62" s="6" t="s">
        <v>154</v>
      </c>
      <c r="E62" s="6" t="s">
        <v>73</v>
      </c>
      <c r="F62" s="6" t="s">
        <v>155</v>
      </c>
    </row>
    <row r="63" spans="1:7" ht="15" thickBot="1" x14ac:dyDescent="0.35">
      <c r="A63" s="5" t="s">
        <v>74</v>
      </c>
      <c r="B63" s="6" t="s">
        <v>156</v>
      </c>
      <c r="C63" s="6" t="s">
        <v>157</v>
      </c>
      <c r="D63" s="6" t="s">
        <v>158</v>
      </c>
      <c r="E63" s="6" t="s">
        <v>75</v>
      </c>
      <c r="F63" s="6" t="s">
        <v>159</v>
      </c>
    </row>
    <row r="64" spans="1:7" ht="15" thickBot="1" x14ac:dyDescent="0.35">
      <c r="A64" s="5" t="s">
        <v>76</v>
      </c>
      <c r="B64" s="6" t="s">
        <v>160</v>
      </c>
      <c r="C64" s="6" t="s">
        <v>161</v>
      </c>
      <c r="D64" s="6" t="s">
        <v>162</v>
      </c>
      <c r="E64" s="6" t="s">
        <v>77</v>
      </c>
      <c r="F64" s="6" t="s">
        <v>163</v>
      </c>
    </row>
    <row r="65" spans="1:6" ht="15" thickBot="1" x14ac:dyDescent="0.35">
      <c r="A65" s="5" t="s">
        <v>78</v>
      </c>
      <c r="B65" s="6" t="s">
        <v>164</v>
      </c>
      <c r="C65" s="6" t="s">
        <v>165</v>
      </c>
      <c r="D65" s="6" t="s">
        <v>166</v>
      </c>
      <c r="E65" s="6" t="s">
        <v>79</v>
      </c>
      <c r="F65" s="6" t="s">
        <v>167</v>
      </c>
    </row>
    <row r="66" spans="1:6" ht="15" thickBot="1" x14ac:dyDescent="0.35">
      <c r="A66" s="5" t="s">
        <v>80</v>
      </c>
      <c r="B66" s="6" t="s">
        <v>168</v>
      </c>
      <c r="C66" s="6" t="s">
        <v>169</v>
      </c>
      <c r="D66" s="6" t="s">
        <v>170</v>
      </c>
      <c r="E66" s="6" t="s">
        <v>81</v>
      </c>
      <c r="F66" s="6" t="s">
        <v>171</v>
      </c>
    </row>
    <row r="67" spans="1:6" ht="15" thickBot="1" x14ac:dyDescent="0.35">
      <c r="A67" s="5" t="s">
        <v>82</v>
      </c>
      <c r="B67" s="6" t="s">
        <v>172</v>
      </c>
      <c r="C67" s="6" t="s">
        <v>173</v>
      </c>
      <c r="D67" s="6" t="s">
        <v>83</v>
      </c>
      <c r="E67" s="6" t="s">
        <v>83</v>
      </c>
      <c r="F67" s="6" t="s">
        <v>174</v>
      </c>
    </row>
    <row r="68" spans="1:6" ht="15" thickBot="1" x14ac:dyDescent="0.35">
      <c r="A68" s="5" t="s">
        <v>84</v>
      </c>
      <c r="B68" s="6" t="s">
        <v>175</v>
      </c>
      <c r="C68" s="6" t="s">
        <v>176</v>
      </c>
      <c r="D68" s="6" t="s">
        <v>85</v>
      </c>
      <c r="E68" s="6" t="s">
        <v>85</v>
      </c>
      <c r="F68" s="6" t="s">
        <v>177</v>
      </c>
    </row>
    <row r="69" spans="1:6" ht="15" thickBot="1" x14ac:dyDescent="0.35">
      <c r="A69" s="5" t="s">
        <v>86</v>
      </c>
      <c r="B69" s="6" t="s">
        <v>178</v>
      </c>
      <c r="C69" s="6" t="s">
        <v>179</v>
      </c>
      <c r="D69" s="6" t="s">
        <v>87</v>
      </c>
      <c r="E69" s="6" t="s">
        <v>87</v>
      </c>
      <c r="F69" s="6" t="s">
        <v>180</v>
      </c>
    </row>
    <row r="70" spans="1:6" ht="15" thickBot="1" x14ac:dyDescent="0.35">
      <c r="A70" s="5" t="s">
        <v>88</v>
      </c>
      <c r="B70" s="6" t="s">
        <v>181</v>
      </c>
      <c r="C70" s="6" t="s">
        <v>182</v>
      </c>
      <c r="D70" s="6" t="s">
        <v>89</v>
      </c>
      <c r="E70" s="6" t="s">
        <v>89</v>
      </c>
      <c r="F70" s="6" t="s">
        <v>183</v>
      </c>
    </row>
    <row r="71" spans="1:6" ht="15" thickBot="1" x14ac:dyDescent="0.35">
      <c r="A71" s="5" t="s">
        <v>90</v>
      </c>
      <c r="B71" s="6" t="s">
        <v>184</v>
      </c>
      <c r="C71" s="6" t="s">
        <v>185</v>
      </c>
      <c r="D71" s="6" t="s">
        <v>91</v>
      </c>
      <c r="E71" s="6" t="s">
        <v>91</v>
      </c>
      <c r="F71" s="6" t="s">
        <v>186</v>
      </c>
    </row>
    <row r="72" spans="1:6" ht="15" thickBot="1" x14ac:dyDescent="0.35">
      <c r="A72" s="5" t="s">
        <v>92</v>
      </c>
      <c r="B72" s="6" t="s">
        <v>187</v>
      </c>
      <c r="C72" s="6" t="s">
        <v>188</v>
      </c>
      <c r="D72" s="6" t="s">
        <v>93</v>
      </c>
      <c r="E72" s="6" t="s">
        <v>93</v>
      </c>
      <c r="F72" s="6" t="s">
        <v>189</v>
      </c>
    </row>
    <row r="73" spans="1:6" ht="15" thickBot="1" x14ac:dyDescent="0.35">
      <c r="A73" s="5" t="s">
        <v>94</v>
      </c>
      <c r="B73" s="6" t="s">
        <v>190</v>
      </c>
      <c r="C73" s="6" t="s">
        <v>191</v>
      </c>
      <c r="D73" s="6" t="s">
        <v>95</v>
      </c>
      <c r="E73" s="6" t="s">
        <v>95</v>
      </c>
      <c r="F73" s="6" t="s">
        <v>192</v>
      </c>
    </row>
    <row r="74" spans="1:6" ht="15" thickBot="1" x14ac:dyDescent="0.35">
      <c r="A74" s="5" t="s">
        <v>96</v>
      </c>
      <c r="B74" s="6" t="s">
        <v>193</v>
      </c>
      <c r="C74" s="6" t="s">
        <v>194</v>
      </c>
      <c r="D74" s="6" t="s">
        <v>97</v>
      </c>
      <c r="E74" s="6" t="s">
        <v>97</v>
      </c>
      <c r="F74" s="6" t="s">
        <v>195</v>
      </c>
    </row>
    <row r="75" spans="1:6" ht="15" thickBot="1" x14ac:dyDescent="0.35">
      <c r="A75" s="5" t="s">
        <v>98</v>
      </c>
      <c r="B75" s="6" t="s">
        <v>196</v>
      </c>
      <c r="C75" s="6" t="s">
        <v>197</v>
      </c>
      <c r="D75" s="6" t="s">
        <v>99</v>
      </c>
      <c r="E75" s="6" t="s">
        <v>99</v>
      </c>
      <c r="F75" s="6" t="s">
        <v>198</v>
      </c>
    </row>
    <row r="76" spans="1:6" ht="15" thickBot="1" x14ac:dyDescent="0.35">
      <c r="A76" s="5" t="s">
        <v>100</v>
      </c>
      <c r="B76" s="6" t="s">
        <v>199</v>
      </c>
      <c r="C76" s="6" t="s">
        <v>101</v>
      </c>
      <c r="D76" s="6" t="s">
        <v>101</v>
      </c>
      <c r="E76" s="6" t="s">
        <v>101</v>
      </c>
      <c r="F76" s="6" t="s">
        <v>200</v>
      </c>
    </row>
    <row r="77" spans="1:6" ht="15" thickBot="1" x14ac:dyDescent="0.35">
      <c r="A77" s="5" t="s">
        <v>102</v>
      </c>
      <c r="B77" s="6" t="s">
        <v>201</v>
      </c>
      <c r="C77" s="6" t="s">
        <v>103</v>
      </c>
      <c r="D77" s="6" t="s">
        <v>103</v>
      </c>
      <c r="E77" s="6" t="s">
        <v>103</v>
      </c>
      <c r="F77" s="6" t="s">
        <v>202</v>
      </c>
    </row>
    <row r="78" spans="1:6" ht="15" thickBot="1" x14ac:dyDescent="0.35">
      <c r="A78" s="5" t="s">
        <v>104</v>
      </c>
      <c r="B78" s="6" t="s">
        <v>203</v>
      </c>
      <c r="C78" s="6" t="s">
        <v>105</v>
      </c>
      <c r="D78" s="6" t="s">
        <v>105</v>
      </c>
      <c r="E78" s="6" t="s">
        <v>105</v>
      </c>
      <c r="F78" s="6" t="s">
        <v>204</v>
      </c>
    </row>
    <row r="79" spans="1:6" ht="15" thickBot="1" x14ac:dyDescent="0.35">
      <c r="A79" s="5" t="s">
        <v>106</v>
      </c>
      <c r="B79" s="6" t="s">
        <v>205</v>
      </c>
      <c r="C79" s="6" t="s">
        <v>107</v>
      </c>
      <c r="D79" s="6" t="s">
        <v>107</v>
      </c>
      <c r="E79" s="6" t="s">
        <v>107</v>
      </c>
      <c r="F79" s="6" t="s">
        <v>206</v>
      </c>
    </row>
    <row r="80" spans="1:6" ht="15" thickBot="1" x14ac:dyDescent="0.35">
      <c r="A80" s="5" t="s">
        <v>108</v>
      </c>
      <c r="B80" s="6" t="s">
        <v>207</v>
      </c>
      <c r="C80" s="6" t="s">
        <v>109</v>
      </c>
      <c r="D80" s="6" t="s">
        <v>109</v>
      </c>
      <c r="E80" s="6" t="s">
        <v>109</v>
      </c>
      <c r="F80" s="6" t="s">
        <v>208</v>
      </c>
    </row>
    <row r="81" spans="1:6" ht="15" thickBot="1" x14ac:dyDescent="0.35">
      <c r="A81" s="5" t="s">
        <v>110</v>
      </c>
      <c r="B81" s="6" t="s">
        <v>209</v>
      </c>
      <c r="C81" s="6" t="s">
        <v>111</v>
      </c>
      <c r="D81" s="6" t="s">
        <v>111</v>
      </c>
      <c r="E81" s="6" t="s">
        <v>111</v>
      </c>
      <c r="F81" s="6" t="s">
        <v>210</v>
      </c>
    </row>
    <row r="82" spans="1:6" ht="15" thickBot="1" x14ac:dyDescent="0.35">
      <c r="A82" s="5" t="s">
        <v>112</v>
      </c>
      <c r="B82" s="6" t="s">
        <v>211</v>
      </c>
      <c r="C82" s="6" t="s">
        <v>113</v>
      </c>
      <c r="D82" s="6" t="s">
        <v>113</v>
      </c>
      <c r="E82" s="6" t="s">
        <v>113</v>
      </c>
      <c r="F82" s="6" t="s">
        <v>212</v>
      </c>
    </row>
    <row r="83" spans="1:6" ht="15" thickBot="1" x14ac:dyDescent="0.35">
      <c r="A83" s="5" t="s">
        <v>114</v>
      </c>
      <c r="B83" s="6" t="s">
        <v>213</v>
      </c>
      <c r="C83" s="6" t="s">
        <v>115</v>
      </c>
      <c r="D83" s="6" t="s">
        <v>115</v>
      </c>
      <c r="E83" s="6" t="s">
        <v>115</v>
      </c>
      <c r="F83" s="6" t="s">
        <v>214</v>
      </c>
    </row>
    <row r="84" spans="1:6" ht="15" thickBot="1" x14ac:dyDescent="0.35">
      <c r="A84" s="5" t="s">
        <v>116</v>
      </c>
      <c r="B84" s="6" t="s">
        <v>215</v>
      </c>
      <c r="C84" s="6" t="s">
        <v>117</v>
      </c>
      <c r="D84" s="6" t="s">
        <v>117</v>
      </c>
      <c r="E84" s="6" t="s">
        <v>117</v>
      </c>
      <c r="F84" s="6" t="s">
        <v>117</v>
      </c>
    </row>
    <row r="85" spans="1:6" ht="18.600000000000001" thickBot="1" x14ac:dyDescent="0.35">
      <c r="A85" s="1"/>
    </row>
    <row r="86" spans="1:6" ht="15" thickBot="1" x14ac:dyDescent="0.35">
      <c r="A86" s="5" t="s">
        <v>118</v>
      </c>
      <c r="B86" s="5" t="s">
        <v>43</v>
      </c>
      <c r="C86" s="5" t="s">
        <v>44</v>
      </c>
      <c r="D86" s="5" t="s">
        <v>45</v>
      </c>
      <c r="E86" s="5" t="s">
        <v>46</v>
      </c>
      <c r="F86" s="5" t="s">
        <v>47</v>
      </c>
    </row>
    <row r="87" spans="1:6" ht="15" thickBot="1" x14ac:dyDescent="0.35">
      <c r="A87" s="5" t="s">
        <v>72</v>
      </c>
      <c r="B87" s="6">
        <v>476.2</v>
      </c>
      <c r="C87" s="6">
        <v>521.6</v>
      </c>
      <c r="D87" s="6">
        <v>529.1</v>
      </c>
      <c r="E87" s="6">
        <v>22</v>
      </c>
      <c r="F87" s="6">
        <v>501.7</v>
      </c>
    </row>
    <row r="88" spans="1:6" ht="15" thickBot="1" x14ac:dyDescent="0.35">
      <c r="A88" s="5" t="s">
        <v>74</v>
      </c>
      <c r="B88" s="6">
        <v>475.2</v>
      </c>
      <c r="C88" s="6">
        <v>520.6</v>
      </c>
      <c r="D88" s="6">
        <v>528.1</v>
      </c>
      <c r="E88" s="6">
        <v>21</v>
      </c>
      <c r="F88" s="6">
        <v>500.7</v>
      </c>
    </row>
    <row r="89" spans="1:6" ht="15" thickBot="1" x14ac:dyDescent="0.35">
      <c r="A89" s="5" t="s">
        <v>76</v>
      </c>
      <c r="B89" s="6">
        <v>460.7</v>
      </c>
      <c r="C89" s="6">
        <v>519.6</v>
      </c>
      <c r="D89" s="6">
        <v>527.1</v>
      </c>
      <c r="E89" s="6">
        <v>20</v>
      </c>
      <c r="F89" s="6">
        <v>499.7</v>
      </c>
    </row>
    <row r="90" spans="1:6" ht="15" thickBot="1" x14ac:dyDescent="0.35">
      <c r="A90" s="5" t="s">
        <v>78</v>
      </c>
      <c r="B90" s="6">
        <v>457.7</v>
      </c>
      <c r="C90" s="6">
        <v>518.6</v>
      </c>
      <c r="D90" s="6">
        <v>526.1</v>
      </c>
      <c r="E90" s="6">
        <v>19</v>
      </c>
      <c r="F90" s="6">
        <v>498.7</v>
      </c>
    </row>
    <row r="91" spans="1:6" ht="15" thickBot="1" x14ac:dyDescent="0.35">
      <c r="A91" s="5" t="s">
        <v>80</v>
      </c>
      <c r="B91" s="6">
        <v>456.7</v>
      </c>
      <c r="C91" s="6">
        <v>517.6</v>
      </c>
      <c r="D91" s="6">
        <v>519.6</v>
      </c>
      <c r="E91" s="6">
        <v>18</v>
      </c>
      <c r="F91" s="6">
        <v>497.7</v>
      </c>
    </row>
    <row r="92" spans="1:6" ht="15" thickBot="1" x14ac:dyDescent="0.35">
      <c r="A92" s="5" t="s">
        <v>82</v>
      </c>
      <c r="B92" s="6">
        <v>455.7</v>
      </c>
      <c r="C92" s="6">
        <v>516.6</v>
      </c>
      <c r="D92" s="6">
        <v>17</v>
      </c>
      <c r="E92" s="6">
        <v>17</v>
      </c>
      <c r="F92" s="6">
        <v>496.7</v>
      </c>
    </row>
    <row r="93" spans="1:6" ht="15" thickBot="1" x14ac:dyDescent="0.35">
      <c r="A93" s="5" t="s">
        <v>84</v>
      </c>
      <c r="B93" s="6">
        <v>454.7</v>
      </c>
      <c r="C93" s="6">
        <v>46</v>
      </c>
      <c r="D93" s="6">
        <v>16</v>
      </c>
      <c r="E93" s="6">
        <v>16</v>
      </c>
      <c r="F93" s="6">
        <v>484.2</v>
      </c>
    </row>
    <row r="94" spans="1:6" ht="15" thickBot="1" x14ac:dyDescent="0.35">
      <c r="A94" s="5" t="s">
        <v>86</v>
      </c>
      <c r="B94" s="6">
        <v>443.7</v>
      </c>
      <c r="C94" s="6">
        <v>45</v>
      </c>
      <c r="D94" s="6">
        <v>15</v>
      </c>
      <c r="E94" s="6">
        <v>15</v>
      </c>
      <c r="F94" s="6">
        <v>24</v>
      </c>
    </row>
    <row r="95" spans="1:6" ht="15" thickBot="1" x14ac:dyDescent="0.35">
      <c r="A95" s="5" t="s">
        <v>88</v>
      </c>
      <c r="B95" s="6">
        <v>442.7</v>
      </c>
      <c r="C95" s="6">
        <v>44</v>
      </c>
      <c r="D95" s="6">
        <v>14</v>
      </c>
      <c r="E95" s="6">
        <v>14</v>
      </c>
      <c r="F95" s="6">
        <v>23</v>
      </c>
    </row>
    <row r="96" spans="1:6" ht="15" thickBot="1" x14ac:dyDescent="0.35">
      <c r="A96" s="5" t="s">
        <v>90</v>
      </c>
      <c r="B96" s="6">
        <v>441.7</v>
      </c>
      <c r="C96" s="6">
        <v>43</v>
      </c>
      <c r="D96" s="6">
        <v>13</v>
      </c>
      <c r="E96" s="6">
        <v>13</v>
      </c>
      <c r="F96" s="6">
        <v>22</v>
      </c>
    </row>
    <row r="97" spans="1:10" ht="15" thickBot="1" x14ac:dyDescent="0.35">
      <c r="A97" s="5" t="s">
        <v>92</v>
      </c>
      <c r="B97" s="6">
        <v>440.7</v>
      </c>
      <c r="C97" s="6">
        <v>42</v>
      </c>
      <c r="D97" s="6">
        <v>12</v>
      </c>
      <c r="E97" s="6">
        <v>12</v>
      </c>
      <c r="F97" s="6">
        <v>21</v>
      </c>
    </row>
    <row r="98" spans="1:10" ht="15" thickBot="1" x14ac:dyDescent="0.35">
      <c r="A98" s="5" t="s">
        <v>94</v>
      </c>
      <c r="B98" s="6">
        <v>439.7</v>
      </c>
      <c r="C98" s="6">
        <v>33</v>
      </c>
      <c r="D98" s="6">
        <v>11</v>
      </c>
      <c r="E98" s="6">
        <v>11</v>
      </c>
      <c r="F98" s="6">
        <v>20</v>
      </c>
    </row>
    <row r="99" spans="1:10" ht="15" thickBot="1" x14ac:dyDescent="0.35">
      <c r="A99" s="5" t="s">
        <v>96</v>
      </c>
      <c r="B99" s="6">
        <v>438.7</v>
      </c>
      <c r="C99" s="6">
        <v>32</v>
      </c>
      <c r="D99" s="6">
        <v>10</v>
      </c>
      <c r="E99" s="6">
        <v>10</v>
      </c>
      <c r="F99" s="6">
        <v>19</v>
      </c>
    </row>
    <row r="100" spans="1:10" ht="15" thickBot="1" x14ac:dyDescent="0.35">
      <c r="A100" s="5" t="s">
        <v>98</v>
      </c>
      <c r="B100" s="6">
        <v>437.7</v>
      </c>
      <c r="C100" s="6">
        <v>27.5</v>
      </c>
      <c r="D100" s="6">
        <v>9</v>
      </c>
      <c r="E100" s="6">
        <v>9</v>
      </c>
      <c r="F100" s="6">
        <v>18</v>
      </c>
    </row>
    <row r="101" spans="1:10" ht="15" thickBot="1" x14ac:dyDescent="0.35">
      <c r="A101" s="5" t="s">
        <v>100</v>
      </c>
      <c r="B101" s="6">
        <v>436.7</v>
      </c>
      <c r="C101" s="6">
        <v>8</v>
      </c>
      <c r="D101" s="6">
        <v>8</v>
      </c>
      <c r="E101" s="6">
        <v>8</v>
      </c>
      <c r="F101" s="6">
        <v>17</v>
      </c>
    </row>
    <row r="102" spans="1:10" ht="15" thickBot="1" x14ac:dyDescent="0.35">
      <c r="A102" s="5" t="s">
        <v>102</v>
      </c>
      <c r="B102" s="6">
        <v>435.7</v>
      </c>
      <c r="C102" s="6">
        <v>7</v>
      </c>
      <c r="D102" s="6">
        <v>7</v>
      </c>
      <c r="E102" s="6">
        <v>7</v>
      </c>
      <c r="F102" s="6">
        <v>16</v>
      </c>
    </row>
    <row r="103" spans="1:10" ht="15" thickBot="1" x14ac:dyDescent="0.35">
      <c r="A103" s="5" t="s">
        <v>104</v>
      </c>
      <c r="B103" s="6">
        <v>434.7</v>
      </c>
      <c r="C103" s="6">
        <v>6</v>
      </c>
      <c r="D103" s="6">
        <v>6</v>
      </c>
      <c r="E103" s="6">
        <v>6</v>
      </c>
      <c r="F103" s="6">
        <v>15</v>
      </c>
    </row>
    <row r="104" spans="1:10" ht="15" thickBot="1" x14ac:dyDescent="0.35">
      <c r="A104" s="5" t="s">
        <v>106</v>
      </c>
      <c r="B104" s="6">
        <v>433.7</v>
      </c>
      <c r="C104" s="6">
        <v>5</v>
      </c>
      <c r="D104" s="6">
        <v>5</v>
      </c>
      <c r="E104" s="6">
        <v>5</v>
      </c>
      <c r="F104" s="6">
        <v>14</v>
      </c>
    </row>
    <row r="105" spans="1:10" ht="15" thickBot="1" x14ac:dyDescent="0.35">
      <c r="A105" s="5" t="s">
        <v>108</v>
      </c>
      <c r="B105" s="6">
        <v>432.7</v>
      </c>
      <c r="C105" s="6">
        <v>4</v>
      </c>
      <c r="D105" s="6">
        <v>4</v>
      </c>
      <c r="E105" s="6">
        <v>4</v>
      </c>
      <c r="F105" s="6">
        <v>13</v>
      </c>
    </row>
    <row r="106" spans="1:10" ht="15" thickBot="1" x14ac:dyDescent="0.35">
      <c r="A106" s="5" t="s">
        <v>110</v>
      </c>
      <c r="B106" s="6">
        <v>431.7</v>
      </c>
      <c r="C106" s="6">
        <v>3</v>
      </c>
      <c r="D106" s="6">
        <v>3</v>
      </c>
      <c r="E106" s="6">
        <v>3</v>
      </c>
      <c r="F106" s="6">
        <v>12</v>
      </c>
    </row>
    <row r="107" spans="1:10" ht="15" thickBot="1" x14ac:dyDescent="0.35">
      <c r="A107" s="5" t="s">
        <v>112</v>
      </c>
      <c r="B107" s="6">
        <v>430.7</v>
      </c>
      <c r="C107" s="6">
        <v>2</v>
      </c>
      <c r="D107" s="6">
        <v>2</v>
      </c>
      <c r="E107" s="6">
        <v>2</v>
      </c>
      <c r="F107" s="6">
        <v>11</v>
      </c>
    </row>
    <row r="108" spans="1:10" ht="15" thickBot="1" x14ac:dyDescent="0.35">
      <c r="A108" s="5" t="s">
        <v>114</v>
      </c>
      <c r="B108" s="6">
        <v>429.7</v>
      </c>
      <c r="C108" s="6">
        <v>1</v>
      </c>
      <c r="D108" s="6">
        <v>1</v>
      </c>
      <c r="E108" s="6">
        <v>1</v>
      </c>
      <c r="F108" s="6">
        <v>10</v>
      </c>
    </row>
    <row r="109" spans="1:10" ht="15" thickBot="1" x14ac:dyDescent="0.35">
      <c r="A109" s="5" t="s">
        <v>116</v>
      </c>
      <c r="B109" s="6">
        <v>428.7</v>
      </c>
      <c r="C109" s="6">
        <v>0</v>
      </c>
      <c r="D109" s="6">
        <v>0</v>
      </c>
      <c r="E109" s="6">
        <v>0</v>
      </c>
      <c r="F109" s="6">
        <v>0</v>
      </c>
    </row>
    <row r="110" spans="1:10" ht="18.600000000000001" thickBot="1" x14ac:dyDescent="0.35">
      <c r="A110" s="1"/>
    </row>
    <row r="111" spans="1:10" ht="15" thickBot="1" x14ac:dyDescent="0.35">
      <c r="A111" s="5" t="s">
        <v>119</v>
      </c>
      <c r="B111" s="5" t="s">
        <v>43</v>
      </c>
      <c r="C111" s="5" t="s">
        <v>44</v>
      </c>
      <c r="D111" s="5" t="s">
        <v>45</v>
      </c>
      <c r="E111" s="5" t="s">
        <v>46</v>
      </c>
      <c r="F111" s="5" t="s">
        <v>47</v>
      </c>
      <c r="G111" s="5" t="s">
        <v>120</v>
      </c>
      <c r="H111" s="5" t="s">
        <v>121</v>
      </c>
      <c r="I111" s="5" t="s">
        <v>122</v>
      </c>
      <c r="J111" s="5" t="s">
        <v>123</v>
      </c>
    </row>
    <row r="112" spans="1:10" ht="15" thickBot="1" x14ac:dyDescent="0.35">
      <c r="A112" s="5" t="s">
        <v>48</v>
      </c>
      <c r="B112" s="6">
        <v>428.7</v>
      </c>
      <c r="C112" s="6">
        <v>33</v>
      </c>
      <c r="D112" s="6">
        <v>17</v>
      </c>
      <c r="E112" s="6">
        <v>21</v>
      </c>
      <c r="F112" s="6">
        <v>497.7</v>
      </c>
      <c r="G112" s="6">
        <v>997.3</v>
      </c>
      <c r="H112" s="6">
        <v>1000</v>
      </c>
      <c r="I112" s="6">
        <v>2.7</v>
      </c>
      <c r="J112" s="6">
        <v>0.27</v>
      </c>
    </row>
    <row r="113" spans="1:10" ht="15" thickBot="1" x14ac:dyDescent="0.35">
      <c r="A113" s="5" t="s">
        <v>49</v>
      </c>
      <c r="B113" s="6">
        <v>430.7</v>
      </c>
      <c r="C113" s="6">
        <v>6</v>
      </c>
      <c r="D113" s="6">
        <v>529.1</v>
      </c>
      <c r="E113" s="6">
        <v>14</v>
      </c>
      <c r="F113" s="6">
        <v>13</v>
      </c>
      <c r="G113" s="6">
        <v>992.8</v>
      </c>
      <c r="H113" s="6">
        <v>1000</v>
      </c>
      <c r="I113" s="6">
        <v>7.2</v>
      </c>
      <c r="J113" s="6">
        <v>0.72</v>
      </c>
    </row>
    <row r="114" spans="1:10" ht="15" thickBot="1" x14ac:dyDescent="0.35">
      <c r="A114" s="5" t="s">
        <v>50</v>
      </c>
      <c r="B114" s="6">
        <v>430.7</v>
      </c>
      <c r="C114" s="6">
        <v>520.6</v>
      </c>
      <c r="D114" s="6">
        <v>17</v>
      </c>
      <c r="E114" s="6">
        <v>14</v>
      </c>
      <c r="F114" s="6">
        <v>23</v>
      </c>
      <c r="G114" s="6">
        <v>1005.3</v>
      </c>
      <c r="H114" s="6">
        <v>1000</v>
      </c>
      <c r="I114" s="6">
        <v>-5.3</v>
      </c>
      <c r="J114" s="6">
        <v>-0.53</v>
      </c>
    </row>
    <row r="115" spans="1:10" ht="15" thickBot="1" x14ac:dyDescent="0.35">
      <c r="A115" s="5" t="s">
        <v>51</v>
      </c>
      <c r="B115" s="6">
        <v>432.7</v>
      </c>
      <c r="C115" s="6">
        <v>516.6</v>
      </c>
      <c r="D115" s="6">
        <v>10</v>
      </c>
      <c r="E115" s="6">
        <v>5</v>
      </c>
      <c r="F115" s="6">
        <v>19</v>
      </c>
      <c r="G115" s="6">
        <v>983.3</v>
      </c>
      <c r="H115" s="6">
        <v>1000</v>
      </c>
      <c r="I115" s="6">
        <v>16.7</v>
      </c>
      <c r="J115" s="6">
        <v>1.67</v>
      </c>
    </row>
    <row r="116" spans="1:10" ht="15" thickBot="1" x14ac:dyDescent="0.35">
      <c r="A116" s="5" t="s">
        <v>52</v>
      </c>
      <c r="B116" s="6">
        <v>432.7</v>
      </c>
      <c r="C116" s="6">
        <v>33</v>
      </c>
      <c r="D116" s="6">
        <v>17</v>
      </c>
      <c r="E116" s="6">
        <v>21</v>
      </c>
      <c r="F116" s="6">
        <v>497.7</v>
      </c>
      <c r="G116" s="6">
        <v>1001.3</v>
      </c>
      <c r="H116" s="6">
        <v>1000</v>
      </c>
      <c r="I116" s="6">
        <v>-1.3</v>
      </c>
      <c r="J116" s="6">
        <v>-0.13</v>
      </c>
    </row>
    <row r="117" spans="1:10" ht="15" thickBot="1" x14ac:dyDescent="0.35">
      <c r="A117" s="5" t="s">
        <v>53</v>
      </c>
      <c r="B117" s="6">
        <v>435.7</v>
      </c>
      <c r="C117" s="6">
        <v>6</v>
      </c>
      <c r="D117" s="6">
        <v>529.1</v>
      </c>
      <c r="E117" s="6">
        <v>14</v>
      </c>
      <c r="F117" s="6">
        <v>13</v>
      </c>
      <c r="G117" s="6">
        <v>997.8</v>
      </c>
      <c r="H117" s="6">
        <v>1000</v>
      </c>
      <c r="I117" s="6">
        <v>2.2000000000000002</v>
      </c>
      <c r="J117" s="6">
        <v>0.22</v>
      </c>
    </row>
    <row r="118" spans="1:10" ht="15" thickBot="1" x14ac:dyDescent="0.35">
      <c r="A118" s="5" t="s">
        <v>54</v>
      </c>
      <c r="B118" s="6">
        <v>435.7</v>
      </c>
      <c r="C118" s="6">
        <v>520.6</v>
      </c>
      <c r="D118" s="6">
        <v>17</v>
      </c>
      <c r="E118" s="6">
        <v>14</v>
      </c>
      <c r="F118" s="6">
        <v>23</v>
      </c>
      <c r="G118" s="6">
        <v>1010.3</v>
      </c>
      <c r="H118" s="6">
        <v>1000</v>
      </c>
      <c r="I118" s="6">
        <v>-10.3</v>
      </c>
      <c r="J118" s="6">
        <v>-1.03</v>
      </c>
    </row>
    <row r="119" spans="1:10" ht="15" thickBot="1" x14ac:dyDescent="0.35">
      <c r="A119" s="5" t="s">
        <v>55</v>
      </c>
      <c r="B119" s="6">
        <v>435.7</v>
      </c>
      <c r="C119" s="6">
        <v>516.6</v>
      </c>
      <c r="D119" s="6">
        <v>10</v>
      </c>
      <c r="E119" s="6">
        <v>5</v>
      </c>
      <c r="F119" s="6">
        <v>19</v>
      </c>
      <c r="G119" s="6">
        <v>986.3</v>
      </c>
      <c r="H119" s="6">
        <v>1000</v>
      </c>
      <c r="I119" s="6">
        <v>13.7</v>
      </c>
      <c r="J119" s="6">
        <v>1.37</v>
      </c>
    </row>
    <row r="120" spans="1:10" ht="15" thickBot="1" x14ac:dyDescent="0.35">
      <c r="A120" s="5" t="s">
        <v>56</v>
      </c>
      <c r="B120" s="6">
        <v>438.7</v>
      </c>
      <c r="C120" s="6">
        <v>516.6</v>
      </c>
      <c r="D120" s="6">
        <v>10</v>
      </c>
      <c r="E120" s="6">
        <v>5</v>
      </c>
      <c r="F120" s="6">
        <v>19</v>
      </c>
      <c r="G120" s="6">
        <v>989.3</v>
      </c>
      <c r="H120" s="6">
        <v>1000</v>
      </c>
      <c r="I120" s="6">
        <v>10.7</v>
      </c>
      <c r="J120" s="6">
        <v>1.07</v>
      </c>
    </row>
    <row r="121" spans="1:10" ht="15" thickBot="1" x14ac:dyDescent="0.35">
      <c r="A121" s="5" t="s">
        <v>57</v>
      </c>
      <c r="B121" s="6">
        <v>438.7</v>
      </c>
      <c r="C121" s="6">
        <v>516.6</v>
      </c>
      <c r="D121" s="6">
        <v>10</v>
      </c>
      <c r="E121" s="6">
        <v>5</v>
      </c>
      <c r="F121" s="6">
        <v>19</v>
      </c>
      <c r="G121" s="6">
        <v>989.3</v>
      </c>
      <c r="H121" s="6">
        <v>1000</v>
      </c>
      <c r="I121" s="6">
        <v>10.7</v>
      </c>
      <c r="J121" s="6">
        <v>1.07</v>
      </c>
    </row>
    <row r="122" spans="1:10" ht="15" thickBot="1" x14ac:dyDescent="0.35">
      <c r="A122" s="5" t="s">
        <v>58</v>
      </c>
      <c r="B122" s="6">
        <v>438.7</v>
      </c>
      <c r="C122" s="6">
        <v>521.6</v>
      </c>
      <c r="D122" s="6">
        <v>17</v>
      </c>
      <c r="E122" s="6">
        <v>14</v>
      </c>
      <c r="F122" s="6">
        <v>24</v>
      </c>
      <c r="G122" s="6">
        <v>1015.3</v>
      </c>
      <c r="H122" s="6">
        <v>1000</v>
      </c>
      <c r="I122" s="6">
        <v>-15.3</v>
      </c>
      <c r="J122" s="6">
        <v>-1.53</v>
      </c>
    </row>
    <row r="123" spans="1:10" ht="15" thickBot="1" x14ac:dyDescent="0.35">
      <c r="A123" s="5" t="s">
        <v>59</v>
      </c>
      <c r="B123" s="6">
        <v>440.7</v>
      </c>
      <c r="C123" s="6">
        <v>6</v>
      </c>
      <c r="D123" s="6">
        <v>529.1</v>
      </c>
      <c r="E123" s="6">
        <v>14</v>
      </c>
      <c r="F123" s="6">
        <v>13</v>
      </c>
      <c r="G123" s="6">
        <v>1002.8</v>
      </c>
      <c r="H123" s="6">
        <v>1000</v>
      </c>
      <c r="I123" s="6">
        <v>-2.8</v>
      </c>
      <c r="J123" s="6">
        <v>-0.28000000000000003</v>
      </c>
    </row>
    <row r="124" spans="1:10" ht="15" thickBot="1" x14ac:dyDescent="0.35">
      <c r="A124" s="5" t="s">
        <v>60</v>
      </c>
      <c r="B124" s="6">
        <v>440.7</v>
      </c>
      <c r="C124" s="6">
        <v>520.6</v>
      </c>
      <c r="D124" s="6">
        <v>17</v>
      </c>
      <c r="E124" s="6">
        <v>14</v>
      </c>
      <c r="F124" s="6">
        <v>23</v>
      </c>
      <c r="G124" s="6">
        <v>1015.3</v>
      </c>
      <c r="H124" s="6">
        <v>1000</v>
      </c>
      <c r="I124" s="6">
        <v>-15.3</v>
      </c>
      <c r="J124" s="6">
        <v>-1.53</v>
      </c>
    </row>
    <row r="125" spans="1:10" ht="15" thickBot="1" x14ac:dyDescent="0.35">
      <c r="A125" s="5" t="s">
        <v>61</v>
      </c>
      <c r="B125" s="6">
        <v>443.7</v>
      </c>
      <c r="C125" s="6">
        <v>6</v>
      </c>
      <c r="D125" s="6">
        <v>529.1</v>
      </c>
      <c r="E125" s="6">
        <v>14</v>
      </c>
      <c r="F125" s="6">
        <v>13</v>
      </c>
      <c r="G125" s="6">
        <v>1005.8</v>
      </c>
      <c r="H125" s="6">
        <v>1000</v>
      </c>
      <c r="I125" s="6">
        <v>-5.8</v>
      </c>
      <c r="J125" s="6">
        <v>-0.57999999999999996</v>
      </c>
    </row>
    <row r="126" spans="1:10" ht="15" thickBot="1" x14ac:dyDescent="0.35">
      <c r="A126" s="5" t="s">
        <v>62</v>
      </c>
      <c r="B126" s="6">
        <v>443.7</v>
      </c>
      <c r="C126" s="6">
        <v>516.6</v>
      </c>
      <c r="D126" s="6">
        <v>10</v>
      </c>
      <c r="E126" s="6">
        <v>5</v>
      </c>
      <c r="F126" s="6">
        <v>19</v>
      </c>
      <c r="G126" s="6">
        <v>994.3</v>
      </c>
      <c r="H126" s="6">
        <v>1000</v>
      </c>
      <c r="I126" s="6">
        <v>5.7</v>
      </c>
      <c r="J126" s="6">
        <v>0.56999999999999995</v>
      </c>
    </row>
    <row r="127" spans="1:10" ht="15" thickBot="1" x14ac:dyDescent="0.35">
      <c r="A127" s="5" t="s">
        <v>63</v>
      </c>
      <c r="B127" s="6">
        <v>443.7</v>
      </c>
      <c r="C127" s="6">
        <v>520.6</v>
      </c>
      <c r="D127" s="6">
        <v>11</v>
      </c>
      <c r="E127" s="6">
        <v>14</v>
      </c>
      <c r="F127" s="6">
        <v>23</v>
      </c>
      <c r="G127" s="6">
        <v>1012.3</v>
      </c>
      <c r="H127" s="6">
        <v>1000</v>
      </c>
      <c r="I127" s="6">
        <v>-12.3</v>
      </c>
      <c r="J127" s="6">
        <v>-1.23</v>
      </c>
    </row>
    <row r="128" spans="1:10" ht="15" thickBot="1" x14ac:dyDescent="0.35">
      <c r="A128" s="5" t="s">
        <v>64</v>
      </c>
      <c r="B128" s="6">
        <v>454.7</v>
      </c>
      <c r="C128" s="6">
        <v>516.6</v>
      </c>
      <c r="D128" s="6">
        <v>10</v>
      </c>
      <c r="E128" s="6">
        <v>5</v>
      </c>
      <c r="F128" s="6">
        <v>19</v>
      </c>
      <c r="G128" s="6">
        <v>1005.3</v>
      </c>
      <c r="H128" s="6">
        <v>1000</v>
      </c>
      <c r="I128" s="6">
        <v>-5.3</v>
      </c>
      <c r="J128" s="6">
        <v>-0.53</v>
      </c>
    </row>
    <row r="129" spans="1:10" ht="15" thickBot="1" x14ac:dyDescent="0.35">
      <c r="A129" s="5" t="s">
        <v>65</v>
      </c>
      <c r="B129" s="6">
        <v>456.7</v>
      </c>
      <c r="C129" s="6">
        <v>2</v>
      </c>
      <c r="D129" s="6">
        <v>519.6</v>
      </c>
      <c r="E129" s="6">
        <v>21</v>
      </c>
      <c r="F129" s="6">
        <v>0</v>
      </c>
      <c r="G129" s="6">
        <v>999.3</v>
      </c>
      <c r="H129" s="6">
        <v>1000</v>
      </c>
      <c r="I129" s="6">
        <v>0.7</v>
      </c>
      <c r="J129" s="6">
        <v>7.0000000000000007E-2</v>
      </c>
    </row>
    <row r="130" spans="1:10" ht="15" thickBot="1" x14ac:dyDescent="0.35">
      <c r="A130" s="5" t="s">
        <v>66</v>
      </c>
      <c r="B130" s="6">
        <v>456.7</v>
      </c>
      <c r="C130" s="6">
        <v>27.5</v>
      </c>
      <c r="D130" s="6">
        <v>10</v>
      </c>
      <c r="E130" s="6">
        <v>21</v>
      </c>
      <c r="F130" s="6">
        <v>484.2</v>
      </c>
      <c r="G130" s="6">
        <v>999.3</v>
      </c>
      <c r="H130" s="6">
        <v>1000</v>
      </c>
      <c r="I130" s="6">
        <v>0.7</v>
      </c>
      <c r="J130" s="6">
        <v>7.0000000000000007E-2</v>
      </c>
    </row>
    <row r="131" spans="1:10" ht="15" thickBot="1" x14ac:dyDescent="0.35">
      <c r="A131" s="5" t="s">
        <v>67</v>
      </c>
      <c r="B131" s="6">
        <v>457.7</v>
      </c>
      <c r="C131" s="6">
        <v>8</v>
      </c>
      <c r="D131" s="6">
        <v>10</v>
      </c>
      <c r="E131" s="6">
        <v>22</v>
      </c>
      <c r="F131" s="6">
        <v>501.7</v>
      </c>
      <c r="G131" s="6">
        <v>999.3</v>
      </c>
      <c r="H131" s="6">
        <v>1000</v>
      </c>
      <c r="I131" s="6">
        <v>0.7</v>
      </c>
      <c r="J131" s="6">
        <v>7.0000000000000007E-2</v>
      </c>
    </row>
    <row r="132" spans="1:10" ht="15" thickBot="1" x14ac:dyDescent="0.35">
      <c r="A132" s="5" t="s">
        <v>68</v>
      </c>
      <c r="B132" s="6">
        <v>460.7</v>
      </c>
      <c r="C132" s="6">
        <v>7</v>
      </c>
      <c r="D132" s="6">
        <v>10</v>
      </c>
      <c r="E132" s="6">
        <v>21</v>
      </c>
      <c r="F132" s="6">
        <v>500.7</v>
      </c>
      <c r="G132" s="6">
        <v>999.3</v>
      </c>
      <c r="H132" s="6">
        <v>1000</v>
      </c>
      <c r="I132" s="6">
        <v>0.7</v>
      </c>
      <c r="J132" s="6">
        <v>7.0000000000000007E-2</v>
      </c>
    </row>
    <row r="133" spans="1:10" ht="15" thickBot="1" x14ac:dyDescent="0.35">
      <c r="A133" s="5" t="s">
        <v>69</v>
      </c>
      <c r="B133" s="6">
        <v>475.2</v>
      </c>
      <c r="C133" s="6">
        <v>1</v>
      </c>
      <c r="D133" s="6">
        <v>1</v>
      </c>
      <c r="E133" s="6">
        <v>21</v>
      </c>
      <c r="F133" s="6">
        <v>500.7</v>
      </c>
      <c r="G133" s="6">
        <v>998.8</v>
      </c>
      <c r="H133" s="6">
        <v>1000</v>
      </c>
      <c r="I133" s="6">
        <v>1.2</v>
      </c>
      <c r="J133" s="6">
        <v>0.12</v>
      </c>
    </row>
    <row r="134" spans="1:10" ht="15" thickBot="1" x14ac:dyDescent="0.35">
      <c r="A134" s="5" t="s">
        <v>70</v>
      </c>
      <c r="B134" s="6">
        <v>476.2</v>
      </c>
      <c r="C134" s="6">
        <v>1</v>
      </c>
      <c r="D134" s="6">
        <v>1</v>
      </c>
      <c r="E134" s="6">
        <v>21</v>
      </c>
      <c r="F134" s="6">
        <v>500.7</v>
      </c>
      <c r="G134" s="6">
        <v>999.8</v>
      </c>
      <c r="H134" s="6">
        <v>1000</v>
      </c>
      <c r="I134" s="6">
        <v>0.2</v>
      </c>
      <c r="J134" s="6">
        <v>0.02</v>
      </c>
    </row>
    <row r="135" spans="1:10" ht="15" thickBot="1" x14ac:dyDescent="0.35"/>
    <row r="136" spans="1:10" ht="15" thickBot="1" x14ac:dyDescent="0.35">
      <c r="A136" s="7" t="s">
        <v>124</v>
      </c>
      <c r="B136" s="8">
        <v>2050.6</v>
      </c>
    </row>
    <row r="137" spans="1:10" ht="15" thickBot="1" x14ac:dyDescent="0.35">
      <c r="A137" s="7" t="s">
        <v>125</v>
      </c>
      <c r="B137" s="8">
        <v>428.7</v>
      </c>
    </row>
    <row r="138" spans="1:10" ht="15" thickBot="1" x14ac:dyDescent="0.35">
      <c r="A138" s="7" t="s">
        <v>126</v>
      </c>
      <c r="B138" s="8">
        <v>22999.9</v>
      </c>
    </row>
    <row r="139" spans="1:10" ht="15" thickBot="1" x14ac:dyDescent="0.35">
      <c r="A139" s="7" t="s">
        <v>127</v>
      </c>
      <c r="B139" s="8">
        <v>23000</v>
      </c>
    </row>
    <row r="140" spans="1:10" ht="15" thickBot="1" x14ac:dyDescent="0.35">
      <c r="A140" s="7" t="s">
        <v>128</v>
      </c>
      <c r="B140" s="8">
        <v>-0.1</v>
      </c>
    </row>
    <row r="141" spans="1:10" ht="15" thickBot="1" x14ac:dyDescent="0.35">
      <c r="A141" s="7" t="s">
        <v>129</v>
      </c>
      <c r="B141" s="8"/>
    </row>
    <row r="142" spans="1:10" ht="15" thickBot="1" x14ac:dyDescent="0.35">
      <c r="A142" s="7" t="s">
        <v>130</v>
      </c>
      <c r="B142" s="8"/>
    </row>
    <row r="143" spans="1:10" ht="15" thickBot="1" x14ac:dyDescent="0.35">
      <c r="A143" s="7" t="s">
        <v>131</v>
      </c>
      <c r="B143" s="8">
        <v>0</v>
      </c>
    </row>
    <row r="145" spans="1:1" x14ac:dyDescent="0.3">
      <c r="A145" s="9" t="s">
        <v>132</v>
      </c>
    </row>
    <row r="147" spans="1:1" x14ac:dyDescent="0.3">
      <c r="A147" s="10" t="s">
        <v>148</v>
      </c>
    </row>
    <row r="148" spans="1:1" x14ac:dyDescent="0.3">
      <c r="A148" s="10" t="s">
        <v>133</v>
      </c>
    </row>
  </sheetData>
  <mergeCells count="1">
    <mergeCell ref="G1:L1"/>
  </mergeCells>
  <conditionalFormatting sqref="J112:J13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hyperlinks>
    <hyperlink ref="A145" r:id="rId1" display="https://miau.my-x.hu/myx-free/coco/test/224777720190923200828.html" xr:uid="{E5491BB6-5FF0-4F3F-A8E5-FD7CDEAEBE9B}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9E8C7-45B3-40D5-9ECB-10E150EC1A1F}">
  <dimension ref="A1:AH28"/>
  <sheetViews>
    <sheetView zoomScale="50" zoomScaleNormal="50" workbookViewId="0"/>
  </sheetViews>
  <sheetFormatPr defaultRowHeight="14.4" x14ac:dyDescent="0.3"/>
  <cols>
    <col min="1" max="1" width="27.21875" bestFit="1" customWidth="1"/>
    <col min="2" max="2" width="7" bestFit="1" customWidth="1"/>
    <col min="3" max="3" width="12" bestFit="1" customWidth="1"/>
    <col min="4" max="4" width="14.44140625" bestFit="1" customWidth="1"/>
    <col min="5" max="5" width="12.44140625" bestFit="1" customWidth="1"/>
    <col min="6" max="6" width="14.21875" bestFit="1" customWidth="1"/>
    <col min="7" max="7" width="7" bestFit="1" customWidth="1"/>
    <col min="8" max="8" width="7.44140625" bestFit="1" customWidth="1"/>
    <col min="9" max="9" width="14.44140625" bestFit="1" customWidth="1"/>
    <col min="10" max="10" width="12.44140625" bestFit="1" customWidth="1"/>
    <col min="11" max="11" width="14.21875" bestFit="1" customWidth="1"/>
    <col min="12" max="12" width="8.33203125" bestFit="1" customWidth="1"/>
    <col min="13" max="13" width="3.109375" bestFit="1" customWidth="1"/>
    <col min="14" max="14" width="6.5546875" bestFit="1" customWidth="1"/>
    <col min="15" max="15" width="7" bestFit="1" customWidth="1"/>
    <col min="16" max="16" width="7.44140625" bestFit="1" customWidth="1"/>
    <col min="17" max="17" width="14.44140625" bestFit="1" customWidth="1"/>
    <col min="18" max="18" width="12.44140625" bestFit="1" customWidth="1"/>
    <col min="20" max="20" width="7.44140625" bestFit="1" customWidth="1"/>
    <col min="21" max="21" width="7" bestFit="1" customWidth="1"/>
    <col min="22" max="22" width="7.44140625" bestFit="1" customWidth="1"/>
    <col min="23" max="23" width="14.44140625" bestFit="1" customWidth="1"/>
    <col min="24" max="24" width="12.44140625" bestFit="1" customWidth="1"/>
    <col min="27" max="27" width="27.21875" bestFit="1" customWidth="1"/>
    <col min="28" max="29" width="12" bestFit="1" customWidth="1"/>
    <col min="30" max="30" width="14.44140625" bestFit="1" customWidth="1"/>
    <col min="31" max="31" width="12.44140625" bestFit="1" customWidth="1"/>
    <col min="32" max="32" width="14.21875" bestFit="1" customWidth="1"/>
    <col min="33" max="33" width="12" bestFit="1" customWidth="1"/>
    <col min="34" max="34" width="10.33203125" bestFit="1" customWidth="1"/>
  </cols>
  <sheetData>
    <row r="1" spans="1:34" x14ac:dyDescent="0.3">
      <c r="A1" t="s">
        <v>222</v>
      </c>
      <c r="B1">
        <v>1</v>
      </c>
      <c r="C1">
        <v>0</v>
      </c>
      <c r="D1">
        <v>1</v>
      </c>
      <c r="E1">
        <v>0</v>
      </c>
      <c r="F1" t="s">
        <v>221</v>
      </c>
      <c r="G1" s="37" t="s">
        <v>225</v>
      </c>
      <c r="H1" s="37"/>
      <c r="I1" s="37"/>
      <c r="J1" s="37"/>
      <c r="K1" s="37"/>
      <c r="N1">
        <v>1</v>
      </c>
      <c r="O1">
        <v>2</v>
      </c>
      <c r="P1">
        <v>3</v>
      </c>
      <c r="Q1">
        <v>4</v>
      </c>
      <c r="R1">
        <v>5</v>
      </c>
      <c r="AB1">
        <v>2</v>
      </c>
      <c r="AC1">
        <v>3</v>
      </c>
      <c r="AD1">
        <v>4</v>
      </c>
      <c r="AE1">
        <v>5</v>
      </c>
      <c r="AF1" t="s">
        <v>246</v>
      </c>
      <c r="AG1">
        <f>CORREL(AF3:AF25,AG3:AG25)</f>
        <v>0.93909194889391567</v>
      </c>
    </row>
    <row r="2" spans="1:34" ht="15" thickBot="1" x14ac:dyDescent="0.35">
      <c r="A2" s="14" t="s">
        <v>0</v>
      </c>
      <c r="B2" s="14" t="s">
        <v>28</v>
      </c>
      <c r="C2" s="14" t="s">
        <v>5</v>
      </c>
      <c r="D2" s="14" t="s">
        <v>217</v>
      </c>
      <c r="E2" s="14" t="s">
        <v>10</v>
      </c>
      <c r="F2" s="14" t="s">
        <v>17</v>
      </c>
      <c r="G2" s="14" t="str">
        <f>B2</f>
        <v>évjárat</v>
      </c>
      <c r="H2" s="14" t="str">
        <f t="shared" ref="H2:K2" si="0">C2</f>
        <v>árarány</v>
      </c>
      <c r="I2" s="14" t="str">
        <f t="shared" si="0"/>
        <v>darabszám (db)</v>
      </c>
      <c r="J2" s="14" t="str">
        <f t="shared" si="0"/>
        <v>átmérő (mm)</v>
      </c>
      <c r="K2" s="14" t="str">
        <f t="shared" si="0"/>
        <v>egységár (Ft/g)</v>
      </c>
      <c r="N2" t="s">
        <v>244</v>
      </c>
      <c r="O2" t="str">
        <f>G2</f>
        <v>évjárat</v>
      </c>
      <c r="P2" t="str">
        <f t="shared" ref="P2:R2" si="1">H2</f>
        <v>árarány</v>
      </c>
      <c r="Q2" t="str">
        <f t="shared" si="1"/>
        <v>darabszám (db)</v>
      </c>
      <c r="R2" t="str">
        <f t="shared" si="1"/>
        <v>átmérő (mm)</v>
      </c>
      <c r="U2" t="str">
        <f>O2</f>
        <v>évjárat</v>
      </c>
      <c r="V2" t="str">
        <f t="shared" ref="V2:X2" si="2">P2</f>
        <v>árarány</v>
      </c>
      <c r="W2" t="str">
        <f t="shared" si="2"/>
        <v>darabszám (db)</v>
      </c>
      <c r="X2" t="str">
        <f t="shared" si="2"/>
        <v>átmérő (mm)</v>
      </c>
      <c r="AB2" t="str">
        <f>U2</f>
        <v>évjárat</v>
      </c>
      <c r="AC2" t="str">
        <f>V2</f>
        <v>árarány</v>
      </c>
      <c r="AD2" t="str">
        <f>W2</f>
        <v>darabszám (db)</v>
      </c>
      <c r="AE2" t="str">
        <f>X2</f>
        <v>átmérő (mm)</v>
      </c>
      <c r="AF2" t="str">
        <f>K2</f>
        <v>egységár (Ft/g)</v>
      </c>
      <c r="AG2" t="s">
        <v>245</v>
      </c>
      <c r="AH2" t="s">
        <v>247</v>
      </c>
    </row>
    <row r="3" spans="1:34" x14ac:dyDescent="0.3">
      <c r="A3" t="s">
        <v>4</v>
      </c>
      <c r="B3">
        <v>2019</v>
      </c>
      <c r="C3">
        <v>0.42016806722689076</v>
      </c>
      <c r="D3">
        <v>2000</v>
      </c>
      <c r="E3">
        <v>22</v>
      </c>
      <c r="F3">
        <v>17043.826983672301</v>
      </c>
      <c r="G3">
        <f>RANK(B3,B$3:B$25,B$1)</f>
        <v>23</v>
      </c>
      <c r="H3">
        <f t="shared" ref="H3:J18" si="3">RANK(C3,C$3:C$25,C$1)</f>
        <v>12</v>
      </c>
      <c r="I3">
        <f t="shared" si="3"/>
        <v>6</v>
      </c>
      <c r="J3">
        <f t="shared" si="3"/>
        <v>2</v>
      </c>
      <c r="K3" s="11">
        <f>ROUND(F3,0)</f>
        <v>17044</v>
      </c>
      <c r="N3">
        <v>1</v>
      </c>
      <c r="O3" s="17">
        <v>28.106722150347117</v>
      </c>
      <c r="P3" s="17">
        <v>27.072459081322638</v>
      </c>
      <c r="Q3" s="17">
        <v>54.298971000907713</v>
      </c>
      <c r="R3" s="17">
        <v>24.95242530088063</v>
      </c>
      <c r="T3" t="s">
        <v>241</v>
      </c>
      <c r="U3" s="19">
        <f>O3-O4</f>
        <v>7.7420736488420516E-11</v>
      </c>
      <c r="V3" s="19">
        <f t="shared" ref="V3:V24" si="4">P3-P4</f>
        <v>0</v>
      </c>
      <c r="W3" s="19">
        <f t="shared" ref="W3:W24" si="5">Q3-Q4</f>
        <v>28.892637433684833</v>
      </c>
      <c r="X3" s="19">
        <f t="shared" ref="X3:X24" si="6">R3-R4</f>
        <v>5.7198690228688065E-12</v>
      </c>
      <c r="AA3" t="str">
        <f t="shared" ref="AA3:AA25" si="7">A3</f>
        <v>Árpád-házi Szent Piroska</v>
      </c>
      <c r="AB3">
        <f t="shared" ref="AB3:AB25" si="8">VLOOKUP(G3,$N$3:$R$25,AB$1,0)</f>
        <v>4.0290655163458036</v>
      </c>
      <c r="AC3">
        <f t="shared" ref="AC3:AC25" si="9">VLOOKUP(H3,$N$3:$R$25,AC$1,0)</f>
        <v>14.3094931009113</v>
      </c>
      <c r="AD3">
        <f t="shared" ref="AD3:AD25" si="10">VLOOKUP(I3,$N$3:$R$25,AD$1,0)</f>
        <v>11.6734269414039</v>
      </c>
      <c r="AE3">
        <f t="shared" ref="AE3:AE25" si="11">VLOOKUP(J3,$N$3:$R$25,AE$1,0)</f>
        <v>24.952425300874911</v>
      </c>
      <c r="AF3" s="11">
        <f>K3</f>
        <v>17044</v>
      </c>
      <c r="AG3">
        <f>PRODUCT(AB3:AE3)</f>
        <v>16793.44177327384</v>
      </c>
      <c r="AH3" s="11">
        <f>AF3-AG3</f>
        <v>250.55822672615977</v>
      </c>
    </row>
    <row r="4" spans="1:34" ht="15" thickBot="1" x14ac:dyDescent="0.35">
      <c r="A4" t="s">
        <v>13</v>
      </c>
      <c r="B4">
        <v>2018</v>
      </c>
      <c r="C4">
        <v>0.16129032258064516</v>
      </c>
      <c r="D4">
        <v>500</v>
      </c>
      <c r="E4">
        <v>20</v>
      </c>
      <c r="F4">
        <v>22199.942709825264</v>
      </c>
      <c r="G4">
        <f t="shared" ref="G4:J25" si="12">RANK(B4,B$3:B$25,B$1)</f>
        <v>21</v>
      </c>
      <c r="H4">
        <f t="shared" si="3"/>
        <v>17</v>
      </c>
      <c r="I4">
        <f t="shared" si="3"/>
        <v>1</v>
      </c>
      <c r="J4">
        <f t="shared" si="3"/>
        <v>9</v>
      </c>
      <c r="K4" s="11">
        <f t="shared" ref="K4:K25" si="13">ROUND(F4,0)</f>
        <v>22200</v>
      </c>
      <c r="N4">
        <v>2</v>
      </c>
      <c r="O4" s="18">
        <v>28.106722150269697</v>
      </c>
      <c r="P4" s="18">
        <v>27.072459081322641</v>
      </c>
      <c r="Q4" s="18">
        <v>25.40633356722288</v>
      </c>
      <c r="R4" s="18">
        <v>24.952425300874911</v>
      </c>
      <c r="T4" t="s">
        <v>242</v>
      </c>
      <c r="U4" s="19">
        <f t="shared" ref="U4:U24" si="14">O4-O5</f>
        <v>19.129475763447786</v>
      </c>
      <c r="V4" s="19">
        <f t="shared" si="4"/>
        <v>0</v>
      </c>
      <c r="W4" s="19">
        <f t="shared" si="5"/>
        <v>0</v>
      </c>
      <c r="X4" s="19">
        <f t="shared" si="6"/>
        <v>0</v>
      </c>
      <c r="AA4" t="str">
        <f t="shared" si="7"/>
        <v>Habsburg Albert aranyforintja</v>
      </c>
      <c r="AB4">
        <f t="shared" si="8"/>
        <v>4.0290655152542021</v>
      </c>
      <c r="AC4">
        <f t="shared" si="9"/>
        <v>6.2989193421725291</v>
      </c>
      <c r="AD4">
        <f t="shared" si="10"/>
        <v>54.298971000907713</v>
      </c>
      <c r="AE4">
        <f t="shared" si="11"/>
        <v>15.759644723556729</v>
      </c>
      <c r="AF4" s="11">
        <f t="shared" ref="AF4:AF25" si="15">K4</f>
        <v>22200</v>
      </c>
      <c r="AG4">
        <f t="shared" ref="AG4:AG25" si="16">PRODUCT(AB4:AE4)</f>
        <v>21717.428426084236</v>
      </c>
      <c r="AH4" s="11">
        <f t="shared" ref="AH4:AH25" si="17">AF4-AG4</f>
        <v>482.57157391576402</v>
      </c>
    </row>
    <row r="5" spans="1:34" x14ac:dyDescent="0.3">
      <c r="A5" t="s">
        <v>13</v>
      </c>
      <c r="B5">
        <v>2018</v>
      </c>
      <c r="C5">
        <v>0.7407407407407407</v>
      </c>
      <c r="D5">
        <v>2000</v>
      </c>
      <c r="E5">
        <v>20</v>
      </c>
      <c r="F5">
        <v>19335.433973073617</v>
      </c>
      <c r="G5">
        <f t="shared" si="12"/>
        <v>21</v>
      </c>
      <c r="H5">
        <f t="shared" si="3"/>
        <v>2</v>
      </c>
      <c r="I5">
        <f t="shared" si="3"/>
        <v>6</v>
      </c>
      <c r="J5">
        <f t="shared" si="3"/>
        <v>9</v>
      </c>
      <c r="K5" s="11">
        <f t="shared" si="13"/>
        <v>19335</v>
      </c>
      <c r="N5">
        <v>3</v>
      </c>
      <c r="O5" s="17">
        <v>8.9772463868219106</v>
      </c>
      <c r="P5" s="17">
        <v>27.072459081322638</v>
      </c>
      <c r="Q5" s="17">
        <v>25.406333567222855</v>
      </c>
      <c r="R5" s="17">
        <v>24.952425300874911</v>
      </c>
      <c r="T5" t="s">
        <v>242</v>
      </c>
      <c r="U5" s="19">
        <f t="shared" si="14"/>
        <v>0.80176742152992198</v>
      </c>
      <c r="V5" s="19">
        <f t="shared" si="4"/>
        <v>0</v>
      </c>
      <c r="W5" s="19">
        <f t="shared" si="5"/>
        <v>0</v>
      </c>
      <c r="X5" s="19">
        <f t="shared" si="6"/>
        <v>0</v>
      </c>
      <c r="AA5" t="str">
        <f t="shared" si="7"/>
        <v>Habsburg Albert aranyforintja</v>
      </c>
      <c r="AB5">
        <f t="shared" si="8"/>
        <v>4.0290655152542021</v>
      </c>
      <c r="AC5">
        <f t="shared" si="9"/>
        <v>27.072459081322641</v>
      </c>
      <c r="AD5">
        <f t="shared" si="10"/>
        <v>11.6734269414039</v>
      </c>
      <c r="AE5">
        <f t="shared" si="11"/>
        <v>15.759644723556729</v>
      </c>
      <c r="AF5" s="11">
        <f t="shared" si="15"/>
        <v>19335</v>
      </c>
      <c r="AG5">
        <f t="shared" si="16"/>
        <v>20066.740187445281</v>
      </c>
      <c r="AH5" s="11">
        <f t="shared" si="17"/>
        <v>-731.74018744528075</v>
      </c>
    </row>
    <row r="6" spans="1:34" ht="15" thickBot="1" x14ac:dyDescent="0.35">
      <c r="A6" t="s">
        <v>15</v>
      </c>
      <c r="B6">
        <v>2017</v>
      </c>
      <c r="C6">
        <v>0.45454545454545453</v>
      </c>
      <c r="D6">
        <v>5000</v>
      </c>
      <c r="E6">
        <v>11</v>
      </c>
      <c r="F6">
        <v>22000</v>
      </c>
      <c r="G6">
        <f t="shared" si="12"/>
        <v>19</v>
      </c>
      <c r="H6">
        <f t="shared" si="3"/>
        <v>6</v>
      </c>
      <c r="I6">
        <f t="shared" si="3"/>
        <v>13</v>
      </c>
      <c r="J6">
        <f t="shared" si="3"/>
        <v>18</v>
      </c>
      <c r="K6" s="11">
        <f t="shared" si="13"/>
        <v>22000</v>
      </c>
      <c r="N6">
        <v>4</v>
      </c>
      <c r="O6" s="18">
        <v>8.1754789652919886</v>
      </c>
      <c r="P6" s="18">
        <v>27.072459081322638</v>
      </c>
      <c r="Q6" s="18">
        <v>25.406333567222855</v>
      </c>
      <c r="R6" s="18">
        <v>24.952425300874904</v>
      </c>
      <c r="T6" t="s">
        <v>242</v>
      </c>
      <c r="U6" s="19">
        <f t="shared" si="14"/>
        <v>0</v>
      </c>
      <c r="V6" s="19">
        <f t="shared" si="4"/>
        <v>0</v>
      </c>
      <c r="W6" s="19">
        <f t="shared" si="5"/>
        <v>-4.1531222905177856E-12</v>
      </c>
      <c r="X6" s="19">
        <f t="shared" si="6"/>
        <v>0</v>
      </c>
      <c r="AA6" t="str">
        <f t="shared" si="7"/>
        <v>Arany János</v>
      </c>
      <c r="AB6">
        <f t="shared" si="8"/>
        <v>4.1475758484492014</v>
      </c>
      <c r="AC6">
        <f t="shared" si="9"/>
        <v>27.072459081332614</v>
      </c>
      <c r="AD6">
        <f t="shared" si="10"/>
        <v>11.673426941376091</v>
      </c>
      <c r="AE6">
        <f t="shared" si="11"/>
        <v>15.759644721281015</v>
      </c>
      <c r="AF6" s="11">
        <f t="shared" si="15"/>
        <v>22000</v>
      </c>
      <c r="AG6">
        <f t="shared" si="16"/>
        <v>20656.980292641409</v>
      </c>
      <c r="AH6" s="11">
        <f t="shared" si="17"/>
        <v>1343.0197073585914</v>
      </c>
    </row>
    <row r="7" spans="1:34" x14ac:dyDescent="0.3">
      <c r="A7" t="s">
        <v>18</v>
      </c>
      <c r="B7">
        <v>2017</v>
      </c>
      <c r="C7">
        <v>0.42016806722689076</v>
      </c>
      <c r="D7">
        <v>2000</v>
      </c>
      <c r="E7">
        <v>22</v>
      </c>
      <c r="F7">
        <v>17043.826983672301</v>
      </c>
      <c r="G7">
        <f t="shared" si="12"/>
        <v>19</v>
      </c>
      <c r="H7">
        <f t="shared" si="3"/>
        <v>12</v>
      </c>
      <c r="I7">
        <f t="shared" si="3"/>
        <v>6</v>
      </c>
      <c r="J7">
        <f t="shared" si="3"/>
        <v>2</v>
      </c>
      <c r="K7" s="11">
        <f t="shared" si="13"/>
        <v>17044</v>
      </c>
      <c r="N7">
        <v>5</v>
      </c>
      <c r="O7" s="17">
        <v>8.1754789652919886</v>
      </c>
      <c r="P7" s="17">
        <v>27.072459081322616</v>
      </c>
      <c r="Q7" s="17">
        <v>25.406333567227009</v>
      </c>
      <c r="R7" s="17">
        <v>24.952425300874896</v>
      </c>
      <c r="T7" t="s">
        <v>242</v>
      </c>
      <c r="U7" s="19">
        <f t="shared" si="14"/>
        <v>5.6132876125047915E-12</v>
      </c>
      <c r="V7" s="19">
        <f t="shared" si="4"/>
        <v>-9.9973362921446096E-12</v>
      </c>
      <c r="W7" s="19">
        <f t="shared" si="5"/>
        <v>13.732906625823109</v>
      </c>
      <c r="X7" s="19">
        <f t="shared" si="6"/>
        <v>6.9524253008748964</v>
      </c>
      <c r="AA7" t="str">
        <f t="shared" si="7"/>
        <v>Árpád-házi Szt.Margit</v>
      </c>
      <c r="AB7">
        <f t="shared" si="8"/>
        <v>4.1475758484492014</v>
      </c>
      <c r="AC7">
        <f t="shared" si="9"/>
        <v>14.3094931009113</v>
      </c>
      <c r="AD7">
        <f t="shared" si="10"/>
        <v>11.6734269414039</v>
      </c>
      <c r="AE7">
        <f t="shared" si="11"/>
        <v>24.952425300874911</v>
      </c>
      <c r="AF7" s="11">
        <f t="shared" si="15"/>
        <v>17044</v>
      </c>
      <c r="AG7">
        <f t="shared" si="16"/>
        <v>17287.40156460401</v>
      </c>
      <c r="AH7" s="11">
        <f t="shared" si="17"/>
        <v>-243.40156460400976</v>
      </c>
    </row>
    <row r="8" spans="1:34" ht="15" thickBot="1" x14ac:dyDescent="0.35">
      <c r="A8" t="s">
        <v>19</v>
      </c>
      <c r="B8">
        <v>2016</v>
      </c>
      <c r="C8">
        <v>0.16129032258064516</v>
      </c>
      <c r="D8">
        <v>500</v>
      </c>
      <c r="E8">
        <v>20</v>
      </c>
      <c r="F8">
        <v>22199.942709825264</v>
      </c>
      <c r="G8">
        <f t="shared" si="12"/>
        <v>16</v>
      </c>
      <c r="H8">
        <f t="shared" si="3"/>
        <v>17</v>
      </c>
      <c r="I8">
        <f t="shared" si="3"/>
        <v>1</v>
      </c>
      <c r="J8">
        <f t="shared" si="3"/>
        <v>9</v>
      </c>
      <c r="K8" s="11">
        <f t="shared" si="13"/>
        <v>22200</v>
      </c>
      <c r="N8">
        <v>6</v>
      </c>
      <c r="O8" s="18">
        <v>8.1754789652863753</v>
      </c>
      <c r="P8" s="18">
        <v>27.072459081332614</v>
      </c>
      <c r="Q8" s="18">
        <v>11.6734269414039</v>
      </c>
      <c r="R8" s="18">
        <v>18</v>
      </c>
      <c r="T8" t="s">
        <v>242</v>
      </c>
      <c r="U8" s="19">
        <f t="shared" si="14"/>
        <v>3.7582367586136138</v>
      </c>
      <c r="V8" s="19">
        <f t="shared" si="4"/>
        <v>10.072459081332614</v>
      </c>
      <c r="W8" s="19">
        <f t="shared" si="5"/>
        <v>4.7748471843078732E-12</v>
      </c>
      <c r="X8" s="19">
        <f t="shared" si="6"/>
        <v>1</v>
      </c>
      <c r="AA8" t="str">
        <f t="shared" si="7"/>
        <v>Zsigmond aranyforintja</v>
      </c>
      <c r="AB8">
        <f t="shared" si="8"/>
        <v>4.1475758484541227</v>
      </c>
      <c r="AC8">
        <f t="shared" si="9"/>
        <v>6.2989193421725291</v>
      </c>
      <c r="AD8">
        <f t="shared" si="10"/>
        <v>54.298971000907713</v>
      </c>
      <c r="AE8">
        <f t="shared" si="11"/>
        <v>15.759644723556729</v>
      </c>
      <c r="AF8" s="11">
        <f t="shared" si="15"/>
        <v>22200</v>
      </c>
      <c r="AG8">
        <f t="shared" si="16"/>
        <v>22356.221632418659</v>
      </c>
      <c r="AH8" s="11">
        <f t="shared" si="17"/>
        <v>-156.22163241865928</v>
      </c>
    </row>
    <row r="9" spans="1:34" x14ac:dyDescent="0.3">
      <c r="A9" t="s">
        <v>19</v>
      </c>
      <c r="B9">
        <v>2016</v>
      </c>
      <c r="C9">
        <v>0.7407407407407407</v>
      </c>
      <c r="D9">
        <v>2000</v>
      </c>
      <c r="E9">
        <v>20</v>
      </c>
      <c r="F9">
        <v>19335.433973073617</v>
      </c>
      <c r="G9">
        <f t="shared" si="12"/>
        <v>16</v>
      </c>
      <c r="H9">
        <f t="shared" si="3"/>
        <v>2</v>
      </c>
      <c r="I9">
        <f t="shared" si="3"/>
        <v>6</v>
      </c>
      <c r="J9">
        <f t="shared" si="3"/>
        <v>9</v>
      </c>
      <c r="K9" s="11">
        <f t="shared" si="13"/>
        <v>19335</v>
      </c>
      <c r="N9">
        <v>7</v>
      </c>
      <c r="O9" s="17">
        <v>4.4172422066727615</v>
      </c>
      <c r="P9" s="17">
        <v>17</v>
      </c>
      <c r="Q9" s="17">
        <v>11.673426941399125</v>
      </c>
      <c r="R9" s="17">
        <v>17</v>
      </c>
      <c r="T9" t="s">
        <v>242</v>
      </c>
      <c r="U9" s="19">
        <f t="shared" si="14"/>
        <v>0.26966635853737664</v>
      </c>
      <c r="V9" s="19">
        <f t="shared" si="4"/>
        <v>1</v>
      </c>
      <c r="W9" s="19">
        <f t="shared" si="5"/>
        <v>0</v>
      </c>
      <c r="X9" s="19">
        <f t="shared" si="6"/>
        <v>2.4034760409961109E-3</v>
      </c>
      <c r="AA9" t="str">
        <f t="shared" si="7"/>
        <v>Zsigmond aranyforintja</v>
      </c>
      <c r="AB9">
        <f t="shared" si="8"/>
        <v>4.1475758484541227</v>
      </c>
      <c r="AC9">
        <f t="shared" si="9"/>
        <v>27.072459081322641</v>
      </c>
      <c r="AD9">
        <f t="shared" si="10"/>
        <v>11.6734269414039</v>
      </c>
      <c r="AE9">
        <f t="shared" si="11"/>
        <v>15.759644723556729</v>
      </c>
      <c r="AF9" s="11">
        <f t="shared" si="15"/>
        <v>19335</v>
      </c>
      <c r="AG9">
        <f t="shared" si="16"/>
        <v>20656.980295690413</v>
      </c>
      <c r="AH9" s="11">
        <f t="shared" si="17"/>
        <v>-1321.9802956904132</v>
      </c>
    </row>
    <row r="10" spans="1:34" ht="15" thickBot="1" x14ac:dyDescent="0.35">
      <c r="A10" t="s">
        <v>20</v>
      </c>
      <c r="B10">
        <v>2016</v>
      </c>
      <c r="C10">
        <v>0.45454545454545453</v>
      </c>
      <c r="D10">
        <v>5000</v>
      </c>
      <c r="E10">
        <v>11</v>
      </c>
      <c r="F10">
        <v>22000</v>
      </c>
      <c r="G10">
        <f t="shared" si="12"/>
        <v>16</v>
      </c>
      <c r="H10">
        <f t="shared" si="3"/>
        <v>6</v>
      </c>
      <c r="I10">
        <f t="shared" si="3"/>
        <v>13</v>
      </c>
      <c r="J10">
        <f t="shared" si="3"/>
        <v>18</v>
      </c>
      <c r="K10" s="11">
        <f t="shared" si="13"/>
        <v>22000</v>
      </c>
      <c r="N10">
        <v>8</v>
      </c>
      <c r="O10" s="18">
        <v>4.1475758481353848</v>
      </c>
      <c r="P10" s="18">
        <v>16</v>
      </c>
      <c r="Q10" s="18">
        <v>11.673426941399134</v>
      </c>
      <c r="R10" s="18">
        <v>16.997596523959004</v>
      </c>
      <c r="T10" t="s">
        <v>242</v>
      </c>
      <c r="U10" s="19">
        <f t="shared" si="14"/>
        <v>-3.7179148648647242E-12</v>
      </c>
      <c r="V10" s="19">
        <f t="shared" si="4"/>
        <v>1</v>
      </c>
      <c r="W10" s="19">
        <f t="shared" si="5"/>
        <v>0</v>
      </c>
      <c r="X10" s="19">
        <f t="shared" si="6"/>
        <v>1.2379518004022749</v>
      </c>
      <c r="AA10" t="str">
        <f t="shared" si="7"/>
        <v>XXXI. Nyári Olimpia</v>
      </c>
      <c r="AB10">
        <f t="shared" si="8"/>
        <v>4.1475758484541227</v>
      </c>
      <c r="AC10">
        <f t="shared" si="9"/>
        <v>27.072459081332614</v>
      </c>
      <c r="AD10">
        <f t="shared" si="10"/>
        <v>11.673426941376091</v>
      </c>
      <c r="AE10">
        <f t="shared" si="11"/>
        <v>15.759644721281015</v>
      </c>
      <c r="AF10" s="11">
        <f t="shared" si="15"/>
        <v>22000</v>
      </c>
      <c r="AG10">
        <f t="shared" si="16"/>
        <v>20656.980292665921</v>
      </c>
      <c r="AH10" s="11">
        <f t="shared" si="17"/>
        <v>1343.0197073340787</v>
      </c>
    </row>
    <row r="11" spans="1:34" x14ac:dyDescent="0.3">
      <c r="A11" t="s">
        <v>21</v>
      </c>
      <c r="B11">
        <v>2015</v>
      </c>
      <c r="C11">
        <v>0.45454545454545453</v>
      </c>
      <c r="D11">
        <v>5000</v>
      </c>
      <c r="E11">
        <v>11</v>
      </c>
      <c r="F11">
        <v>22000</v>
      </c>
      <c r="G11">
        <f t="shared" si="12"/>
        <v>13</v>
      </c>
      <c r="H11">
        <f t="shared" si="3"/>
        <v>6</v>
      </c>
      <c r="I11">
        <f t="shared" si="3"/>
        <v>13</v>
      </c>
      <c r="J11">
        <f t="shared" si="3"/>
        <v>18</v>
      </c>
      <c r="K11" s="11">
        <f t="shared" si="13"/>
        <v>22000</v>
      </c>
      <c r="N11">
        <v>9</v>
      </c>
      <c r="O11" s="17">
        <v>4.1475758481391027</v>
      </c>
      <c r="P11" s="17">
        <v>15</v>
      </c>
      <c r="Q11" s="17">
        <v>11.673426941399137</v>
      </c>
      <c r="R11" s="17">
        <v>15.759644723556729</v>
      </c>
      <c r="T11" t="s">
        <v>242</v>
      </c>
      <c r="U11" s="19">
        <f t="shared" si="14"/>
        <v>0</v>
      </c>
      <c r="V11" s="19">
        <f t="shared" si="4"/>
        <v>0.69050689920545061</v>
      </c>
      <c r="W11" s="19">
        <f t="shared" si="5"/>
        <v>0</v>
      </c>
      <c r="X11" s="19">
        <f t="shared" si="6"/>
        <v>-3.0949465212870564E-11</v>
      </c>
      <c r="AA11" t="str">
        <f t="shared" si="7"/>
        <v>Semmelweis</v>
      </c>
      <c r="AB11">
        <f t="shared" si="8"/>
        <v>4.147575848454129</v>
      </c>
      <c r="AC11">
        <f t="shared" si="9"/>
        <v>27.072459081332614</v>
      </c>
      <c r="AD11">
        <f t="shared" si="10"/>
        <v>11.673426941376091</v>
      </c>
      <c r="AE11">
        <f t="shared" si="11"/>
        <v>15.759644721281015</v>
      </c>
      <c r="AF11" s="11">
        <f t="shared" si="15"/>
        <v>22000</v>
      </c>
      <c r="AG11">
        <f t="shared" si="16"/>
        <v>20656.98029266595</v>
      </c>
      <c r="AH11" s="11">
        <f t="shared" si="17"/>
        <v>1343.0197073340496</v>
      </c>
    </row>
    <row r="12" spans="1:34" ht="15" thickBot="1" x14ac:dyDescent="0.35">
      <c r="A12" t="s">
        <v>22</v>
      </c>
      <c r="B12">
        <v>2015</v>
      </c>
      <c r="C12">
        <v>0.45454545454545453</v>
      </c>
      <c r="D12">
        <v>5000</v>
      </c>
      <c r="E12">
        <v>11</v>
      </c>
      <c r="F12">
        <v>22000</v>
      </c>
      <c r="G12">
        <f t="shared" si="12"/>
        <v>13</v>
      </c>
      <c r="H12">
        <f t="shared" si="3"/>
        <v>6</v>
      </c>
      <c r="I12">
        <f t="shared" si="3"/>
        <v>13</v>
      </c>
      <c r="J12">
        <f t="shared" si="3"/>
        <v>18</v>
      </c>
      <c r="K12" s="11">
        <f t="shared" si="13"/>
        <v>22000</v>
      </c>
      <c r="N12">
        <v>10</v>
      </c>
      <c r="O12" s="18">
        <v>4.1475758481391054</v>
      </c>
      <c r="P12" s="18">
        <v>14.309493100794549</v>
      </c>
      <c r="Q12" s="18">
        <v>11.673426941399137</v>
      </c>
      <c r="R12" s="18">
        <v>15.759644723587678</v>
      </c>
      <c r="T12" t="s">
        <v>242</v>
      </c>
      <c r="U12" s="19">
        <f t="shared" si="14"/>
        <v>0</v>
      </c>
      <c r="V12" s="19">
        <f t="shared" si="4"/>
        <v>0</v>
      </c>
      <c r="W12" s="19">
        <f t="shared" si="5"/>
        <v>9.695355629446567E-12</v>
      </c>
      <c r="X12" s="19">
        <f t="shared" si="6"/>
        <v>0</v>
      </c>
      <c r="AA12" t="str">
        <f t="shared" si="7"/>
        <v>Vizsolyi Biblia</v>
      </c>
      <c r="AB12">
        <f t="shared" si="8"/>
        <v>4.147575848454129</v>
      </c>
      <c r="AC12">
        <f t="shared" si="9"/>
        <v>27.072459081332614</v>
      </c>
      <c r="AD12">
        <f t="shared" si="10"/>
        <v>11.673426941376091</v>
      </c>
      <c r="AE12">
        <f t="shared" si="11"/>
        <v>15.759644721281015</v>
      </c>
      <c r="AF12" s="11">
        <f t="shared" si="15"/>
        <v>22000</v>
      </c>
      <c r="AG12">
        <f t="shared" si="16"/>
        <v>20656.98029266595</v>
      </c>
      <c r="AH12" s="11">
        <f t="shared" si="17"/>
        <v>1343.0197073340496</v>
      </c>
    </row>
    <row r="13" spans="1:34" x14ac:dyDescent="0.3">
      <c r="A13" t="s">
        <v>22</v>
      </c>
      <c r="B13">
        <v>2015</v>
      </c>
      <c r="C13">
        <v>0.76923076923076927</v>
      </c>
      <c r="D13">
        <v>2000</v>
      </c>
      <c r="E13">
        <v>20</v>
      </c>
      <c r="F13">
        <v>18619.306788885704</v>
      </c>
      <c r="G13">
        <f t="shared" si="12"/>
        <v>13</v>
      </c>
      <c r="H13">
        <f t="shared" si="3"/>
        <v>1</v>
      </c>
      <c r="I13">
        <f t="shared" si="3"/>
        <v>6</v>
      </c>
      <c r="J13">
        <f t="shared" si="3"/>
        <v>9</v>
      </c>
      <c r="K13" s="11">
        <f t="shared" si="13"/>
        <v>18619</v>
      </c>
      <c r="N13">
        <v>11</v>
      </c>
      <c r="O13" s="17">
        <v>4.1475758481391054</v>
      </c>
      <c r="P13" s="17">
        <v>14.309493100794551</v>
      </c>
      <c r="Q13" s="17">
        <v>11.673426941389442</v>
      </c>
      <c r="R13" s="17">
        <v>15.759644723587691</v>
      </c>
      <c r="T13" t="s">
        <v>242</v>
      </c>
      <c r="U13" s="19">
        <f t="shared" si="14"/>
        <v>-3.1502001007766012E-10</v>
      </c>
      <c r="V13" s="19">
        <f t="shared" si="4"/>
        <v>-1.1674927691274206E-10</v>
      </c>
      <c r="W13" s="19">
        <f t="shared" si="5"/>
        <v>1.4219736499399005E-11</v>
      </c>
      <c r="X13" s="19">
        <f t="shared" si="6"/>
        <v>0</v>
      </c>
      <c r="AA13" t="str">
        <f t="shared" si="7"/>
        <v>Vizsolyi Biblia</v>
      </c>
      <c r="AB13">
        <f t="shared" si="8"/>
        <v>4.147575848454129</v>
      </c>
      <c r="AC13">
        <f t="shared" si="9"/>
        <v>27.072459081322638</v>
      </c>
      <c r="AD13">
        <f t="shared" si="10"/>
        <v>11.6734269414039</v>
      </c>
      <c r="AE13">
        <f t="shared" si="11"/>
        <v>15.759644723556729</v>
      </c>
      <c r="AF13" s="11">
        <f t="shared" si="15"/>
        <v>18619</v>
      </c>
      <c r="AG13">
        <f t="shared" si="16"/>
        <v>20656.980295690442</v>
      </c>
      <c r="AH13" s="11">
        <f t="shared" si="17"/>
        <v>-2037.9802956904423</v>
      </c>
    </row>
    <row r="14" spans="1:34" ht="15" thickBot="1" x14ac:dyDescent="0.35">
      <c r="A14" t="s">
        <v>23</v>
      </c>
      <c r="B14">
        <v>2014</v>
      </c>
      <c r="C14">
        <v>0.16129032258064516</v>
      </c>
      <c r="D14">
        <v>500</v>
      </c>
      <c r="E14">
        <v>20</v>
      </c>
      <c r="F14">
        <v>22199.942709825264</v>
      </c>
      <c r="G14">
        <f t="shared" si="12"/>
        <v>11</v>
      </c>
      <c r="H14">
        <f t="shared" si="3"/>
        <v>17</v>
      </c>
      <c r="I14">
        <f t="shared" si="3"/>
        <v>1</v>
      </c>
      <c r="J14">
        <f t="shared" si="3"/>
        <v>9</v>
      </c>
      <c r="K14" s="11">
        <f t="shared" si="13"/>
        <v>22200</v>
      </c>
      <c r="N14">
        <v>12</v>
      </c>
      <c r="O14" s="18">
        <v>4.1475758484541254</v>
      </c>
      <c r="P14" s="18">
        <v>14.3094931009113</v>
      </c>
      <c r="Q14" s="18">
        <v>11.673426941375222</v>
      </c>
      <c r="R14" s="18">
        <v>15.759644723587684</v>
      </c>
      <c r="T14" t="s">
        <v>242</v>
      </c>
      <c r="U14" s="19">
        <f t="shared" si="14"/>
        <v>0</v>
      </c>
      <c r="V14" s="19">
        <f t="shared" si="4"/>
        <v>3.3094931009113004</v>
      </c>
      <c r="W14" s="19">
        <f t="shared" si="5"/>
        <v>-8.6863849446672248E-13</v>
      </c>
      <c r="X14" s="19">
        <f t="shared" si="6"/>
        <v>0</v>
      </c>
      <c r="AA14" t="str">
        <f t="shared" si="7"/>
        <v>Mária aranyforintja</v>
      </c>
      <c r="AB14">
        <f t="shared" si="8"/>
        <v>4.1475758481391054</v>
      </c>
      <c r="AC14">
        <f t="shared" si="9"/>
        <v>6.2989193421725291</v>
      </c>
      <c r="AD14">
        <f t="shared" si="10"/>
        <v>54.298971000907713</v>
      </c>
      <c r="AE14">
        <f t="shared" si="11"/>
        <v>15.759644723556729</v>
      </c>
      <c r="AF14" s="11">
        <f t="shared" si="15"/>
        <v>22200</v>
      </c>
      <c r="AG14">
        <f t="shared" si="16"/>
        <v>22356.221630720655</v>
      </c>
      <c r="AH14" s="11">
        <f t="shared" si="17"/>
        <v>-156.2216307206545</v>
      </c>
    </row>
    <row r="15" spans="1:34" x14ac:dyDescent="0.3">
      <c r="A15" t="s">
        <v>23</v>
      </c>
      <c r="B15">
        <v>2014</v>
      </c>
      <c r="C15">
        <v>0.7407407407407407</v>
      </c>
      <c r="D15">
        <v>2000</v>
      </c>
      <c r="E15">
        <v>20</v>
      </c>
      <c r="F15">
        <v>19335.433973073617</v>
      </c>
      <c r="G15">
        <f t="shared" si="12"/>
        <v>11</v>
      </c>
      <c r="H15">
        <f t="shared" si="3"/>
        <v>2</v>
      </c>
      <c r="I15">
        <f t="shared" si="3"/>
        <v>6</v>
      </c>
      <c r="J15">
        <f t="shared" si="3"/>
        <v>9</v>
      </c>
      <c r="K15" s="11">
        <f t="shared" si="13"/>
        <v>19335</v>
      </c>
      <c r="N15">
        <v>13</v>
      </c>
      <c r="O15" s="17">
        <v>4.147575848454129</v>
      </c>
      <c r="P15" s="17">
        <v>11</v>
      </c>
      <c r="Q15" s="17">
        <v>11.673426941376091</v>
      </c>
      <c r="R15" s="17">
        <v>15.759644723587696</v>
      </c>
      <c r="T15" t="s">
        <v>242</v>
      </c>
      <c r="U15" s="19">
        <f t="shared" si="14"/>
        <v>0</v>
      </c>
      <c r="V15" s="19">
        <f t="shared" si="4"/>
        <v>3.421972084642281</v>
      </c>
      <c r="W15" s="19">
        <f t="shared" si="5"/>
        <v>1.6734269413760909</v>
      </c>
      <c r="X15" s="19">
        <f t="shared" si="6"/>
        <v>0</v>
      </c>
      <c r="AA15" t="str">
        <f t="shared" si="7"/>
        <v>Mária aranyforintja</v>
      </c>
      <c r="AB15">
        <f t="shared" si="8"/>
        <v>4.1475758481391054</v>
      </c>
      <c r="AC15">
        <f t="shared" si="9"/>
        <v>27.072459081322641</v>
      </c>
      <c r="AD15">
        <f t="shared" si="10"/>
        <v>11.6734269414039</v>
      </c>
      <c r="AE15">
        <f t="shared" si="11"/>
        <v>15.759644723556729</v>
      </c>
      <c r="AF15" s="11">
        <f t="shared" si="15"/>
        <v>19335</v>
      </c>
      <c r="AG15">
        <f t="shared" si="16"/>
        <v>20656.980294121477</v>
      </c>
      <c r="AH15" s="11">
        <f t="shared" si="17"/>
        <v>-1321.9802941214766</v>
      </c>
    </row>
    <row r="16" spans="1:34" ht="15" thickBot="1" x14ac:dyDescent="0.35">
      <c r="A16" t="s">
        <v>24</v>
      </c>
      <c r="B16">
        <v>2013</v>
      </c>
      <c r="C16">
        <v>0.16129032258064516</v>
      </c>
      <c r="D16">
        <v>500</v>
      </c>
      <c r="E16">
        <v>20</v>
      </c>
      <c r="F16">
        <v>22199.942709825264</v>
      </c>
      <c r="G16">
        <f t="shared" si="12"/>
        <v>8</v>
      </c>
      <c r="H16">
        <f t="shared" si="3"/>
        <v>17</v>
      </c>
      <c r="I16">
        <f t="shared" si="3"/>
        <v>1</v>
      </c>
      <c r="J16">
        <f t="shared" si="3"/>
        <v>9</v>
      </c>
      <c r="K16" s="11">
        <f t="shared" si="13"/>
        <v>22200</v>
      </c>
      <c r="N16">
        <v>14</v>
      </c>
      <c r="O16" s="18">
        <v>4.1475758484541281</v>
      </c>
      <c r="P16" s="18">
        <v>7.578027915357719</v>
      </c>
      <c r="Q16" s="18">
        <v>10</v>
      </c>
      <c r="R16" s="18">
        <v>15.759644723587694</v>
      </c>
      <c r="T16" t="s">
        <v>242</v>
      </c>
      <c r="U16" s="19">
        <f t="shared" si="14"/>
        <v>0</v>
      </c>
      <c r="V16" s="19">
        <f t="shared" si="4"/>
        <v>1.2791085733045167</v>
      </c>
      <c r="W16" s="19">
        <f t="shared" si="5"/>
        <v>1</v>
      </c>
      <c r="X16" s="19">
        <f t="shared" si="6"/>
        <v>0</v>
      </c>
      <c r="AA16" t="str">
        <f t="shared" si="7"/>
        <v>Lajos aranyforintja</v>
      </c>
      <c r="AB16">
        <f t="shared" si="8"/>
        <v>4.1475758481353848</v>
      </c>
      <c r="AC16">
        <f t="shared" si="9"/>
        <v>6.2989193421725291</v>
      </c>
      <c r="AD16">
        <f t="shared" si="10"/>
        <v>54.298971000907713</v>
      </c>
      <c r="AE16">
        <f t="shared" si="11"/>
        <v>15.759644723556729</v>
      </c>
      <c r="AF16" s="11">
        <f t="shared" si="15"/>
        <v>22200</v>
      </c>
      <c r="AG16">
        <f t="shared" si="16"/>
        <v>22356.221630700602</v>
      </c>
      <c r="AH16" s="11">
        <f t="shared" si="17"/>
        <v>-156.22163070060196</v>
      </c>
    </row>
    <row r="17" spans="1:34" x14ac:dyDescent="0.3">
      <c r="A17" t="s">
        <v>25</v>
      </c>
      <c r="B17">
        <v>2013</v>
      </c>
      <c r="C17">
        <v>0.45454545454545453</v>
      </c>
      <c r="D17">
        <v>5000</v>
      </c>
      <c r="E17">
        <v>11</v>
      </c>
      <c r="F17">
        <v>22000</v>
      </c>
      <c r="G17">
        <f t="shared" si="12"/>
        <v>8</v>
      </c>
      <c r="H17">
        <f t="shared" si="3"/>
        <v>6</v>
      </c>
      <c r="I17">
        <f t="shared" si="3"/>
        <v>13</v>
      </c>
      <c r="J17">
        <f t="shared" si="3"/>
        <v>18</v>
      </c>
      <c r="K17" s="11">
        <f t="shared" si="13"/>
        <v>22000</v>
      </c>
      <c r="N17">
        <v>15</v>
      </c>
      <c r="O17" s="17">
        <v>4.1475758484541281</v>
      </c>
      <c r="P17" s="17">
        <v>6.2989193420532024</v>
      </c>
      <c r="Q17" s="17">
        <v>9</v>
      </c>
      <c r="R17" s="17">
        <v>15.759644723587702</v>
      </c>
      <c r="T17" t="s">
        <v>242</v>
      </c>
      <c r="U17" s="19">
        <f t="shared" si="14"/>
        <v>0</v>
      </c>
      <c r="V17" s="19">
        <f t="shared" si="4"/>
        <v>0</v>
      </c>
      <c r="W17" s="19">
        <f t="shared" si="5"/>
        <v>1</v>
      </c>
      <c r="X17" s="19">
        <f t="shared" si="6"/>
        <v>-2.3126389692151861E-11</v>
      </c>
      <c r="AA17" t="str">
        <f t="shared" si="7"/>
        <v>Robert Capa</v>
      </c>
      <c r="AB17">
        <f t="shared" si="8"/>
        <v>4.1475758481353848</v>
      </c>
      <c r="AC17">
        <f t="shared" si="9"/>
        <v>27.072459081332614</v>
      </c>
      <c r="AD17">
        <f t="shared" si="10"/>
        <v>11.673426941376091</v>
      </c>
      <c r="AE17">
        <f t="shared" si="11"/>
        <v>15.759644721281015</v>
      </c>
      <c r="AF17" s="11">
        <f t="shared" si="15"/>
        <v>22000</v>
      </c>
      <c r="AG17">
        <f t="shared" si="16"/>
        <v>20656.980291078449</v>
      </c>
      <c r="AH17" s="11">
        <f t="shared" si="17"/>
        <v>1343.0197089215508</v>
      </c>
    </row>
    <row r="18" spans="1:34" ht="15" thickBot="1" x14ac:dyDescent="0.35">
      <c r="A18" t="s">
        <v>24</v>
      </c>
      <c r="B18">
        <v>2013</v>
      </c>
      <c r="C18">
        <v>0.7407407407407407</v>
      </c>
      <c r="D18">
        <v>3000</v>
      </c>
      <c r="E18">
        <v>20</v>
      </c>
      <c r="F18">
        <v>19335.433973073617</v>
      </c>
      <c r="G18">
        <f t="shared" si="12"/>
        <v>8</v>
      </c>
      <c r="H18">
        <f t="shared" si="3"/>
        <v>2</v>
      </c>
      <c r="I18">
        <f t="shared" si="3"/>
        <v>12</v>
      </c>
      <c r="J18">
        <f t="shared" si="3"/>
        <v>9</v>
      </c>
      <c r="K18" s="11">
        <f t="shared" si="13"/>
        <v>19335</v>
      </c>
      <c r="N18">
        <v>16</v>
      </c>
      <c r="O18" s="18">
        <v>4.1475758484541227</v>
      </c>
      <c r="P18" s="18">
        <v>6.2989193420532024</v>
      </c>
      <c r="Q18" s="18">
        <v>8</v>
      </c>
      <c r="R18" s="18">
        <v>15.759644723610828</v>
      </c>
      <c r="T18" t="s">
        <v>242</v>
      </c>
      <c r="U18" s="19">
        <f t="shared" si="14"/>
        <v>-2.8208546609675977E-12</v>
      </c>
      <c r="V18" s="19">
        <f t="shared" si="4"/>
        <v>-1.1932677068671182E-10</v>
      </c>
      <c r="W18" s="19">
        <f t="shared" si="5"/>
        <v>1</v>
      </c>
      <c r="X18" s="19">
        <f t="shared" si="6"/>
        <v>0</v>
      </c>
      <c r="AA18" t="str">
        <f t="shared" si="7"/>
        <v>Lajos aranyforintja</v>
      </c>
      <c r="AB18">
        <f t="shared" si="8"/>
        <v>4.1475758481353848</v>
      </c>
      <c r="AC18">
        <f t="shared" si="9"/>
        <v>27.072459081322641</v>
      </c>
      <c r="AD18">
        <f t="shared" si="10"/>
        <v>11.673426941375222</v>
      </c>
      <c r="AE18">
        <f t="shared" si="11"/>
        <v>15.759644723556729</v>
      </c>
      <c r="AF18" s="11">
        <f t="shared" si="15"/>
        <v>19335</v>
      </c>
      <c r="AG18">
        <f t="shared" si="16"/>
        <v>20656.980294052195</v>
      </c>
      <c r="AH18" s="11">
        <f t="shared" si="17"/>
        <v>-1321.9802940521949</v>
      </c>
    </row>
    <row r="19" spans="1:34" x14ac:dyDescent="0.3">
      <c r="A19" t="s">
        <v>26</v>
      </c>
      <c r="B19">
        <v>2012</v>
      </c>
      <c r="C19">
        <v>0.45454545454545453</v>
      </c>
      <c r="D19">
        <v>5000</v>
      </c>
      <c r="E19">
        <v>11</v>
      </c>
      <c r="F19">
        <v>22000</v>
      </c>
      <c r="G19">
        <f t="shared" si="12"/>
        <v>7</v>
      </c>
      <c r="H19">
        <f t="shared" si="12"/>
        <v>6</v>
      </c>
      <c r="I19">
        <f t="shared" si="12"/>
        <v>13</v>
      </c>
      <c r="J19">
        <f t="shared" si="12"/>
        <v>18</v>
      </c>
      <c r="K19" s="11">
        <f t="shared" si="13"/>
        <v>22000</v>
      </c>
      <c r="N19">
        <v>17</v>
      </c>
      <c r="O19" s="17">
        <v>4.1475758484569436</v>
      </c>
      <c r="P19" s="17">
        <v>6.2989193421725291</v>
      </c>
      <c r="Q19" s="17">
        <v>7</v>
      </c>
      <c r="R19" s="17">
        <v>15.759644723610824</v>
      </c>
      <c r="T19" t="s">
        <v>242</v>
      </c>
      <c r="U19" s="19">
        <f t="shared" si="14"/>
        <v>0</v>
      </c>
      <c r="V19" s="19">
        <f t="shared" si="4"/>
        <v>0</v>
      </c>
      <c r="W19" s="19">
        <f t="shared" si="5"/>
        <v>1</v>
      </c>
      <c r="X19" s="19">
        <f t="shared" si="6"/>
        <v>2.3298092344248289E-9</v>
      </c>
      <c r="AA19" t="str">
        <f t="shared" si="7"/>
        <v>XXX. Nyári Olimpiai Játékok</v>
      </c>
      <c r="AB19">
        <f t="shared" si="8"/>
        <v>4.4172422066727615</v>
      </c>
      <c r="AC19">
        <f t="shared" si="9"/>
        <v>27.072459081332614</v>
      </c>
      <c r="AD19">
        <f t="shared" si="10"/>
        <v>11.673426941376091</v>
      </c>
      <c r="AE19">
        <f t="shared" si="11"/>
        <v>15.759644721281015</v>
      </c>
      <c r="AF19" s="11">
        <f t="shared" si="15"/>
        <v>22000</v>
      </c>
      <c r="AG19">
        <f t="shared" si="16"/>
        <v>22000.052210059217</v>
      </c>
      <c r="AH19" s="11">
        <f t="shared" si="17"/>
        <v>-5.2210059217031812E-2</v>
      </c>
    </row>
    <row r="20" spans="1:34" ht="15" thickBot="1" x14ac:dyDescent="0.35">
      <c r="A20" t="s">
        <v>27</v>
      </c>
      <c r="B20">
        <v>2011</v>
      </c>
      <c r="C20">
        <v>0.1388888888888889</v>
      </c>
      <c r="D20">
        <v>1500</v>
      </c>
      <c r="E20">
        <v>22</v>
      </c>
      <c r="F20">
        <v>25780.578630764823</v>
      </c>
      <c r="G20">
        <f t="shared" si="12"/>
        <v>5</v>
      </c>
      <c r="H20">
        <f t="shared" si="12"/>
        <v>21</v>
      </c>
      <c r="I20">
        <f t="shared" si="12"/>
        <v>5</v>
      </c>
      <c r="J20">
        <f t="shared" si="12"/>
        <v>2</v>
      </c>
      <c r="K20" s="11">
        <f t="shared" si="13"/>
        <v>25781</v>
      </c>
      <c r="N20">
        <v>18</v>
      </c>
      <c r="O20" s="18">
        <v>4.1475758484569436</v>
      </c>
      <c r="P20" s="18">
        <v>6.2989193421725274</v>
      </c>
      <c r="Q20" s="18">
        <v>6</v>
      </c>
      <c r="R20" s="18">
        <v>15.759644721281015</v>
      </c>
      <c r="T20" t="s">
        <v>242</v>
      </c>
      <c r="U20" s="19">
        <f t="shared" si="14"/>
        <v>7.7422512845259917E-12</v>
      </c>
      <c r="V20" s="19">
        <f t="shared" si="4"/>
        <v>0</v>
      </c>
      <c r="W20" s="19">
        <f t="shared" si="5"/>
        <v>1</v>
      </c>
      <c r="X20" s="19">
        <f t="shared" si="6"/>
        <v>10.759644721281015</v>
      </c>
      <c r="AA20" t="str">
        <f t="shared" si="7"/>
        <v>Liszt Ferenc</v>
      </c>
      <c r="AB20">
        <f t="shared" si="8"/>
        <v>8.1754789652919886</v>
      </c>
      <c r="AC20">
        <f t="shared" si="9"/>
        <v>4.9742927400686483</v>
      </c>
      <c r="AD20">
        <f t="shared" si="10"/>
        <v>25.406333567227009</v>
      </c>
      <c r="AE20">
        <f t="shared" si="11"/>
        <v>24.952425300874911</v>
      </c>
      <c r="AF20" s="11">
        <f t="shared" si="15"/>
        <v>25781</v>
      </c>
      <c r="AG20">
        <f t="shared" si="16"/>
        <v>25780.973089811614</v>
      </c>
      <c r="AH20" s="11">
        <f t="shared" si="17"/>
        <v>2.6910188385954825E-2</v>
      </c>
    </row>
    <row r="21" spans="1:34" x14ac:dyDescent="0.3">
      <c r="A21" t="s">
        <v>27</v>
      </c>
      <c r="B21">
        <v>2011</v>
      </c>
      <c r="C21">
        <v>0.3968253968253968</v>
      </c>
      <c r="D21">
        <v>5000</v>
      </c>
      <c r="E21">
        <v>22</v>
      </c>
      <c r="F21">
        <v>18046.405041535378</v>
      </c>
      <c r="G21">
        <f t="shared" si="12"/>
        <v>5</v>
      </c>
      <c r="H21">
        <f t="shared" si="12"/>
        <v>14</v>
      </c>
      <c r="I21">
        <f t="shared" si="12"/>
        <v>13</v>
      </c>
      <c r="J21">
        <f t="shared" si="12"/>
        <v>2</v>
      </c>
      <c r="K21" s="11">
        <f t="shared" si="13"/>
        <v>18046</v>
      </c>
      <c r="N21">
        <v>19</v>
      </c>
      <c r="O21" s="17">
        <v>4.1475758484492014</v>
      </c>
      <c r="P21" s="17">
        <v>6.2989193421725247</v>
      </c>
      <c r="Q21" s="17">
        <v>5</v>
      </c>
      <c r="R21" s="17">
        <v>5</v>
      </c>
      <c r="T21" t="s">
        <v>242</v>
      </c>
      <c r="U21" s="19">
        <f t="shared" si="14"/>
        <v>0.11851033319315718</v>
      </c>
      <c r="V21" s="19">
        <f t="shared" si="4"/>
        <v>1.3246266021032733</v>
      </c>
      <c r="W21" s="19">
        <f t="shared" si="5"/>
        <v>0.27866496514468508</v>
      </c>
      <c r="X21" s="19">
        <f t="shared" si="6"/>
        <v>1</v>
      </c>
      <c r="AA21" t="str">
        <f t="shared" si="7"/>
        <v>Liszt Ferenc</v>
      </c>
      <c r="AB21">
        <f t="shared" si="8"/>
        <v>8.1754789652919886</v>
      </c>
      <c r="AC21">
        <f t="shared" si="9"/>
        <v>7.578027915357719</v>
      </c>
      <c r="AD21">
        <f t="shared" si="10"/>
        <v>11.673426941376091</v>
      </c>
      <c r="AE21">
        <f t="shared" si="11"/>
        <v>24.952425300874911</v>
      </c>
      <c r="AF21" s="11">
        <f t="shared" si="15"/>
        <v>18046</v>
      </c>
      <c r="AG21">
        <f t="shared" si="16"/>
        <v>18045.982836610619</v>
      </c>
      <c r="AH21" s="11">
        <f t="shared" si="17"/>
        <v>1.7163389380584704E-2</v>
      </c>
    </row>
    <row r="22" spans="1:34" ht="15" thickBot="1" x14ac:dyDescent="0.35">
      <c r="A22" t="s">
        <v>29</v>
      </c>
      <c r="B22">
        <v>2009</v>
      </c>
      <c r="C22">
        <v>0.33333333333333331</v>
      </c>
      <c r="D22">
        <v>5000</v>
      </c>
      <c r="E22">
        <v>25</v>
      </c>
      <c r="F22">
        <v>15000</v>
      </c>
      <c r="G22">
        <f t="shared" si="12"/>
        <v>4</v>
      </c>
      <c r="H22">
        <f t="shared" si="12"/>
        <v>15</v>
      </c>
      <c r="I22">
        <f t="shared" si="12"/>
        <v>13</v>
      </c>
      <c r="J22">
        <f t="shared" si="12"/>
        <v>1</v>
      </c>
      <c r="K22" s="11">
        <f t="shared" si="13"/>
        <v>15000</v>
      </c>
      <c r="N22">
        <v>20</v>
      </c>
      <c r="O22" s="18">
        <v>4.0290655152560442</v>
      </c>
      <c r="P22" s="18">
        <v>4.9742927400692514</v>
      </c>
      <c r="Q22" s="18">
        <v>4.7213350348553149</v>
      </c>
      <c r="R22" s="18">
        <v>4</v>
      </c>
      <c r="T22" t="s">
        <v>242</v>
      </c>
      <c r="U22" s="19">
        <f t="shared" si="14"/>
        <v>1.8420820424580597E-12</v>
      </c>
      <c r="V22" s="19">
        <f t="shared" si="4"/>
        <v>6.0307314697638503E-13</v>
      </c>
      <c r="W22" s="19">
        <f t="shared" si="5"/>
        <v>1.0753176127309416E-11</v>
      </c>
      <c r="X22" s="19">
        <f t="shared" si="6"/>
        <v>1</v>
      </c>
      <c r="AA22" t="str">
        <f t="shared" si="7"/>
        <v>Kazinczy Ferenc </v>
      </c>
      <c r="AB22">
        <f t="shared" si="8"/>
        <v>8.1754789652919886</v>
      </c>
      <c r="AC22">
        <f t="shared" si="9"/>
        <v>6.2989193420532024</v>
      </c>
      <c r="AD22">
        <f t="shared" si="10"/>
        <v>11.673426941376091</v>
      </c>
      <c r="AE22">
        <f t="shared" si="11"/>
        <v>24.95242530088063</v>
      </c>
      <c r="AF22" s="11">
        <f t="shared" si="15"/>
        <v>15000</v>
      </c>
      <c r="AG22">
        <f t="shared" si="16"/>
        <v>14999.969860964417</v>
      </c>
      <c r="AH22" s="11">
        <f t="shared" si="17"/>
        <v>3.0139035583488294E-2</v>
      </c>
    </row>
    <row r="23" spans="1:34" x14ac:dyDescent="0.3">
      <c r="A23" t="s">
        <v>30</v>
      </c>
      <c r="B23">
        <v>1998</v>
      </c>
      <c r="C23">
        <v>0.17391304347826086</v>
      </c>
      <c r="D23">
        <v>5000</v>
      </c>
      <c r="E23">
        <v>22</v>
      </c>
      <c r="F23">
        <v>16470.925236321971</v>
      </c>
      <c r="G23">
        <f t="shared" si="12"/>
        <v>3</v>
      </c>
      <c r="H23">
        <f t="shared" si="12"/>
        <v>16</v>
      </c>
      <c r="I23">
        <f t="shared" si="12"/>
        <v>13</v>
      </c>
      <c r="J23">
        <f t="shared" si="12"/>
        <v>2</v>
      </c>
      <c r="K23" s="11">
        <f t="shared" si="13"/>
        <v>16471</v>
      </c>
      <c r="N23">
        <v>21</v>
      </c>
      <c r="O23" s="17">
        <v>4.0290655152542021</v>
      </c>
      <c r="P23" s="17">
        <v>4.9742927400686483</v>
      </c>
      <c r="Q23" s="17">
        <v>4.7213350348445617</v>
      </c>
      <c r="R23" s="17">
        <v>3</v>
      </c>
      <c r="T23" t="s">
        <v>242</v>
      </c>
      <c r="U23" s="19">
        <f t="shared" si="14"/>
        <v>-5.2371884606827734E-10</v>
      </c>
      <c r="V23" s="19">
        <f t="shared" si="4"/>
        <v>-2.915001573455811E-12</v>
      </c>
      <c r="W23" s="19">
        <f t="shared" si="5"/>
        <v>2.7000623958883807E-13</v>
      </c>
      <c r="X23" s="19">
        <f t="shared" si="6"/>
        <v>1</v>
      </c>
      <c r="AA23" t="str">
        <f t="shared" si="7"/>
        <v>szabadságharc</v>
      </c>
      <c r="AB23">
        <f t="shared" si="8"/>
        <v>8.9772463868219106</v>
      </c>
      <c r="AC23">
        <f t="shared" si="9"/>
        <v>6.2989193420532024</v>
      </c>
      <c r="AD23">
        <f t="shared" si="10"/>
        <v>11.673426941376091</v>
      </c>
      <c r="AE23">
        <f t="shared" si="11"/>
        <v>24.952425300874911</v>
      </c>
      <c r="AF23" s="11">
        <f t="shared" si="15"/>
        <v>16471</v>
      </c>
      <c r="AG23">
        <f t="shared" si="16"/>
        <v>16471.01360157926</v>
      </c>
      <c r="AH23" s="11">
        <f t="shared" si="17"/>
        <v>-1.3601579259557184E-2</v>
      </c>
    </row>
    <row r="24" spans="1:34" ht="15" thickBot="1" x14ac:dyDescent="0.35">
      <c r="A24" t="s">
        <v>31</v>
      </c>
      <c r="B24">
        <v>1992</v>
      </c>
      <c r="C24">
        <v>8.6956521739130432E-2</v>
      </c>
      <c r="D24">
        <v>10000</v>
      </c>
      <c r="E24">
        <v>22</v>
      </c>
      <c r="F24">
        <v>16470.925236321971</v>
      </c>
      <c r="G24">
        <f t="shared" si="12"/>
        <v>2</v>
      </c>
      <c r="H24">
        <f t="shared" si="12"/>
        <v>22</v>
      </c>
      <c r="I24">
        <f t="shared" si="12"/>
        <v>22</v>
      </c>
      <c r="J24">
        <f t="shared" si="12"/>
        <v>2</v>
      </c>
      <c r="K24" s="11">
        <f t="shared" si="13"/>
        <v>16471</v>
      </c>
      <c r="N24">
        <v>22</v>
      </c>
      <c r="O24" s="18">
        <v>4.0290655157779209</v>
      </c>
      <c r="P24" s="18">
        <v>4.9742927400715633</v>
      </c>
      <c r="Q24" s="18">
        <v>4.7213350348442917</v>
      </c>
      <c r="R24" s="18">
        <v>2</v>
      </c>
      <c r="T24" t="s">
        <v>243</v>
      </c>
      <c r="U24" s="19">
        <f t="shared" si="14"/>
        <v>-5.6788262980944637E-10</v>
      </c>
      <c r="V24" s="19">
        <f t="shared" si="4"/>
        <v>3.9742927400715633</v>
      </c>
      <c r="W24" s="19">
        <f t="shared" si="5"/>
        <v>3.7213350348442917</v>
      </c>
      <c r="X24" s="19">
        <f t="shared" si="6"/>
        <v>1</v>
      </c>
      <c r="AA24" t="str">
        <f t="shared" si="7"/>
        <v>Károly Róbert</v>
      </c>
      <c r="AB24">
        <f t="shared" si="8"/>
        <v>28.106722150269697</v>
      </c>
      <c r="AC24">
        <f t="shared" si="9"/>
        <v>4.9742927400715633</v>
      </c>
      <c r="AD24">
        <f t="shared" si="10"/>
        <v>4.7213350348442917</v>
      </c>
      <c r="AE24">
        <f t="shared" si="11"/>
        <v>24.952425300874911</v>
      </c>
      <c r="AF24" s="11">
        <f t="shared" si="15"/>
        <v>16471</v>
      </c>
      <c r="AG24">
        <f t="shared" si="16"/>
        <v>16470.968045840957</v>
      </c>
      <c r="AH24" s="11">
        <f t="shared" si="17"/>
        <v>3.1954159043380059E-2</v>
      </c>
    </row>
    <row r="25" spans="1:34" x14ac:dyDescent="0.3">
      <c r="A25" t="s">
        <v>32</v>
      </c>
      <c r="B25">
        <v>1991</v>
      </c>
      <c r="C25">
        <v>8.6956521739130432E-2</v>
      </c>
      <c r="D25">
        <v>10000</v>
      </c>
      <c r="E25">
        <v>22</v>
      </c>
      <c r="F25">
        <v>16470.925236321971</v>
      </c>
      <c r="G25">
        <f t="shared" si="12"/>
        <v>1</v>
      </c>
      <c r="H25">
        <f t="shared" si="12"/>
        <v>22</v>
      </c>
      <c r="I25">
        <f t="shared" si="12"/>
        <v>22</v>
      </c>
      <c r="J25">
        <f t="shared" si="12"/>
        <v>2</v>
      </c>
      <c r="K25" s="11">
        <f t="shared" si="13"/>
        <v>16471</v>
      </c>
      <c r="N25">
        <v>23</v>
      </c>
      <c r="O25" s="17">
        <v>4.0290655163458036</v>
      </c>
      <c r="P25" s="17">
        <v>1</v>
      </c>
      <c r="Q25" s="17">
        <v>1</v>
      </c>
      <c r="R25" s="17">
        <v>1</v>
      </c>
      <c r="AA25" t="str">
        <f t="shared" si="7"/>
        <v>II.János Pál pápa</v>
      </c>
      <c r="AB25">
        <f t="shared" si="8"/>
        <v>28.106722150347117</v>
      </c>
      <c r="AC25">
        <f t="shared" si="9"/>
        <v>4.9742927400715633</v>
      </c>
      <c r="AD25">
        <f t="shared" si="10"/>
        <v>4.7213350348442917</v>
      </c>
      <c r="AE25">
        <f t="shared" si="11"/>
        <v>24.952425300874911</v>
      </c>
      <c r="AF25" s="11">
        <f t="shared" si="15"/>
        <v>16471</v>
      </c>
      <c r="AG25">
        <f t="shared" si="16"/>
        <v>16470.968045886329</v>
      </c>
      <c r="AH25" s="11">
        <f t="shared" si="17"/>
        <v>3.1954113670508377E-2</v>
      </c>
    </row>
    <row r="26" spans="1:34" x14ac:dyDescent="0.3">
      <c r="AF26" t="s">
        <v>261</v>
      </c>
      <c r="AG26" t="s">
        <v>261</v>
      </c>
      <c r="AH26" t="s">
        <v>248</v>
      </c>
    </row>
    <row r="27" spans="1:34" x14ac:dyDescent="0.3">
      <c r="AF27" s="11">
        <f>SUM(AF3:AF25)</f>
        <v>459087</v>
      </c>
      <c r="AG27" s="11">
        <f>SUM(AG3:AG25)</f>
        <v>459086.42717727192</v>
      </c>
      <c r="AH27" s="11">
        <f>SUMSQ(AH3:AH25)</f>
        <v>19378327.433117602</v>
      </c>
    </row>
    <row r="28" spans="1:34" x14ac:dyDescent="0.3">
      <c r="AG28">
        <f>AF27/AG27</f>
        <v>1.0000012477448563</v>
      </c>
    </row>
  </sheetData>
  <mergeCells count="1">
    <mergeCell ref="G1:K1"/>
  </mergeCells>
  <conditionalFormatting sqref="O3:R2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:X2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0BF8B-F893-4555-85F4-F7F7CCC3611F}">
  <dimension ref="A1:AL28"/>
  <sheetViews>
    <sheetView topLeftCell="B1" zoomScale="50" zoomScaleNormal="50" workbookViewId="0">
      <selection activeCell="AL1" sqref="AL1"/>
    </sheetView>
  </sheetViews>
  <sheetFormatPr defaultRowHeight="14.4" x14ac:dyDescent="0.3"/>
  <cols>
    <col min="1" max="1" width="29.77734375" bestFit="1" customWidth="1"/>
    <col min="2" max="2" width="8.88671875" bestFit="1" customWidth="1"/>
    <col min="3" max="3" width="12" bestFit="1" customWidth="1"/>
    <col min="4" max="4" width="14.33203125" bestFit="1" customWidth="1"/>
    <col min="5" max="5" width="12.33203125" bestFit="1" customWidth="1"/>
    <col min="6" max="6" width="14" bestFit="1" customWidth="1"/>
    <col min="7" max="7" width="12" bestFit="1" customWidth="1"/>
    <col min="8" max="8" width="7.33203125" bestFit="1" customWidth="1"/>
    <col min="9" max="9" width="14.33203125" bestFit="1" customWidth="1"/>
    <col min="10" max="10" width="12.33203125" bestFit="1" customWidth="1"/>
    <col min="11" max="11" width="14" bestFit="1" customWidth="1"/>
    <col min="12" max="12" width="7.77734375" bestFit="1" customWidth="1"/>
    <col min="13" max="13" width="3.109375" bestFit="1" customWidth="1"/>
    <col min="14" max="14" width="6.5546875" bestFit="1" customWidth="1"/>
    <col min="15" max="15" width="6.88671875" bestFit="1" customWidth="1"/>
    <col min="16" max="16" width="7.33203125" bestFit="1" customWidth="1"/>
    <col min="17" max="17" width="14.33203125" bestFit="1" customWidth="1"/>
    <col min="18" max="18" width="12.33203125" bestFit="1" customWidth="1"/>
    <col min="20" max="20" width="7.44140625" bestFit="1" customWidth="1"/>
    <col min="21" max="21" width="6.88671875" bestFit="1" customWidth="1"/>
    <col min="22" max="22" width="7.33203125" bestFit="1" customWidth="1"/>
    <col min="23" max="23" width="14.33203125" bestFit="1" customWidth="1"/>
    <col min="24" max="24" width="12.33203125" bestFit="1" customWidth="1"/>
    <col min="27" max="27" width="26.88671875" bestFit="1" customWidth="1"/>
    <col min="28" max="28" width="6.88671875" bestFit="1" customWidth="1"/>
    <col min="29" max="29" width="7.33203125" bestFit="1" customWidth="1"/>
    <col min="30" max="30" width="14.33203125" bestFit="1" customWidth="1"/>
    <col min="31" max="31" width="12.33203125" bestFit="1" customWidth="1"/>
    <col min="32" max="32" width="14" bestFit="1" customWidth="1"/>
    <col min="33" max="33" width="12" bestFit="1" customWidth="1"/>
    <col min="34" max="34" width="10" bestFit="1" customWidth="1"/>
    <col min="35" max="35" width="11" bestFit="1" customWidth="1"/>
    <col min="36" max="36" width="10" bestFit="1" customWidth="1"/>
    <col min="37" max="37" width="5.109375" bestFit="1" customWidth="1"/>
  </cols>
  <sheetData>
    <row r="1" spans="1:38" ht="15" thickBot="1" x14ac:dyDescent="0.35">
      <c r="A1" t="s">
        <v>222</v>
      </c>
      <c r="B1">
        <v>1</v>
      </c>
      <c r="C1">
        <v>0</v>
      </c>
      <c r="D1">
        <v>1</v>
      </c>
      <c r="E1">
        <v>0</v>
      </c>
      <c r="F1" t="s">
        <v>221</v>
      </c>
      <c r="G1" s="37" t="s">
        <v>225</v>
      </c>
      <c r="H1" s="37"/>
      <c r="I1" s="37"/>
      <c r="J1" s="37"/>
      <c r="K1" s="37"/>
      <c r="N1">
        <v>1</v>
      </c>
      <c r="O1">
        <v>2</v>
      </c>
      <c r="P1">
        <v>3</v>
      </c>
      <c r="Q1">
        <v>4</v>
      </c>
      <c r="R1">
        <v>5</v>
      </c>
      <c r="AB1">
        <v>2</v>
      </c>
      <c r="AC1">
        <v>3</v>
      </c>
      <c r="AD1">
        <v>4</v>
      </c>
      <c r="AE1">
        <v>5</v>
      </c>
      <c r="AF1" t="s">
        <v>246</v>
      </c>
      <c r="AG1">
        <f>CORREL(AF3:AF25,AG3:AG25)</f>
        <v>0.93909194889391567</v>
      </c>
      <c r="AH1" t="s">
        <v>250</v>
      </c>
      <c r="AJ1" t="s">
        <v>251</v>
      </c>
      <c r="AK1" s="36">
        <f>SUM(AK3:AK25)</f>
        <v>16</v>
      </c>
      <c r="AL1" t="s">
        <v>272</v>
      </c>
    </row>
    <row r="2" spans="1:38" ht="15" thickBot="1" x14ac:dyDescent="0.35">
      <c r="A2" s="14" t="s">
        <v>0</v>
      </c>
      <c r="B2" s="14" t="s">
        <v>28</v>
      </c>
      <c r="C2" s="14" t="s">
        <v>5</v>
      </c>
      <c r="D2" s="14" t="s">
        <v>217</v>
      </c>
      <c r="E2" s="14" t="s">
        <v>10</v>
      </c>
      <c r="F2" s="14" t="s">
        <v>17</v>
      </c>
      <c r="G2" s="14" t="str">
        <f>B2</f>
        <v>évjárat</v>
      </c>
      <c r="H2" s="14" t="str">
        <f t="shared" ref="H2:K2" si="0">C2</f>
        <v>árarány</v>
      </c>
      <c r="I2" s="14" t="str">
        <f t="shared" si="0"/>
        <v>darabszám (db)</v>
      </c>
      <c r="J2" s="14" t="str">
        <f t="shared" si="0"/>
        <v>átmérő (mm)</v>
      </c>
      <c r="K2" s="14" t="str">
        <f t="shared" si="0"/>
        <v>egységár (Ft/g)</v>
      </c>
      <c r="N2" t="s">
        <v>244</v>
      </c>
      <c r="O2" t="str">
        <f>G2</f>
        <v>évjárat</v>
      </c>
      <c r="P2" t="str">
        <f t="shared" ref="P2:R2" si="1">H2</f>
        <v>árarány</v>
      </c>
      <c r="Q2" t="str">
        <f t="shared" si="1"/>
        <v>darabszám (db)</v>
      </c>
      <c r="R2" t="str">
        <f t="shared" si="1"/>
        <v>átmérő (mm)</v>
      </c>
      <c r="U2" t="str">
        <f>O2</f>
        <v>évjárat</v>
      </c>
      <c r="V2" t="str">
        <f t="shared" ref="V2:X2" si="2">P2</f>
        <v>árarány</v>
      </c>
      <c r="W2" t="str">
        <f t="shared" si="2"/>
        <v>darabszám (db)</v>
      </c>
      <c r="X2" t="str">
        <f t="shared" si="2"/>
        <v>átmérő (mm)</v>
      </c>
      <c r="AB2" t="str">
        <f>U2</f>
        <v>évjárat</v>
      </c>
      <c r="AC2" t="str">
        <f>V2</f>
        <v>árarány</v>
      </c>
      <c r="AD2" t="str">
        <f>W2</f>
        <v>darabszám (db)</v>
      </c>
      <c r="AE2" t="str">
        <f>X2</f>
        <v>átmérő (mm)</v>
      </c>
      <c r="AF2" t="str">
        <f>K2</f>
        <v>egységár (Ft/g)</v>
      </c>
      <c r="AG2" s="33" t="s">
        <v>245</v>
      </c>
      <c r="AH2" t="s">
        <v>247</v>
      </c>
      <c r="AI2" t="s">
        <v>249</v>
      </c>
      <c r="AJ2" t="s">
        <v>247</v>
      </c>
      <c r="AK2" t="s">
        <v>252</v>
      </c>
    </row>
    <row r="3" spans="1:38" x14ac:dyDescent="0.3">
      <c r="A3" t="s">
        <v>4</v>
      </c>
      <c r="B3">
        <v>2019</v>
      </c>
      <c r="C3">
        <v>0.42016806722689076</v>
      </c>
      <c r="D3">
        <v>2000</v>
      </c>
      <c r="E3">
        <v>22</v>
      </c>
      <c r="F3">
        <v>17043.826983672301</v>
      </c>
      <c r="G3">
        <f>RANK(B3,B$3:B$25,B$1)</f>
        <v>23</v>
      </c>
      <c r="H3">
        <f t="shared" ref="H3:J18" si="3">RANK(C3,C$3:C$25,C$1)</f>
        <v>12</v>
      </c>
      <c r="I3">
        <f t="shared" si="3"/>
        <v>6</v>
      </c>
      <c r="J3">
        <f t="shared" si="3"/>
        <v>2</v>
      </c>
      <c r="K3" s="11">
        <f>ROUND(F3,0)</f>
        <v>17044</v>
      </c>
      <c r="N3">
        <v>1</v>
      </c>
      <c r="O3" s="17">
        <v>28.106722150347117</v>
      </c>
      <c r="P3" s="17">
        <v>27.072459081322638</v>
      </c>
      <c r="Q3" s="17">
        <v>54.298971000907713</v>
      </c>
      <c r="R3" s="17">
        <v>24.95242530088063</v>
      </c>
      <c r="T3" t="s">
        <v>241</v>
      </c>
      <c r="U3" s="19">
        <f>O3-O4</f>
        <v>7.7420736488420516E-11</v>
      </c>
      <c r="V3" s="19">
        <f t="shared" ref="V3:X24" si="4">P3-P4</f>
        <v>0</v>
      </c>
      <c r="W3" s="19">
        <f t="shared" si="4"/>
        <v>28.892637433684833</v>
      </c>
      <c r="X3" s="19">
        <f t="shared" si="4"/>
        <v>5.7198690228688065E-12</v>
      </c>
      <c r="AA3" t="str">
        <f t="shared" ref="AA3:AA25" si="5">A3</f>
        <v>Árpád-házi Szent Piroska</v>
      </c>
      <c r="AB3" s="21">
        <f t="shared" ref="AB3:AB25" si="6">VLOOKUP(G3,$N$3:$R$25,AB$1,0)</f>
        <v>4.0290655163458036</v>
      </c>
      <c r="AC3" s="21">
        <f t="shared" ref="AC3:AC25" si="7">VLOOKUP(H3,$N$3:$R$25,AC$1,0)</f>
        <v>14.3094931009113</v>
      </c>
      <c r="AD3" s="21">
        <f t="shared" ref="AD3:AD25" si="8">VLOOKUP(I3,$N$3:$R$25,AD$1,0)</f>
        <v>11.6734269414039</v>
      </c>
      <c r="AE3" s="21">
        <f t="shared" ref="AE3:AE25" si="9">VLOOKUP(J3,$N$3:$R$25,AE$1,0)</f>
        <v>24.952425300874911</v>
      </c>
      <c r="AF3" s="21">
        <f>K3</f>
        <v>17044</v>
      </c>
      <c r="AG3" s="34">
        <f>PRODUCT(AB3:AE3)</f>
        <v>16793.44177327384</v>
      </c>
      <c r="AH3" s="21">
        <f>AF3-AG3</f>
        <v>250.55822672615977</v>
      </c>
      <c r="AI3" s="21">
        <f>ABS(AH3)</f>
        <v>250.55822672615977</v>
      </c>
      <c r="AJ3">
        <f>'coco std'!H112</f>
        <v>-93.5</v>
      </c>
      <c r="AK3">
        <f>IF(AJ3*AH3&lt;0,0,1)</f>
        <v>0</v>
      </c>
    </row>
    <row r="4" spans="1:38" ht="15" thickBot="1" x14ac:dyDescent="0.35">
      <c r="A4" t="s">
        <v>13</v>
      </c>
      <c r="B4">
        <v>2018</v>
      </c>
      <c r="C4">
        <v>0.16129032258064516</v>
      </c>
      <c r="D4">
        <v>500</v>
      </c>
      <c r="E4">
        <v>20</v>
      </c>
      <c r="F4">
        <v>22199.942709825264</v>
      </c>
      <c r="G4">
        <f t="shared" ref="G4:J25" si="10">RANK(B4,B$3:B$25,B$1)</f>
        <v>21</v>
      </c>
      <c r="H4">
        <f t="shared" si="3"/>
        <v>17</v>
      </c>
      <c r="I4">
        <f t="shared" si="3"/>
        <v>1</v>
      </c>
      <c r="J4">
        <f t="shared" si="3"/>
        <v>9</v>
      </c>
      <c r="K4" s="11">
        <f t="shared" ref="K4:K25" si="11">ROUND(F4,0)</f>
        <v>22200</v>
      </c>
      <c r="N4">
        <v>2</v>
      </c>
      <c r="O4" s="18">
        <v>28.106722150269697</v>
      </c>
      <c r="P4" s="18">
        <v>27.072459081322641</v>
      </c>
      <c r="Q4" s="18">
        <v>25.40633356722288</v>
      </c>
      <c r="R4" s="18">
        <v>24.952425300874911</v>
      </c>
      <c r="T4" t="s">
        <v>242</v>
      </c>
      <c r="U4" s="19">
        <f t="shared" ref="U4:U24" si="12">O4-O5</f>
        <v>19.129475763447786</v>
      </c>
      <c r="V4" s="19">
        <f t="shared" si="4"/>
        <v>0</v>
      </c>
      <c r="W4" s="19">
        <f t="shared" si="4"/>
        <v>0</v>
      </c>
      <c r="X4" s="19">
        <f t="shared" si="4"/>
        <v>0</v>
      </c>
      <c r="AA4" t="str">
        <f t="shared" si="5"/>
        <v>Habsburg Albert aranyforintja</v>
      </c>
      <c r="AB4" s="21">
        <f t="shared" si="6"/>
        <v>4.0290655152542021</v>
      </c>
      <c r="AC4" s="21">
        <f t="shared" si="7"/>
        <v>6.2989193421725291</v>
      </c>
      <c r="AD4" s="21">
        <f t="shared" si="8"/>
        <v>54.298971000907713</v>
      </c>
      <c r="AE4" s="21">
        <f t="shared" si="9"/>
        <v>15.759644723556729</v>
      </c>
      <c r="AF4" s="21">
        <f t="shared" ref="AF4:AF25" si="13">K4</f>
        <v>22200</v>
      </c>
      <c r="AG4" s="34">
        <f t="shared" ref="AG4:AG25" si="14">PRODUCT(AB4:AE4)</f>
        <v>21717.428426084236</v>
      </c>
      <c r="AH4" s="21">
        <f t="shared" ref="AH4:AH25" si="15">AF4-AG4</f>
        <v>482.57157391576402</v>
      </c>
      <c r="AI4" s="21">
        <f t="shared" ref="AI4:AI25" si="16">ABS(AH4)</f>
        <v>482.57157391576402</v>
      </c>
      <c r="AJ4">
        <f>'coco std'!H113</f>
        <v>238.1</v>
      </c>
      <c r="AK4">
        <f t="shared" ref="AK4:AK25" si="17">IF(AJ4*AH4&lt;0,0,1)</f>
        <v>1</v>
      </c>
    </row>
    <row r="5" spans="1:38" x14ac:dyDescent="0.3">
      <c r="A5" t="s">
        <v>13</v>
      </c>
      <c r="B5">
        <v>2018</v>
      </c>
      <c r="C5">
        <v>0.7407407407407407</v>
      </c>
      <c r="D5">
        <v>2000</v>
      </c>
      <c r="E5">
        <v>20</v>
      </c>
      <c r="F5">
        <v>19335.433973073617</v>
      </c>
      <c r="G5">
        <f t="shared" si="10"/>
        <v>21</v>
      </c>
      <c r="H5">
        <f t="shared" si="3"/>
        <v>2</v>
      </c>
      <c r="I5">
        <f t="shared" si="3"/>
        <v>6</v>
      </c>
      <c r="J5">
        <f t="shared" si="3"/>
        <v>9</v>
      </c>
      <c r="K5" s="11">
        <f t="shared" si="11"/>
        <v>19335</v>
      </c>
      <c r="N5">
        <v>3</v>
      </c>
      <c r="O5" s="17">
        <v>8.9772463868219106</v>
      </c>
      <c r="P5" s="17">
        <v>27.072459081322638</v>
      </c>
      <c r="Q5" s="17">
        <v>25.406333567222855</v>
      </c>
      <c r="R5" s="17">
        <v>24.952425300874911</v>
      </c>
      <c r="T5" t="s">
        <v>242</v>
      </c>
      <c r="U5" s="19">
        <f t="shared" si="12"/>
        <v>0.80176742152992198</v>
      </c>
      <c r="V5" s="19">
        <f t="shared" si="4"/>
        <v>0</v>
      </c>
      <c r="W5" s="19">
        <f t="shared" si="4"/>
        <v>0</v>
      </c>
      <c r="X5" s="19">
        <f t="shared" si="4"/>
        <v>0</v>
      </c>
      <c r="AA5" t="str">
        <f t="shared" si="5"/>
        <v>Habsburg Albert aranyforintja</v>
      </c>
      <c r="AB5" s="21">
        <f t="shared" si="6"/>
        <v>4.0290655152542021</v>
      </c>
      <c r="AC5" s="21">
        <f t="shared" si="7"/>
        <v>27.072459081322641</v>
      </c>
      <c r="AD5" s="21">
        <f t="shared" si="8"/>
        <v>11.6734269414039</v>
      </c>
      <c r="AE5" s="21">
        <f t="shared" si="9"/>
        <v>15.759644723556729</v>
      </c>
      <c r="AF5" s="21">
        <f t="shared" si="13"/>
        <v>19335</v>
      </c>
      <c r="AG5" s="34">
        <f t="shared" si="14"/>
        <v>20066.740187445281</v>
      </c>
      <c r="AH5" s="21">
        <f t="shared" si="15"/>
        <v>-731.74018744528075</v>
      </c>
      <c r="AI5" s="21">
        <f t="shared" si="16"/>
        <v>731.74018744528075</v>
      </c>
      <c r="AJ5">
        <f>'coco std'!H114</f>
        <v>-1086</v>
      </c>
      <c r="AK5">
        <f t="shared" si="17"/>
        <v>1</v>
      </c>
    </row>
    <row r="6" spans="1:38" ht="15" thickBot="1" x14ac:dyDescent="0.35">
      <c r="A6" t="s">
        <v>15</v>
      </c>
      <c r="B6">
        <v>2017</v>
      </c>
      <c r="C6">
        <v>0.45454545454545453</v>
      </c>
      <c r="D6">
        <v>5000</v>
      </c>
      <c r="E6">
        <v>11</v>
      </c>
      <c r="F6">
        <v>22000</v>
      </c>
      <c r="G6">
        <f t="shared" si="10"/>
        <v>19</v>
      </c>
      <c r="H6">
        <f t="shared" si="3"/>
        <v>6</v>
      </c>
      <c r="I6">
        <f t="shared" si="3"/>
        <v>13</v>
      </c>
      <c r="J6">
        <f t="shared" si="3"/>
        <v>18</v>
      </c>
      <c r="K6" s="11">
        <f t="shared" si="11"/>
        <v>22000</v>
      </c>
      <c r="N6">
        <v>4</v>
      </c>
      <c r="O6" s="18">
        <v>8.1754789652919886</v>
      </c>
      <c r="P6" s="18">
        <v>27.072459081322638</v>
      </c>
      <c r="Q6" s="18">
        <v>25.406333567222855</v>
      </c>
      <c r="R6" s="18">
        <v>24.952425300874904</v>
      </c>
      <c r="T6" t="s">
        <v>242</v>
      </c>
      <c r="U6" s="19">
        <f t="shared" si="12"/>
        <v>0</v>
      </c>
      <c r="V6" s="19">
        <f t="shared" si="4"/>
        <v>0</v>
      </c>
      <c r="W6" s="19">
        <f t="shared" si="4"/>
        <v>-4.1531222905177856E-12</v>
      </c>
      <c r="X6" s="19">
        <f t="shared" si="4"/>
        <v>0</v>
      </c>
      <c r="AA6" t="str">
        <f t="shared" si="5"/>
        <v>Arany János</v>
      </c>
      <c r="AB6" s="21">
        <f t="shared" si="6"/>
        <v>4.1475758484492014</v>
      </c>
      <c r="AC6" s="21">
        <f t="shared" si="7"/>
        <v>27.072459081332614</v>
      </c>
      <c r="AD6" s="21">
        <f t="shared" si="8"/>
        <v>11.673426941376091</v>
      </c>
      <c r="AE6" s="21">
        <f t="shared" si="9"/>
        <v>15.759644721281015</v>
      </c>
      <c r="AF6" s="21">
        <f t="shared" si="13"/>
        <v>22000</v>
      </c>
      <c r="AG6" s="34">
        <f t="shared" si="14"/>
        <v>20656.980292641409</v>
      </c>
      <c r="AH6" s="21">
        <f t="shared" si="15"/>
        <v>1343.0197073585914</v>
      </c>
      <c r="AI6" s="21">
        <f t="shared" si="16"/>
        <v>1343.0197073585914</v>
      </c>
      <c r="AJ6">
        <f>'coco std'!H115</f>
        <v>1579</v>
      </c>
      <c r="AK6">
        <f t="shared" si="17"/>
        <v>1</v>
      </c>
    </row>
    <row r="7" spans="1:38" x14ac:dyDescent="0.3">
      <c r="A7" t="s">
        <v>18</v>
      </c>
      <c r="B7">
        <v>2017</v>
      </c>
      <c r="C7">
        <v>0.42016806722689076</v>
      </c>
      <c r="D7">
        <v>2000</v>
      </c>
      <c r="E7">
        <v>22</v>
      </c>
      <c r="F7">
        <v>17043.826983672301</v>
      </c>
      <c r="G7">
        <f t="shared" si="10"/>
        <v>19</v>
      </c>
      <c r="H7">
        <f t="shared" si="3"/>
        <v>12</v>
      </c>
      <c r="I7">
        <f t="shared" si="3"/>
        <v>6</v>
      </c>
      <c r="J7">
        <f t="shared" si="3"/>
        <v>2</v>
      </c>
      <c r="K7" s="11">
        <f t="shared" si="11"/>
        <v>17044</v>
      </c>
      <c r="N7">
        <v>5</v>
      </c>
      <c r="O7" s="17">
        <v>8.1754789652919886</v>
      </c>
      <c r="P7" s="17">
        <v>27.072459081322616</v>
      </c>
      <c r="Q7" s="17">
        <v>25.406333567227009</v>
      </c>
      <c r="R7" s="17">
        <v>24.952425300874896</v>
      </c>
      <c r="T7" t="s">
        <v>242</v>
      </c>
      <c r="U7" s="19">
        <f t="shared" si="12"/>
        <v>5.6132876125047915E-12</v>
      </c>
      <c r="V7" s="19">
        <f t="shared" si="4"/>
        <v>-9.9973362921446096E-12</v>
      </c>
      <c r="W7" s="19">
        <f t="shared" si="4"/>
        <v>13.732906625823109</v>
      </c>
      <c r="X7" s="19">
        <f t="shared" si="4"/>
        <v>6.9524253008748964</v>
      </c>
      <c r="AA7" t="str">
        <f t="shared" si="5"/>
        <v>Árpád-házi Szt.Margit</v>
      </c>
      <c r="AB7" s="21">
        <f t="shared" si="6"/>
        <v>4.1475758484492014</v>
      </c>
      <c r="AC7" s="21">
        <f t="shared" si="7"/>
        <v>14.3094931009113</v>
      </c>
      <c r="AD7" s="21">
        <f t="shared" si="8"/>
        <v>11.6734269414039</v>
      </c>
      <c r="AE7" s="21">
        <f t="shared" si="9"/>
        <v>24.952425300874911</v>
      </c>
      <c r="AF7" s="21">
        <f t="shared" si="13"/>
        <v>17044</v>
      </c>
      <c r="AG7" s="34">
        <f t="shared" si="14"/>
        <v>17287.40156460401</v>
      </c>
      <c r="AH7" s="21">
        <f t="shared" si="15"/>
        <v>-243.40156460400976</v>
      </c>
      <c r="AI7" s="21">
        <f t="shared" si="16"/>
        <v>243.40156460400976</v>
      </c>
      <c r="AJ7">
        <f>'coco std'!H116</f>
        <v>-93.5</v>
      </c>
      <c r="AK7">
        <f t="shared" si="17"/>
        <v>1</v>
      </c>
    </row>
    <row r="8" spans="1:38" ht="15" thickBot="1" x14ac:dyDescent="0.35">
      <c r="A8" t="s">
        <v>19</v>
      </c>
      <c r="B8">
        <v>2016</v>
      </c>
      <c r="C8">
        <v>0.16129032258064516</v>
      </c>
      <c r="D8">
        <v>500</v>
      </c>
      <c r="E8">
        <v>20</v>
      </c>
      <c r="F8">
        <v>22199.942709825264</v>
      </c>
      <c r="G8">
        <f t="shared" si="10"/>
        <v>16</v>
      </c>
      <c r="H8">
        <f t="shared" si="3"/>
        <v>17</v>
      </c>
      <c r="I8">
        <f t="shared" si="3"/>
        <v>1</v>
      </c>
      <c r="J8">
        <f t="shared" si="3"/>
        <v>9</v>
      </c>
      <c r="K8" s="11">
        <f t="shared" si="11"/>
        <v>22200</v>
      </c>
      <c r="N8">
        <v>6</v>
      </c>
      <c r="O8" s="18">
        <v>8.1754789652863753</v>
      </c>
      <c r="P8" s="18">
        <v>27.072459081332614</v>
      </c>
      <c r="Q8" s="18">
        <v>11.6734269414039</v>
      </c>
      <c r="R8" s="18">
        <v>18</v>
      </c>
      <c r="T8" t="s">
        <v>242</v>
      </c>
      <c r="U8" s="19">
        <f t="shared" si="12"/>
        <v>3.7582367586136138</v>
      </c>
      <c r="V8" s="19">
        <f t="shared" si="4"/>
        <v>10.072459081332614</v>
      </c>
      <c r="W8" s="19">
        <f t="shared" si="4"/>
        <v>4.7748471843078732E-12</v>
      </c>
      <c r="X8" s="19">
        <f t="shared" si="4"/>
        <v>1</v>
      </c>
      <c r="AA8" t="str">
        <f t="shared" si="5"/>
        <v>Zsigmond aranyforintja</v>
      </c>
      <c r="AB8" s="21">
        <f t="shared" si="6"/>
        <v>4.1475758484541227</v>
      </c>
      <c r="AC8" s="21">
        <f t="shared" si="7"/>
        <v>6.2989193421725291</v>
      </c>
      <c r="AD8" s="21">
        <f t="shared" si="8"/>
        <v>54.298971000907713</v>
      </c>
      <c r="AE8" s="21">
        <f t="shared" si="9"/>
        <v>15.759644723556729</v>
      </c>
      <c r="AF8" s="21">
        <f t="shared" si="13"/>
        <v>22200</v>
      </c>
      <c r="AG8" s="34">
        <f t="shared" si="14"/>
        <v>22356.221632418659</v>
      </c>
      <c r="AH8" s="21">
        <f t="shared" si="15"/>
        <v>-156.22163241865928</v>
      </c>
      <c r="AI8" s="21">
        <f t="shared" si="16"/>
        <v>156.22163241865928</v>
      </c>
      <c r="AJ8">
        <f>'coco std'!H117</f>
        <v>238.1</v>
      </c>
      <c r="AK8">
        <f t="shared" si="17"/>
        <v>0</v>
      </c>
    </row>
    <row r="9" spans="1:38" x14ac:dyDescent="0.3">
      <c r="A9" t="s">
        <v>19</v>
      </c>
      <c r="B9">
        <v>2016</v>
      </c>
      <c r="C9">
        <v>0.7407407407407407</v>
      </c>
      <c r="D9">
        <v>2000</v>
      </c>
      <c r="E9">
        <v>20</v>
      </c>
      <c r="F9">
        <v>19335.433973073617</v>
      </c>
      <c r="G9">
        <f t="shared" si="10"/>
        <v>16</v>
      </c>
      <c r="H9">
        <f t="shared" si="3"/>
        <v>2</v>
      </c>
      <c r="I9">
        <f t="shared" si="3"/>
        <v>6</v>
      </c>
      <c r="J9">
        <f t="shared" si="3"/>
        <v>9</v>
      </c>
      <c r="K9" s="11">
        <f t="shared" si="11"/>
        <v>19335</v>
      </c>
      <c r="N9">
        <v>7</v>
      </c>
      <c r="O9" s="17">
        <v>4.4172422066727615</v>
      </c>
      <c r="P9" s="17">
        <v>17</v>
      </c>
      <c r="Q9" s="17">
        <v>11.673426941399125</v>
      </c>
      <c r="R9" s="17">
        <v>17</v>
      </c>
      <c r="T9" t="s">
        <v>242</v>
      </c>
      <c r="U9" s="19">
        <f t="shared" si="12"/>
        <v>0.26966635853737664</v>
      </c>
      <c r="V9" s="19">
        <f t="shared" si="4"/>
        <v>1</v>
      </c>
      <c r="W9" s="19">
        <f t="shared" si="4"/>
        <v>0</v>
      </c>
      <c r="X9" s="19">
        <f t="shared" si="4"/>
        <v>2.4034760409961109E-3</v>
      </c>
      <c r="AA9" t="str">
        <f t="shared" si="5"/>
        <v>Zsigmond aranyforintja</v>
      </c>
      <c r="AB9" s="21">
        <f t="shared" si="6"/>
        <v>4.1475758484541227</v>
      </c>
      <c r="AC9" s="21">
        <f t="shared" si="7"/>
        <v>27.072459081322641</v>
      </c>
      <c r="AD9" s="21">
        <f t="shared" si="8"/>
        <v>11.6734269414039</v>
      </c>
      <c r="AE9" s="21">
        <f t="shared" si="9"/>
        <v>15.759644723556729</v>
      </c>
      <c r="AF9" s="21">
        <f t="shared" si="13"/>
        <v>19335</v>
      </c>
      <c r="AG9" s="34">
        <f t="shared" si="14"/>
        <v>20656.980295690413</v>
      </c>
      <c r="AH9" s="21">
        <f t="shared" si="15"/>
        <v>-1321.9802956904132</v>
      </c>
      <c r="AI9" s="21">
        <f t="shared" si="16"/>
        <v>1321.9802956904132</v>
      </c>
      <c r="AJ9">
        <f>'coco std'!H118</f>
        <v>-1086</v>
      </c>
      <c r="AK9">
        <f t="shared" si="17"/>
        <v>1</v>
      </c>
    </row>
    <row r="10" spans="1:38" ht="15" thickBot="1" x14ac:dyDescent="0.35">
      <c r="A10" t="s">
        <v>20</v>
      </c>
      <c r="B10">
        <v>2016</v>
      </c>
      <c r="C10">
        <v>0.45454545454545453</v>
      </c>
      <c r="D10">
        <v>5000</v>
      </c>
      <c r="E10">
        <v>11</v>
      </c>
      <c r="F10">
        <v>22000</v>
      </c>
      <c r="G10">
        <f t="shared" si="10"/>
        <v>16</v>
      </c>
      <c r="H10">
        <f t="shared" si="3"/>
        <v>6</v>
      </c>
      <c r="I10">
        <f t="shared" si="3"/>
        <v>13</v>
      </c>
      <c r="J10">
        <f t="shared" si="3"/>
        <v>18</v>
      </c>
      <c r="K10" s="11">
        <f t="shared" si="11"/>
        <v>22000</v>
      </c>
      <c r="N10">
        <v>8</v>
      </c>
      <c r="O10" s="18">
        <v>4.1475758481353848</v>
      </c>
      <c r="P10" s="18">
        <v>16</v>
      </c>
      <c r="Q10" s="18">
        <v>11.673426941399134</v>
      </c>
      <c r="R10" s="18">
        <v>16.997596523959004</v>
      </c>
      <c r="T10" t="s">
        <v>242</v>
      </c>
      <c r="U10" s="19">
        <f t="shared" si="12"/>
        <v>-3.7179148648647242E-12</v>
      </c>
      <c r="V10" s="19">
        <f t="shared" si="4"/>
        <v>1</v>
      </c>
      <c r="W10" s="19">
        <f t="shared" si="4"/>
        <v>0</v>
      </c>
      <c r="X10" s="19">
        <f t="shared" si="4"/>
        <v>1.2379518004022749</v>
      </c>
      <c r="AA10" t="str">
        <f t="shared" si="5"/>
        <v>XXXI. Nyári Olimpia</v>
      </c>
      <c r="AB10" s="21">
        <f t="shared" si="6"/>
        <v>4.1475758484541227</v>
      </c>
      <c r="AC10" s="21">
        <f t="shared" si="7"/>
        <v>27.072459081332614</v>
      </c>
      <c r="AD10" s="21">
        <f t="shared" si="8"/>
        <v>11.673426941376091</v>
      </c>
      <c r="AE10" s="21">
        <f t="shared" si="9"/>
        <v>15.759644721281015</v>
      </c>
      <c r="AF10" s="21">
        <f t="shared" si="13"/>
        <v>22000</v>
      </c>
      <c r="AG10" s="34">
        <f t="shared" si="14"/>
        <v>20656.980292665921</v>
      </c>
      <c r="AH10" s="21">
        <f t="shared" si="15"/>
        <v>1343.0197073340787</v>
      </c>
      <c r="AI10" s="21">
        <f t="shared" si="16"/>
        <v>1343.0197073340787</v>
      </c>
      <c r="AJ10">
        <f>'coco std'!H119</f>
        <v>1579</v>
      </c>
      <c r="AK10">
        <f t="shared" si="17"/>
        <v>1</v>
      </c>
    </row>
    <row r="11" spans="1:38" x14ac:dyDescent="0.3">
      <c r="A11" t="s">
        <v>21</v>
      </c>
      <c r="B11">
        <v>2015</v>
      </c>
      <c r="C11">
        <v>0.45454545454545453</v>
      </c>
      <c r="D11">
        <v>5000</v>
      </c>
      <c r="E11">
        <v>11</v>
      </c>
      <c r="F11">
        <v>22000</v>
      </c>
      <c r="G11">
        <f t="shared" si="10"/>
        <v>13</v>
      </c>
      <c r="H11">
        <f t="shared" si="3"/>
        <v>6</v>
      </c>
      <c r="I11">
        <f t="shared" si="3"/>
        <v>13</v>
      </c>
      <c r="J11">
        <f t="shared" si="3"/>
        <v>18</v>
      </c>
      <c r="K11" s="11">
        <f t="shared" si="11"/>
        <v>22000</v>
      </c>
      <c r="N11">
        <v>9</v>
      </c>
      <c r="O11" s="17">
        <v>4.1475758481391027</v>
      </c>
      <c r="P11" s="17">
        <v>15</v>
      </c>
      <c r="Q11" s="17">
        <v>11.673426941399137</v>
      </c>
      <c r="R11" s="17">
        <v>15.759644723556729</v>
      </c>
      <c r="T11" t="s">
        <v>242</v>
      </c>
      <c r="U11" s="19">
        <f t="shared" si="12"/>
        <v>0</v>
      </c>
      <c r="V11" s="19">
        <f t="shared" si="4"/>
        <v>0.69050689920545061</v>
      </c>
      <c r="W11" s="19">
        <f t="shared" si="4"/>
        <v>0</v>
      </c>
      <c r="X11" s="19">
        <f t="shared" si="4"/>
        <v>-3.0949465212870564E-11</v>
      </c>
      <c r="AA11" t="str">
        <f t="shared" si="5"/>
        <v>Semmelweis</v>
      </c>
      <c r="AB11" s="21">
        <f t="shared" si="6"/>
        <v>4.147575848454129</v>
      </c>
      <c r="AC11" s="21">
        <f t="shared" si="7"/>
        <v>27.072459081332614</v>
      </c>
      <c r="AD11" s="21">
        <f t="shared" si="8"/>
        <v>11.673426941376091</v>
      </c>
      <c r="AE11" s="21">
        <f t="shared" si="9"/>
        <v>15.759644721281015</v>
      </c>
      <c r="AF11" s="21">
        <f t="shared" si="13"/>
        <v>22000</v>
      </c>
      <c r="AG11" s="34">
        <f t="shared" si="14"/>
        <v>20656.98029266595</v>
      </c>
      <c r="AH11" s="21">
        <f t="shared" si="15"/>
        <v>1343.0197073340496</v>
      </c>
      <c r="AI11" s="21">
        <f t="shared" si="16"/>
        <v>1343.0197073340496</v>
      </c>
      <c r="AJ11">
        <f>'coco std'!H120</f>
        <v>1579</v>
      </c>
      <c r="AK11">
        <f t="shared" si="17"/>
        <v>1</v>
      </c>
    </row>
    <row r="12" spans="1:38" ht="15" thickBot="1" x14ac:dyDescent="0.35">
      <c r="A12" t="s">
        <v>22</v>
      </c>
      <c r="B12">
        <v>2015</v>
      </c>
      <c r="C12">
        <v>0.45454545454545453</v>
      </c>
      <c r="D12">
        <v>5000</v>
      </c>
      <c r="E12">
        <v>11</v>
      </c>
      <c r="F12">
        <v>22000</v>
      </c>
      <c r="G12">
        <f t="shared" si="10"/>
        <v>13</v>
      </c>
      <c r="H12">
        <f t="shared" si="3"/>
        <v>6</v>
      </c>
      <c r="I12">
        <f t="shared" si="3"/>
        <v>13</v>
      </c>
      <c r="J12">
        <f t="shared" si="3"/>
        <v>18</v>
      </c>
      <c r="K12" s="11">
        <f t="shared" si="11"/>
        <v>22000</v>
      </c>
      <c r="N12">
        <v>10</v>
      </c>
      <c r="O12" s="18">
        <v>4.1475758481391054</v>
      </c>
      <c r="P12" s="18">
        <v>14.309493100794549</v>
      </c>
      <c r="Q12" s="18">
        <v>11.673426941399137</v>
      </c>
      <c r="R12" s="18">
        <v>15.759644723587678</v>
      </c>
      <c r="T12" t="s">
        <v>242</v>
      </c>
      <c r="U12" s="19">
        <f t="shared" si="12"/>
        <v>0</v>
      </c>
      <c r="V12" s="19">
        <f t="shared" si="4"/>
        <v>0</v>
      </c>
      <c r="W12" s="19">
        <f t="shared" si="4"/>
        <v>9.695355629446567E-12</v>
      </c>
      <c r="X12" s="19">
        <f t="shared" si="4"/>
        <v>0</v>
      </c>
      <c r="AA12" t="str">
        <f t="shared" si="5"/>
        <v>Vizsolyi Biblia</v>
      </c>
      <c r="AB12" s="21">
        <f t="shared" si="6"/>
        <v>4.147575848454129</v>
      </c>
      <c r="AC12" s="21">
        <f t="shared" si="7"/>
        <v>27.072459081332614</v>
      </c>
      <c r="AD12" s="21">
        <f t="shared" si="8"/>
        <v>11.673426941376091</v>
      </c>
      <c r="AE12" s="21">
        <f t="shared" si="9"/>
        <v>15.759644721281015</v>
      </c>
      <c r="AF12" s="21">
        <f t="shared" si="13"/>
        <v>22000</v>
      </c>
      <c r="AG12" s="34">
        <f t="shared" si="14"/>
        <v>20656.98029266595</v>
      </c>
      <c r="AH12" s="21">
        <f t="shared" si="15"/>
        <v>1343.0197073340496</v>
      </c>
      <c r="AI12" s="21">
        <f t="shared" si="16"/>
        <v>1343.0197073340496</v>
      </c>
      <c r="AJ12">
        <f>'coco std'!H121</f>
        <v>1579</v>
      </c>
      <c r="AK12">
        <f t="shared" si="17"/>
        <v>1</v>
      </c>
    </row>
    <row r="13" spans="1:38" x14ac:dyDescent="0.3">
      <c r="A13" t="s">
        <v>22</v>
      </c>
      <c r="B13">
        <v>2015</v>
      </c>
      <c r="C13">
        <v>0.76923076923076927</v>
      </c>
      <c r="D13">
        <v>2000</v>
      </c>
      <c r="E13">
        <v>20</v>
      </c>
      <c r="F13">
        <v>18619.306788885704</v>
      </c>
      <c r="G13">
        <f t="shared" si="10"/>
        <v>13</v>
      </c>
      <c r="H13">
        <f t="shared" si="3"/>
        <v>1</v>
      </c>
      <c r="I13">
        <f t="shared" si="3"/>
        <v>6</v>
      </c>
      <c r="J13">
        <f t="shared" si="3"/>
        <v>9</v>
      </c>
      <c r="K13" s="11">
        <f t="shared" si="11"/>
        <v>18619</v>
      </c>
      <c r="N13">
        <v>11</v>
      </c>
      <c r="O13" s="17">
        <v>4.1475758481391054</v>
      </c>
      <c r="P13" s="17">
        <v>14.309493100794551</v>
      </c>
      <c r="Q13" s="17">
        <v>11.673426941389442</v>
      </c>
      <c r="R13" s="17">
        <v>15.759644723587691</v>
      </c>
      <c r="T13" t="s">
        <v>242</v>
      </c>
      <c r="U13" s="19">
        <f t="shared" si="12"/>
        <v>-3.1502001007766012E-10</v>
      </c>
      <c r="V13" s="19">
        <f t="shared" si="4"/>
        <v>-1.1674927691274206E-10</v>
      </c>
      <c r="W13" s="19">
        <f t="shared" si="4"/>
        <v>1.4219736499399005E-11</v>
      </c>
      <c r="X13" s="19">
        <f t="shared" si="4"/>
        <v>0</v>
      </c>
      <c r="AA13" t="str">
        <f t="shared" si="5"/>
        <v>Vizsolyi Biblia</v>
      </c>
      <c r="AB13" s="21">
        <f t="shared" si="6"/>
        <v>4.147575848454129</v>
      </c>
      <c r="AC13" s="21">
        <f t="shared" si="7"/>
        <v>27.072459081322638</v>
      </c>
      <c r="AD13" s="21">
        <f t="shared" si="8"/>
        <v>11.6734269414039</v>
      </c>
      <c r="AE13" s="21">
        <f t="shared" si="9"/>
        <v>15.759644723556729</v>
      </c>
      <c r="AF13" s="21">
        <f t="shared" si="13"/>
        <v>18619</v>
      </c>
      <c r="AG13" s="34">
        <f t="shared" si="14"/>
        <v>20656.980295690442</v>
      </c>
      <c r="AH13" s="21">
        <f t="shared" si="15"/>
        <v>-2037.9802956904423</v>
      </c>
      <c r="AI13" s="21">
        <f t="shared" si="16"/>
        <v>2037.9802956904423</v>
      </c>
      <c r="AJ13">
        <f>'coco std'!H122</f>
        <v>-1802</v>
      </c>
      <c r="AK13">
        <f t="shared" si="17"/>
        <v>1</v>
      </c>
    </row>
    <row r="14" spans="1:38" ht="15" thickBot="1" x14ac:dyDescent="0.35">
      <c r="A14" t="s">
        <v>23</v>
      </c>
      <c r="B14">
        <v>2014</v>
      </c>
      <c r="C14">
        <v>0.16129032258064516</v>
      </c>
      <c r="D14">
        <v>500</v>
      </c>
      <c r="E14">
        <v>20</v>
      </c>
      <c r="F14">
        <v>22199.942709825264</v>
      </c>
      <c r="G14">
        <f t="shared" si="10"/>
        <v>11</v>
      </c>
      <c r="H14">
        <f t="shared" si="3"/>
        <v>17</v>
      </c>
      <c r="I14">
        <f t="shared" si="3"/>
        <v>1</v>
      </c>
      <c r="J14">
        <f t="shared" si="3"/>
        <v>9</v>
      </c>
      <c r="K14" s="11">
        <f t="shared" si="11"/>
        <v>22200</v>
      </c>
      <c r="N14">
        <v>12</v>
      </c>
      <c r="O14" s="18">
        <v>4.1475758484541254</v>
      </c>
      <c r="P14" s="18">
        <v>14.3094931009113</v>
      </c>
      <c r="Q14" s="18">
        <v>11.673426941375222</v>
      </c>
      <c r="R14" s="18">
        <v>15.759644723587684</v>
      </c>
      <c r="T14" t="s">
        <v>242</v>
      </c>
      <c r="U14" s="19">
        <f t="shared" si="12"/>
        <v>0</v>
      </c>
      <c r="V14" s="19">
        <f t="shared" si="4"/>
        <v>3.3094931009113004</v>
      </c>
      <c r="W14" s="19">
        <f t="shared" si="4"/>
        <v>-8.6863849446672248E-13</v>
      </c>
      <c r="X14" s="19">
        <f t="shared" si="4"/>
        <v>0</v>
      </c>
      <c r="AA14" t="str">
        <f t="shared" si="5"/>
        <v>Mária aranyforintja</v>
      </c>
      <c r="AB14" s="21">
        <f t="shared" si="6"/>
        <v>4.1475758481391054</v>
      </c>
      <c r="AC14" s="21">
        <f t="shared" si="7"/>
        <v>6.2989193421725291</v>
      </c>
      <c r="AD14" s="21">
        <f t="shared" si="8"/>
        <v>54.298971000907713</v>
      </c>
      <c r="AE14" s="21">
        <f t="shared" si="9"/>
        <v>15.759644723556729</v>
      </c>
      <c r="AF14" s="21">
        <f t="shared" si="13"/>
        <v>22200</v>
      </c>
      <c r="AG14" s="34">
        <f t="shared" si="14"/>
        <v>22356.221630720655</v>
      </c>
      <c r="AH14" s="21">
        <f t="shared" si="15"/>
        <v>-156.2216307206545</v>
      </c>
      <c r="AI14" s="21">
        <f t="shared" si="16"/>
        <v>156.2216307206545</v>
      </c>
      <c r="AJ14">
        <f>'coco std'!H123</f>
        <v>-121.8</v>
      </c>
      <c r="AK14">
        <f t="shared" si="17"/>
        <v>1</v>
      </c>
    </row>
    <row r="15" spans="1:38" x14ac:dyDescent="0.3">
      <c r="A15" t="s">
        <v>23</v>
      </c>
      <c r="B15">
        <v>2014</v>
      </c>
      <c r="C15">
        <v>0.7407407407407407</v>
      </c>
      <c r="D15">
        <v>2000</v>
      </c>
      <c r="E15">
        <v>20</v>
      </c>
      <c r="F15">
        <v>19335.433973073617</v>
      </c>
      <c r="G15">
        <f t="shared" si="10"/>
        <v>11</v>
      </c>
      <c r="H15">
        <f t="shared" si="3"/>
        <v>2</v>
      </c>
      <c r="I15">
        <f t="shared" si="3"/>
        <v>6</v>
      </c>
      <c r="J15">
        <f t="shared" si="3"/>
        <v>9</v>
      </c>
      <c r="K15" s="11">
        <f t="shared" si="11"/>
        <v>19335</v>
      </c>
      <c r="N15">
        <v>13</v>
      </c>
      <c r="O15" s="17">
        <v>4.147575848454129</v>
      </c>
      <c r="P15" s="17">
        <v>11</v>
      </c>
      <c r="Q15" s="17">
        <v>11.673426941376091</v>
      </c>
      <c r="R15" s="17">
        <v>15.759644723587696</v>
      </c>
      <c r="T15" t="s">
        <v>242</v>
      </c>
      <c r="U15" s="19">
        <f t="shared" si="12"/>
        <v>0</v>
      </c>
      <c r="V15" s="19">
        <f t="shared" si="4"/>
        <v>3.421972084642281</v>
      </c>
      <c r="W15" s="19">
        <f t="shared" si="4"/>
        <v>1.6734269413760909</v>
      </c>
      <c r="X15" s="19">
        <f t="shared" si="4"/>
        <v>0</v>
      </c>
      <c r="AA15" t="str">
        <f t="shared" si="5"/>
        <v>Mária aranyforintja</v>
      </c>
      <c r="AB15" s="21">
        <f t="shared" si="6"/>
        <v>4.1475758481391054</v>
      </c>
      <c r="AC15" s="21">
        <f t="shared" si="7"/>
        <v>27.072459081322641</v>
      </c>
      <c r="AD15" s="21">
        <f t="shared" si="8"/>
        <v>11.6734269414039</v>
      </c>
      <c r="AE15" s="21">
        <f t="shared" si="9"/>
        <v>15.759644723556729</v>
      </c>
      <c r="AF15" s="21">
        <f t="shared" si="13"/>
        <v>19335</v>
      </c>
      <c r="AG15" s="34">
        <f t="shared" si="14"/>
        <v>20656.980294121477</v>
      </c>
      <c r="AH15" s="21">
        <f t="shared" si="15"/>
        <v>-1321.9802941214766</v>
      </c>
      <c r="AI15" s="21">
        <f t="shared" si="16"/>
        <v>1321.9802941214766</v>
      </c>
      <c r="AJ15">
        <f>'coco std'!H124</f>
        <v>-1445.9</v>
      </c>
      <c r="AK15">
        <f t="shared" si="17"/>
        <v>1</v>
      </c>
    </row>
    <row r="16" spans="1:38" ht="15" thickBot="1" x14ac:dyDescent="0.35">
      <c r="A16" t="s">
        <v>24</v>
      </c>
      <c r="B16">
        <v>2013</v>
      </c>
      <c r="C16">
        <v>0.16129032258064516</v>
      </c>
      <c r="D16">
        <v>500</v>
      </c>
      <c r="E16">
        <v>20</v>
      </c>
      <c r="F16">
        <v>22199.942709825264</v>
      </c>
      <c r="G16">
        <f t="shared" si="10"/>
        <v>8</v>
      </c>
      <c r="H16">
        <f t="shared" si="3"/>
        <v>17</v>
      </c>
      <c r="I16">
        <f t="shared" si="3"/>
        <v>1</v>
      </c>
      <c r="J16">
        <f t="shared" si="3"/>
        <v>9</v>
      </c>
      <c r="K16" s="11">
        <f t="shared" si="11"/>
        <v>22200</v>
      </c>
      <c r="N16">
        <v>14</v>
      </c>
      <c r="O16" s="18">
        <v>4.1475758484541281</v>
      </c>
      <c r="P16" s="18">
        <v>7.578027915357719</v>
      </c>
      <c r="Q16" s="18">
        <v>10</v>
      </c>
      <c r="R16" s="18">
        <v>15.759644723587694</v>
      </c>
      <c r="T16" t="s">
        <v>242</v>
      </c>
      <c r="U16" s="19">
        <f t="shared" si="12"/>
        <v>0</v>
      </c>
      <c r="V16" s="19">
        <f t="shared" si="4"/>
        <v>1.2791085733045167</v>
      </c>
      <c r="W16" s="19">
        <f t="shared" si="4"/>
        <v>1</v>
      </c>
      <c r="X16" s="19">
        <f t="shared" si="4"/>
        <v>0</v>
      </c>
      <c r="AA16" t="str">
        <f t="shared" si="5"/>
        <v>Lajos aranyforintja</v>
      </c>
      <c r="AB16" s="21">
        <f t="shared" si="6"/>
        <v>4.1475758481353848</v>
      </c>
      <c r="AC16" s="21">
        <f t="shared" si="7"/>
        <v>6.2989193421725291</v>
      </c>
      <c r="AD16" s="21">
        <f t="shared" si="8"/>
        <v>54.298971000907713</v>
      </c>
      <c r="AE16" s="21">
        <f t="shared" si="9"/>
        <v>15.759644723556729</v>
      </c>
      <c r="AF16" s="21">
        <f t="shared" si="13"/>
        <v>22200</v>
      </c>
      <c r="AG16" s="34">
        <f t="shared" si="14"/>
        <v>22356.221630700602</v>
      </c>
      <c r="AH16" s="21">
        <f t="shared" si="15"/>
        <v>-156.22163070060196</v>
      </c>
      <c r="AI16" s="21">
        <f t="shared" si="16"/>
        <v>156.22163070060196</v>
      </c>
      <c r="AJ16">
        <f>'coco std'!H125</f>
        <v>-121.8</v>
      </c>
      <c r="AK16">
        <f t="shared" si="17"/>
        <v>1</v>
      </c>
    </row>
    <row r="17" spans="1:37" x14ac:dyDescent="0.3">
      <c r="A17" t="s">
        <v>25</v>
      </c>
      <c r="B17">
        <v>2013</v>
      </c>
      <c r="C17">
        <v>0.45454545454545453</v>
      </c>
      <c r="D17">
        <v>5000</v>
      </c>
      <c r="E17">
        <v>11</v>
      </c>
      <c r="F17">
        <v>22000</v>
      </c>
      <c r="G17">
        <f t="shared" si="10"/>
        <v>8</v>
      </c>
      <c r="H17">
        <f t="shared" si="3"/>
        <v>6</v>
      </c>
      <c r="I17">
        <f t="shared" si="3"/>
        <v>13</v>
      </c>
      <c r="J17">
        <f t="shared" si="3"/>
        <v>18</v>
      </c>
      <c r="K17" s="11">
        <f t="shared" si="11"/>
        <v>22000</v>
      </c>
      <c r="N17">
        <v>15</v>
      </c>
      <c r="O17" s="17">
        <v>4.1475758484541281</v>
      </c>
      <c r="P17" s="17">
        <v>6.2989193420532024</v>
      </c>
      <c r="Q17" s="17">
        <v>9</v>
      </c>
      <c r="R17" s="17">
        <v>15.759644723587702</v>
      </c>
      <c r="T17" t="s">
        <v>242</v>
      </c>
      <c r="U17" s="19">
        <f t="shared" si="12"/>
        <v>0</v>
      </c>
      <c r="V17" s="19">
        <f t="shared" si="4"/>
        <v>0</v>
      </c>
      <c r="W17" s="19">
        <f t="shared" si="4"/>
        <v>1</v>
      </c>
      <c r="X17" s="19">
        <f t="shared" si="4"/>
        <v>-2.3126389692151861E-11</v>
      </c>
      <c r="AA17" t="str">
        <f t="shared" si="5"/>
        <v>Robert Capa</v>
      </c>
      <c r="AB17" s="21">
        <f t="shared" si="6"/>
        <v>4.1475758481353848</v>
      </c>
      <c r="AC17" s="21">
        <f t="shared" si="7"/>
        <v>27.072459081332614</v>
      </c>
      <c r="AD17" s="21">
        <f t="shared" si="8"/>
        <v>11.673426941376091</v>
      </c>
      <c r="AE17" s="21">
        <f t="shared" si="9"/>
        <v>15.759644721281015</v>
      </c>
      <c r="AF17" s="21">
        <f t="shared" si="13"/>
        <v>22000</v>
      </c>
      <c r="AG17" s="34">
        <f t="shared" si="14"/>
        <v>20656.980291078449</v>
      </c>
      <c r="AH17" s="21">
        <f t="shared" si="15"/>
        <v>1343.0197089215508</v>
      </c>
      <c r="AI17" s="21">
        <f t="shared" si="16"/>
        <v>1343.0197089215508</v>
      </c>
      <c r="AJ17">
        <f>'coco std'!H126</f>
        <v>1219.0999999999999</v>
      </c>
      <c r="AK17">
        <f t="shared" si="17"/>
        <v>1</v>
      </c>
    </row>
    <row r="18" spans="1:37" ht="15" thickBot="1" x14ac:dyDescent="0.35">
      <c r="A18" t="s">
        <v>24</v>
      </c>
      <c r="B18">
        <v>2013</v>
      </c>
      <c r="C18">
        <v>0.7407407407407407</v>
      </c>
      <c r="D18">
        <v>3000</v>
      </c>
      <c r="E18">
        <v>20</v>
      </c>
      <c r="F18">
        <v>19335.433973073617</v>
      </c>
      <c r="G18">
        <f t="shared" si="10"/>
        <v>8</v>
      </c>
      <c r="H18">
        <f t="shared" si="3"/>
        <v>2</v>
      </c>
      <c r="I18">
        <f t="shared" si="3"/>
        <v>12</v>
      </c>
      <c r="J18">
        <f t="shared" si="3"/>
        <v>9</v>
      </c>
      <c r="K18" s="11">
        <f t="shared" si="11"/>
        <v>19335</v>
      </c>
      <c r="N18">
        <v>16</v>
      </c>
      <c r="O18" s="18">
        <v>4.1475758484541227</v>
      </c>
      <c r="P18" s="18">
        <v>6.2989193420532024</v>
      </c>
      <c r="Q18" s="18">
        <v>8</v>
      </c>
      <c r="R18" s="18">
        <v>15.759644723610828</v>
      </c>
      <c r="T18" t="s">
        <v>242</v>
      </c>
      <c r="U18" s="19">
        <f t="shared" si="12"/>
        <v>-2.8208546609675977E-12</v>
      </c>
      <c r="V18" s="19">
        <f t="shared" si="4"/>
        <v>-1.1932677068671182E-10</v>
      </c>
      <c r="W18" s="19">
        <f t="shared" si="4"/>
        <v>1</v>
      </c>
      <c r="X18" s="19">
        <f t="shared" si="4"/>
        <v>0</v>
      </c>
      <c r="AA18" t="str">
        <f t="shared" si="5"/>
        <v>Lajos aranyforintja</v>
      </c>
      <c r="AB18" s="21">
        <f t="shared" si="6"/>
        <v>4.1475758481353848</v>
      </c>
      <c r="AC18" s="21">
        <f t="shared" si="7"/>
        <v>27.072459081322641</v>
      </c>
      <c r="AD18" s="21">
        <f t="shared" si="8"/>
        <v>11.673426941375222</v>
      </c>
      <c r="AE18" s="21">
        <f t="shared" si="9"/>
        <v>15.759644723556729</v>
      </c>
      <c r="AF18" s="21">
        <f t="shared" si="13"/>
        <v>19335</v>
      </c>
      <c r="AG18" s="34">
        <f t="shared" si="14"/>
        <v>20656.980294052195</v>
      </c>
      <c r="AH18" s="21">
        <f t="shared" si="15"/>
        <v>-1321.9802940521949</v>
      </c>
      <c r="AI18" s="21">
        <f t="shared" si="16"/>
        <v>1321.9802940521949</v>
      </c>
      <c r="AJ18">
        <f>'coco std'!H127</f>
        <v>-1445.9</v>
      </c>
      <c r="AK18">
        <f t="shared" si="17"/>
        <v>1</v>
      </c>
    </row>
    <row r="19" spans="1:37" x14ac:dyDescent="0.3">
      <c r="A19" t="s">
        <v>26</v>
      </c>
      <c r="B19">
        <v>2012</v>
      </c>
      <c r="C19">
        <v>0.45454545454545453</v>
      </c>
      <c r="D19">
        <v>5000</v>
      </c>
      <c r="E19">
        <v>11</v>
      </c>
      <c r="F19">
        <v>22000</v>
      </c>
      <c r="G19">
        <f t="shared" si="10"/>
        <v>7</v>
      </c>
      <c r="H19">
        <f t="shared" si="10"/>
        <v>6</v>
      </c>
      <c r="I19">
        <f t="shared" si="10"/>
        <v>13</v>
      </c>
      <c r="J19">
        <f t="shared" si="10"/>
        <v>18</v>
      </c>
      <c r="K19" s="11">
        <f t="shared" si="11"/>
        <v>22000</v>
      </c>
      <c r="N19">
        <v>17</v>
      </c>
      <c r="O19" s="17">
        <v>4.1475758484569436</v>
      </c>
      <c r="P19" s="17">
        <v>6.2989193421725291</v>
      </c>
      <c r="Q19" s="17">
        <v>7</v>
      </c>
      <c r="R19" s="17">
        <v>15.759644723610824</v>
      </c>
      <c r="T19" t="s">
        <v>242</v>
      </c>
      <c r="U19" s="19">
        <f t="shared" si="12"/>
        <v>0</v>
      </c>
      <c r="V19" s="19">
        <f t="shared" si="4"/>
        <v>0</v>
      </c>
      <c r="W19" s="19">
        <f t="shared" si="4"/>
        <v>1</v>
      </c>
      <c r="X19" s="19">
        <f t="shared" si="4"/>
        <v>2.3298092344248289E-9</v>
      </c>
      <c r="AA19" t="str">
        <f t="shared" si="5"/>
        <v>XXX. Nyári Olimpiai Játékok</v>
      </c>
      <c r="AB19" s="21">
        <f t="shared" si="6"/>
        <v>4.4172422066727615</v>
      </c>
      <c r="AC19" s="21">
        <f t="shared" si="7"/>
        <v>27.072459081332614</v>
      </c>
      <c r="AD19" s="21">
        <f t="shared" si="8"/>
        <v>11.673426941376091</v>
      </c>
      <c r="AE19" s="21">
        <f t="shared" si="9"/>
        <v>15.759644721281015</v>
      </c>
      <c r="AF19" s="21">
        <f t="shared" si="13"/>
        <v>22000</v>
      </c>
      <c r="AG19" s="34">
        <f t="shared" si="14"/>
        <v>22000.052210059217</v>
      </c>
      <c r="AH19" s="21">
        <f t="shared" si="15"/>
        <v>-5.2210059217031812E-2</v>
      </c>
      <c r="AI19" s="21">
        <f t="shared" si="16"/>
        <v>5.2210059217031812E-2</v>
      </c>
      <c r="AJ19">
        <f>'coco std'!H128</f>
        <v>-120.7</v>
      </c>
      <c r="AK19">
        <f t="shared" si="17"/>
        <v>1</v>
      </c>
    </row>
    <row r="20" spans="1:37" ht="15" thickBot="1" x14ac:dyDescent="0.35">
      <c r="A20" t="s">
        <v>27</v>
      </c>
      <c r="B20">
        <v>2011</v>
      </c>
      <c r="C20">
        <v>0.1388888888888889</v>
      </c>
      <c r="D20">
        <v>1500</v>
      </c>
      <c r="E20">
        <v>22</v>
      </c>
      <c r="F20">
        <v>25780.578630764823</v>
      </c>
      <c r="G20">
        <f t="shared" si="10"/>
        <v>5</v>
      </c>
      <c r="H20">
        <f t="shared" si="10"/>
        <v>21</v>
      </c>
      <c r="I20">
        <f t="shared" si="10"/>
        <v>5</v>
      </c>
      <c r="J20">
        <f t="shared" si="10"/>
        <v>2</v>
      </c>
      <c r="K20" s="11">
        <f t="shared" si="11"/>
        <v>25781</v>
      </c>
      <c r="N20">
        <v>18</v>
      </c>
      <c r="O20" s="18">
        <v>4.1475758484569436</v>
      </c>
      <c r="P20" s="18">
        <v>6.2989193421725274</v>
      </c>
      <c r="Q20" s="18">
        <v>6</v>
      </c>
      <c r="R20" s="18">
        <v>15.759644721281015</v>
      </c>
      <c r="T20" t="s">
        <v>242</v>
      </c>
      <c r="U20" s="19">
        <f t="shared" si="12"/>
        <v>7.7422512845259917E-12</v>
      </c>
      <c r="V20" s="19">
        <f t="shared" si="4"/>
        <v>0</v>
      </c>
      <c r="W20" s="19">
        <f t="shared" si="4"/>
        <v>1</v>
      </c>
      <c r="X20" s="19">
        <f t="shared" si="4"/>
        <v>10.759644721281015</v>
      </c>
      <c r="AA20" t="str">
        <f t="shared" si="5"/>
        <v>Liszt Ferenc</v>
      </c>
      <c r="AB20" s="21">
        <f t="shared" si="6"/>
        <v>8.1754789652919886</v>
      </c>
      <c r="AC20" s="21">
        <f t="shared" si="7"/>
        <v>4.9742927400686483</v>
      </c>
      <c r="AD20" s="21">
        <f t="shared" si="8"/>
        <v>25.406333567227009</v>
      </c>
      <c r="AE20" s="21">
        <f t="shared" si="9"/>
        <v>24.952425300874911</v>
      </c>
      <c r="AF20" s="21">
        <f t="shared" si="13"/>
        <v>25781</v>
      </c>
      <c r="AG20" s="34">
        <f t="shared" si="14"/>
        <v>25780.973089811614</v>
      </c>
      <c r="AH20" s="21">
        <f t="shared" si="15"/>
        <v>2.6910188385954825E-2</v>
      </c>
      <c r="AI20" s="21">
        <f t="shared" si="16"/>
        <v>2.6910188385954825E-2</v>
      </c>
      <c r="AJ20">
        <f>'coco std'!H129</f>
        <v>-141.5</v>
      </c>
      <c r="AK20">
        <f t="shared" si="17"/>
        <v>0</v>
      </c>
    </row>
    <row r="21" spans="1:37" x14ac:dyDescent="0.3">
      <c r="A21" t="s">
        <v>27</v>
      </c>
      <c r="B21">
        <v>2011</v>
      </c>
      <c r="C21">
        <v>0.3968253968253968</v>
      </c>
      <c r="D21">
        <v>5000</v>
      </c>
      <c r="E21">
        <v>22</v>
      </c>
      <c r="F21">
        <v>18046.405041535378</v>
      </c>
      <c r="G21">
        <f t="shared" si="10"/>
        <v>5</v>
      </c>
      <c r="H21">
        <f t="shared" si="10"/>
        <v>14</v>
      </c>
      <c r="I21">
        <f t="shared" si="10"/>
        <v>13</v>
      </c>
      <c r="J21">
        <f t="shared" si="10"/>
        <v>2</v>
      </c>
      <c r="K21" s="11">
        <f t="shared" si="11"/>
        <v>18046</v>
      </c>
      <c r="N21">
        <v>19</v>
      </c>
      <c r="O21" s="17">
        <v>4.1475758484492014</v>
      </c>
      <c r="P21" s="17">
        <v>6.2989193421725247</v>
      </c>
      <c r="Q21" s="17">
        <v>5</v>
      </c>
      <c r="R21" s="17">
        <v>5</v>
      </c>
      <c r="T21" t="s">
        <v>242</v>
      </c>
      <c r="U21" s="19">
        <f t="shared" si="12"/>
        <v>0.11851033319315718</v>
      </c>
      <c r="V21" s="19">
        <f t="shared" si="4"/>
        <v>1.3246266021032733</v>
      </c>
      <c r="W21" s="19">
        <f t="shared" si="4"/>
        <v>0.27866496514468508</v>
      </c>
      <c r="X21" s="19">
        <f t="shared" si="4"/>
        <v>1</v>
      </c>
      <c r="AA21" t="str">
        <f t="shared" si="5"/>
        <v>Liszt Ferenc</v>
      </c>
      <c r="AB21" s="21">
        <f t="shared" si="6"/>
        <v>8.1754789652919886</v>
      </c>
      <c r="AC21" s="21">
        <f t="shared" si="7"/>
        <v>7.578027915357719</v>
      </c>
      <c r="AD21" s="21">
        <f t="shared" si="8"/>
        <v>11.673426941376091</v>
      </c>
      <c r="AE21" s="21">
        <f t="shared" si="9"/>
        <v>24.952425300874911</v>
      </c>
      <c r="AF21" s="21">
        <f t="shared" si="13"/>
        <v>18046</v>
      </c>
      <c r="AG21" s="34">
        <f t="shared" si="14"/>
        <v>18045.982836610619</v>
      </c>
      <c r="AH21" s="21">
        <f t="shared" si="15"/>
        <v>1.7163389380584704E-2</v>
      </c>
      <c r="AI21" s="21">
        <f t="shared" si="16"/>
        <v>1.7163389380584704E-2</v>
      </c>
      <c r="AJ21">
        <f>'coco std'!H130</f>
        <v>-99</v>
      </c>
      <c r="AK21">
        <f t="shared" si="17"/>
        <v>0</v>
      </c>
    </row>
    <row r="22" spans="1:37" ht="15" thickBot="1" x14ac:dyDescent="0.35">
      <c r="A22" t="s">
        <v>29</v>
      </c>
      <c r="B22">
        <v>2009</v>
      </c>
      <c r="C22">
        <v>0.33333333333333331</v>
      </c>
      <c r="D22">
        <v>5000</v>
      </c>
      <c r="E22">
        <v>25</v>
      </c>
      <c r="F22">
        <v>15000</v>
      </c>
      <c r="G22">
        <f t="shared" si="10"/>
        <v>4</v>
      </c>
      <c r="H22">
        <f t="shared" si="10"/>
        <v>15</v>
      </c>
      <c r="I22">
        <f t="shared" si="10"/>
        <v>13</v>
      </c>
      <c r="J22">
        <f t="shared" si="10"/>
        <v>1</v>
      </c>
      <c r="K22" s="11">
        <f t="shared" si="11"/>
        <v>15000</v>
      </c>
      <c r="N22">
        <v>20</v>
      </c>
      <c r="O22" s="18">
        <v>4.0290655152560442</v>
      </c>
      <c r="P22" s="18">
        <v>4.9742927400692514</v>
      </c>
      <c r="Q22" s="18">
        <v>4.7213350348553149</v>
      </c>
      <c r="R22" s="18">
        <v>4</v>
      </c>
      <c r="T22" t="s">
        <v>242</v>
      </c>
      <c r="U22" s="19">
        <f t="shared" si="12"/>
        <v>1.8420820424580597E-12</v>
      </c>
      <c r="V22" s="19">
        <f t="shared" si="4"/>
        <v>6.0307314697638503E-13</v>
      </c>
      <c r="W22" s="19">
        <f t="shared" si="4"/>
        <v>1.0753176127309416E-11</v>
      </c>
      <c r="X22" s="19">
        <f t="shared" si="4"/>
        <v>1</v>
      </c>
      <c r="AA22" t="str">
        <f t="shared" si="5"/>
        <v>Kazinczy Ferenc </v>
      </c>
      <c r="AB22" s="21">
        <f t="shared" si="6"/>
        <v>8.1754789652919886</v>
      </c>
      <c r="AC22" s="21">
        <f t="shared" si="7"/>
        <v>6.2989193420532024</v>
      </c>
      <c r="AD22" s="21">
        <f t="shared" si="8"/>
        <v>11.673426941376091</v>
      </c>
      <c r="AE22" s="21">
        <f t="shared" si="9"/>
        <v>24.95242530088063</v>
      </c>
      <c r="AF22" s="21">
        <f t="shared" si="13"/>
        <v>15000</v>
      </c>
      <c r="AG22" s="34">
        <f t="shared" si="14"/>
        <v>14999.969860964417</v>
      </c>
      <c r="AH22" s="21">
        <f t="shared" si="15"/>
        <v>3.0139035583488294E-2</v>
      </c>
      <c r="AI22" s="21">
        <f t="shared" si="16"/>
        <v>3.0139035583488294E-2</v>
      </c>
      <c r="AJ22">
        <f>'coco std'!H131</f>
        <v>-82.3</v>
      </c>
      <c r="AK22">
        <f t="shared" si="17"/>
        <v>0</v>
      </c>
    </row>
    <row r="23" spans="1:37" x14ac:dyDescent="0.3">
      <c r="A23" t="s">
        <v>30</v>
      </c>
      <c r="B23">
        <v>1998</v>
      </c>
      <c r="C23">
        <v>0.17391304347826086</v>
      </c>
      <c r="D23">
        <v>5000</v>
      </c>
      <c r="E23">
        <v>22</v>
      </c>
      <c r="F23">
        <v>16470.925236321971</v>
      </c>
      <c r="G23">
        <f t="shared" si="10"/>
        <v>3</v>
      </c>
      <c r="H23">
        <f t="shared" si="10"/>
        <v>16</v>
      </c>
      <c r="I23">
        <f t="shared" si="10"/>
        <v>13</v>
      </c>
      <c r="J23">
        <f t="shared" si="10"/>
        <v>2</v>
      </c>
      <c r="K23" s="11">
        <f t="shared" si="11"/>
        <v>16471</v>
      </c>
      <c r="N23">
        <v>21</v>
      </c>
      <c r="O23" s="17">
        <v>4.0290655152542021</v>
      </c>
      <c r="P23" s="17">
        <v>4.9742927400686483</v>
      </c>
      <c r="Q23" s="17">
        <v>4.7213350348445617</v>
      </c>
      <c r="R23" s="17">
        <v>3</v>
      </c>
      <c r="T23" t="s">
        <v>242</v>
      </c>
      <c r="U23" s="19">
        <f t="shared" si="12"/>
        <v>-5.2371884606827734E-10</v>
      </c>
      <c r="V23" s="19">
        <f t="shared" si="4"/>
        <v>-2.915001573455811E-12</v>
      </c>
      <c r="W23" s="19">
        <f t="shared" si="4"/>
        <v>2.7000623958883807E-13</v>
      </c>
      <c r="X23" s="19">
        <f t="shared" si="4"/>
        <v>1</v>
      </c>
      <c r="AA23" t="str">
        <f t="shared" si="5"/>
        <v>szabadságharc</v>
      </c>
      <c r="AB23" s="21">
        <f t="shared" si="6"/>
        <v>8.9772463868219106</v>
      </c>
      <c r="AC23" s="21">
        <f t="shared" si="7"/>
        <v>6.2989193420532024</v>
      </c>
      <c r="AD23" s="21">
        <f t="shared" si="8"/>
        <v>11.673426941376091</v>
      </c>
      <c r="AE23" s="21">
        <f t="shared" si="9"/>
        <v>24.952425300874911</v>
      </c>
      <c r="AF23" s="21">
        <f t="shared" si="13"/>
        <v>16471</v>
      </c>
      <c r="AG23" s="34">
        <f t="shared" si="14"/>
        <v>16471.01360157926</v>
      </c>
      <c r="AH23" s="21">
        <f t="shared" si="15"/>
        <v>-1.3601579259557184E-2</v>
      </c>
      <c r="AI23" s="21">
        <f t="shared" si="16"/>
        <v>1.3601579259557184E-2</v>
      </c>
      <c r="AJ23">
        <f>'coco std'!H132</f>
        <v>-90.4</v>
      </c>
      <c r="AK23">
        <f t="shared" si="17"/>
        <v>1</v>
      </c>
    </row>
    <row r="24" spans="1:37" ht="15" thickBot="1" x14ac:dyDescent="0.35">
      <c r="A24" t="s">
        <v>31</v>
      </c>
      <c r="B24">
        <v>1992</v>
      </c>
      <c r="C24">
        <v>8.6956521739130432E-2</v>
      </c>
      <c r="D24">
        <v>10000</v>
      </c>
      <c r="E24">
        <v>22</v>
      </c>
      <c r="F24">
        <v>16470.925236321971</v>
      </c>
      <c r="G24">
        <f t="shared" si="10"/>
        <v>2</v>
      </c>
      <c r="H24">
        <f t="shared" si="10"/>
        <v>22</v>
      </c>
      <c r="I24">
        <f t="shared" si="10"/>
        <v>22</v>
      </c>
      <c r="J24">
        <f t="shared" si="10"/>
        <v>2</v>
      </c>
      <c r="K24" s="11">
        <f t="shared" si="11"/>
        <v>16471</v>
      </c>
      <c r="N24">
        <v>22</v>
      </c>
      <c r="O24" s="18">
        <v>4.0290655157779209</v>
      </c>
      <c r="P24" s="18">
        <v>4.9742927400715633</v>
      </c>
      <c r="Q24" s="18">
        <v>4.7213350348442917</v>
      </c>
      <c r="R24" s="18">
        <v>2</v>
      </c>
      <c r="T24" t="s">
        <v>243</v>
      </c>
      <c r="U24" s="19">
        <f t="shared" si="12"/>
        <v>-5.6788262980944637E-10</v>
      </c>
      <c r="V24" s="19">
        <f t="shared" si="4"/>
        <v>3.9742927400715633</v>
      </c>
      <c r="W24" s="19">
        <f t="shared" si="4"/>
        <v>3.7213350348442917</v>
      </c>
      <c r="X24" s="19">
        <f t="shared" si="4"/>
        <v>1</v>
      </c>
      <c r="AA24" t="str">
        <f t="shared" si="5"/>
        <v>Károly Róbert</v>
      </c>
      <c r="AB24" s="21">
        <f t="shared" si="6"/>
        <v>28.106722150269697</v>
      </c>
      <c r="AC24" s="21">
        <f t="shared" si="7"/>
        <v>4.9742927400715633</v>
      </c>
      <c r="AD24" s="21">
        <f t="shared" si="8"/>
        <v>4.7213350348442917</v>
      </c>
      <c r="AE24" s="21">
        <f t="shared" si="9"/>
        <v>24.952425300874911</v>
      </c>
      <c r="AF24" s="21">
        <f t="shared" si="13"/>
        <v>16471</v>
      </c>
      <c r="AG24" s="34">
        <f t="shared" si="14"/>
        <v>16470.968045840957</v>
      </c>
      <c r="AH24" s="21">
        <f t="shared" si="15"/>
        <v>3.1954159043380059E-2</v>
      </c>
      <c r="AI24" s="21">
        <f t="shared" si="16"/>
        <v>3.1954159043380059E-2</v>
      </c>
      <c r="AJ24">
        <f>'coco std'!H133</f>
        <v>-90.4</v>
      </c>
      <c r="AK24">
        <f t="shared" si="17"/>
        <v>0</v>
      </c>
    </row>
    <row r="25" spans="1:37" ht="15" thickBot="1" x14ac:dyDescent="0.35">
      <c r="A25" t="s">
        <v>32</v>
      </c>
      <c r="B25">
        <v>1991</v>
      </c>
      <c r="C25">
        <v>8.6956521739130432E-2</v>
      </c>
      <c r="D25">
        <v>10000</v>
      </c>
      <c r="E25">
        <v>22</v>
      </c>
      <c r="F25">
        <v>16470.925236321971</v>
      </c>
      <c r="G25">
        <f t="shared" si="10"/>
        <v>1</v>
      </c>
      <c r="H25">
        <f t="shared" si="10"/>
        <v>22</v>
      </c>
      <c r="I25">
        <f t="shared" si="10"/>
        <v>22</v>
      </c>
      <c r="J25">
        <f t="shared" si="10"/>
        <v>2</v>
      </c>
      <c r="K25" s="11">
        <f t="shared" si="11"/>
        <v>16471</v>
      </c>
      <c r="N25">
        <v>23</v>
      </c>
      <c r="O25" s="17">
        <v>4.0290655163458036</v>
      </c>
      <c r="P25" s="17">
        <v>1</v>
      </c>
      <c r="Q25" s="17">
        <v>1</v>
      </c>
      <c r="R25" s="17">
        <v>1</v>
      </c>
      <c r="AA25" t="str">
        <f t="shared" si="5"/>
        <v>II.János Pál pápa</v>
      </c>
      <c r="AB25" s="21">
        <f t="shared" si="6"/>
        <v>28.106722150347117</v>
      </c>
      <c r="AC25" s="21">
        <f t="shared" si="7"/>
        <v>4.9742927400715633</v>
      </c>
      <c r="AD25" s="21">
        <f t="shared" si="8"/>
        <v>4.7213350348442917</v>
      </c>
      <c r="AE25" s="21">
        <f t="shared" si="9"/>
        <v>24.952425300874911</v>
      </c>
      <c r="AF25" s="21">
        <f t="shared" si="13"/>
        <v>16471</v>
      </c>
      <c r="AG25" s="35">
        <f t="shared" si="14"/>
        <v>16470.968045886329</v>
      </c>
      <c r="AH25" s="21">
        <f t="shared" si="15"/>
        <v>3.1954113670508377E-2</v>
      </c>
      <c r="AI25" s="21">
        <f t="shared" si="16"/>
        <v>3.1954113670508377E-2</v>
      </c>
      <c r="AJ25">
        <f>'coco std'!H134</f>
        <v>-90.4</v>
      </c>
      <c r="AK25">
        <f t="shared" si="17"/>
        <v>0</v>
      </c>
    </row>
    <row r="26" spans="1:37" x14ac:dyDescent="0.3">
      <c r="AF26" t="s">
        <v>261</v>
      </c>
      <c r="AG26" t="s">
        <v>261</v>
      </c>
      <c r="AH26" t="s">
        <v>248</v>
      </c>
      <c r="AI26" t="s">
        <v>262</v>
      </c>
      <c r="AJ26" t="s">
        <v>248</v>
      </c>
    </row>
    <row r="27" spans="1:37" x14ac:dyDescent="0.3">
      <c r="AF27" s="21">
        <f>SUM(AF3:AF25)</f>
        <v>459087</v>
      </c>
      <c r="AG27" s="21">
        <f>SUM(AG3:AG25)</f>
        <v>459086.42717727192</v>
      </c>
      <c r="AH27" s="11">
        <f>SUMSQ(AH3:AH25)</f>
        <v>19378327.433117602</v>
      </c>
      <c r="AI27">
        <f>SUM(AI3:AI25)</f>
        <v>14896.160096892518</v>
      </c>
      <c r="AJ27" s="11">
        <f>SUMSQ(AJ3:AJ25)</f>
        <v>21482638.139999993</v>
      </c>
    </row>
    <row r="28" spans="1:37" x14ac:dyDescent="0.3">
      <c r="AG28">
        <f>AF27/AG27</f>
        <v>1.0000012477448563</v>
      </c>
    </row>
  </sheetData>
  <mergeCells count="1">
    <mergeCell ref="G1:K1"/>
  </mergeCells>
  <conditionalFormatting sqref="O3:R2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:X2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4F45D-A5CC-4784-BAA5-CDB7FA9081EF}">
  <dimension ref="A1:AR28"/>
  <sheetViews>
    <sheetView zoomScale="40" zoomScaleNormal="40" workbookViewId="0">
      <selection activeCell="AL1" sqref="AL1"/>
    </sheetView>
  </sheetViews>
  <sheetFormatPr defaultRowHeight="14.4" x14ac:dyDescent="0.3"/>
  <cols>
    <col min="1" max="1" width="30.77734375" bestFit="1" customWidth="1"/>
    <col min="2" max="2" width="8.88671875" bestFit="1" customWidth="1"/>
    <col min="3" max="3" width="12.21875" bestFit="1" customWidth="1"/>
    <col min="4" max="4" width="13.88671875" bestFit="1" customWidth="1"/>
    <col min="5" max="5" width="12" bestFit="1" customWidth="1"/>
    <col min="6" max="6" width="13.5546875" bestFit="1" customWidth="1"/>
    <col min="7" max="7" width="12.21875" bestFit="1" customWidth="1"/>
    <col min="8" max="8" width="7.44140625" bestFit="1" customWidth="1"/>
    <col min="9" max="9" width="13.88671875" bestFit="1" customWidth="1"/>
    <col min="10" max="10" width="12" bestFit="1" customWidth="1"/>
    <col min="11" max="11" width="13.5546875" bestFit="1" customWidth="1"/>
    <col min="12" max="12" width="8.109375" bestFit="1" customWidth="1"/>
    <col min="13" max="13" width="3.109375" bestFit="1" customWidth="1"/>
    <col min="14" max="14" width="6.21875" bestFit="1" customWidth="1"/>
    <col min="15" max="15" width="6.88671875" bestFit="1" customWidth="1"/>
    <col min="16" max="16" width="7.44140625" bestFit="1" customWidth="1"/>
    <col min="17" max="17" width="13.88671875" bestFit="1" customWidth="1"/>
    <col min="18" max="18" width="12" bestFit="1" customWidth="1"/>
    <col min="20" max="20" width="7.44140625" bestFit="1" customWidth="1"/>
    <col min="21" max="21" width="6.88671875" bestFit="1" customWidth="1"/>
    <col min="22" max="22" width="7.44140625" bestFit="1" customWidth="1"/>
    <col min="23" max="23" width="13.88671875" bestFit="1" customWidth="1"/>
    <col min="24" max="24" width="12" bestFit="1" customWidth="1"/>
    <col min="27" max="27" width="26.109375" bestFit="1" customWidth="1"/>
    <col min="28" max="28" width="8.5546875" bestFit="1" customWidth="1"/>
    <col min="29" max="29" width="7.44140625" bestFit="1" customWidth="1"/>
    <col min="30" max="30" width="13.88671875" bestFit="1" customWidth="1"/>
    <col min="31" max="31" width="12" bestFit="1" customWidth="1"/>
    <col min="32" max="32" width="13.5546875" bestFit="1" customWidth="1"/>
    <col min="33" max="33" width="12.21875" bestFit="1" customWidth="1"/>
    <col min="34" max="34" width="11.44140625" bestFit="1" customWidth="1"/>
    <col min="35" max="35" width="11.21875" bestFit="1" customWidth="1"/>
    <col min="36" max="36" width="10.33203125" bestFit="1" customWidth="1"/>
    <col min="37" max="37" width="4.77734375" bestFit="1" customWidth="1"/>
    <col min="39" max="39" width="15.21875" bestFit="1" customWidth="1"/>
  </cols>
  <sheetData>
    <row r="1" spans="1:44" ht="15" thickBot="1" x14ac:dyDescent="0.35">
      <c r="A1" t="s">
        <v>222</v>
      </c>
      <c r="B1">
        <v>1</v>
      </c>
      <c r="C1">
        <v>0</v>
      </c>
      <c r="D1">
        <v>1</v>
      </c>
      <c r="E1">
        <v>0</v>
      </c>
      <c r="F1" t="s">
        <v>221</v>
      </c>
      <c r="G1" s="37" t="s">
        <v>225</v>
      </c>
      <c r="H1" s="37"/>
      <c r="I1" s="37"/>
      <c r="J1" s="37"/>
      <c r="K1" s="37"/>
      <c r="N1">
        <v>1</v>
      </c>
      <c r="O1">
        <v>2</v>
      </c>
      <c r="P1">
        <v>3</v>
      </c>
      <c r="Q1">
        <v>4</v>
      </c>
      <c r="R1">
        <v>5</v>
      </c>
      <c r="AB1">
        <v>2</v>
      </c>
      <c r="AC1">
        <v>3</v>
      </c>
      <c r="AD1">
        <v>4</v>
      </c>
      <c r="AE1">
        <v>5</v>
      </c>
      <c r="AF1" t="s">
        <v>246</v>
      </c>
      <c r="AG1">
        <f>CORREL(AF3:AF25,AG3:AG25)</f>
        <v>0.93705259233077109</v>
      </c>
      <c r="AH1" t="s">
        <v>250</v>
      </c>
      <c r="AJ1" t="s">
        <v>251</v>
      </c>
      <c r="AK1" s="36">
        <f>SUM(AK3:AK25)</f>
        <v>7</v>
      </c>
      <c r="AL1" t="s">
        <v>272</v>
      </c>
      <c r="AP1" t="s">
        <v>251</v>
      </c>
      <c r="AQ1" s="36">
        <f>SUM(AQ3:AQ25)</f>
        <v>6</v>
      </c>
      <c r="AR1" t="s">
        <v>272</v>
      </c>
    </row>
    <row r="2" spans="1:44" ht="15" thickBot="1" x14ac:dyDescent="0.35">
      <c r="A2" s="14" t="s">
        <v>0</v>
      </c>
      <c r="B2" s="14" t="s">
        <v>28</v>
      </c>
      <c r="C2" s="14" t="s">
        <v>5</v>
      </c>
      <c r="D2" s="14" t="s">
        <v>217</v>
      </c>
      <c r="E2" s="14" t="s">
        <v>10</v>
      </c>
      <c r="F2" s="14" t="s">
        <v>17</v>
      </c>
      <c r="G2" s="14" t="str">
        <f>B2</f>
        <v>évjárat</v>
      </c>
      <c r="H2" s="14" t="str">
        <f t="shared" ref="H2:K2" si="0">C2</f>
        <v>árarány</v>
      </c>
      <c r="I2" s="14" t="str">
        <f t="shared" si="0"/>
        <v>darabszám (db)</v>
      </c>
      <c r="J2" s="14" t="str">
        <f t="shared" si="0"/>
        <v>átmérő (mm)</v>
      </c>
      <c r="K2" s="14" t="str">
        <f t="shared" si="0"/>
        <v>egységár (Ft/g)</v>
      </c>
      <c r="N2" t="s">
        <v>244</v>
      </c>
      <c r="O2" t="str">
        <f>G2</f>
        <v>évjárat</v>
      </c>
      <c r="P2" t="str">
        <f t="shared" ref="P2:R2" si="1">H2</f>
        <v>árarány</v>
      </c>
      <c r="Q2" t="str">
        <f t="shared" si="1"/>
        <v>darabszám (db)</v>
      </c>
      <c r="R2" t="str">
        <f t="shared" si="1"/>
        <v>átmérő (mm)</v>
      </c>
      <c r="U2" t="str">
        <f>O2</f>
        <v>évjárat</v>
      </c>
      <c r="V2" t="str">
        <f t="shared" ref="V2:X2" si="2">P2</f>
        <v>árarány</v>
      </c>
      <c r="W2" t="str">
        <f t="shared" si="2"/>
        <v>darabszám (db)</v>
      </c>
      <c r="X2" t="str">
        <f t="shared" si="2"/>
        <v>átmérő (mm)</v>
      </c>
      <c r="AB2" t="str">
        <f>U2</f>
        <v>évjárat</v>
      </c>
      <c r="AC2" t="str">
        <f>V2</f>
        <v>árarány</v>
      </c>
      <c r="AD2" t="str">
        <f>W2</f>
        <v>darabszám (db)</v>
      </c>
      <c r="AE2" t="str">
        <f>X2</f>
        <v>átmérő (mm)</v>
      </c>
      <c r="AF2" t="str">
        <f>K2</f>
        <v>egységár (Ft/g)</v>
      </c>
      <c r="AG2" s="33" t="s">
        <v>245</v>
      </c>
      <c r="AH2" t="s">
        <v>247</v>
      </c>
      <c r="AI2" t="s">
        <v>249</v>
      </c>
      <c r="AJ2" t="s">
        <v>247</v>
      </c>
      <c r="AK2" t="s">
        <v>252</v>
      </c>
      <c r="AM2" t="s">
        <v>263</v>
      </c>
      <c r="AN2" t="s">
        <v>264</v>
      </c>
      <c r="AO2" t="s">
        <v>249</v>
      </c>
      <c r="AP2" t="str">
        <f t="shared" ref="AP2:AP25" si="3">AJ2</f>
        <v>eltérés</v>
      </c>
      <c r="AQ2" t="s">
        <v>252</v>
      </c>
    </row>
    <row r="3" spans="1:44" x14ac:dyDescent="0.3">
      <c r="A3" t="s">
        <v>4</v>
      </c>
      <c r="B3">
        <v>2019</v>
      </c>
      <c r="C3">
        <v>0.42016806722689076</v>
      </c>
      <c r="D3">
        <v>2000</v>
      </c>
      <c r="E3">
        <v>22</v>
      </c>
      <c r="F3">
        <v>17043.826983672301</v>
      </c>
      <c r="G3">
        <f>RANK(B3,B$3:B$25,B$1)</f>
        <v>23</v>
      </c>
      <c r="H3">
        <f t="shared" ref="H3:J18" si="4">RANK(C3,C$3:C$25,C$1)</f>
        <v>12</v>
      </c>
      <c r="I3">
        <f t="shared" si="4"/>
        <v>6</v>
      </c>
      <c r="J3">
        <f t="shared" si="4"/>
        <v>2</v>
      </c>
      <c r="K3" s="11">
        <f>ROUND(F3,0)</f>
        <v>17044</v>
      </c>
      <c r="N3">
        <v>1</v>
      </c>
      <c r="O3" s="17">
        <v>2223.5951891573595</v>
      </c>
      <c r="P3" s="17">
        <v>239.21586232123317</v>
      </c>
      <c r="Q3" s="17">
        <v>3029.582445705214</v>
      </c>
      <c r="R3" s="17">
        <v>23.929409018183591</v>
      </c>
      <c r="T3" t="s">
        <v>241</v>
      </c>
      <c r="U3" s="19">
        <f>O3-O4</f>
        <v>-6.184563972055912E-11</v>
      </c>
      <c r="V3" s="19">
        <f t="shared" ref="V3:X24" si="5">P3-P4</f>
        <v>0</v>
      </c>
      <c r="W3" s="19">
        <f t="shared" si="5"/>
        <v>2462.2380295604207</v>
      </c>
      <c r="X3" s="19">
        <f t="shared" si="5"/>
        <v>0</v>
      </c>
      <c r="AA3" t="str">
        <f t="shared" ref="AA3:AA25" si="6">A3</f>
        <v>Árpád-házi Szent Piroska</v>
      </c>
      <c r="AB3" s="21">
        <f t="shared" ref="AB3:AB25" si="7">VLOOKUP(G3,$N$3:$R$25,AB$1,0)</f>
        <v>-5.9134968415608289E-9</v>
      </c>
      <c r="AC3" s="21">
        <f t="shared" ref="AC3:AC25" si="8">VLOOKUP(H3,$N$3:$R$25,AC$1,0)</f>
        <v>209.8156158581246</v>
      </c>
      <c r="AD3" s="21">
        <f t="shared" ref="AD3:AD25" si="9">VLOOKUP(I3,$N$3:$R$25,AD$1,0)</f>
        <v>246.25641880549969</v>
      </c>
      <c r="AE3" s="21">
        <f t="shared" ref="AE3:AE25" si="10">VLOOKUP(J3,$N$3:$R$25,AE$1,0)</f>
        <v>23.929409018183598</v>
      </c>
      <c r="AF3" s="21">
        <f>K3</f>
        <v>17044</v>
      </c>
      <c r="AG3" s="34">
        <f>AVERAGE(AB3:AE3)*MEDIAN(AB3:AE3)</f>
        <v>14024.743674085723</v>
      </c>
      <c r="AH3" s="21">
        <f>AF3-AG3</f>
        <v>3019.2563259142771</v>
      </c>
      <c r="AI3" s="21">
        <f>ABS(AH3)</f>
        <v>3019.2563259142771</v>
      </c>
      <c r="AJ3">
        <f>'coco std'!H112</f>
        <v>-93.5</v>
      </c>
      <c r="AK3">
        <f>IF(AJ3*AH3&lt;0,0,1)</f>
        <v>0</v>
      </c>
      <c r="AM3">
        <f>AG3*$AG$28</f>
        <v>16552.255233608037</v>
      </c>
      <c r="AN3" s="21">
        <f>AM3-AF3</f>
        <v>-491.74476639196291</v>
      </c>
      <c r="AO3" s="21">
        <f>ABS(AN3)</f>
        <v>491.74476639196291</v>
      </c>
      <c r="AP3">
        <f t="shared" si="3"/>
        <v>-93.5</v>
      </c>
      <c r="AQ3">
        <f>IF(AP3*AN3&lt;0,0,1)</f>
        <v>1</v>
      </c>
    </row>
    <row r="4" spans="1:44" ht="15" thickBot="1" x14ac:dyDescent="0.35">
      <c r="A4" t="s">
        <v>13</v>
      </c>
      <c r="B4">
        <v>2018</v>
      </c>
      <c r="C4">
        <v>0.16129032258064516</v>
      </c>
      <c r="D4">
        <v>500</v>
      </c>
      <c r="E4">
        <v>20</v>
      </c>
      <c r="F4">
        <v>22199.942709825264</v>
      </c>
      <c r="G4">
        <f t="shared" ref="G4:J25" si="11">RANK(B4,B$3:B$25,B$1)</f>
        <v>21</v>
      </c>
      <c r="H4">
        <f t="shared" si="4"/>
        <v>17</v>
      </c>
      <c r="I4">
        <f t="shared" si="4"/>
        <v>1</v>
      </c>
      <c r="J4">
        <f t="shared" si="4"/>
        <v>9</v>
      </c>
      <c r="K4" s="11">
        <f t="shared" ref="K4:K25" si="12">ROUND(F4,0)</f>
        <v>22200</v>
      </c>
      <c r="N4">
        <v>2</v>
      </c>
      <c r="O4" s="18">
        <v>2223.5951891574214</v>
      </c>
      <c r="P4" s="18">
        <v>239.21586232123323</v>
      </c>
      <c r="Q4" s="18">
        <v>567.34441614479351</v>
      </c>
      <c r="R4" s="18">
        <v>23.929409018183598</v>
      </c>
      <c r="T4" t="s">
        <v>242</v>
      </c>
      <c r="U4" s="19">
        <f t="shared" ref="U4:U24" si="13">O4-O5</f>
        <v>2031.0622632019818</v>
      </c>
      <c r="V4" s="19">
        <f t="shared" si="5"/>
        <v>0</v>
      </c>
      <c r="W4" s="19">
        <f t="shared" si="5"/>
        <v>0</v>
      </c>
      <c r="X4" s="19">
        <f t="shared" si="5"/>
        <v>1.8269474821863696E-10</v>
      </c>
      <c r="AA4" t="str">
        <f t="shared" si="6"/>
        <v>Habsburg Albert aranyforintja</v>
      </c>
      <c r="AB4" s="21">
        <f t="shared" si="7"/>
        <v>-5.9134968415608289E-9</v>
      </c>
      <c r="AC4" s="21">
        <f t="shared" si="8"/>
        <v>24.797742752647796</v>
      </c>
      <c r="AD4" s="21">
        <f t="shared" si="9"/>
        <v>3029.582445705214</v>
      </c>
      <c r="AE4" s="21">
        <f t="shared" si="10"/>
        <v>23.929409017986647</v>
      </c>
      <c r="AF4" s="21">
        <f t="shared" ref="AF4:AF25" si="14">K4</f>
        <v>22200</v>
      </c>
      <c r="AG4" s="34">
        <f t="shared" ref="AG4:AG25" si="15">AVERAGE(AB4:AE4)*MEDIAN(AB4:AE4)</f>
        <v>18749.657369114768</v>
      </c>
      <c r="AH4" s="21">
        <f t="shared" ref="AH4:AH25" si="16">AF4-AG4</f>
        <v>3450.3426308852322</v>
      </c>
      <c r="AI4" s="21">
        <f t="shared" ref="AI4:AI25" si="17">ABS(AH4)</f>
        <v>3450.3426308852322</v>
      </c>
      <c r="AJ4">
        <f>'coco std'!H113</f>
        <v>238.1</v>
      </c>
      <c r="AK4">
        <f t="shared" ref="AK4:AK25" si="18">IF(AJ4*AH4&lt;0,0,1)</f>
        <v>1</v>
      </c>
      <c r="AM4">
        <f t="shared" ref="AM4:AM25" si="19">AG4*$AG$28</f>
        <v>22128.68352736715</v>
      </c>
      <c r="AN4" s="21">
        <f t="shared" ref="AN4:AN25" si="20">AM4-AF4</f>
        <v>-71.316472632850491</v>
      </c>
      <c r="AO4" s="21">
        <f t="shared" ref="AO4:AO25" si="21">ABS(AN4)</f>
        <v>71.316472632850491</v>
      </c>
      <c r="AP4">
        <f t="shared" si="3"/>
        <v>238.1</v>
      </c>
      <c r="AQ4">
        <f t="shared" ref="AQ4:AQ25" si="22">IF(AP4*AN4&lt;0,0,1)</f>
        <v>0</v>
      </c>
    </row>
    <row r="5" spans="1:44" x14ac:dyDescent="0.3">
      <c r="A5" t="s">
        <v>13</v>
      </c>
      <c r="B5">
        <v>2018</v>
      </c>
      <c r="C5">
        <v>0.7407407407407407</v>
      </c>
      <c r="D5">
        <v>2000</v>
      </c>
      <c r="E5">
        <v>20</v>
      </c>
      <c r="F5">
        <v>19335.433973073617</v>
      </c>
      <c r="G5">
        <f t="shared" si="11"/>
        <v>21</v>
      </c>
      <c r="H5">
        <f t="shared" si="4"/>
        <v>2</v>
      </c>
      <c r="I5">
        <f t="shared" si="4"/>
        <v>6</v>
      </c>
      <c r="J5">
        <f t="shared" si="4"/>
        <v>9</v>
      </c>
      <c r="K5" s="11">
        <f t="shared" si="12"/>
        <v>19335</v>
      </c>
      <c r="N5">
        <v>3</v>
      </c>
      <c r="O5" s="17">
        <v>192.53292595543951</v>
      </c>
      <c r="P5" s="17">
        <v>239.21586232123317</v>
      </c>
      <c r="Q5" s="17">
        <v>567.3444161447934</v>
      </c>
      <c r="R5" s="17">
        <v>23.929409018000904</v>
      </c>
      <c r="T5" t="s">
        <v>242</v>
      </c>
      <c r="U5" s="19">
        <f t="shared" si="13"/>
        <v>3.2915181691350881E-10</v>
      </c>
      <c r="V5" s="19">
        <f t="shared" si="5"/>
        <v>0</v>
      </c>
      <c r="W5" s="19">
        <f t="shared" si="5"/>
        <v>0</v>
      </c>
      <c r="X5" s="19">
        <f t="shared" si="5"/>
        <v>1.8268053736392176E-10</v>
      </c>
      <c r="AA5" t="str">
        <f t="shared" si="6"/>
        <v>Habsburg Albert aranyforintja</v>
      </c>
      <c r="AB5" s="21">
        <f t="shared" si="7"/>
        <v>-5.9134968415608289E-9</v>
      </c>
      <c r="AC5" s="21">
        <f t="shared" si="8"/>
        <v>239.21586232123323</v>
      </c>
      <c r="AD5" s="21">
        <f t="shared" si="9"/>
        <v>246.25641880549969</v>
      </c>
      <c r="AE5" s="21">
        <f t="shared" si="10"/>
        <v>23.929409017986647</v>
      </c>
      <c r="AF5" s="21">
        <f t="shared" si="14"/>
        <v>19335</v>
      </c>
      <c r="AG5" s="34">
        <f t="shared" si="15"/>
        <v>16755.830746529165</v>
      </c>
      <c r="AH5" s="21">
        <f t="shared" si="16"/>
        <v>2579.1692534708345</v>
      </c>
      <c r="AI5" s="21">
        <f t="shared" si="17"/>
        <v>2579.1692534708345</v>
      </c>
      <c r="AJ5">
        <f>'coco std'!H114</f>
        <v>-1086</v>
      </c>
      <c r="AK5">
        <f t="shared" si="18"/>
        <v>0</v>
      </c>
      <c r="AM5">
        <f t="shared" si="19"/>
        <v>19775.533415284906</v>
      </c>
      <c r="AN5" s="21">
        <f t="shared" si="20"/>
        <v>440.53341528490637</v>
      </c>
      <c r="AO5" s="21">
        <f t="shared" si="21"/>
        <v>440.53341528490637</v>
      </c>
      <c r="AP5">
        <f t="shared" si="3"/>
        <v>-1086</v>
      </c>
      <c r="AQ5">
        <f t="shared" si="22"/>
        <v>0</v>
      </c>
    </row>
    <row r="6" spans="1:44" ht="15" thickBot="1" x14ac:dyDescent="0.35">
      <c r="A6" t="s">
        <v>15</v>
      </c>
      <c r="B6">
        <v>2017</v>
      </c>
      <c r="C6">
        <v>0.45454545454545453</v>
      </c>
      <c r="D6">
        <v>5000</v>
      </c>
      <c r="E6">
        <v>11</v>
      </c>
      <c r="F6">
        <v>22000</v>
      </c>
      <c r="G6">
        <f t="shared" si="11"/>
        <v>19</v>
      </c>
      <c r="H6">
        <f t="shared" si="4"/>
        <v>6</v>
      </c>
      <c r="I6">
        <f t="shared" si="4"/>
        <v>13</v>
      </c>
      <c r="J6">
        <f t="shared" si="4"/>
        <v>18</v>
      </c>
      <c r="K6" s="11">
        <f t="shared" si="12"/>
        <v>22000</v>
      </c>
      <c r="N6">
        <v>4</v>
      </c>
      <c r="O6" s="18">
        <v>192.53292595511036</v>
      </c>
      <c r="P6" s="18">
        <v>239.21586232123317</v>
      </c>
      <c r="Q6" s="18">
        <v>567.3444161447934</v>
      </c>
      <c r="R6" s="18">
        <v>23.929409017818223</v>
      </c>
      <c r="T6" t="s">
        <v>242</v>
      </c>
      <c r="U6" s="19">
        <f t="shared" si="13"/>
        <v>0</v>
      </c>
      <c r="V6" s="19">
        <f t="shared" si="5"/>
        <v>0</v>
      </c>
      <c r="W6" s="19">
        <f t="shared" si="5"/>
        <v>1.0231815394945443E-12</v>
      </c>
      <c r="X6" s="19">
        <f t="shared" si="5"/>
        <v>1.8269119550495816E-10</v>
      </c>
      <c r="AA6" t="str">
        <f t="shared" si="6"/>
        <v>Arany János</v>
      </c>
      <c r="AB6" s="21">
        <f t="shared" si="7"/>
        <v>23.929411707352546</v>
      </c>
      <c r="AC6" s="21">
        <f t="shared" si="8"/>
        <v>239.21586232123317</v>
      </c>
      <c r="AD6" s="21">
        <f t="shared" si="9"/>
        <v>246.25641880549958</v>
      </c>
      <c r="AE6" s="21">
        <f t="shared" si="10"/>
        <v>23.929409017963327</v>
      </c>
      <c r="AF6" s="21">
        <f t="shared" si="14"/>
        <v>22000</v>
      </c>
      <c r="AG6" s="34">
        <f t="shared" si="15"/>
        <v>17542.944868103114</v>
      </c>
      <c r="AH6" s="21">
        <f t="shared" si="16"/>
        <v>4457.0551318968865</v>
      </c>
      <c r="AI6" s="21">
        <f t="shared" si="17"/>
        <v>4457.0551318968865</v>
      </c>
      <c r="AJ6">
        <f>'coco std'!H115</f>
        <v>1579</v>
      </c>
      <c r="AK6">
        <f t="shared" si="18"/>
        <v>1</v>
      </c>
      <c r="AM6">
        <f t="shared" si="19"/>
        <v>20704.499686685835</v>
      </c>
      <c r="AN6" s="21">
        <f t="shared" si="20"/>
        <v>-1295.5003133141654</v>
      </c>
      <c r="AO6" s="21">
        <f t="shared" si="21"/>
        <v>1295.5003133141654</v>
      </c>
      <c r="AP6">
        <f t="shared" si="3"/>
        <v>1579</v>
      </c>
      <c r="AQ6">
        <f t="shared" si="22"/>
        <v>0</v>
      </c>
    </row>
    <row r="7" spans="1:44" x14ac:dyDescent="0.3">
      <c r="A7" t="s">
        <v>18</v>
      </c>
      <c r="B7">
        <v>2017</v>
      </c>
      <c r="C7">
        <v>0.42016806722689076</v>
      </c>
      <c r="D7">
        <v>2000</v>
      </c>
      <c r="E7">
        <v>22</v>
      </c>
      <c r="F7">
        <v>17043.826983672301</v>
      </c>
      <c r="G7">
        <f t="shared" si="11"/>
        <v>19</v>
      </c>
      <c r="H7">
        <f t="shared" si="4"/>
        <v>12</v>
      </c>
      <c r="I7">
        <f t="shared" si="4"/>
        <v>6</v>
      </c>
      <c r="J7">
        <f t="shared" si="4"/>
        <v>2</v>
      </c>
      <c r="K7" s="11">
        <f t="shared" si="12"/>
        <v>17044</v>
      </c>
      <c r="N7">
        <v>5</v>
      </c>
      <c r="O7" s="17">
        <v>192.53292595511036</v>
      </c>
      <c r="P7" s="17">
        <v>239.21586232123317</v>
      </c>
      <c r="Q7" s="17">
        <v>567.34441614479238</v>
      </c>
      <c r="R7" s="17">
        <v>23.929409017635532</v>
      </c>
      <c r="T7" t="s">
        <v>242</v>
      </c>
      <c r="U7" s="19">
        <f t="shared" si="13"/>
        <v>3.979039320256561E-13</v>
      </c>
      <c r="V7" s="19">
        <f t="shared" si="5"/>
        <v>0</v>
      </c>
      <c r="W7" s="19">
        <f t="shared" si="5"/>
        <v>321.08799733929266</v>
      </c>
      <c r="X7" s="19">
        <f t="shared" si="5"/>
        <v>-4.6086157112767978E-10</v>
      </c>
      <c r="AA7" t="str">
        <f t="shared" si="6"/>
        <v>Árpád-házi Szt.Margit</v>
      </c>
      <c r="AB7" s="21">
        <f t="shared" si="7"/>
        <v>23.929411707352546</v>
      </c>
      <c r="AC7" s="21">
        <f t="shared" si="8"/>
        <v>209.8156158581246</v>
      </c>
      <c r="AD7" s="21">
        <f t="shared" si="9"/>
        <v>246.25641880549969</v>
      </c>
      <c r="AE7" s="21">
        <f t="shared" si="10"/>
        <v>23.929409018183598</v>
      </c>
      <c r="AF7" s="21">
        <f t="shared" si="14"/>
        <v>17044</v>
      </c>
      <c r="AG7" s="34">
        <f t="shared" si="15"/>
        <v>14723.916460504222</v>
      </c>
      <c r="AH7" s="21">
        <f t="shared" si="16"/>
        <v>2320.0835394957776</v>
      </c>
      <c r="AI7" s="21">
        <f t="shared" si="17"/>
        <v>2320.0835394957776</v>
      </c>
      <c r="AJ7">
        <f>'coco std'!H116</f>
        <v>-93.5</v>
      </c>
      <c r="AK7">
        <f t="shared" si="18"/>
        <v>0</v>
      </c>
      <c r="AM7">
        <f t="shared" si="19"/>
        <v>17377.431556407842</v>
      </c>
      <c r="AN7" s="21">
        <f t="shared" si="20"/>
        <v>333.43155640784244</v>
      </c>
      <c r="AO7" s="21">
        <f t="shared" si="21"/>
        <v>333.43155640784244</v>
      </c>
      <c r="AP7">
        <f t="shared" si="3"/>
        <v>-93.5</v>
      </c>
      <c r="AQ7">
        <f t="shared" si="22"/>
        <v>0</v>
      </c>
    </row>
    <row r="8" spans="1:44" ht="15" thickBot="1" x14ac:dyDescent="0.35">
      <c r="A8" t="s">
        <v>19</v>
      </c>
      <c r="B8">
        <v>2016</v>
      </c>
      <c r="C8">
        <v>0.16129032258064516</v>
      </c>
      <c r="D8">
        <v>500</v>
      </c>
      <c r="E8">
        <v>20</v>
      </c>
      <c r="F8">
        <v>22199.942709825264</v>
      </c>
      <c r="G8">
        <f t="shared" si="11"/>
        <v>16</v>
      </c>
      <c r="H8">
        <f t="shared" si="4"/>
        <v>17</v>
      </c>
      <c r="I8">
        <f t="shared" si="4"/>
        <v>1</v>
      </c>
      <c r="J8">
        <f t="shared" si="4"/>
        <v>9</v>
      </c>
      <c r="K8" s="11">
        <f t="shared" si="12"/>
        <v>22200</v>
      </c>
      <c r="N8">
        <v>6</v>
      </c>
      <c r="O8" s="18">
        <v>192.53292595510996</v>
      </c>
      <c r="P8" s="18">
        <v>239.21586232123317</v>
      </c>
      <c r="Q8" s="18">
        <v>246.25641880549969</v>
      </c>
      <c r="R8" s="18">
        <v>23.929409018096393</v>
      </c>
      <c r="T8" t="s">
        <v>242</v>
      </c>
      <c r="U8" s="19">
        <f t="shared" si="13"/>
        <v>157.28841966156364</v>
      </c>
      <c r="V8" s="19">
        <f t="shared" si="5"/>
        <v>29.400246464467244</v>
      </c>
      <c r="W8" s="19">
        <f t="shared" si="5"/>
        <v>0</v>
      </c>
      <c r="X8" s="19">
        <f t="shared" si="5"/>
        <v>1.8266632650920656E-10</v>
      </c>
      <c r="AA8" t="str">
        <f t="shared" si="6"/>
        <v>Zsigmond aranyforintja</v>
      </c>
      <c r="AB8" s="21">
        <f t="shared" si="7"/>
        <v>23.929411707353076</v>
      </c>
      <c r="AC8" s="21">
        <f t="shared" si="8"/>
        <v>24.797742752647796</v>
      </c>
      <c r="AD8" s="21">
        <f t="shared" si="9"/>
        <v>3029.582445705214</v>
      </c>
      <c r="AE8" s="21">
        <f t="shared" si="10"/>
        <v>23.929409017986647</v>
      </c>
      <c r="AF8" s="21">
        <f t="shared" si="14"/>
        <v>22200</v>
      </c>
      <c r="AG8" s="34">
        <f t="shared" si="15"/>
        <v>18895.40992153874</v>
      </c>
      <c r="AH8" s="21">
        <f t="shared" si="16"/>
        <v>3304.5900784612604</v>
      </c>
      <c r="AI8" s="21">
        <f t="shared" si="17"/>
        <v>3304.5900784612604</v>
      </c>
      <c r="AJ8">
        <f>'coco std'!H117</f>
        <v>238.1</v>
      </c>
      <c r="AK8">
        <f t="shared" si="18"/>
        <v>1</v>
      </c>
      <c r="AM8">
        <f t="shared" si="19"/>
        <v>22300.70331644388</v>
      </c>
      <c r="AN8" s="21">
        <f t="shared" si="20"/>
        <v>100.70331644387988</v>
      </c>
      <c r="AO8" s="21">
        <f t="shared" si="21"/>
        <v>100.70331644387988</v>
      </c>
      <c r="AP8">
        <f t="shared" si="3"/>
        <v>238.1</v>
      </c>
      <c r="AQ8">
        <f t="shared" si="22"/>
        <v>1</v>
      </c>
    </row>
    <row r="9" spans="1:44" x14ac:dyDescent="0.3">
      <c r="A9" t="s">
        <v>19</v>
      </c>
      <c r="B9">
        <v>2016</v>
      </c>
      <c r="C9">
        <v>0.7407407407407407</v>
      </c>
      <c r="D9">
        <v>2000</v>
      </c>
      <c r="E9">
        <v>20</v>
      </c>
      <c r="F9">
        <v>19335.433973073617</v>
      </c>
      <c r="G9">
        <f t="shared" si="11"/>
        <v>16</v>
      </c>
      <c r="H9">
        <f t="shared" si="4"/>
        <v>2</v>
      </c>
      <c r="I9">
        <f t="shared" si="4"/>
        <v>6</v>
      </c>
      <c r="J9">
        <f t="shared" si="4"/>
        <v>9</v>
      </c>
      <c r="K9" s="11">
        <f t="shared" si="12"/>
        <v>19335</v>
      </c>
      <c r="N9">
        <v>7</v>
      </c>
      <c r="O9" s="17">
        <v>35.244506293546316</v>
      </c>
      <c r="P9" s="17">
        <v>209.81561585676593</v>
      </c>
      <c r="Q9" s="17">
        <v>246.25641880549981</v>
      </c>
      <c r="R9" s="17">
        <v>23.929409017913727</v>
      </c>
      <c r="T9" t="s">
        <v>242</v>
      </c>
      <c r="U9" s="19">
        <f t="shared" si="13"/>
        <v>11.315094586229094</v>
      </c>
      <c r="V9" s="19">
        <f t="shared" si="5"/>
        <v>0</v>
      </c>
      <c r="W9" s="19">
        <f t="shared" si="5"/>
        <v>0</v>
      </c>
      <c r="X9" s="19">
        <f t="shared" si="5"/>
        <v>1.8218315744888969E-10</v>
      </c>
      <c r="AA9" t="str">
        <f t="shared" si="6"/>
        <v>Zsigmond aranyforintja</v>
      </c>
      <c r="AB9" s="21">
        <f t="shared" si="7"/>
        <v>23.929411707353076</v>
      </c>
      <c r="AC9" s="21">
        <f t="shared" si="8"/>
        <v>239.21586232123323</v>
      </c>
      <c r="AD9" s="21">
        <f t="shared" si="9"/>
        <v>246.25641880549969</v>
      </c>
      <c r="AE9" s="21">
        <f t="shared" si="10"/>
        <v>23.929409017986647</v>
      </c>
      <c r="AF9" s="21">
        <f t="shared" si="14"/>
        <v>19335</v>
      </c>
      <c r="AG9" s="34">
        <f t="shared" si="15"/>
        <v>17542.944868103943</v>
      </c>
      <c r="AH9" s="21">
        <f t="shared" si="16"/>
        <v>1792.055131896057</v>
      </c>
      <c r="AI9" s="21">
        <f t="shared" si="17"/>
        <v>1792.055131896057</v>
      </c>
      <c r="AJ9">
        <f>'coco std'!H118</f>
        <v>-1086</v>
      </c>
      <c r="AK9">
        <f t="shared" si="18"/>
        <v>0</v>
      </c>
      <c r="AM9">
        <f t="shared" si="19"/>
        <v>20704.499686686813</v>
      </c>
      <c r="AN9" s="21">
        <f t="shared" si="20"/>
        <v>1369.4996866868132</v>
      </c>
      <c r="AO9" s="21">
        <f t="shared" si="21"/>
        <v>1369.4996866868132</v>
      </c>
      <c r="AP9">
        <f t="shared" si="3"/>
        <v>-1086</v>
      </c>
      <c r="AQ9">
        <f t="shared" si="22"/>
        <v>0</v>
      </c>
    </row>
    <row r="10" spans="1:44" ht="15" thickBot="1" x14ac:dyDescent="0.35">
      <c r="A10" t="s">
        <v>20</v>
      </c>
      <c r="B10">
        <v>2016</v>
      </c>
      <c r="C10">
        <v>0.45454545454545453</v>
      </c>
      <c r="D10">
        <v>5000</v>
      </c>
      <c r="E10">
        <v>11</v>
      </c>
      <c r="F10">
        <v>22000</v>
      </c>
      <c r="G10">
        <f t="shared" si="11"/>
        <v>16</v>
      </c>
      <c r="H10">
        <f t="shared" si="4"/>
        <v>6</v>
      </c>
      <c r="I10">
        <f t="shared" si="4"/>
        <v>13</v>
      </c>
      <c r="J10">
        <f t="shared" si="4"/>
        <v>18</v>
      </c>
      <c r="K10" s="11">
        <f t="shared" si="12"/>
        <v>22000</v>
      </c>
      <c r="N10">
        <v>8</v>
      </c>
      <c r="O10" s="18">
        <v>23.929411707317222</v>
      </c>
      <c r="P10" s="18">
        <v>209.8156158567659</v>
      </c>
      <c r="Q10" s="18">
        <v>246.25641880549981</v>
      </c>
      <c r="R10" s="18">
        <v>23.929409017731544</v>
      </c>
      <c r="T10" t="s">
        <v>242</v>
      </c>
      <c r="U10" s="19">
        <f t="shared" si="13"/>
        <v>8.8817841970012523E-14</v>
      </c>
      <c r="V10" s="19">
        <f t="shared" si="5"/>
        <v>0</v>
      </c>
      <c r="W10" s="19">
        <f t="shared" si="5"/>
        <v>0</v>
      </c>
      <c r="X10" s="19">
        <f t="shared" si="5"/>
        <v>-2.5510260570626997E-10</v>
      </c>
      <c r="AA10" t="str">
        <f t="shared" si="6"/>
        <v>XXXI. Nyári Olimpia</v>
      </c>
      <c r="AB10" s="21">
        <f t="shared" si="7"/>
        <v>23.929411707353076</v>
      </c>
      <c r="AC10" s="21">
        <f t="shared" si="8"/>
        <v>239.21586232123317</v>
      </c>
      <c r="AD10" s="21">
        <f t="shared" si="9"/>
        <v>246.25641880549958</v>
      </c>
      <c r="AE10" s="21">
        <f t="shared" si="10"/>
        <v>23.929409017963327</v>
      </c>
      <c r="AF10" s="21">
        <f t="shared" si="14"/>
        <v>22000</v>
      </c>
      <c r="AG10" s="34">
        <f t="shared" si="15"/>
        <v>17542.944868103161</v>
      </c>
      <c r="AH10" s="21">
        <f t="shared" si="16"/>
        <v>4457.0551318968392</v>
      </c>
      <c r="AI10" s="21">
        <f t="shared" si="17"/>
        <v>4457.0551318968392</v>
      </c>
      <c r="AJ10">
        <f>'coco std'!H119</f>
        <v>1579</v>
      </c>
      <c r="AK10">
        <f t="shared" si="18"/>
        <v>1</v>
      </c>
      <c r="AM10">
        <f t="shared" si="19"/>
        <v>20704.499686685889</v>
      </c>
      <c r="AN10" s="21">
        <f t="shared" si="20"/>
        <v>-1295.5003133141108</v>
      </c>
      <c r="AO10" s="21">
        <f t="shared" si="21"/>
        <v>1295.5003133141108</v>
      </c>
      <c r="AP10">
        <f t="shared" si="3"/>
        <v>1579</v>
      </c>
      <c r="AQ10">
        <f t="shared" si="22"/>
        <v>0</v>
      </c>
    </row>
    <row r="11" spans="1:44" x14ac:dyDescent="0.3">
      <c r="A11" t="s">
        <v>21</v>
      </c>
      <c r="B11">
        <v>2015</v>
      </c>
      <c r="C11">
        <v>0.45454545454545453</v>
      </c>
      <c r="D11">
        <v>5000</v>
      </c>
      <c r="E11">
        <v>11</v>
      </c>
      <c r="F11">
        <v>22000</v>
      </c>
      <c r="G11">
        <f t="shared" si="11"/>
        <v>13</v>
      </c>
      <c r="H11">
        <f t="shared" si="4"/>
        <v>6</v>
      </c>
      <c r="I11">
        <f t="shared" si="4"/>
        <v>13</v>
      </c>
      <c r="J11">
        <f t="shared" si="4"/>
        <v>18</v>
      </c>
      <c r="K11" s="11">
        <f t="shared" si="12"/>
        <v>22000</v>
      </c>
      <c r="N11">
        <v>9</v>
      </c>
      <c r="O11" s="17">
        <v>23.929411707317133</v>
      </c>
      <c r="P11" s="17">
        <v>209.81561585676593</v>
      </c>
      <c r="Q11" s="17">
        <v>246.25641880549978</v>
      </c>
      <c r="R11" s="17">
        <v>23.929409017986647</v>
      </c>
      <c r="T11" t="s">
        <v>242</v>
      </c>
      <c r="U11" s="19">
        <f t="shared" si="13"/>
        <v>0</v>
      </c>
      <c r="V11" s="19">
        <f t="shared" si="5"/>
        <v>-1.3498890893970383E-9</v>
      </c>
      <c r="W11" s="19">
        <f t="shared" si="5"/>
        <v>0</v>
      </c>
      <c r="X11" s="19">
        <f t="shared" si="5"/>
        <v>-3.5171865420124959E-13</v>
      </c>
      <c r="AA11" t="str">
        <f t="shared" si="6"/>
        <v>Semmelweis</v>
      </c>
      <c r="AB11" s="21">
        <f t="shared" si="7"/>
        <v>23.929411707353122</v>
      </c>
      <c r="AC11" s="21">
        <f t="shared" si="8"/>
        <v>239.21586232123317</v>
      </c>
      <c r="AD11" s="21">
        <f t="shared" si="9"/>
        <v>246.25641880549958</v>
      </c>
      <c r="AE11" s="21">
        <f t="shared" si="10"/>
        <v>23.929409017963327</v>
      </c>
      <c r="AF11" s="21">
        <f t="shared" si="14"/>
        <v>22000</v>
      </c>
      <c r="AG11" s="34">
        <f t="shared" si="15"/>
        <v>17542.944868103168</v>
      </c>
      <c r="AH11" s="21">
        <f t="shared" si="16"/>
        <v>4457.0551318968319</v>
      </c>
      <c r="AI11" s="21">
        <f t="shared" si="17"/>
        <v>4457.0551318968319</v>
      </c>
      <c r="AJ11">
        <f>'coco std'!H120</f>
        <v>1579</v>
      </c>
      <c r="AK11">
        <f t="shared" si="18"/>
        <v>1</v>
      </c>
      <c r="AM11">
        <f t="shared" si="19"/>
        <v>20704.4996866859</v>
      </c>
      <c r="AN11" s="21">
        <f t="shared" si="20"/>
        <v>-1295.5003133140999</v>
      </c>
      <c r="AO11" s="21">
        <f t="shared" si="21"/>
        <v>1295.5003133140999</v>
      </c>
      <c r="AP11">
        <f t="shared" si="3"/>
        <v>1579</v>
      </c>
      <c r="AQ11">
        <f t="shared" si="22"/>
        <v>0</v>
      </c>
    </row>
    <row r="12" spans="1:44" ht="15" thickBot="1" x14ac:dyDescent="0.35">
      <c r="A12" t="s">
        <v>22</v>
      </c>
      <c r="B12">
        <v>2015</v>
      </c>
      <c r="C12">
        <v>0.45454545454545453</v>
      </c>
      <c r="D12">
        <v>5000</v>
      </c>
      <c r="E12">
        <v>11</v>
      </c>
      <c r="F12">
        <v>22000</v>
      </c>
      <c r="G12">
        <f t="shared" si="11"/>
        <v>13</v>
      </c>
      <c r="H12">
        <f t="shared" si="4"/>
        <v>6</v>
      </c>
      <c r="I12">
        <f t="shared" si="4"/>
        <v>13</v>
      </c>
      <c r="J12">
        <f t="shared" si="4"/>
        <v>18</v>
      </c>
      <c r="K12" s="11">
        <f t="shared" si="12"/>
        <v>22000</v>
      </c>
      <c r="N12">
        <v>10</v>
      </c>
      <c r="O12" s="18">
        <v>23.929411707317136</v>
      </c>
      <c r="P12" s="18">
        <v>209.81561585811582</v>
      </c>
      <c r="Q12" s="18">
        <v>246.25641880549978</v>
      </c>
      <c r="R12" s="18">
        <v>23.929409017986998</v>
      </c>
      <c r="T12" t="s">
        <v>242</v>
      </c>
      <c r="U12" s="19">
        <f t="shared" si="13"/>
        <v>0</v>
      </c>
      <c r="V12" s="19">
        <f t="shared" si="5"/>
        <v>0</v>
      </c>
      <c r="W12" s="19">
        <f t="shared" si="5"/>
        <v>0</v>
      </c>
      <c r="X12" s="19">
        <f t="shared" si="5"/>
        <v>0</v>
      </c>
      <c r="AA12" t="str">
        <f t="shared" si="6"/>
        <v>Vizsolyi Biblia</v>
      </c>
      <c r="AB12" s="21">
        <f t="shared" si="7"/>
        <v>23.929411707353122</v>
      </c>
      <c r="AC12" s="21">
        <f t="shared" si="8"/>
        <v>239.21586232123317</v>
      </c>
      <c r="AD12" s="21">
        <f t="shared" si="9"/>
        <v>246.25641880549958</v>
      </c>
      <c r="AE12" s="21">
        <f t="shared" si="10"/>
        <v>23.929409017963327</v>
      </c>
      <c r="AF12" s="21">
        <f t="shared" si="14"/>
        <v>22000</v>
      </c>
      <c r="AG12" s="34">
        <f t="shared" si="15"/>
        <v>17542.944868103168</v>
      </c>
      <c r="AH12" s="21">
        <f t="shared" si="16"/>
        <v>4457.0551318968319</v>
      </c>
      <c r="AI12" s="21">
        <f t="shared" si="17"/>
        <v>4457.0551318968319</v>
      </c>
      <c r="AJ12">
        <f>'coco std'!H121</f>
        <v>1579</v>
      </c>
      <c r="AK12">
        <f t="shared" si="18"/>
        <v>1</v>
      </c>
      <c r="AM12">
        <f t="shared" si="19"/>
        <v>20704.4996866859</v>
      </c>
      <c r="AN12" s="21">
        <f t="shared" si="20"/>
        <v>-1295.5003133140999</v>
      </c>
      <c r="AO12" s="21">
        <f t="shared" si="21"/>
        <v>1295.5003133140999</v>
      </c>
      <c r="AP12">
        <f t="shared" si="3"/>
        <v>1579</v>
      </c>
      <c r="AQ12">
        <f t="shared" si="22"/>
        <v>0</v>
      </c>
    </row>
    <row r="13" spans="1:44" x14ac:dyDescent="0.3">
      <c r="A13" t="s">
        <v>22</v>
      </c>
      <c r="B13">
        <v>2015</v>
      </c>
      <c r="C13">
        <v>0.76923076923076927</v>
      </c>
      <c r="D13">
        <v>2000</v>
      </c>
      <c r="E13">
        <v>20</v>
      </c>
      <c r="F13">
        <v>18619.306788885704</v>
      </c>
      <c r="G13">
        <f t="shared" si="11"/>
        <v>13</v>
      </c>
      <c r="H13">
        <f t="shared" si="4"/>
        <v>1</v>
      </c>
      <c r="I13">
        <f t="shared" si="4"/>
        <v>6</v>
      </c>
      <c r="J13">
        <f t="shared" si="4"/>
        <v>9</v>
      </c>
      <c r="K13" s="11">
        <f t="shared" si="12"/>
        <v>18619</v>
      </c>
      <c r="N13">
        <v>11</v>
      </c>
      <c r="O13" s="17">
        <v>23.929411707317136</v>
      </c>
      <c r="P13" s="17">
        <v>209.81561585811582</v>
      </c>
      <c r="Q13" s="17">
        <v>246.25641880549978</v>
      </c>
      <c r="R13" s="17">
        <v>23.929409017986998</v>
      </c>
      <c r="T13" t="s">
        <v>242</v>
      </c>
      <c r="U13" s="19">
        <f t="shared" si="13"/>
        <v>-3.5971225997855072E-11</v>
      </c>
      <c r="V13" s="19">
        <f t="shared" si="5"/>
        <v>-8.7823082139948383E-12</v>
      </c>
      <c r="W13" s="19">
        <f t="shared" si="5"/>
        <v>0</v>
      </c>
      <c r="X13" s="19">
        <f t="shared" si="5"/>
        <v>0</v>
      </c>
      <c r="AA13" t="str">
        <f t="shared" si="6"/>
        <v>Vizsolyi Biblia</v>
      </c>
      <c r="AB13" s="21">
        <f t="shared" si="7"/>
        <v>23.929411707353122</v>
      </c>
      <c r="AC13" s="21">
        <f t="shared" si="8"/>
        <v>239.21586232123317</v>
      </c>
      <c r="AD13" s="21">
        <f t="shared" si="9"/>
        <v>246.25641880549969</v>
      </c>
      <c r="AE13" s="21">
        <f t="shared" si="10"/>
        <v>23.929409017986647</v>
      </c>
      <c r="AF13" s="21">
        <f t="shared" si="14"/>
        <v>18619</v>
      </c>
      <c r="AG13" s="34">
        <f t="shared" si="15"/>
        <v>17542.944868103943</v>
      </c>
      <c r="AH13" s="21">
        <f t="shared" si="16"/>
        <v>1076.055131896057</v>
      </c>
      <c r="AI13" s="21">
        <f t="shared" si="17"/>
        <v>1076.055131896057</v>
      </c>
      <c r="AJ13">
        <f>'coco std'!H122</f>
        <v>-1802</v>
      </c>
      <c r="AK13">
        <f t="shared" si="18"/>
        <v>0</v>
      </c>
      <c r="AM13">
        <f t="shared" si="19"/>
        <v>20704.499686686813</v>
      </c>
      <c r="AN13" s="21">
        <f t="shared" si="20"/>
        <v>2085.4996866868132</v>
      </c>
      <c r="AO13" s="21">
        <f t="shared" si="21"/>
        <v>2085.4996866868132</v>
      </c>
      <c r="AP13">
        <f t="shared" si="3"/>
        <v>-1802</v>
      </c>
      <c r="AQ13">
        <f t="shared" si="22"/>
        <v>0</v>
      </c>
    </row>
    <row r="14" spans="1:44" ht="15" thickBot="1" x14ac:dyDescent="0.35">
      <c r="A14" t="s">
        <v>23</v>
      </c>
      <c r="B14">
        <v>2014</v>
      </c>
      <c r="C14">
        <v>0.16129032258064516</v>
      </c>
      <c r="D14">
        <v>500</v>
      </c>
      <c r="E14">
        <v>20</v>
      </c>
      <c r="F14">
        <v>22199.942709825264</v>
      </c>
      <c r="G14">
        <f t="shared" si="11"/>
        <v>11</v>
      </c>
      <c r="H14">
        <f t="shared" si="4"/>
        <v>17</v>
      </c>
      <c r="I14">
        <f t="shared" si="4"/>
        <v>1</v>
      </c>
      <c r="J14">
        <f t="shared" si="4"/>
        <v>9</v>
      </c>
      <c r="K14" s="11">
        <f t="shared" si="12"/>
        <v>22200</v>
      </c>
      <c r="N14">
        <v>12</v>
      </c>
      <c r="O14" s="18">
        <v>23.929411707353108</v>
      </c>
      <c r="P14" s="18">
        <v>209.8156158581246</v>
      </c>
      <c r="Q14" s="18">
        <v>246.25641880549978</v>
      </c>
      <c r="R14" s="18">
        <v>23.929409017986998</v>
      </c>
      <c r="T14" t="s">
        <v>242</v>
      </c>
      <c r="U14" s="19">
        <f t="shared" si="13"/>
        <v>0</v>
      </c>
      <c r="V14" s="19">
        <f t="shared" si="5"/>
        <v>163.00485986483034</v>
      </c>
      <c r="W14" s="19">
        <f t="shared" si="5"/>
        <v>0</v>
      </c>
      <c r="X14" s="19">
        <f t="shared" si="5"/>
        <v>2.8421709430404007E-14</v>
      </c>
      <c r="AA14" t="str">
        <f t="shared" si="6"/>
        <v>Mária aranyforintja</v>
      </c>
      <c r="AB14" s="21">
        <f t="shared" si="7"/>
        <v>23.929411707317136</v>
      </c>
      <c r="AC14" s="21">
        <f t="shared" si="8"/>
        <v>24.797742752647796</v>
      </c>
      <c r="AD14" s="21">
        <f t="shared" si="9"/>
        <v>3029.582445705214</v>
      </c>
      <c r="AE14" s="21">
        <f t="shared" si="10"/>
        <v>23.929409017986647</v>
      </c>
      <c r="AF14" s="21">
        <f t="shared" si="14"/>
        <v>22200</v>
      </c>
      <c r="AG14" s="34">
        <f t="shared" si="15"/>
        <v>18895.409921524584</v>
      </c>
      <c r="AH14" s="21">
        <f t="shared" si="16"/>
        <v>3304.5900784754158</v>
      </c>
      <c r="AI14" s="21">
        <f t="shared" si="17"/>
        <v>3304.5900784754158</v>
      </c>
      <c r="AJ14">
        <f>'coco std'!H123</f>
        <v>-121.8</v>
      </c>
      <c r="AK14">
        <f t="shared" si="18"/>
        <v>0</v>
      </c>
      <c r="AM14">
        <f t="shared" si="19"/>
        <v>22300.703316427174</v>
      </c>
      <c r="AN14" s="21">
        <f t="shared" si="20"/>
        <v>100.70331642717429</v>
      </c>
      <c r="AO14" s="21">
        <f t="shared" si="21"/>
        <v>100.70331642717429</v>
      </c>
      <c r="AP14">
        <f t="shared" si="3"/>
        <v>-121.8</v>
      </c>
      <c r="AQ14">
        <f t="shared" si="22"/>
        <v>0</v>
      </c>
    </row>
    <row r="15" spans="1:44" x14ac:dyDescent="0.3">
      <c r="A15" t="s">
        <v>23</v>
      </c>
      <c r="B15">
        <v>2014</v>
      </c>
      <c r="C15">
        <v>0.7407407407407407</v>
      </c>
      <c r="D15">
        <v>2000</v>
      </c>
      <c r="E15">
        <v>20</v>
      </c>
      <c r="F15">
        <v>19335.433973073617</v>
      </c>
      <c r="G15">
        <f t="shared" si="11"/>
        <v>11</v>
      </c>
      <c r="H15">
        <f t="shared" si="4"/>
        <v>2</v>
      </c>
      <c r="I15">
        <f t="shared" si="4"/>
        <v>6</v>
      </c>
      <c r="J15">
        <f t="shared" si="4"/>
        <v>9</v>
      </c>
      <c r="K15" s="11">
        <f t="shared" si="12"/>
        <v>19335</v>
      </c>
      <c r="N15">
        <v>13</v>
      </c>
      <c r="O15" s="17">
        <v>23.929411707353122</v>
      </c>
      <c r="P15" s="17">
        <v>46.810755993294265</v>
      </c>
      <c r="Q15" s="17">
        <v>246.25641880549958</v>
      </c>
      <c r="R15" s="17">
        <v>23.92940901798697</v>
      </c>
      <c r="T15" t="s">
        <v>242</v>
      </c>
      <c r="U15" s="19">
        <f t="shared" si="13"/>
        <v>4.6185277824406512E-14</v>
      </c>
      <c r="V15" s="19">
        <f t="shared" si="5"/>
        <v>1.6829702076393005E-9</v>
      </c>
      <c r="W15" s="19">
        <f t="shared" si="5"/>
        <v>236.25641880549958</v>
      </c>
      <c r="X15" s="19">
        <f t="shared" si="5"/>
        <v>-2.8421709430404007E-14</v>
      </c>
      <c r="AA15" t="str">
        <f t="shared" si="6"/>
        <v>Mária aranyforintja</v>
      </c>
      <c r="AB15" s="21">
        <f t="shared" si="7"/>
        <v>23.929411707317136</v>
      </c>
      <c r="AC15" s="21">
        <f t="shared" si="8"/>
        <v>239.21586232123323</v>
      </c>
      <c r="AD15" s="21">
        <f t="shared" si="9"/>
        <v>246.25641880549969</v>
      </c>
      <c r="AE15" s="21">
        <f t="shared" si="10"/>
        <v>23.929409017986647</v>
      </c>
      <c r="AF15" s="21">
        <f t="shared" si="14"/>
        <v>19335</v>
      </c>
      <c r="AG15" s="34">
        <f t="shared" si="15"/>
        <v>17542.944868100367</v>
      </c>
      <c r="AH15" s="21">
        <f t="shared" si="16"/>
        <v>1792.0551318996331</v>
      </c>
      <c r="AI15" s="21">
        <f t="shared" si="17"/>
        <v>1792.0551318996331</v>
      </c>
      <c r="AJ15">
        <f>'coco std'!H124</f>
        <v>-1445.9</v>
      </c>
      <c r="AK15">
        <f t="shared" si="18"/>
        <v>0</v>
      </c>
      <c r="AM15">
        <f t="shared" si="19"/>
        <v>20704.499686682593</v>
      </c>
      <c r="AN15" s="21">
        <f t="shared" si="20"/>
        <v>1369.4996866825932</v>
      </c>
      <c r="AO15" s="21">
        <f t="shared" si="21"/>
        <v>1369.4996866825932</v>
      </c>
      <c r="AP15">
        <f t="shared" si="3"/>
        <v>-1445.9</v>
      </c>
      <c r="AQ15">
        <f t="shared" si="22"/>
        <v>0</v>
      </c>
    </row>
    <row r="16" spans="1:44" ht="15" thickBot="1" x14ac:dyDescent="0.35">
      <c r="A16" t="s">
        <v>24</v>
      </c>
      <c r="B16">
        <v>2013</v>
      </c>
      <c r="C16">
        <v>0.16129032258064516</v>
      </c>
      <c r="D16">
        <v>500</v>
      </c>
      <c r="E16">
        <v>20</v>
      </c>
      <c r="F16">
        <v>22199.942709825264</v>
      </c>
      <c r="G16">
        <f t="shared" si="11"/>
        <v>8</v>
      </c>
      <c r="H16">
        <f t="shared" si="4"/>
        <v>17</v>
      </c>
      <c r="I16">
        <f t="shared" si="4"/>
        <v>1</v>
      </c>
      <c r="J16">
        <f t="shared" si="4"/>
        <v>9</v>
      </c>
      <c r="K16" s="11">
        <f t="shared" si="12"/>
        <v>22200</v>
      </c>
      <c r="N16">
        <v>14</v>
      </c>
      <c r="O16" s="18">
        <v>23.929411707353076</v>
      </c>
      <c r="P16" s="18">
        <v>46.810755991611295</v>
      </c>
      <c r="Q16" s="18">
        <v>10</v>
      </c>
      <c r="R16" s="18">
        <v>23.929409017986998</v>
      </c>
      <c r="T16" t="s">
        <v>242</v>
      </c>
      <c r="U16" s="19">
        <f t="shared" si="13"/>
        <v>0</v>
      </c>
      <c r="V16" s="19">
        <f t="shared" si="5"/>
        <v>22.013013238968892</v>
      </c>
      <c r="W16" s="19">
        <f t="shared" si="5"/>
        <v>1</v>
      </c>
      <c r="X16" s="19">
        <f t="shared" si="5"/>
        <v>2.8421709430404007E-14</v>
      </c>
      <c r="AA16" t="str">
        <f t="shared" si="6"/>
        <v>Lajos aranyforintja</v>
      </c>
      <c r="AB16" s="21">
        <f t="shared" si="7"/>
        <v>23.929411707317222</v>
      </c>
      <c r="AC16" s="21">
        <f t="shared" si="8"/>
        <v>24.797742752647796</v>
      </c>
      <c r="AD16" s="21">
        <f t="shared" si="9"/>
        <v>3029.582445705214</v>
      </c>
      <c r="AE16" s="21">
        <f t="shared" si="10"/>
        <v>23.929409017986647</v>
      </c>
      <c r="AF16" s="21">
        <f t="shared" si="14"/>
        <v>22200</v>
      </c>
      <c r="AG16" s="34">
        <f t="shared" si="15"/>
        <v>18895.409921524617</v>
      </c>
      <c r="AH16" s="21">
        <f t="shared" si="16"/>
        <v>3304.5900784753831</v>
      </c>
      <c r="AI16" s="21">
        <f t="shared" si="17"/>
        <v>3304.5900784753831</v>
      </c>
      <c r="AJ16">
        <f>'coco std'!H125</f>
        <v>-121.8</v>
      </c>
      <c r="AK16">
        <f t="shared" si="18"/>
        <v>0</v>
      </c>
      <c r="AM16">
        <f t="shared" si="19"/>
        <v>22300.703316427211</v>
      </c>
      <c r="AN16" s="21">
        <f t="shared" si="20"/>
        <v>100.70331642721067</v>
      </c>
      <c r="AO16" s="21">
        <f t="shared" si="21"/>
        <v>100.70331642721067</v>
      </c>
      <c r="AP16">
        <f t="shared" si="3"/>
        <v>-121.8</v>
      </c>
      <c r="AQ16">
        <f t="shared" si="22"/>
        <v>0</v>
      </c>
    </row>
    <row r="17" spans="1:43" x14ac:dyDescent="0.3">
      <c r="A17" t="s">
        <v>25</v>
      </c>
      <c r="B17">
        <v>2013</v>
      </c>
      <c r="C17">
        <v>0.45454545454545453</v>
      </c>
      <c r="D17">
        <v>5000</v>
      </c>
      <c r="E17">
        <v>11</v>
      </c>
      <c r="F17">
        <v>22000</v>
      </c>
      <c r="G17">
        <f t="shared" si="11"/>
        <v>8</v>
      </c>
      <c r="H17">
        <f t="shared" si="4"/>
        <v>6</v>
      </c>
      <c r="I17">
        <f t="shared" si="4"/>
        <v>13</v>
      </c>
      <c r="J17">
        <f t="shared" si="4"/>
        <v>18</v>
      </c>
      <c r="K17" s="11">
        <f t="shared" si="12"/>
        <v>22000</v>
      </c>
      <c r="N17">
        <v>15</v>
      </c>
      <c r="O17" s="17">
        <v>23.929411707353076</v>
      </c>
      <c r="P17" s="17">
        <v>24.797742752642403</v>
      </c>
      <c r="Q17" s="17">
        <v>9</v>
      </c>
      <c r="R17" s="17">
        <v>23.92940901798697</v>
      </c>
      <c r="T17" t="s">
        <v>242</v>
      </c>
      <c r="U17" s="19">
        <f t="shared" si="13"/>
        <v>0</v>
      </c>
      <c r="V17" s="19">
        <f t="shared" si="5"/>
        <v>0</v>
      </c>
      <c r="W17" s="19">
        <f t="shared" si="5"/>
        <v>1</v>
      </c>
      <c r="X17" s="19">
        <f t="shared" si="5"/>
        <v>-2.7000623958883807E-13</v>
      </c>
      <c r="AA17" t="str">
        <f t="shared" si="6"/>
        <v>Robert Capa</v>
      </c>
      <c r="AB17" s="21">
        <f t="shared" si="7"/>
        <v>23.929411707317222</v>
      </c>
      <c r="AC17" s="21">
        <f t="shared" si="8"/>
        <v>239.21586232123317</v>
      </c>
      <c r="AD17" s="21">
        <f t="shared" si="9"/>
        <v>246.25641880549958</v>
      </c>
      <c r="AE17" s="21">
        <f t="shared" si="10"/>
        <v>23.929409017963327</v>
      </c>
      <c r="AF17" s="21">
        <f t="shared" si="14"/>
        <v>22000</v>
      </c>
      <c r="AG17" s="34">
        <f t="shared" si="15"/>
        <v>17542.944868099592</v>
      </c>
      <c r="AH17" s="21">
        <f t="shared" si="16"/>
        <v>4457.055131900408</v>
      </c>
      <c r="AI17" s="21">
        <f t="shared" si="17"/>
        <v>4457.055131900408</v>
      </c>
      <c r="AJ17">
        <f>'coco std'!H126</f>
        <v>1219.0999999999999</v>
      </c>
      <c r="AK17">
        <f t="shared" si="18"/>
        <v>1</v>
      </c>
      <c r="AM17">
        <f t="shared" si="19"/>
        <v>20704.499686681676</v>
      </c>
      <c r="AN17" s="21">
        <f t="shared" si="20"/>
        <v>-1295.5003133183236</v>
      </c>
      <c r="AO17" s="21">
        <f t="shared" si="21"/>
        <v>1295.5003133183236</v>
      </c>
      <c r="AP17">
        <f t="shared" si="3"/>
        <v>1219.0999999999999</v>
      </c>
      <c r="AQ17">
        <f t="shared" si="22"/>
        <v>0</v>
      </c>
    </row>
    <row r="18" spans="1:43" ht="15" thickBot="1" x14ac:dyDescent="0.35">
      <c r="A18" t="s">
        <v>24</v>
      </c>
      <c r="B18">
        <v>2013</v>
      </c>
      <c r="C18">
        <v>0.7407407407407407</v>
      </c>
      <c r="D18">
        <v>3000</v>
      </c>
      <c r="E18">
        <v>20</v>
      </c>
      <c r="F18">
        <v>19335.433973073617</v>
      </c>
      <c r="G18">
        <f t="shared" si="11"/>
        <v>8</v>
      </c>
      <c r="H18">
        <f t="shared" si="4"/>
        <v>2</v>
      </c>
      <c r="I18">
        <f t="shared" si="4"/>
        <v>12</v>
      </c>
      <c r="J18">
        <f t="shared" si="4"/>
        <v>9</v>
      </c>
      <c r="K18" s="11">
        <f t="shared" si="12"/>
        <v>19335</v>
      </c>
      <c r="N18">
        <v>16</v>
      </c>
      <c r="O18" s="18">
        <v>23.929411707353076</v>
      </c>
      <c r="P18" s="18">
        <v>24.797742752642403</v>
      </c>
      <c r="Q18" s="18">
        <v>8</v>
      </c>
      <c r="R18" s="18">
        <v>23.92940901798724</v>
      </c>
      <c r="T18" t="s">
        <v>242</v>
      </c>
      <c r="U18" s="19">
        <f t="shared" si="13"/>
        <v>-3.1974423109204508E-13</v>
      </c>
      <c r="V18" s="19">
        <f t="shared" si="5"/>
        <v>-5.3930193644191604E-12</v>
      </c>
      <c r="W18" s="19">
        <f t="shared" si="5"/>
        <v>0.39607399881482319</v>
      </c>
      <c r="X18" s="19">
        <f t="shared" si="5"/>
        <v>0</v>
      </c>
      <c r="AA18" t="str">
        <f t="shared" si="6"/>
        <v>Lajos aranyforintja</v>
      </c>
      <c r="AB18" s="21">
        <f t="shared" si="7"/>
        <v>23.929411707317222</v>
      </c>
      <c r="AC18" s="21">
        <f t="shared" si="8"/>
        <v>239.21586232123323</v>
      </c>
      <c r="AD18" s="21">
        <f t="shared" si="9"/>
        <v>246.25641880549978</v>
      </c>
      <c r="AE18" s="21">
        <f t="shared" si="10"/>
        <v>23.929409017986647</v>
      </c>
      <c r="AF18" s="21">
        <f t="shared" si="14"/>
        <v>19335</v>
      </c>
      <c r="AG18" s="34">
        <f t="shared" si="15"/>
        <v>17542.944868100374</v>
      </c>
      <c r="AH18" s="21">
        <f t="shared" si="16"/>
        <v>1792.0551318996258</v>
      </c>
      <c r="AI18" s="21">
        <f t="shared" si="17"/>
        <v>1792.0551318996258</v>
      </c>
      <c r="AJ18">
        <f>'coco std'!H127</f>
        <v>-1445.9</v>
      </c>
      <c r="AK18">
        <f t="shared" si="18"/>
        <v>0</v>
      </c>
      <c r="AM18">
        <f t="shared" si="19"/>
        <v>20704.4996866826</v>
      </c>
      <c r="AN18" s="21">
        <f t="shared" si="20"/>
        <v>1369.4996866826004</v>
      </c>
      <c r="AO18" s="21">
        <f t="shared" si="21"/>
        <v>1369.4996866826004</v>
      </c>
      <c r="AP18">
        <f t="shared" si="3"/>
        <v>-1445.9</v>
      </c>
      <c r="AQ18">
        <f t="shared" si="22"/>
        <v>0</v>
      </c>
    </row>
    <row r="19" spans="1:43" x14ac:dyDescent="0.3">
      <c r="A19" t="s">
        <v>26</v>
      </c>
      <c r="B19">
        <v>2012</v>
      </c>
      <c r="C19">
        <v>0.45454545454545453</v>
      </c>
      <c r="D19">
        <v>5000</v>
      </c>
      <c r="E19">
        <v>11</v>
      </c>
      <c r="F19">
        <v>22000</v>
      </c>
      <c r="G19">
        <f t="shared" si="11"/>
        <v>7</v>
      </c>
      <c r="H19">
        <f t="shared" si="11"/>
        <v>6</v>
      </c>
      <c r="I19">
        <f t="shared" si="11"/>
        <v>13</v>
      </c>
      <c r="J19">
        <f t="shared" si="11"/>
        <v>18</v>
      </c>
      <c r="K19" s="11">
        <f t="shared" si="12"/>
        <v>22000</v>
      </c>
      <c r="N19">
        <v>17</v>
      </c>
      <c r="O19" s="17">
        <v>23.929411707353395</v>
      </c>
      <c r="P19" s="17">
        <v>24.797742752647796</v>
      </c>
      <c r="Q19" s="17">
        <v>7.6039260011851768</v>
      </c>
      <c r="R19" s="17">
        <v>23.929409017987222</v>
      </c>
      <c r="T19" t="s">
        <v>242</v>
      </c>
      <c r="U19" s="19">
        <f t="shared" si="13"/>
        <v>0</v>
      </c>
      <c r="V19" s="19">
        <f t="shared" si="5"/>
        <v>8.2665607692433696E-10</v>
      </c>
      <c r="W19" s="19">
        <f t="shared" si="5"/>
        <v>1.1023155721545663E-9</v>
      </c>
      <c r="X19" s="19">
        <f t="shared" si="5"/>
        <v>2.3895552203612169E-11</v>
      </c>
      <c r="AA19" t="str">
        <f t="shared" si="6"/>
        <v>XXX. Nyári Olimpiai Játékok</v>
      </c>
      <c r="AB19" s="21">
        <f t="shared" si="7"/>
        <v>35.244506293546316</v>
      </c>
      <c r="AC19" s="21">
        <f t="shared" si="8"/>
        <v>239.21586232123317</v>
      </c>
      <c r="AD19" s="21">
        <f t="shared" si="9"/>
        <v>246.25641880549958</v>
      </c>
      <c r="AE19" s="21">
        <f t="shared" si="10"/>
        <v>23.929409017963327</v>
      </c>
      <c r="AF19" s="21">
        <f t="shared" si="14"/>
        <v>22000</v>
      </c>
      <c r="AG19" s="34">
        <f t="shared" si="15"/>
        <v>18685.474479884699</v>
      </c>
      <c r="AH19" s="21">
        <f t="shared" si="16"/>
        <v>3314.5255201153013</v>
      </c>
      <c r="AI19" s="21">
        <f t="shared" si="17"/>
        <v>3314.5255201153013</v>
      </c>
      <c r="AJ19">
        <f>'coco std'!H128</f>
        <v>-120.7</v>
      </c>
      <c r="AK19">
        <f t="shared" si="18"/>
        <v>0</v>
      </c>
      <c r="AM19">
        <f t="shared" si="19"/>
        <v>22052.933724814287</v>
      </c>
      <c r="AN19" s="21">
        <f t="shared" si="20"/>
        <v>52.933724814287416</v>
      </c>
      <c r="AO19" s="21">
        <f t="shared" si="21"/>
        <v>52.933724814287416</v>
      </c>
      <c r="AP19">
        <f t="shared" si="3"/>
        <v>-120.7</v>
      </c>
      <c r="AQ19">
        <f t="shared" si="22"/>
        <v>0</v>
      </c>
    </row>
    <row r="20" spans="1:43" ht="15" thickBot="1" x14ac:dyDescent="0.35">
      <c r="A20" t="s">
        <v>27</v>
      </c>
      <c r="B20">
        <v>2011</v>
      </c>
      <c r="C20">
        <v>0.1388888888888889</v>
      </c>
      <c r="D20">
        <v>1500</v>
      </c>
      <c r="E20">
        <v>22</v>
      </c>
      <c r="F20">
        <v>25780.578630764823</v>
      </c>
      <c r="G20">
        <f t="shared" si="11"/>
        <v>5</v>
      </c>
      <c r="H20">
        <f t="shared" si="11"/>
        <v>21</v>
      </c>
      <c r="I20">
        <f t="shared" si="11"/>
        <v>5</v>
      </c>
      <c r="J20">
        <f t="shared" si="11"/>
        <v>2</v>
      </c>
      <c r="K20" s="11">
        <f t="shared" si="12"/>
        <v>25781</v>
      </c>
      <c r="N20">
        <v>18</v>
      </c>
      <c r="O20" s="18">
        <v>23.929411707353395</v>
      </c>
      <c r="P20" s="18">
        <v>24.79774275182114</v>
      </c>
      <c r="Q20" s="18">
        <v>7.6039260000828612</v>
      </c>
      <c r="R20" s="18">
        <v>23.929409017963327</v>
      </c>
      <c r="T20" t="s">
        <v>242</v>
      </c>
      <c r="U20" s="19">
        <f t="shared" si="13"/>
        <v>8.4909856923331972E-13</v>
      </c>
      <c r="V20" s="19">
        <f t="shared" si="5"/>
        <v>8.2661699707387015E-10</v>
      </c>
      <c r="W20" s="19">
        <f t="shared" si="5"/>
        <v>0</v>
      </c>
      <c r="X20" s="19">
        <f t="shared" si="5"/>
        <v>18.929409017963327</v>
      </c>
      <c r="AA20" t="str">
        <f t="shared" si="6"/>
        <v>Liszt Ferenc</v>
      </c>
      <c r="AB20" s="21">
        <f t="shared" si="7"/>
        <v>192.53292595511036</v>
      </c>
      <c r="AC20" s="21">
        <f t="shared" si="8"/>
        <v>24.797742750449945</v>
      </c>
      <c r="AD20" s="21">
        <f t="shared" si="9"/>
        <v>567.34441614479238</v>
      </c>
      <c r="AE20" s="21">
        <f t="shared" si="10"/>
        <v>23.929409018183598</v>
      </c>
      <c r="AF20" s="21">
        <f t="shared" si="14"/>
        <v>25781</v>
      </c>
      <c r="AG20" s="34">
        <f t="shared" si="15"/>
        <v>21966.819421346267</v>
      </c>
      <c r="AH20" s="21">
        <f t="shared" si="16"/>
        <v>3814.1805786537334</v>
      </c>
      <c r="AI20" s="21">
        <f t="shared" si="17"/>
        <v>3814.1805786537334</v>
      </c>
      <c r="AJ20">
        <f>'coco std'!H129</f>
        <v>-141.5</v>
      </c>
      <c r="AK20">
        <f t="shared" si="18"/>
        <v>0</v>
      </c>
      <c r="AM20">
        <f t="shared" si="19"/>
        <v>25925.636160077956</v>
      </c>
      <c r="AN20" s="21">
        <f t="shared" si="20"/>
        <v>144.63616007795645</v>
      </c>
      <c r="AO20" s="21">
        <f t="shared" si="21"/>
        <v>144.63616007795645</v>
      </c>
      <c r="AP20">
        <f t="shared" si="3"/>
        <v>-141.5</v>
      </c>
      <c r="AQ20">
        <f t="shared" si="22"/>
        <v>0</v>
      </c>
    </row>
    <row r="21" spans="1:43" x14ac:dyDescent="0.3">
      <c r="A21" t="s">
        <v>27</v>
      </c>
      <c r="B21">
        <v>2011</v>
      </c>
      <c r="C21">
        <v>0.3968253968253968</v>
      </c>
      <c r="D21">
        <v>5000</v>
      </c>
      <c r="E21">
        <v>22</v>
      </c>
      <c r="F21">
        <v>18046.405041535378</v>
      </c>
      <c r="G21">
        <f t="shared" si="11"/>
        <v>5</v>
      </c>
      <c r="H21">
        <f t="shared" si="11"/>
        <v>14</v>
      </c>
      <c r="I21">
        <f t="shared" si="11"/>
        <v>13</v>
      </c>
      <c r="J21">
        <f t="shared" si="11"/>
        <v>2</v>
      </c>
      <c r="K21" s="11">
        <f t="shared" si="12"/>
        <v>18046</v>
      </c>
      <c r="N21">
        <v>19</v>
      </c>
      <c r="O21" s="17">
        <v>23.929411707352546</v>
      </c>
      <c r="P21" s="17">
        <v>24.797742750994523</v>
      </c>
      <c r="Q21" s="17">
        <v>7.6039260000828657</v>
      </c>
      <c r="R21" s="17">
        <v>5</v>
      </c>
      <c r="T21" t="s">
        <v>242</v>
      </c>
      <c r="U21" s="19">
        <f t="shared" si="13"/>
        <v>23.929411706503497</v>
      </c>
      <c r="V21" s="19">
        <f t="shared" si="5"/>
        <v>-2.8206059710100817E-10</v>
      </c>
      <c r="W21" s="19">
        <f t="shared" si="5"/>
        <v>-4.616840243443221E-11</v>
      </c>
      <c r="X21" s="19">
        <f t="shared" si="5"/>
        <v>1</v>
      </c>
      <c r="AA21" t="str">
        <f t="shared" si="6"/>
        <v>Liszt Ferenc</v>
      </c>
      <c r="AB21" s="21">
        <f t="shared" si="7"/>
        <v>192.53292595511036</v>
      </c>
      <c r="AC21" s="21">
        <f t="shared" si="8"/>
        <v>46.810755991611295</v>
      </c>
      <c r="AD21" s="21">
        <f t="shared" si="9"/>
        <v>246.25641880549958</v>
      </c>
      <c r="AE21" s="21">
        <f t="shared" si="10"/>
        <v>23.929409018183598</v>
      </c>
      <c r="AF21" s="21">
        <f t="shared" si="14"/>
        <v>18046</v>
      </c>
      <c r="AG21" s="34">
        <f t="shared" si="15"/>
        <v>15244.083616119597</v>
      </c>
      <c r="AH21" s="21">
        <f t="shared" si="16"/>
        <v>2801.9163838804034</v>
      </c>
      <c r="AI21" s="21">
        <f t="shared" si="17"/>
        <v>2801.9163838804034</v>
      </c>
      <c r="AJ21">
        <f>'coco std'!H130</f>
        <v>-99</v>
      </c>
      <c r="AK21">
        <f t="shared" si="18"/>
        <v>0</v>
      </c>
      <c r="AM21">
        <f t="shared" si="19"/>
        <v>17991.342207751484</v>
      </c>
      <c r="AN21" s="21">
        <f t="shared" si="20"/>
        <v>-54.657792248515761</v>
      </c>
      <c r="AO21" s="21">
        <f t="shared" si="21"/>
        <v>54.657792248515761</v>
      </c>
      <c r="AP21">
        <f t="shared" si="3"/>
        <v>-99</v>
      </c>
      <c r="AQ21">
        <f t="shared" si="22"/>
        <v>1</v>
      </c>
    </row>
    <row r="22" spans="1:43" ht="15" thickBot="1" x14ac:dyDescent="0.35">
      <c r="A22" t="s">
        <v>29</v>
      </c>
      <c r="B22">
        <v>2009</v>
      </c>
      <c r="C22">
        <v>0.33333333333333331</v>
      </c>
      <c r="D22">
        <v>5000</v>
      </c>
      <c r="E22">
        <v>25</v>
      </c>
      <c r="F22">
        <v>15000</v>
      </c>
      <c r="G22">
        <f t="shared" si="11"/>
        <v>4</v>
      </c>
      <c r="H22">
        <f t="shared" si="11"/>
        <v>15</v>
      </c>
      <c r="I22">
        <f t="shared" si="11"/>
        <v>13</v>
      </c>
      <c r="J22">
        <f t="shared" si="11"/>
        <v>1</v>
      </c>
      <c r="K22" s="11">
        <f t="shared" si="12"/>
        <v>15000</v>
      </c>
      <c r="N22">
        <v>20</v>
      </c>
      <c r="O22" s="18">
        <v>8.4904895761244563E-10</v>
      </c>
      <c r="P22" s="18">
        <v>24.797742751276584</v>
      </c>
      <c r="Q22" s="18">
        <v>7.6039260001290341</v>
      </c>
      <c r="R22" s="18">
        <v>4</v>
      </c>
      <c r="T22" t="s">
        <v>242</v>
      </c>
      <c r="U22" s="19">
        <f t="shared" si="13"/>
        <v>6.7625457991732742E-9</v>
      </c>
      <c r="V22" s="19">
        <f t="shared" si="5"/>
        <v>8.2663831335594296E-10</v>
      </c>
      <c r="W22" s="19">
        <f t="shared" si="5"/>
        <v>-7.460698725481052E-14</v>
      </c>
      <c r="X22" s="19">
        <f t="shared" si="5"/>
        <v>1</v>
      </c>
      <c r="AA22" t="str">
        <f t="shared" si="6"/>
        <v>Kazinczy Ferenc </v>
      </c>
      <c r="AB22" s="21">
        <f t="shared" si="7"/>
        <v>192.53292595511036</v>
      </c>
      <c r="AC22" s="21">
        <f t="shared" si="8"/>
        <v>24.797742752642403</v>
      </c>
      <c r="AD22" s="21">
        <f t="shared" si="9"/>
        <v>246.25641880549958</v>
      </c>
      <c r="AE22" s="21">
        <f t="shared" si="10"/>
        <v>23.929409018183591</v>
      </c>
      <c r="AF22" s="21">
        <f t="shared" si="14"/>
        <v>15000</v>
      </c>
      <c r="AG22" s="34">
        <f t="shared" si="15"/>
        <v>13244.035774654725</v>
      </c>
      <c r="AH22" s="21">
        <f t="shared" si="16"/>
        <v>1755.9642253452748</v>
      </c>
      <c r="AI22" s="21">
        <f t="shared" si="17"/>
        <v>1755.9642253452748</v>
      </c>
      <c r="AJ22">
        <f>'coco std'!H131</f>
        <v>-82.3</v>
      </c>
      <c r="AK22">
        <f t="shared" si="18"/>
        <v>0</v>
      </c>
      <c r="AM22">
        <f t="shared" si="19"/>
        <v>15630.849701031108</v>
      </c>
      <c r="AN22" s="21">
        <f t="shared" si="20"/>
        <v>630.84970103110754</v>
      </c>
      <c r="AO22" s="21">
        <f t="shared" si="21"/>
        <v>630.84970103110754</v>
      </c>
      <c r="AP22">
        <f t="shared" si="3"/>
        <v>-82.3</v>
      </c>
      <c r="AQ22">
        <f t="shared" si="22"/>
        <v>0</v>
      </c>
    </row>
    <row r="23" spans="1:43" x14ac:dyDescent="0.3">
      <c r="A23" t="s">
        <v>30</v>
      </c>
      <c r="B23">
        <v>1998</v>
      </c>
      <c r="C23">
        <v>0.17391304347826086</v>
      </c>
      <c r="D23">
        <v>5000</v>
      </c>
      <c r="E23">
        <v>22</v>
      </c>
      <c r="F23">
        <v>16470.925236321971</v>
      </c>
      <c r="G23">
        <f t="shared" si="11"/>
        <v>3</v>
      </c>
      <c r="H23">
        <f t="shared" si="11"/>
        <v>16</v>
      </c>
      <c r="I23">
        <f t="shared" si="11"/>
        <v>13</v>
      </c>
      <c r="J23">
        <f t="shared" si="11"/>
        <v>2</v>
      </c>
      <c r="K23" s="11">
        <f t="shared" si="12"/>
        <v>16471</v>
      </c>
      <c r="N23">
        <v>21</v>
      </c>
      <c r="O23" s="17">
        <v>-5.9134968415608289E-9</v>
      </c>
      <c r="P23" s="17">
        <v>24.797742750449945</v>
      </c>
      <c r="Q23" s="17">
        <v>7.6039260001291087</v>
      </c>
      <c r="R23" s="17">
        <v>3</v>
      </c>
      <c r="T23" t="s">
        <v>242</v>
      </c>
      <c r="U23" s="19">
        <f t="shared" si="13"/>
        <v>0</v>
      </c>
      <c r="V23" s="19">
        <f t="shared" si="5"/>
        <v>2.7416611203534558E-9</v>
      </c>
      <c r="W23" s="19">
        <f t="shared" si="5"/>
        <v>0</v>
      </c>
      <c r="X23" s="19">
        <f t="shared" si="5"/>
        <v>1</v>
      </c>
      <c r="AA23" t="str">
        <f t="shared" si="6"/>
        <v>szabadságharc</v>
      </c>
      <c r="AB23" s="21">
        <f t="shared" si="7"/>
        <v>192.53292595543951</v>
      </c>
      <c r="AC23" s="21">
        <f t="shared" si="8"/>
        <v>24.797742752642403</v>
      </c>
      <c r="AD23" s="21">
        <f t="shared" si="9"/>
        <v>246.25641880549958</v>
      </c>
      <c r="AE23" s="21">
        <f t="shared" si="10"/>
        <v>23.929409018183598</v>
      </c>
      <c r="AF23" s="21">
        <f t="shared" si="14"/>
        <v>16471</v>
      </c>
      <c r="AG23" s="34">
        <f t="shared" si="15"/>
        <v>13244.035774683727</v>
      </c>
      <c r="AH23" s="21">
        <f t="shared" si="16"/>
        <v>3226.9642253162729</v>
      </c>
      <c r="AI23" s="21">
        <f t="shared" si="17"/>
        <v>3226.9642253162729</v>
      </c>
      <c r="AJ23">
        <f>'coco std'!H132</f>
        <v>-90.4</v>
      </c>
      <c r="AK23">
        <f t="shared" si="18"/>
        <v>0</v>
      </c>
      <c r="AM23">
        <f t="shared" si="19"/>
        <v>15630.849701065335</v>
      </c>
      <c r="AN23" s="21">
        <f t="shared" si="20"/>
        <v>-840.15029893466453</v>
      </c>
      <c r="AO23" s="21">
        <f t="shared" si="21"/>
        <v>840.15029893466453</v>
      </c>
      <c r="AP23">
        <f t="shared" si="3"/>
        <v>-90.4</v>
      </c>
      <c r="AQ23">
        <f t="shared" si="22"/>
        <v>1</v>
      </c>
    </row>
    <row r="24" spans="1:43" ht="15" thickBot="1" x14ac:dyDescent="0.35">
      <c r="A24" t="s">
        <v>31</v>
      </c>
      <c r="B24">
        <v>1992</v>
      </c>
      <c r="C24">
        <v>8.6956521739130432E-2</v>
      </c>
      <c r="D24">
        <v>10000</v>
      </c>
      <c r="E24">
        <v>22</v>
      </c>
      <c r="F24">
        <v>16470.925236321971</v>
      </c>
      <c r="G24">
        <f t="shared" si="11"/>
        <v>2</v>
      </c>
      <c r="H24">
        <f t="shared" si="11"/>
        <v>22</v>
      </c>
      <c r="I24">
        <f t="shared" si="11"/>
        <v>22</v>
      </c>
      <c r="J24">
        <f t="shared" si="11"/>
        <v>2</v>
      </c>
      <c r="K24" s="11">
        <f t="shared" si="12"/>
        <v>16471</v>
      </c>
      <c r="N24">
        <v>22</v>
      </c>
      <c r="O24" s="18">
        <v>-5.9134968415608289E-9</v>
      </c>
      <c r="P24" s="18">
        <v>24.797742747708284</v>
      </c>
      <c r="Q24" s="18">
        <v>7.6039260001291078</v>
      </c>
      <c r="R24" s="18">
        <v>2</v>
      </c>
      <c r="T24" t="s">
        <v>243</v>
      </c>
      <c r="U24" s="19">
        <f t="shared" si="13"/>
        <v>0</v>
      </c>
      <c r="V24" s="19">
        <f t="shared" si="5"/>
        <v>23.797742747708284</v>
      </c>
      <c r="W24" s="19">
        <f t="shared" si="5"/>
        <v>6.6039260001291078</v>
      </c>
      <c r="X24" s="19">
        <f t="shared" si="5"/>
        <v>1</v>
      </c>
      <c r="AA24" t="str">
        <f t="shared" si="6"/>
        <v>Károly Róbert</v>
      </c>
      <c r="AB24" s="21">
        <f t="shared" si="7"/>
        <v>2223.5951891574214</v>
      </c>
      <c r="AC24" s="21">
        <f t="shared" si="8"/>
        <v>24.797742747708284</v>
      </c>
      <c r="AD24" s="21">
        <f t="shared" si="9"/>
        <v>7.6039260001291078</v>
      </c>
      <c r="AE24" s="21">
        <f t="shared" si="10"/>
        <v>23.929409018183598</v>
      </c>
      <c r="AF24" s="21">
        <f t="shared" si="14"/>
        <v>16471</v>
      </c>
      <c r="AG24" s="34">
        <f t="shared" si="15"/>
        <v>13886.789152927733</v>
      </c>
      <c r="AH24" s="21">
        <f t="shared" si="16"/>
        <v>2584.2108470722669</v>
      </c>
      <c r="AI24" s="21">
        <f t="shared" si="17"/>
        <v>2584.2108470722669</v>
      </c>
      <c r="AJ24">
        <f>'coco std'!H133</f>
        <v>-90.4</v>
      </c>
      <c r="AK24">
        <f t="shared" si="18"/>
        <v>0</v>
      </c>
      <c r="AM24">
        <f t="shared" si="19"/>
        <v>16389.438821565047</v>
      </c>
      <c r="AN24" s="21">
        <f t="shared" si="20"/>
        <v>-81.561178434953035</v>
      </c>
      <c r="AO24" s="21">
        <f t="shared" si="21"/>
        <v>81.561178434953035</v>
      </c>
      <c r="AP24">
        <f t="shared" si="3"/>
        <v>-90.4</v>
      </c>
      <c r="AQ24">
        <f t="shared" si="22"/>
        <v>1</v>
      </c>
    </row>
    <row r="25" spans="1:43" ht="15" thickBot="1" x14ac:dyDescent="0.35">
      <c r="A25" t="s">
        <v>32</v>
      </c>
      <c r="B25">
        <v>1991</v>
      </c>
      <c r="C25">
        <v>8.6956521739130432E-2</v>
      </c>
      <c r="D25">
        <v>10000</v>
      </c>
      <c r="E25">
        <v>22</v>
      </c>
      <c r="F25">
        <v>16470.925236321971</v>
      </c>
      <c r="G25">
        <f t="shared" si="11"/>
        <v>1</v>
      </c>
      <c r="H25">
        <f t="shared" si="11"/>
        <v>22</v>
      </c>
      <c r="I25">
        <f t="shared" si="11"/>
        <v>22</v>
      </c>
      <c r="J25">
        <f t="shared" si="11"/>
        <v>2</v>
      </c>
      <c r="K25" s="11">
        <f t="shared" si="12"/>
        <v>16471</v>
      </c>
      <c r="N25">
        <v>23</v>
      </c>
      <c r="O25" s="17">
        <v>-5.9134968415608289E-9</v>
      </c>
      <c r="P25" s="17">
        <v>1</v>
      </c>
      <c r="Q25" s="17">
        <v>1</v>
      </c>
      <c r="R25" s="17">
        <v>1</v>
      </c>
      <c r="AA25" t="str">
        <f t="shared" si="6"/>
        <v>II.János Pál pápa</v>
      </c>
      <c r="AB25" s="21">
        <f t="shared" si="7"/>
        <v>2223.5951891573595</v>
      </c>
      <c r="AC25" s="21">
        <f t="shared" si="8"/>
        <v>24.797742747708284</v>
      </c>
      <c r="AD25" s="21">
        <f t="shared" si="9"/>
        <v>7.6039260001291078</v>
      </c>
      <c r="AE25" s="21">
        <f t="shared" si="10"/>
        <v>23.929409018183598</v>
      </c>
      <c r="AF25" s="21">
        <f t="shared" si="14"/>
        <v>16471</v>
      </c>
      <c r="AG25" s="35">
        <f t="shared" si="15"/>
        <v>13886.789152927357</v>
      </c>
      <c r="AH25" s="21">
        <f t="shared" si="16"/>
        <v>2584.2108470726434</v>
      </c>
      <c r="AI25" s="21">
        <f t="shared" si="17"/>
        <v>2584.2108470726434</v>
      </c>
      <c r="AJ25">
        <f>'coco std'!H134</f>
        <v>-90.4</v>
      </c>
      <c r="AK25">
        <f t="shared" si="18"/>
        <v>0</v>
      </c>
      <c r="AM25">
        <f t="shared" si="19"/>
        <v>16389.438821564603</v>
      </c>
      <c r="AN25" s="21">
        <f t="shared" si="20"/>
        <v>-81.561178435396869</v>
      </c>
      <c r="AO25" s="21">
        <f t="shared" si="21"/>
        <v>81.561178435396869</v>
      </c>
      <c r="AP25">
        <f t="shared" si="3"/>
        <v>-90.4</v>
      </c>
      <c r="AQ25">
        <f t="shared" si="22"/>
        <v>1</v>
      </c>
    </row>
    <row r="26" spans="1:43" x14ac:dyDescent="0.3">
      <c r="AF26" t="s">
        <v>261</v>
      </c>
      <c r="AG26" t="s">
        <v>261</v>
      </c>
      <c r="AH26" t="s">
        <v>248</v>
      </c>
      <c r="AI26" t="s">
        <v>262</v>
      </c>
      <c r="AJ26" t="s">
        <v>248</v>
      </c>
      <c r="AM26" t="s">
        <v>261</v>
      </c>
      <c r="AN26" t="s">
        <v>261</v>
      </c>
      <c r="AO26" t="s">
        <v>262</v>
      </c>
      <c r="AP26" t="s">
        <v>261</v>
      </c>
    </row>
    <row r="27" spans="1:43" x14ac:dyDescent="0.3">
      <c r="AF27" s="21">
        <f>SUM(AF3:AF25)</f>
        <v>459087</v>
      </c>
      <c r="AG27" s="21">
        <f>SUM(AG3:AG25)</f>
        <v>388984.90920028673</v>
      </c>
      <c r="AH27" s="11">
        <f>SUMSQ(AH3:AH25)</f>
        <v>236173391.34733871</v>
      </c>
      <c r="AI27">
        <f>SUM(AI3:AI25)</f>
        <v>70102.090799713245</v>
      </c>
      <c r="AJ27" s="11">
        <f>SUMSQ(AJ3:AJ25)</f>
        <v>21482638.139999993</v>
      </c>
      <c r="AM27" s="21">
        <f>SUM(AM3:AM25)</f>
        <v>459087</v>
      </c>
      <c r="AN27" s="21">
        <f>SUM(AN3:AN25)</f>
        <v>4.1836756281554699E-11</v>
      </c>
      <c r="AO27">
        <f>SUM(AO3:AO25)</f>
        <v>16196.986507306328</v>
      </c>
      <c r="AP27" s="21">
        <f>SUM(AP3:AP25)</f>
        <v>0.19999999999910756</v>
      </c>
    </row>
    <row r="28" spans="1:43" x14ac:dyDescent="0.3">
      <c r="AG28">
        <f>AF27/AG27</f>
        <v>1.1802180216806766</v>
      </c>
    </row>
  </sheetData>
  <mergeCells count="1">
    <mergeCell ref="G1:K1"/>
  </mergeCells>
  <conditionalFormatting sqref="O3:R2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:X2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84A3B-086F-4E52-A0E0-61B9C8C0D430}">
  <dimension ref="A1:AR28"/>
  <sheetViews>
    <sheetView zoomScale="40" zoomScaleNormal="40" workbookViewId="0">
      <selection activeCell="AR1" sqref="AR1"/>
    </sheetView>
  </sheetViews>
  <sheetFormatPr defaultRowHeight="14.4" x14ac:dyDescent="0.3"/>
  <cols>
    <col min="1" max="1" width="30" bestFit="1" customWidth="1"/>
    <col min="2" max="2" width="8.77734375" bestFit="1" customWidth="1"/>
    <col min="3" max="3" width="12.21875" bestFit="1" customWidth="1"/>
    <col min="4" max="4" width="13.6640625" bestFit="1" customWidth="1"/>
    <col min="5" max="5" width="11.88671875" bestFit="1" customWidth="1"/>
    <col min="6" max="6" width="13.21875" bestFit="1" customWidth="1"/>
    <col min="7" max="7" width="12" bestFit="1" customWidth="1"/>
    <col min="8" max="8" width="7.21875" bestFit="1" customWidth="1"/>
    <col min="9" max="9" width="13.5546875" bestFit="1" customWidth="1"/>
    <col min="10" max="10" width="11.6640625" bestFit="1" customWidth="1"/>
    <col min="11" max="11" width="13.21875" bestFit="1" customWidth="1"/>
    <col min="12" max="12" width="9.88671875" bestFit="1" customWidth="1"/>
    <col min="13" max="13" width="3.109375" bestFit="1" customWidth="1"/>
    <col min="14" max="14" width="6.21875" bestFit="1" customWidth="1"/>
    <col min="15" max="15" width="6.6640625" bestFit="1" customWidth="1"/>
    <col min="16" max="16" width="7.21875" bestFit="1" customWidth="1"/>
    <col min="17" max="17" width="13.5546875" bestFit="1" customWidth="1"/>
    <col min="18" max="18" width="11.6640625" bestFit="1" customWidth="1"/>
    <col min="20" max="20" width="7.44140625" bestFit="1" customWidth="1"/>
    <col min="21" max="21" width="6.6640625" bestFit="1" customWidth="1"/>
    <col min="22" max="22" width="7.21875" bestFit="1" customWidth="1"/>
    <col min="23" max="23" width="13.5546875" bestFit="1" customWidth="1"/>
    <col min="24" max="24" width="11.6640625" bestFit="1" customWidth="1"/>
    <col min="27" max="27" width="25.44140625" bestFit="1" customWidth="1"/>
    <col min="28" max="28" width="6.6640625" bestFit="1" customWidth="1"/>
    <col min="29" max="29" width="7.21875" bestFit="1" customWidth="1"/>
    <col min="30" max="30" width="13.5546875" bestFit="1" customWidth="1"/>
    <col min="31" max="31" width="11.6640625" bestFit="1" customWidth="1"/>
    <col min="32" max="32" width="13.21875" bestFit="1" customWidth="1"/>
    <col min="33" max="33" width="12" bestFit="1" customWidth="1"/>
    <col min="34" max="34" width="12.5546875" bestFit="1" customWidth="1"/>
    <col min="35" max="35" width="12" bestFit="1" customWidth="1"/>
    <col min="36" max="36" width="10.33203125" bestFit="1" customWidth="1"/>
    <col min="37" max="37" width="4.77734375" bestFit="1" customWidth="1"/>
    <col min="39" max="39" width="14.88671875" bestFit="1" customWidth="1"/>
    <col min="40" max="40" width="14.44140625" bestFit="1" customWidth="1"/>
    <col min="41" max="41" width="13.44140625" bestFit="1" customWidth="1"/>
  </cols>
  <sheetData>
    <row r="1" spans="1:44" ht="15" thickBot="1" x14ac:dyDescent="0.35">
      <c r="A1" t="s">
        <v>222</v>
      </c>
      <c r="B1">
        <v>1</v>
      </c>
      <c r="C1">
        <v>0</v>
      </c>
      <c r="D1">
        <v>1</v>
      </c>
      <c r="E1">
        <v>0</v>
      </c>
      <c r="F1" t="s">
        <v>221</v>
      </c>
      <c r="G1" s="37" t="s">
        <v>225</v>
      </c>
      <c r="H1" s="37"/>
      <c r="I1" s="37"/>
      <c r="J1" s="37"/>
      <c r="K1" s="37"/>
      <c r="N1">
        <v>1</v>
      </c>
      <c r="O1">
        <v>2</v>
      </c>
      <c r="P1">
        <v>3</v>
      </c>
      <c r="Q1">
        <v>4</v>
      </c>
      <c r="R1">
        <v>5</v>
      </c>
      <c r="AB1">
        <v>2</v>
      </c>
      <c r="AC1">
        <v>3</v>
      </c>
      <c r="AD1">
        <v>4</v>
      </c>
      <c r="AE1">
        <v>5</v>
      </c>
      <c r="AF1" t="s">
        <v>246</v>
      </c>
      <c r="AG1">
        <f>CORREL(AF3:AF25,AG3:AG25)</f>
        <v>0.93864942877957769</v>
      </c>
      <c r="AH1" t="s">
        <v>250</v>
      </c>
      <c r="AJ1" t="s">
        <v>251</v>
      </c>
      <c r="AK1" s="36">
        <f>SUM(AK3:AK25)</f>
        <v>7</v>
      </c>
      <c r="AL1" t="s">
        <v>272</v>
      </c>
      <c r="AP1" t="s">
        <v>251</v>
      </c>
      <c r="AQ1" s="36">
        <f>SUM(AQ3:AQ25)</f>
        <v>15</v>
      </c>
      <c r="AR1" t="s">
        <v>272</v>
      </c>
    </row>
    <row r="2" spans="1:44" ht="15" thickBot="1" x14ac:dyDescent="0.35">
      <c r="A2" s="14" t="s">
        <v>0</v>
      </c>
      <c r="B2" s="14" t="s">
        <v>28</v>
      </c>
      <c r="C2" s="14" t="s">
        <v>5</v>
      </c>
      <c r="D2" s="14" t="s">
        <v>217</v>
      </c>
      <c r="E2" s="14" t="s">
        <v>10</v>
      </c>
      <c r="F2" s="14" t="s">
        <v>17</v>
      </c>
      <c r="G2" s="14" t="str">
        <f>B2</f>
        <v>évjárat</v>
      </c>
      <c r="H2" s="14" t="str">
        <f t="shared" ref="H2:K2" si="0">C2</f>
        <v>árarány</v>
      </c>
      <c r="I2" s="14" t="str">
        <f t="shared" si="0"/>
        <v>darabszám (db)</v>
      </c>
      <c r="J2" s="14" t="str">
        <f t="shared" si="0"/>
        <v>átmérő (mm)</v>
      </c>
      <c r="K2" s="14" t="str">
        <f t="shared" si="0"/>
        <v>egységár (Ft/g)</v>
      </c>
      <c r="N2" t="s">
        <v>244</v>
      </c>
      <c r="O2" t="str">
        <f>G2</f>
        <v>évjárat</v>
      </c>
      <c r="P2" t="str">
        <f t="shared" ref="P2:R2" si="1">H2</f>
        <v>árarány</v>
      </c>
      <c r="Q2" t="str">
        <f t="shared" si="1"/>
        <v>darabszám (db)</v>
      </c>
      <c r="R2" t="str">
        <f t="shared" si="1"/>
        <v>átmérő (mm)</v>
      </c>
      <c r="U2" t="str">
        <f>O2</f>
        <v>évjárat</v>
      </c>
      <c r="V2" t="str">
        <f t="shared" ref="V2:X2" si="2">P2</f>
        <v>árarány</v>
      </c>
      <c r="W2" t="str">
        <f t="shared" si="2"/>
        <v>darabszám (db)</v>
      </c>
      <c r="X2" t="str">
        <f t="shared" si="2"/>
        <v>átmérő (mm)</v>
      </c>
      <c r="AB2" t="str">
        <f>U2</f>
        <v>évjárat</v>
      </c>
      <c r="AC2" t="str">
        <f>V2</f>
        <v>árarány</v>
      </c>
      <c r="AD2" t="str">
        <f>W2</f>
        <v>darabszám (db)</v>
      </c>
      <c r="AE2" t="str">
        <f>X2</f>
        <v>átmérő (mm)</v>
      </c>
      <c r="AF2" t="str">
        <f>K2</f>
        <v>egységár (Ft/g)</v>
      </c>
      <c r="AG2" s="33" t="s">
        <v>245</v>
      </c>
      <c r="AH2" t="s">
        <v>247</v>
      </c>
      <c r="AI2" t="s">
        <v>249</v>
      </c>
      <c r="AJ2" t="s">
        <v>247</v>
      </c>
      <c r="AK2" t="s">
        <v>252</v>
      </c>
      <c r="AM2" t="s">
        <v>263</v>
      </c>
      <c r="AN2" t="s">
        <v>264</v>
      </c>
      <c r="AO2" t="s">
        <v>249</v>
      </c>
      <c r="AP2" t="str">
        <f t="shared" ref="AP2:AP25" si="3">AJ2</f>
        <v>eltérés</v>
      </c>
      <c r="AQ2" t="s">
        <v>252</v>
      </c>
    </row>
    <row r="3" spans="1:44" x14ac:dyDescent="0.3">
      <c r="A3" t="s">
        <v>4</v>
      </c>
      <c r="B3">
        <v>2019</v>
      </c>
      <c r="C3">
        <v>0.42016806722689076</v>
      </c>
      <c r="D3">
        <v>2000</v>
      </c>
      <c r="E3">
        <v>22</v>
      </c>
      <c r="F3">
        <v>17043.826983672301</v>
      </c>
      <c r="G3">
        <f>RANK(B3,B$3:B$25,B$1)</f>
        <v>23</v>
      </c>
      <c r="H3">
        <f t="shared" ref="H3:J18" si="4">RANK(C3,C$3:C$25,C$1)</f>
        <v>12</v>
      </c>
      <c r="I3">
        <f t="shared" si="4"/>
        <v>6</v>
      </c>
      <c r="J3">
        <f t="shared" si="4"/>
        <v>2</v>
      </c>
      <c r="K3" s="11">
        <f>ROUND(F3,0)</f>
        <v>17044</v>
      </c>
      <c r="N3">
        <v>1</v>
      </c>
      <c r="O3" s="17">
        <v>60.538868302899424</v>
      </c>
      <c r="P3" s="17">
        <v>396.20512034431647</v>
      </c>
      <c r="Q3" s="17">
        <v>777.95850911851505</v>
      </c>
      <c r="R3" s="17">
        <v>17.200342620499388</v>
      </c>
      <c r="T3" t="s">
        <v>241</v>
      </c>
      <c r="U3" s="19">
        <f>O3-O4</f>
        <v>9.2370555648813024E-14</v>
      </c>
      <c r="V3" s="19">
        <f t="shared" ref="V3:X24" si="5">P3-P4</f>
        <v>0</v>
      </c>
      <c r="W3" s="19">
        <f t="shared" si="5"/>
        <v>2.24671790647335E-5</v>
      </c>
      <c r="X3" s="19">
        <f t="shared" si="5"/>
        <v>0</v>
      </c>
      <c r="AA3" t="str">
        <f t="shared" ref="AA3:AA25" si="6">A3</f>
        <v>Árpád-házi Szent Piroska</v>
      </c>
      <c r="AB3" s="21">
        <f t="shared" ref="AB3:AB25" si="7">VLOOKUP(G3,$N$3:$R$25,AB$1,0)</f>
        <v>3.1947728681159653E-4</v>
      </c>
      <c r="AC3" s="21">
        <f t="shared" ref="AC3:AC25" si="8">VLOOKUP(H3,$N$3:$R$25,AC$1,0)</f>
        <v>108.76210911471114</v>
      </c>
      <c r="AD3" s="21">
        <f t="shared" ref="AD3:AD25" si="9">VLOOKUP(I3,$N$3:$R$25,AD$1,0)</f>
        <v>1.5537943052316481</v>
      </c>
      <c r="AE3" s="21">
        <f t="shared" ref="AE3:AE25" si="10">VLOOKUP(J3,$N$3:$R$25,AE$1,0)</f>
        <v>17.200342620499377</v>
      </c>
      <c r="AF3" s="21">
        <f>K3</f>
        <v>17044</v>
      </c>
      <c r="AG3" s="34">
        <f>AVERAGE(AB3:AE3)*MEDIAN(AB3:AE3)+PRODUCT(AB3:AE3)</f>
        <v>299.86153305953178</v>
      </c>
      <c r="AH3" s="21">
        <f>AF3-AG3</f>
        <v>16744.138466940469</v>
      </c>
      <c r="AI3" s="21">
        <f>ABS(AH3)</f>
        <v>16744.138466940469</v>
      </c>
      <c r="AJ3">
        <f>'coco std'!H112</f>
        <v>-93.5</v>
      </c>
      <c r="AK3">
        <f>IF(AJ3*AH3&lt;0,0,1)</f>
        <v>0</v>
      </c>
      <c r="AM3">
        <f>AG3*$AG$28</f>
        <v>5317.1882107930514</v>
      </c>
      <c r="AN3" s="21">
        <f>AM3-AF3</f>
        <v>-11726.811789206949</v>
      </c>
      <c r="AO3" s="21">
        <f>ABS(AN3)</f>
        <v>11726.811789206949</v>
      </c>
      <c r="AP3">
        <f t="shared" si="3"/>
        <v>-93.5</v>
      </c>
      <c r="AQ3">
        <f>IF(AP3*AN3&lt;0,0,1)</f>
        <v>1</v>
      </c>
    </row>
    <row r="4" spans="1:44" ht="15" thickBot="1" x14ac:dyDescent="0.35">
      <c r="A4" t="s">
        <v>13</v>
      </c>
      <c r="B4">
        <v>2018</v>
      </c>
      <c r="C4">
        <v>0.16129032258064516</v>
      </c>
      <c r="D4">
        <v>500</v>
      </c>
      <c r="E4">
        <v>20</v>
      </c>
      <c r="F4">
        <v>22199.942709825264</v>
      </c>
      <c r="G4">
        <f t="shared" ref="G4:J25" si="11">RANK(B4,B$3:B$25,B$1)</f>
        <v>21</v>
      </c>
      <c r="H4">
        <f t="shared" si="4"/>
        <v>17</v>
      </c>
      <c r="I4">
        <f t="shared" si="4"/>
        <v>1</v>
      </c>
      <c r="J4">
        <f t="shared" si="4"/>
        <v>9</v>
      </c>
      <c r="K4" s="11">
        <f t="shared" ref="K4:K25" si="12">ROUND(F4,0)</f>
        <v>22200</v>
      </c>
      <c r="N4">
        <v>2</v>
      </c>
      <c r="O4" s="18">
        <v>60.538868302899331</v>
      </c>
      <c r="P4" s="18">
        <v>396.20512034431681</v>
      </c>
      <c r="Q4" s="18">
        <v>777.95848665133599</v>
      </c>
      <c r="R4" s="18">
        <v>17.200342620499377</v>
      </c>
      <c r="T4" t="s">
        <v>242</v>
      </c>
      <c r="U4" s="19">
        <f t="shared" ref="U4:U24" si="13">O4-O5</f>
        <v>57.048151993118402</v>
      </c>
      <c r="V4" s="19">
        <f t="shared" si="5"/>
        <v>0</v>
      </c>
      <c r="W4" s="19">
        <f t="shared" si="5"/>
        <v>0</v>
      </c>
      <c r="X4" s="19">
        <f t="shared" si="5"/>
        <v>5.7436722045167699E-11</v>
      </c>
      <c r="AA4" t="str">
        <f t="shared" si="6"/>
        <v>Habsburg Albert aranyforintja</v>
      </c>
      <c r="AB4" s="21">
        <f t="shared" si="7"/>
        <v>3.1947728681159642E-4</v>
      </c>
      <c r="AC4" s="21">
        <f t="shared" si="8"/>
        <v>1.2751670203304527E-2</v>
      </c>
      <c r="AD4" s="21">
        <f t="shared" si="9"/>
        <v>777.95850911851505</v>
      </c>
      <c r="AE4" s="21">
        <f t="shared" si="10"/>
        <v>17.200342620437446</v>
      </c>
      <c r="AF4" s="21">
        <f t="shared" ref="AF4:AF25" si="14">K4</f>
        <v>22200</v>
      </c>
      <c r="AG4" s="34">
        <f t="shared" ref="AG4:AG25" si="15">AVERAGE(AB4:AE4)*MEDIAN(AB4:AE4)+PRODUCT(AB4:AE4)</f>
        <v>1710.9756738032804</v>
      </c>
      <c r="AH4" s="21">
        <f t="shared" ref="AH4:AH25" si="16">AF4-AG4</f>
        <v>20489.024326196719</v>
      </c>
      <c r="AI4" s="21">
        <f t="shared" ref="AI4:AI25" si="17">ABS(AH4)</f>
        <v>20489.024326196719</v>
      </c>
      <c r="AJ4">
        <f>'coco std'!H113</f>
        <v>238.1</v>
      </c>
      <c r="AK4">
        <f t="shared" ref="AK4:AK25" si="18">IF(AJ4*AH4&lt;0,0,1)</f>
        <v>1</v>
      </c>
      <c r="AM4">
        <f t="shared" ref="AM4:AM25" si="19">AG4*$AG$28</f>
        <v>30339.268891466483</v>
      </c>
      <c r="AN4" s="21">
        <f t="shared" ref="AN4:AN25" si="20">AM4-AF4</f>
        <v>8139.2688914664832</v>
      </c>
      <c r="AO4" s="21">
        <f t="shared" ref="AO4:AO25" si="21">ABS(AN4)</f>
        <v>8139.2688914664832</v>
      </c>
      <c r="AP4">
        <f t="shared" si="3"/>
        <v>238.1</v>
      </c>
      <c r="AQ4">
        <f t="shared" ref="AQ4:AQ25" si="22">IF(AP4*AN4&lt;0,0,1)</f>
        <v>1</v>
      </c>
    </row>
    <row r="5" spans="1:44" x14ac:dyDescent="0.3">
      <c r="A5" t="s">
        <v>13</v>
      </c>
      <c r="B5">
        <v>2018</v>
      </c>
      <c r="C5">
        <v>0.7407407407407407</v>
      </c>
      <c r="D5">
        <v>2000</v>
      </c>
      <c r="E5">
        <v>20</v>
      </c>
      <c r="F5">
        <v>19335.433973073617</v>
      </c>
      <c r="G5">
        <f t="shared" si="11"/>
        <v>21</v>
      </c>
      <c r="H5">
        <f t="shared" si="4"/>
        <v>2</v>
      </c>
      <c r="I5">
        <f t="shared" si="4"/>
        <v>6</v>
      </c>
      <c r="J5">
        <f t="shared" si="4"/>
        <v>9</v>
      </c>
      <c r="K5" s="11">
        <f t="shared" si="12"/>
        <v>19335</v>
      </c>
      <c r="N5">
        <v>3</v>
      </c>
      <c r="O5" s="17">
        <v>3.4907163097809293</v>
      </c>
      <c r="P5" s="17">
        <v>396.20512034431647</v>
      </c>
      <c r="Q5" s="17">
        <v>777.95848665133542</v>
      </c>
      <c r="R5" s="17">
        <v>17.200342620441941</v>
      </c>
      <c r="T5" t="s">
        <v>242</v>
      </c>
      <c r="U5" s="19">
        <f t="shared" si="13"/>
        <v>1.1444178937836114E-12</v>
      </c>
      <c r="V5" s="19">
        <f t="shared" si="5"/>
        <v>0</v>
      </c>
      <c r="W5" s="19">
        <f t="shared" si="5"/>
        <v>0</v>
      </c>
      <c r="X5" s="19">
        <f t="shared" si="5"/>
        <v>5.7450932899882901E-11</v>
      </c>
      <c r="AA5" t="str">
        <f t="shared" si="6"/>
        <v>Habsburg Albert aranyforintja</v>
      </c>
      <c r="AB5" s="21">
        <f t="shared" si="7"/>
        <v>3.1947728681159642E-4</v>
      </c>
      <c r="AC5" s="21">
        <f t="shared" si="8"/>
        <v>396.20512034431681</v>
      </c>
      <c r="AD5" s="21">
        <f t="shared" si="9"/>
        <v>1.5537943052316481</v>
      </c>
      <c r="AE5" s="21">
        <f t="shared" si="10"/>
        <v>17.200342620437446</v>
      </c>
      <c r="AF5" s="21">
        <f t="shared" si="14"/>
        <v>19335</v>
      </c>
      <c r="AG5" s="34">
        <f t="shared" si="15"/>
        <v>976.1590020702821</v>
      </c>
      <c r="AH5" s="21">
        <f t="shared" si="16"/>
        <v>18358.840997929718</v>
      </c>
      <c r="AI5" s="21">
        <f t="shared" si="17"/>
        <v>18358.840997929718</v>
      </c>
      <c r="AJ5">
        <f>'coco std'!H114</f>
        <v>-1086</v>
      </c>
      <c r="AK5">
        <f t="shared" si="18"/>
        <v>0</v>
      </c>
      <c r="AM5">
        <f t="shared" si="19"/>
        <v>17309.393054550797</v>
      </c>
      <c r="AN5" s="21">
        <f t="shared" si="20"/>
        <v>-2025.6069454492026</v>
      </c>
      <c r="AO5" s="21">
        <f t="shared" si="21"/>
        <v>2025.6069454492026</v>
      </c>
      <c r="AP5">
        <f t="shared" si="3"/>
        <v>-1086</v>
      </c>
      <c r="AQ5">
        <f t="shared" si="22"/>
        <v>1</v>
      </c>
    </row>
    <row r="6" spans="1:44" ht="15" thickBot="1" x14ac:dyDescent="0.35">
      <c r="A6" t="s">
        <v>15</v>
      </c>
      <c r="B6">
        <v>2017</v>
      </c>
      <c r="C6">
        <v>0.45454545454545453</v>
      </c>
      <c r="D6">
        <v>5000</v>
      </c>
      <c r="E6">
        <v>11</v>
      </c>
      <c r="F6">
        <v>22000</v>
      </c>
      <c r="G6">
        <f t="shared" si="11"/>
        <v>19</v>
      </c>
      <c r="H6">
        <f t="shared" si="4"/>
        <v>6</v>
      </c>
      <c r="I6">
        <f t="shared" si="4"/>
        <v>13</v>
      </c>
      <c r="J6">
        <f t="shared" si="4"/>
        <v>18</v>
      </c>
      <c r="K6" s="11">
        <f t="shared" si="12"/>
        <v>22000</v>
      </c>
      <c r="N6">
        <v>4</v>
      </c>
      <c r="O6" s="18">
        <v>3.4907163097797849</v>
      </c>
      <c r="P6" s="18">
        <v>396.20512034431647</v>
      </c>
      <c r="Q6" s="18">
        <v>777.95848665133542</v>
      </c>
      <c r="R6" s="18">
        <v>17.20034262038449</v>
      </c>
      <c r="T6" t="s">
        <v>242</v>
      </c>
      <c r="U6" s="19">
        <f t="shared" si="13"/>
        <v>0</v>
      </c>
      <c r="V6" s="19">
        <f t="shared" si="5"/>
        <v>0</v>
      </c>
      <c r="W6" s="19">
        <f t="shared" si="5"/>
        <v>-9.0949470177292824E-13</v>
      </c>
      <c r="X6" s="19">
        <f t="shared" si="5"/>
        <v>5.74438274725253E-11</v>
      </c>
      <c r="AA6" t="str">
        <f t="shared" si="6"/>
        <v>Arany János</v>
      </c>
      <c r="AB6" s="21">
        <f t="shared" si="7"/>
        <v>3.3632720698225468E-2</v>
      </c>
      <c r="AC6" s="21">
        <f t="shared" si="8"/>
        <v>396.20512034431658</v>
      </c>
      <c r="AD6" s="21">
        <f t="shared" si="9"/>
        <v>1.5537943052316467</v>
      </c>
      <c r="AE6" s="21">
        <f t="shared" si="10"/>
        <v>17.200342620430138</v>
      </c>
      <c r="AF6" s="21">
        <f t="shared" si="14"/>
        <v>22000</v>
      </c>
      <c r="AG6" s="34">
        <f t="shared" si="15"/>
        <v>1328.9875868108088</v>
      </c>
      <c r="AH6" s="21">
        <f t="shared" si="16"/>
        <v>20671.01241318919</v>
      </c>
      <c r="AI6" s="21">
        <f t="shared" si="17"/>
        <v>20671.01241318919</v>
      </c>
      <c r="AJ6">
        <f>'coco std'!H115</f>
        <v>1579</v>
      </c>
      <c r="AK6">
        <f t="shared" si="18"/>
        <v>1</v>
      </c>
      <c r="AM6">
        <f t="shared" si="19"/>
        <v>23565.800710682772</v>
      </c>
      <c r="AN6" s="21">
        <f t="shared" si="20"/>
        <v>1565.8007106827718</v>
      </c>
      <c r="AO6" s="21">
        <f t="shared" si="21"/>
        <v>1565.8007106827718</v>
      </c>
      <c r="AP6">
        <f t="shared" si="3"/>
        <v>1579</v>
      </c>
      <c r="AQ6">
        <f t="shared" si="22"/>
        <v>1</v>
      </c>
    </row>
    <row r="7" spans="1:44" x14ac:dyDescent="0.3">
      <c r="A7" t="s">
        <v>18</v>
      </c>
      <c r="B7">
        <v>2017</v>
      </c>
      <c r="C7">
        <v>0.42016806722689076</v>
      </c>
      <c r="D7">
        <v>2000</v>
      </c>
      <c r="E7">
        <v>22</v>
      </c>
      <c r="F7">
        <v>17043.826983672301</v>
      </c>
      <c r="G7">
        <f t="shared" si="11"/>
        <v>19</v>
      </c>
      <c r="H7">
        <f t="shared" si="4"/>
        <v>12</v>
      </c>
      <c r="I7">
        <f t="shared" si="4"/>
        <v>6</v>
      </c>
      <c r="J7">
        <f t="shared" si="4"/>
        <v>2</v>
      </c>
      <c r="K7" s="11">
        <f t="shared" si="12"/>
        <v>17044</v>
      </c>
      <c r="N7">
        <v>5</v>
      </c>
      <c r="O7" s="17">
        <v>3.4907163097797849</v>
      </c>
      <c r="P7" s="17">
        <v>396.20512034431647</v>
      </c>
      <c r="Q7" s="17">
        <v>777.95848665133633</v>
      </c>
      <c r="R7" s="17">
        <v>17.200342620327046</v>
      </c>
      <c r="T7" t="s">
        <v>242</v>
      </c>
      <c r="U7" s="19">
        <f t="shared" si="13"/>
        <v>0</v>
      </c>
      <c r="V7" s="19">
        <f t="shared" si="5"/>
        <v>0</v>
      </c>
      <c r="W7" s="19">
        <f t="shared" si="5"/>
        <v>776.40469234610464</v>
      </c>
      <c r="X7" s="19">
        <f t="shared" si="5"/>
        <v>-1.4492584909930883E-10</v>
      </c>
      <c r="AA7" t="str">
        <f t="shared" si="6"/>
        <v>Árpád-házi Szt.Margit</v>
      </c>
      <c r="AB7" s="21">
        <f t="shared" si="7"/>
        <v>3.3632720698225468E-2</v>
      </c>
      <c r="AC7" s="21">
        <f t="shared" si="8"/>
        <v>108.76210911471114</v>
      </c>
      <c r="AD7" s="21">
        <f t="shared" si="9"/>
        <v>1.5537943052316481</v>
      </c>
      <c r="AE7" s="21">
        <f t="shared" si="10"/>
        <v>17.200342620499377</v>
      </c>
      <c r="AF7" s="21">
        <f t="shared" si="14"/>
        <v>17044</v>
      </c>
      <c r="AG7" s="34">
        <f t="shared" si="15"/>
        <v>396.77302401066555</v>
      </c>
      <c r="AH7" s="21">
        <f t="shared" si="16"/>
        <v>16647.226975989335</v>
      </c>
      <c r="AI7" s="21">
        <f t="shared" si="17"/>
        <v>16647.226975989335</v>
      </c>
      <c r="AJ7">
        <f>'coco std'!H116</f>
        <v>-93.5</v>
      </c>
      <c r="AK7">
        <f t="shared" si="18"/>
        <v>0</v>
      </c>
      <c r="AM7">
        <f t="shared" si="19"/>
        <v>7035.6368291206436</v>
      </c>
      <c r="AN7" s="21">
        <f t="shared" si="20"/>
        <v>-10008.363170879356</v>
      </c>
      <c r="AO7" s="21">
        <f t="shared" si="21"/>
        <v>10008.363170879356</v>
      </c>
      <c r="AP7">
        <f t="shared" si="3"/>
        <v>-93.5</v>
      </c>
      <c r="AQ7">
        <f t="shared" si="22"/>
        <v>1</v>
      </c>
    </row>
    <row r="8" spans="1:44" ht="15" thickBot="1" x14ac:dyDescent="0.35">
      <c r="A8" t="s">
        <v>19</v>
      </c>
      <c r="B8">
        <v>2016</v>
      </c>
      <c r="C8">
        <v>0.16129032258064516</v>
      </c>
      <c r="D8">
        <v>500</v>
      </c>
      <c r="E8">
        <v>20</v>
      </c>
      <c r="F8">
        <v>22199.942709825264</v>
      </c>
      <c r="G8">
        <f t="shared" si="11"/>
        <v>16</v>
      </c>
      <c r="H8">
        <f t="shared" si="4"/>
        <v>17</v>
      </c>
      <c r="I8">
        <f t="shared" si="4"/>
        <v>1</v>
      </c>
      <c r="J8">
        <f t="shared" si="4"/>
        <v>9</v>
      </c>
      <c r="K8" s="11">
        <f t="shared" si="12"/>
        <v>22200</v>
      </c>
      <c r="N8">
        <v>6</v>
      </c>
      <c r="O8" s="18">
        <v>3.4907163097797853</v>
      </c>
      <c r="P8" s="18">
        <v>396.20512034431658</v>
      </c>
      <c r="Q8" s="18">
        <v>1.5537943052316481</v>
      </c>
      <c r="R8" s="18">
        <v>17.200342620471972</v>
      </c>
      <c r="T8" t="s">
        <v>242</v>
      </c>
      <c r="U8" s="19">
        <f t="shared" si="13"/>
        <v>3.425478260687969</v>
      </c>
      <c r="V8" s="19">
        <f t="shared" si="5"/>
        <v>287.44301122964737</v>
      </c>
      <c r="W8" s="19">
        <f t="shared" si="5"/>
        <v>0</v>
      </c>
      <c r="X8" s="19">
        <f t="shared" si="5"/>
        <v>5.7475801895634504E-11</v>
      </c>
      <c r="AA8" t="str">
        <f t="shared" si="6"/>
        <v>Zsigmond aranyforintja</v>
      </c>
      <c r="AB8" s="21">
        <f t="shared" si="7"/>
        <v>3.3632720698224192E-2</v>
      </c>
      <c r="AC8" s="21">
        <f t="shared" si="8"/>
        <v>1.2751670203304527E-2</v>
      </c>
      <c r="AD8" s="21">
        <f t="shared" si="9"/>
        <v>777.95850911851505</v>
      </c>
      <c r="AE8" s="21">
        <f t="shared" si="10"/>
        <v>17.200342620437446</v>
      </c>
      <c r="AF8" s="21">
        <f t="shared" si="14"/>
        <v>22200</v>
      </c>
      <c r="AG8" s="34">
        <f t="shared" si="15"/>
        <v>1718.8072488628434</v>
      </c>
      <c r="AH8" s="21">
        <f t="shared" si="16"/>
        <v>20481.192751137158</v>
      </c>
      <c r="AI8" s="21">
        <f t="shared" si="17"/>
        <v>20481.192751137158</v>
      </c>
      <c r="AJ8">
        <f>'coco std'!H117</f>
        <v>238.1</v>
      </c>
      <c r="AK8">
        <f t="shared" si="18"/>
        <v>1</v>
      </c>
      <c r="AM8">
        <f t="shared" si="19"/>
        <v>30478.139516697302</v>
      </c>
      <c r="AN8" s="21">
        <f t="shared" si="20"/>
        <v>8278.1395166973016</v>
      </c>
      <c r="AO8" s="21">
        <f t="shared" si="21"/>
        <v>8278.1395166973016</v>
      </c>
      <c r="AP8">
        <f t="shared" si="3"/>
        <v>238.1</v>
      </c>
      <c r="AQ8">
        <f t="shared" si="22"/>
        <v>1</v>
      </c>
    </row>
    <row r="9" spans="1:44" x14ac:dyDescent="0.3">
      <c r="A9" t="s">
        <v>19</v>
      </c>
      <c r="B9">
        <v>2016</v>
      </c>
      <c r="C9">
        <v>0.7407407407407407</v>
      </c>
      <c r="D9">
        <v>2000</v>
      </c>
      <c r="E9">
        <v>20</v>
      </c>
      <c r="F9">
        <v>19335.433973073617</v>
      </c>
      <c r="G9">
        <f t="shared" si="11"/>
        <v>16</v>
      </c>
      <c r="H9">
        <f t="shared" si="4"/>
        <v>2</v>
      </c>
      <c r="I9">
        <f t="shared" si="4"/>
        <v>6</v>
      </c>
      <c r="J9">
        <f t="shared" si="4"/>
        <v>9</v>
      </c>
      <c r="K9" s="11">
        <f t="shared" si="12"/>
        <v>19335</v>
      </c>
      <c r="N9">
        <v>7</v>
      </c>
      <c r="O9" s="17">
        <v>6.5238049091816408E-2</v>
      </c>
      <c r="P9" s="17">
        <v>108.76210911466922</v>
      </c>
      <c r="Q9" s="17">
        <v>1.5537943052316485</v>
      </c>
      <c r="R9" s="17">
        <v>17.200342620414496</v>
      </c>
      <c r="T9" t="s">
        <v>242</v>
      </c>
      <c r="U9" s="19">
        <f t="shared" si="13"/>
        <v>3.1605328393497979E-2</v>
      </c>
      <c r="V9" s="19">
        <f t="shared" si="5"/>
        <v>0</v>
      </c>
      <c r="W9" s="19">
        <f t="shared" si="5"/>
        <v>0</v>
      </c>
      <c r="X9" s="19">
        <f t="shared" si="5"/>
        <v>5.7262639074906474E-11</v>
      </c>
      <c r="AA9" t="str">
        <f t="shared" si="6"/>
        <v>Zsigmond aranyforintja</v>
      </c>
      <c r="AB9" s="21">
        <f t="shared" si="7"/>
        <v>3.3632720698224192E-2</v>
      </c>
      <c r="AC9" s="21">
        <f t="shared" si="8"/>
        <v>396.20512034431681</v>
      </c>
      <c r="AD9" s="21">
        <f t="shared" si="9"/>
        <v>1.5537943052316481</v>
      </c>
      <c r="AE9" s="21">
        <f t="shared" si="10"/>
        <v>17.200342620437446</v>
      </c>
      <c r="AF9" s="21">
        <f t="shared" si="14"/>
        <v>19335</v>
      </c>
      <c r="AG9" s="34">
        <f t="shared" si="15"/>
        <v>1328.9875868113438</v>
      </c>
      <c r="AH9" s="21">
        <f t="shared" si="16"/>
        <v>18006.012413188655</v>
      </c>
      <c r="AI9" s="21">
        <f t="shared" si="17"/>
        <v>18006.012413188655</v>
      </c>
      <c r="AJ9">
        <f>'coco std'!H118</f>
        <v>-1086</v>
      </c>
      <c r="AK9">
        <f t="shared" si="18"/>
        <v>0</v>
      </c>
      <c r="AM9">
        <f t="shared" si="19"/>
        <v>23565.80071069226</v>
      </c>
      <c r="AN9" s="21">
        <f t="shared" si="20"/>
        <v>4230.8007106922596</v>
      </c>
      <c r="AO9" s="21">
        <f t="shared" si="21"/>
        <v>4230.8007106922596</v>
      </c>
      <c r="AP9">
        <f t="shared" si="3"/>
        <v>-1086</v>
      </c>
      <c r="AQ9">
        <f t="shared" si="22"/>
        <v>0</v>
      </c>
    </row>
    <row r="10" spans="1:44" ht="15" thickBot="1" x14ac:dyDescent="0.35">
      <c r="A10" t="s">
        <v>20</v>
      </c>
      <c r="B10">
        <v>2016</v>
      </c>
      <c r="C10">
        <v>0.45454545454545453</v>
      </c>
      <c r="D10">
        <v>5000</v>
      </c>
      <c r="E10">
        <v>11</v>
      </c>
      <c r="F10">
        <v>22000</v>
      </c>
      <c r="G10">
        <f t="shared" si="11"/>
        <v>16</v>
      </c>
      <c r="H10">
        <f t="shared" si="4"/>
        <v>6</v>
      </c>
      <c r="I10">
        <f t="shared" si="4"/>
        <v>13</v>
      </c>
      <c r="J10">
        <f t="shared" si="4"/>
        <v>18</v>
      </c>
      <c r="K10" s="11">
        <f t="shared" si="12"/>
        <v>22000</v>
      </c>
      <c r="N10">
        <v>8</v>
      </c>
      <c r="O10" s="18">
        <v>3.3632720698318429E-2</v>
      </c>
      <c r="P10" s="18">
        <v>108.76210911466923</v>
      </c>
      <c r="Q10" s="18">
        <v>1.5537943052316485</v>
      </c>
      <c r="R10" s="18">
        <v>17.200342620357233</v>
      </c>
      <c r="T10" t="s">
        <v>242</v>
      </c>
      <c r="U10" s="19">
        <f t="shared" si="13"/>
        <v>1.6653345369377348E-16</v>
      </c>
      <c r="V10" s="19">
        <f t="shared" si="5"/>
        <v>0</v>
      </c>
      <c r="W10" s="19">
        <f t="shared" si="5"/>
        <v>0</v>
      </c>
      <c r="X10" s="19">
        <f t="shared" si="5"/>
        <v>-8.021316943995771E-11</v>
      </c>
      <c r="AA10" t="str">
        <f t="shared" si="6"/>
        <v>XXXI. Nyári Olimpia</v>
      </c>
      <c r="AB10" s="21">
        <f t="shared" si="7"/>
        <v>3.3632720698224192E-2</v>
      </c>
      <c r="AC10" s="21">
        <f t="shared" si="8"/>
        <v>396.20512034431658</v>
      </c>
      <c r="AD10" s="21">
        <f t="shared" si="9"/>
        <v>1.5537943052316467</v>
      </c>
      <c r="AE10" s="21">
        <f t="shared" si="10"/>
        <v>17.200342620430138</v>
      </c>
      <c r="AF10" s="21">
        <f t="shared" si="14"/>
        <v>22000</v>
      </c>
      <c r="AG10" s="34">
        <f t="shared" si="15"/>
        <v>1328.9875868107954</v>
      </c>
      <c r="AH10" s="21">
        <f t="shared" si="16"/>
        <v>20671.012413189204</v>
      </c>
      <c r="AI10" s="21">
        <f t="shared" si="17"/>
        <v>20671.012413189204</v>
      </c>
      <c r="AJ10">
        <f>'coco std'!H119</f>
        <v>1579</v>
      </c>
      <c r="AK10">
        <f t="shared" si="18"/>
        <v>1</v>
      </c>
      <c r="AM10">
        <f t="shared" si="19"/>
        <v>23565.800710682535</v>
      </c>
      <c r="AN10" s="21">
        <f t="shared" si="20"/>
        <v>1565.8007106825353</v>
      </c>
      <c r="AO10" s="21">
        <f t="shared" si="21"/>
        <v>1565.8007106825353</v>
      </c>
      <c r="AP10">
        <f t="shared" si="3"/>
        <v>1579</v>
      </c>
      <c r="AQ10">
        <f t="shared" si="22"/>
        <v>1</v>
      </c>
    </row>
    <row r="11" spans="1:44" x14ac:dyDescent="0.3">
      <c r="A11" t="s">
        <v>21</v>
      </c>
      <c r="B11">
        <v>2015</v>
      </c>
      <c r="C11">
        <v>0.45454545454545453</v>
      </c>
      <c r="D11">
        <v>5000</v>
      </c>
      <c r="E11">
        <v>11</v>
      </c>
      <c r="F11">
        <v>22000</v>
      </c>
      <c r="G11">
        <f t="shared" si="11"/>
        <v>13</v>
      </c>
      <c r="H11">
        <f t="shared" si="4"/>
        <v>6</v>
      </c>
      <c r="I11">
        <f t="shared" si="4"/>
        <v>13</v>
      </c>
      <c r="J11">
        <f t="shared" si="4"/>
        <v>18</v>
      </c>
      <c r="K11" s="11">
        <f t="shared" si="12"/>
        <v>22000</v>
      </c>
      <c r="N11">
        <v>9</v>
      </c>
      <c r="O11" s="17">
        <v>3.3632720698318262E-2</v>
      </c>
      <c r="P11" s="17">
        <v>108.76210911466922</v>
      </c>
      <c r="Q11" s="17">
        <v>1.553794305231647</v>
      </c>
      <c r="R11" s="17">
        <v>17.200342620437446</v>
      </c>
      <c r="T11" t="s">
        <v>242</v>
      </c>
      <c r="U11" s="19">
        <f t="shared" si="13"/>
        <v>8.3266726846886741E-16</v>
      </c>
      <c r="V11" s="19">
        <f t="shared" si="5"/>
        <v>-4.1694647734402679E-11</v>
      </c>
      <c r="W11" s="19">
        <f t="shared" si="5"/>
        <v>0</v>
      </c>
      <c r="X11" s="19">
        <f t="shared" si="5"/>
        <v>-1.2079226507921703E-13</v>
      </c>
      <c r="AA11" t="str">
        <f t="shared" si="6"/>
        <v>Semmelweis</v>
      </c>
      <c r="AB11" s="21">
        <f t="shared" si="7"/>
        <v>3.3632720698224497E-2</v>
      </c>
      <c r="AC11" s="21">
        <f t="shared" si="8"/>
        <v>396.20512034431658</v>
      </c>
      <c r="AD11" s="21">
        <f t="shared" si="9"/>
        <v>1.5537943052316467</v>
      </c>
      <c r="AE11" s="21">
        <f t="shared" si="10"/>
        <v>17.200342620430138</v>
      </c>
      <c r="AF11" s="21">
        <f t="shared" si="14"/>
        <v>22000</v>
      </c>
      <c r="AG11" s="34">
        <f t="shared" si="15"/>
        <v>1328.9875868107986</v>
      </c>
      <c r="AH11" s="21">
        <f t="shared" si="16"/>
        <v>20671.012413189201</v>
      </c>
      <c r="AI11" s="21">
        <f t="shared" si="17"/>
        <v>20671.012413189201</v>
      </c>
      <c r="AJ11">
        <f>'coco std'!H120</f>
        <v>1579</v>
      </c>
      <c r="AK11">
        <f t="shared" si="18"/>
        <v>1</v>
      </c>
      <c r="AM11">
        <f t="shared" si="19"/>
        <v>23565.800710682593</v>
      </c>
      <c r="AN11" s="21">
        <f t="shared" si="20"/>
        <v>1565.8007106825935</v>
      </c>
      <c r="AO11" s="21">
        <f t="shared" si="21"/>
        <v>1565.8007106825935</v>
      </c>
      <c r="AP11">
        <f t="shared" si="3"/>
        <v>1579</v>
      </c>
      <c r="AQ11">
        <f t="shared" si="22"/>
        <v>1</v>
      </c>
    </row>
    <row r="12" spans="1:44" ht="15" thickBot="1" x14ac:dyDescent="0.35">
      <c r="A12" t="s">
        <v>22</v>
      </c>
      <c r="B12">
        <v>2015</v>
      </c>
      <c r="C12">
        <v>0.45454545454545453</v>
      </c>
      <c r="D12">
        <v>5000</v>
      </c>
      <c r="E12">
        <v>11</v>
      </c>
      <c r="F12">
        <v>22000</v>
      </c>
      <c r="G12">
        <f t="shared" si="11"/>
        <v>13</v>
      </c>
      <c r="H12">
        <f t="shared" si="4"/>
        <v>6</v>
      </c>
      <c r="I12">
        <f t="shared" si="4"/>
        <v>13</v>
      </c>
      <c r="J12">
        <f t="shared" si="4"/>
        <v>18</v>
      </c>
      <c r="K12" s="11">
        <f t="shared" si="12"/>
        <v>22000</v>
      </c>
      <c r="N12">
        <v>10</v>
      </c>
      <c r="O12" s="18">
        <v>3.363272069831743E-2</v>
      </c>
      <c r="P12" s="18">
        <v>108.76210911471091</v>
      </c>
      <c r="Q12" s="18">
        <v>1.553794305231647</v>
      </c>
      <c r="R12" s="18">
        <v>17.200342620437567</v>
      </c>
      <c r="T12" t="s">
        <v>242</v>
      </c>
      <c r="U12" s="19">
        <f t="shared" si="13"/>
        <v>0</v>
      </c>
      <c r="V12" s="19">
        <f t="shared" si="5"/>
        <v>0</v>
      </c>
      <c r="W12" s="19">
        <f t="shared" si="5"/>
        <v>0</v>
      </c>
      <c r="X12" s="19">
        <f t="shared" si="5"/>
        <v>0</v>
      </c>
      <c r="AA12" t="str">
        <f t="shared" si="6"/>
        <v>Vizsolyi Biblia</v>
      </c>
      <c r="AB12" s="21">
        <f t="shared" si="7"/>
        <v>3.3632720698224497E-2</v>
      </c>
      <c r="AC12" s="21">
        <f t="shared" si="8"/>
        <v>396.20512034431658</v>
      </c>
      <c r="AD12" s="21">
        <f t="shared" si="9"/>
        <v>1.5537943052316467</v>
      </c>
      <c r="AE12" s="21">
        <f t="shared" si="10"/>
        <v>17.200342620430138</v>
      </c>
      <c r="AF12" s="21">
        <f t="shared" si="14"/>
        <v>22000</v>
      </c>
      <c r="AG12" s="34">
        <f t="shared" si="15"/>
        <v>1328.9875868107986</v>
      </c>
      <c r="AH12" s="21">
        <f t="shared" si="16"/>
        <v>20671.012413189201</v>
      </c>
      <c r="AI12" s="21">
        <f t="shared" si="17"/>
        <v>20671.012413189201</v>
      </c>
      <c r="AJ12">
        <f>'coco std'!H121</f>
        <v>1579</v>
      </c>
      <c r="AK12">
        <f t="shared" si="18"/>
        <v>1</v>
      </c>
      <c r="AM12">
        <f t="shared" si="19"/>
        <v>23565.800710682593</v>
      </c>
      <c r="AN12" s="21">
        <f t="shared" si="20"/>
        <v>1565.8007106825935</v>
      </c>
      <c r="AO12" s="21">
        <f t="shared" si="21"/>
        <v>1565.8007106825935</v>
      </c>
      <c r="AP12">
        <f t="shared" si="3"/>
        <v>1579</v>
      </c>
      <c r="AQ12">
        <f t="shared" si="22"/>
        <v>1</v>
      </c>
    </row>
    <row r="13" spans="1:44" x14ac:dyDescent="0.3">
      <c r="A13" t="s">
        <v>22</v>
      </c>
      <c r="B13">
        <v>2015</v>
      </c>
      <c r="C13">
        <v>0.76923076923076927</v>
      </c>
      <c r="D13">
        <v>2000</v>
      </c>
      <c r="E13">
        <v>20</v>
      </c>
      <c r="F13">
        <v>18619.306788885704</v>
      </c>
      <c r="G13">
        <f t="shared" si="11"/>
        <v>13</v>
      </c>
      <c r="H13">
        <f t="shared" si="4"/>
        <v>1</v>
      </c>
      <c r="I13">
        <f t="shared" si="4"/>
        <v>6</v>
      </c>
      <c r="J13">
        <f t="shared" si="4"/>
        <v>9</v>
      </c>
      <c r="K13" s="11">
        <f t="shared" si="12"/>
        <v>18619</v>
      </c>
      <c r="N13">
        <v>11</v>
      </c>
      <c r="O13" s="17">
        <v>3.363272069831743E-2</v>
      </c>
      <c r="P13" s="17">
        <v>108.76210911471091</v>
      </c>
      <c r="Q13" s="17">
        <v>1.553794305231647</v>
      </c>
      <c r="R13" s="17">
        <v>17.200342620437567</v>
      </c>
      <c r="T13" t="s">
        <v>242</v>
      </c>
      <c r="U13" s="19">
        <f t="shared" si="13"/>
        <v>9.2724439237912293E-14</v>
      </c>
      <c r="V13" s="19">
        <f t="shared" si="5"/>
        <v>-2.2737367544323206E-13</v>
      </c>
      <c r="W13" s="19">
        <f t="shared" si="5"/>
        <v>0</v>
      </c>
      <c r="X13" s="19">
        <f t="shared" si="5"/>
        <v>0</v>
      </c>
      <c r="AA13" t="str">
        <f t="shared" si="6"/>
        <v>Vizsolyi Biblia</v>
      </c>
      <c r="AB13" s="21">
        <f t="shared" si="7"/>
        <v>3.3632720698224497E-2</v>
      </c>
      <c r="AC13" s="21">
        <f t="shared" si="8"/>
        <v>396.20512034431647</v>
      </c>
      <c r="AD13" s="21">
        <f t="shared" si="9"/>
        <v>1.5537943052316481</v>
      </c>
      <c r="AE13" s="21">
        <f t="shared" si="10"/>
        <v>17.200342620437446</v>
      </c>
      <c r="AF13" s="21">
        <f t="shared" si="14"/>
        <v>18619</v>
      </c>
      <c r="AG13" s="34">
        <f t="shared" si="15"/>
        <v>1328.9875868113459</v>
      </c>
      <c r="AH13" s="21">
        <f t="shared" si="16"/>
        <v>17290.012413188655</v>
      </c>
      <c r="AI13" s="21">
        <f t="shared" si="17"/>
        <v>17290.012413188655</v>
      </c>
      <c r="AJ13">
        <f>'coco std'!H122</f>
        <v>-1802</v>
      </c>
      <c r="AK13">
        <f t="shared" si="18"/>
        <v>0</v>
      </c>
      <c r="AM13">
        <f t="shared" si="19"/>
        <v>23565.800710692296</v>
      </c>
      <c r="AN13" s="21">
        <f t="shared" si="20"/>
        <v>4946.800710692296</v>
      </c>
      <c r="AO13" s="21">
        <f t="shared" si="21"/>
        <v>4946.800710692296</v>
      </c>
      <c r="AP13">
        <f t="shared" si="3"/>
        <v>-1802</v>
      </c>
      <c r="AQ13">
        <f t="shared" si="22"/>
        <v>0</v>
      </c>
    </row>
    <row r="14" spans="1:44" ht="15" thickBot="1" x14ac:dyDescent="0.35">
      <c r="A14" t="s">
        <v>23</v>
      </c>
      <c r="B14">
        <v>2014</v>
      </c>
      <c r="C14">
        <v>0.16129032258064516</v>
      </c>
      <c r="D14">
        <v>500</v>
      </c>
      <c r="E14">
        <v>20</v>
      </c>
      <c r="F14">
        <v>22199.942709825264</v>
      </c>
      <c r="G14">
        <f t="shared" si="11"/>
        <v>11</v>
      </c>
      <c r="H14">
        <f t="shared" si="4"/>
        <v>17</v>
      </c>
      <c r="I14">
        <f t="shared" si="4"/>
        <v>1</v>
      </c>
      <c r="J14">
        <f t="shared" si="4"/>
        <v>9</v>
      </c>
      <c r="K14" s="11">
        <f t="shared" si="12"/>
        <v>22200</v>
      </c>
      <c r="N14">
        <v>12</v>
      </c>
      <c r="O14" s="18">
        <v>3.3632720698224705E-2</v>
      </c>
      <c r="P14" s="18">
        <v>108.76210911471114</v>
      </c>
      <c r="Q14" s="18">
        <v>1.553794305231647</v>
      </c>
      <c r="R14" s="18">
        <v>17.200342620437567</v>
      </c>
      <c r="T14" t="s">
        <v>242</v>
      </c>
      <c r="U14" s="19">
        <f t="shared" si="13"/>
        <v>2.0816681711721685E-16</v>
      </c>
      <c r="V14" s="19">
        <f t="shared" si="5"/>
        <v>102.48449822752156</v>
      </c>
      <c r="W14" s="19">
        <f t="shared" si="5"/>
        <v>0</v>
      </c>
      <c r="X14" s="19">
        <f t="shared" si="5"/>
        <v>0</v>
      </c>
      <c r="AA14" t="str">
        <f t="shared" si="6"/>
        <v>Mária aranyforintja</v>
      </c>
      <c r="AB14" s="21">
        <f t="shared" si="7"/>
        <v>3.363272069831743E-2</v>
      </c>
      <c r="AC14" s="21">
        <f t="shared" si="8"/>
        <v>1.2751670203304527E-2</v>
      </c>
      <c r="AD14" s="21">
        <f t="shared" si="9"/>
        <v>777.95850911851505</v>
      </c>
      <c r="AE14" s="21">
        <f t="shared" si="10"/>
        <v>17.200342620437446</v>
      </c>
      <c r="AF14" s="21">
        <f t="shared" si="14"/>
        <v>22200</v>
      </c>
      <c r="AG14" s="34">
        <f t="shared" si="15"/>
        <v>1718.8072488628691</v>
      </c>
      <c r="AH14" s="21">
        <f t="shared" si="16"/>
        <v>20481.192751137132</v>
      </c>
      <c r="AI14" s="21">
        <f t="shared" si="17"/>
        <v>20481.192751137132</v>
      </c>
      <c r="AJ14">
        <f>'coco std'!H123</f>
        <v>-121.8</v>
      </c>
      <c r="AK14">
        <f t="shared" si="18"/>
        <v>0</v>
      </c>
      <c r="AM14">
        <f t="shared" si="19"/>
        <v>30478.139516697756</v>
      </c>
      <c r="AN14" s="21">
        <f t="shared" si="20"/>
        <v>8278.1395166977563</v>
      </c>
      <c r="AO14" s="21">
        <f t="shared" si="21"/>
        <v>8278.1395166977563</v>
      </c>
      <c r="AP14">
        <f t="shared" si="3"/>
        <v>-121.8</v>
      </c>
      <c r="AQ14">
        <f t="shared" si="22"/>
        <v>0</v>
      </c>
    </row>
    <row r="15" spans="1:44" x14ac:dyDescent="0.3">
      <c r="A15" t="s">
        <v>23</v>
      </c>
      <c r="B15">
        <v>2014</v>
      </c>
      <c r="C15">
        <v>0.7407407407407407</v>
      </c>
      <c r="D15">
        <v>2000</v>
      </c>
      <c r="E15">
        <v>20</v>
      </c>
      <c r="F15">
        <v>19335.433973073617</v>
      </c>
      <c r="G15">
        <f t="shared" si="11"/>
        <v>11</v>
      </c>
      <c r="H15">
        <f t="shared" si="4"/>
        <v>2</v>
      </c>
      <c r="I15">
        <f t="shared" si="4"/>
        <v>6</v>
      </c>
      <c r="J15">
        <f t="shared" si="4"/>
        <v>9</v>
      </c>
      <c r="K15" s="11">
        <f t="shared" si="12"/>
        <v>19335</v>
      </c>
      <c r="N15">
        <v>13</v>
      </c>
      <c r="O15" s="17">
        <v>3.3632720698224497E-2</v>
      </c>
      <c r="P15" s="17">
        <v>6.2776108871895806</v>
      </c>
      <c r="Q15" s="17">
        <v>1.5537943052316467</v>
      </c>
      <c r="R15" s="17">
        <v>17.200342620437571</v>
      </c>
      <c r="T15" t="s">
        <v>242</v>
      </c>
      <c r="U15" s="19">
        <f t="shared" si="13"/>
        <v>3.0531133177191805E-16</v>
      </c>
      <c r="V15" s="19">
        <f t="shared" si="5"/>
        <v>-1.4918821733544974E-10</v>
      </c>
      <c r="W15" s="19">
        <f t="shared" si="5"/>
        <v>2.489120021209601E-13</v>
      </c>
      <c r="X15" s="19">
        <f t="shared" si="5"/>
        <v>0</v>
      </c>
      <c r="AA15" t="str">
        <f t="shared" si="6"/>
        <v>Mária aranyforintja</v>
      </c>
      <c r="AB15" s="21">
        <f t="shared" si="7"/>
        <v>3.363272069831743E-2</v>
      </c>
      <c r="AC15" s="21">
        <f t="shared" si="8"/>
        <v>396.20512034431681</v>
      </c>
      <c r="AD15" s="21">
        <f t="shared" si="9"/>
        <v>1.5537943052316481</v>
      </c>
      <c r="AE15" s="21">
        <f t="shared" si="10"/>
        <v>17.200342620437446</v>
      </c>
      <c r="AF15" s="21">
        <f t="shared" si="14"/>
        <v>19335</v>
      </c>
      <c r="AG15" s="34">
        <f t="shared" si="15"/>
        <v>1328.9875868123315</v>
      </c>
      <c r="AH15" s="21">
        <f t="shared" si="16"/>
        <v>18006.012413187669</v>
      </c>
      <c r="AI15" s="21">
        <f t="shared" si="17"/>
        <v>18006.012413187669</v>
      </c>
      <c r="AJ15">
        <f>'coco std'!H124</f>
        <v>-1445.9</v>
      </c>
      <c r="AK15">
        <f t="shared" si="18"/>
        <v>0</v>
      </c>
      <c r="AM15">
        <f t="shared" si="19"/>
        <v>23565.800710709773</v>
      </c>
      <c r="AN15" s="21">
        <f t="shared" si="20"/>
        <v>4230.8007107097728</v>
      </c>
      <c r="AO15" s="21">
        <f t="shared" si="21"/>
        <v>4230.8007107097728</v>
      </c>
      <c r="AP15">
        <f t="shared" si="3"/>
        <v>-1445.9</v>
      </c>
      <c r="AQ15">
        <f t="shared" si="22"/>
        <v>0</v>
      </c>
    </row>
    <row r="16" spans="1:44" ht="15" thickBot="1" x14ac:dyDescent="0.35">
      <c r="A16" t="s">
        <v>24</v>
      </c>
      <c r="B16">
        <v>2013</v>
      </c>
      <c r="C16">
        <v>0.16129032258064516</v>
      </c>
      <c r="D16">
        <v>500</v>
      </c>
      <c r="E16">
        <v>20</v>
      </c>
      <c r="F16">
        <v>22199.942709825264</v>
      </c>
      <c r="G16">
        <f t="shared" si="11"/>
        <v>8</v>
      </c>
      <c r="H16">
        <f t="shared" si="4"/>
        <v>17</v>
      </c>
      <c r="I16">
        <f t="shared" si="4"/>
        <v>1</v>
      </c>
      <c r="J16">
        <f t="shared" si="4"/>
        <v>9</v>
      </c>
      <c r="K16" s="11">
        <f t="shared" si="12"/>
        <v>22200</v>
      </c>
      <c r="N16">
        <v>14</v>
      </c>
      <c r="O16" s="18">
        <v>3.3632720698224192E-2</v>
      </c>
      <c r="P16" s="18">
        <v>6.2776108873387688</v>
      </c>
      <c r="Q16" s="18">
        <v>1.5537943052313978</v>
      </c>
      <c r="R16" s="18">
        <v>17.200342620437567</v>
      </c>
      <c r="T16" t="s">
        <v>242</v>
      </c>
      <c r="U16" s="19">
        <f t="shared" si="13"/>
        <v>0</v>
      </c>
      <c r="V16" s="19">
        <f t="shared" si="5"/>
        <v>6.2648592171354647</v>
      </c>
      <c r="W16" s="19">
        <f t="shared" si="5"/>
        <v>0</v>
      </c>
      <c r="X16" s="19">
        <f t="shared" si="5"/>
        <v>0</v>
      </c>
      <c r="AA16" t="str">
        <f t="shared" si="6"/>
        <v>Lajos aranyforintja</v>
      </c>
      <c r="AB16" s="21">
        <f t="shared" si="7"/>
        <v>3.3632720698318429E-2</v>
      </c>
      <c r="AC16" s="21">
        <f t="shared" si="8"/>
        <v>1.2751670203304527E-2</v>
      </c>
      <c r="AD16" s="21">
        <f t="shared" si="9"/>
        <v>777.95850911851505</v>
      </c>
      <c r="AE16" s="21">
        <f t="shared" si="10"/>
        <v>17.200342620437446</v>
      </c>
      <c r="AF16" s="21">
        <f t="shared" si="14"/>
        <v>22200</v>
      </c>
      <c r="AG16" s="34">
        <f t="shared" si="15"/>
        <v>1718.8072488628693</v>
      </c>
      <c r="AH16" s="21">
        <f t="shared" si="16"/>
        <v>20481.192751137132</v>
      </c>
      <c r="AI16" s="21">
        <f t="shared" si="17"/>
        <v>20481.192751137132</v>
      </c>
      <c r="AJ16">
        <f>'coco std'!H125</f>
        <v>-121.8</v>
      </c>
      <c r="AK16">
        <f t="shared" si="18"/>
        <v>0</v>
      </c>
      <c r="AM16">
        <f t="shared" si="19"/>
        <v>30478.13951669776</v>
      </c>
      <c r="AN16" s="21">
        <f t="shared" si="20"/>
        <v>8278.13951669776</v>
      </c>
      <c r="AO16" s="21">
        <f t="shared" si="21"/>
        <v>8278.13951669776</v>
      </c>
      <c r="AP16">
        <f t="shared" si="3"/>
        <v>-121.8</v>
      </c>
      <c r="AQ16">
        <f t="shared" si="22"/>
        <v>0</v>
      </c>
    </row>
    <row r="17" spans="1:43" x14ac:dyDescent="0.3">
      <c r="A17" t="s">
        <v>25</v>
      </c>
      <c r="B17">
        <v>2013</v>
      </c>
      <c r="C17">
        <v>0.45454545454545453</v>
      </c>
      <c r="D17">
        <v>5000</v>
      </c>
      <c r="E17">
        <v>11</v>
      </c>
      <c r="F17">
        <v>22000</v>
      </c>
      <c r="G17">
        <f t="shared" si="11"/>
        <v>8</v>
      </c>
      <c r="H17">
        <f t="shared" si="4"/>
        <v>6</v>
      </c>
      <c r="I17">
        <f t="shared" si="4"/>
        <v>13</v>
      </c>
      <c r="J17">
        <f t="shared" si="4"/>
        <v>18</v>
      </c>
      <c r="K17" s="11">
        <f t="shared" si="12"/>
        <v>22000</v>
      </c>
      <c r="N17">
        <v>15</v>
      </c>
      <c r="O17" s="17">
        <v>3.3632720698224192E-2</v>
      </c>
      <c r="P17" s="17">
        <v>1.2751670203304253E-2</v>
      </c>
      <c r="Q17" s="17">
        <v>1.5537943052313972</v>
      </c>
      <c r="R17" s="17">
        <v>17.200342620437571</v>
      </c>
      <c r="T17" t="s">
        <v>242</v>
      </c>
      <c r="U17" s="19">
        <f t="shared" si="13"/>
        <v>0</v>
      </c>
      <c r="V17" s="19">
        <f t="shared" si="5"/>
        <v>0</v>
      </c>
      <c r="W17" s="19">
        <f t="shared" si="5"/>
        <v>0</v>
      </c>
      <c r="X17" s="19">
        <f t="shared" si="5"/>
        <v>-9.5923269327613525E-14</v>
      </c>
      <c r="AA17" t="str">
        <f t="shared" si="6"/>
        <v>Robert Capa</v>
      </c>
      <c r="AB17" s="21">
        <f t="shared" si="7"/>
        <v>3.3632720698318429E-2</v>
      </c>
      <c r="AC17" s="21">
        <f t="shared" si="8"/>
        <v>396.20512034431658</v>
      </c>
      <c r="AD17" s="21">
        <f t="shared" si="9"/>
        <v>1.5537943052316467</v>
      </c>
      <c r="AE17" s="21">
        <f t="shared" si="10"/>
        <v>17.200342620430138</v>
      </c>
      <c r="AF17" s="21">
        <f t="shared" si="14"/>
        <v>22000</v>
      </c>
      <c r="AG17" s="34">
        <f t="shared" si="15"/>
        <v>1328.9875868117933</v>
      </c>
      <c r="AH17" s="21">
        <f t="shared" si="16"/>
        <v>20671.012413188208</v>
      </c>
      <c r="AI17" s="21">
        <f t="shared" si="17"/>
        <v>20671.012413188208</v>
      </c>
      <c r="AJ17">
        <f>'coco std'!H126</f>
        <v>1219.0999999999999</v>
      </c>
      <c r="AK17">
        <f t="shared" si="18"/>
        <v>1</v>
      </c>
      <c r="AM17">
        <f t="shared" si="19"/>
        <v>23565.80071070023</v>
      </c>
      <c r="AN17" s="21">
        <f t="shared" si="20"/>
        <v>1565.8007107002304</v>
      </c>
      <c r="AO17" s="21">
        <f t="shared" si="21"/>
        <v>1565.8007107002304</v>
      </c>
      <c r="AP17">
        <f t="shared" si="3"/>
        <v>1219.0999999999999</v>
      </c>
      <c r="AQ17">
        <f t="shared" si="22"/>
        <v>1</v>
      </c>
    </row>
    <row r="18" spans="1:43" ht="15" thickBot="1" x14ac:dyDescent="0.35">
      <c r="A18" t="s">
        <v>24</v>
      </c>
      <c r="B18">
        <v>2013</v>
      </c>
      <c r="C18">
        <v>0.7407407407407407</v>
      </c>
      <c r="D18">
        <v>3000</v>
      </c>
      <c r="E18">
        <v>20</v>
      </c>
      <c r="F18">
        <v>19335.433973073617</v>
      </c>
      <c r="G18">
        <f t="shared" si="11"/>
        <v>8</v>
      </c>
      <c r="H18">
        <f t="shared" si="4"/>
        <v>2</v>
      </c>
      <c r="I18">
        <f t="shared" si="4"/>
        <v>12</v>
      </c>
      <c r="J18">
        <f t="shared" si="4"/>
        <v>9</v>
      </c>
      <c r="K18" s="11">
        <f t="shared" si="12"/>
        <v>19335</v>
      </c>
      <c r="N18">
        <v>16</v>
      </c>
      <c r="O18" s="18">
        <v>3.3632720698224192E-2</v>
      </c>
      <c r="P18" s="18">
        <v>1.2751670203304253E-2</v>
      </c>
      <c r="Q18" s="18">
        <v>1.5537943052313981</v>
      </c>
      <c r="R18" s="18">
        <v>17.200342620437667</v>
      </c>
      <c r="T18" t="s">
        <v>242</v>
      </c>
      <c r="U18" s="19">
        <f t="shared" si="13"/>
        <v>2.4286128663675299E-16</v>
      </c>
      <c r="V18" s="19">
        <f t="shared" si="5"/>
        <v>-2.7408630920433552E-16</v>
      </c>
      <c r="W18" s="19">
        <f t="shared" si="5"/>
        <v>-8.0665696344794924E-11</v>
      </c>
      <c r="X18" s="19">
        <f t="shared" si="5"/>
        <v>0</v>
      </c>
      <c r="AA18" t="str">
        <f t="shared" si="6"/>
        <v>Lajos aranyforintja</v>
      </c>
      <c r="AB18" s="21">
        <f t="shared" si="7"/>
        <v>3.3632720698318429E-2</v>
      </c>
      <c r="AC18" s="21">
        <f t="shared" si="8"/>
        <v>396.20512034431681</v>
      </c>
      <c r="AD18" s="21">
        <f t="shared" si="9"/>
        <v>1.553794305231647</v>
      </c>
      <c r="AE18" s="21">
        <f t="shared" si="10"/>
        <v>17.200342620437446</v>
      </c>
      <c r="AF18" s="21">
        <f t="shared" si="14"/>
        <v>19335</v>
      </c>
      <c r="AG18" s="34">
        <f t="shared" si="15"/>
        <v>1328.9875868123418</v>
      </c>
      <c r="AH18" s="21">
        <f t="shared" si="16"/>
        <v>18006.012413187658</v>
      </c>
      <c r="AI18" s="21">
        <f t="shared" si="17"/>
        <v>18006.012413187658</v>
      </c>
      <c r="AJ18">
        <f>'coco std'!H127</f>
        <v>-1445.9</v>
      </c>
      <c r="AK18">
        <f t="shared" si="18"/>
        <v>0</v>
      </c>
      <c r="AM18">
        <f t="shared" si="19"/>
        <v>23565.800710709955</v>
      </c>
      <c r="AN18" s="21">
        <f t="shared" si="20"/>
        <v>4230.8007107099547</v>
      </c>
      <c r="AO18" s="21">
        <f t="shared" si="21"/>
        <v>4230.8007107099547</v>
      </c>
      <c r="AP18">
        <f t="shared" si="3"/>
        <v>-1445.9</v>
      </c>
      <c r="AQ18">
        <f t="shared" si="22"/>
        <v>0</v>
      </c>
    </row>
    <row r="19" spans="1:43" x14ac:dyDescent="0.3">
      <c r="A19" t="s">
        <v>26</v>
      </c>
      <c r="B19">
        <v>2012</v>
      </c>
      <c r="C19">
        <v>0.45454545454545453</v>
      </c>
      <c r="D19">
        <v>5000</v>
      </c>
      <c r="E19">
        <v>11</v>
      </c>
      <c r="F19">
        <v>22000</v>
      </c>
      <c r="G19">
        <f t="shared" si="11"/>
        <v>7</v>
      </c>
      <c r="H19">
        <f t="shared" si="11"/>
        <v>6</v>
      </c>
      <c r="I19">
        <f t="shared" si="11"/>
        <v>13</v>
      </c>
      <c r="J19">
        <f t="shared" si="11"/>
        <v>18</v>
      </c>
      <c r="K19" s="11">
        <f t="shared" si="12"/>
        <v>22000</v>
      </c>
      <c r="N19">
        <v>17</v>
      </c>
      <c r="O19" s="17">
        <v>3.3632720698223949E-2</v>
      </c>
      <c r="P19" s="17">
        <v>1.2751670203304527E-2</v>
      </c>
      <c r="Q19" s="17">
        <v>1.5537943053120638</v>
      </c>
      <c r="R19" s="17">
        <v>17.200342620437663</v>
      </c>
      <c r="T19" t="s">
        <v>242</v>
      </c>
      <c r="U19" s="19">
        <f t="shared" si="13"/>
        <v>0</v>
      </c>
      <c r="V19" s="19">
        <f t="shared" si="5"/>
        <v>4.3333392429900641E-14</v>
      </c>
      <c r="W19" s="19">
        <f t="shared" si="5"/>
        <v>-2.7828850335254174E-12</v>
      </c>
      <c r="X19" s="19">
        <f t="shared" si="5"/>
        <v>7.524647571699461E-12</v>
      </c>
      <c r="AA19" t="str">
        <f t="shared" si="6"/>
        <v>XXX. Nyári Olimpiai Játékok</v>
      </c>
      <c r="AB19" s="21">
        <f t="shared" si="7"/>
        <v>6.5238049091816408E-2</v>
      </c>
      <c r="AC19" s="21">
        <f t="shared" si="8"/>
        <v>396.20512034431658</v>
      </c>
      <c r="AD19" s="21">
        <f t="shared" si="9"/>
        <v>1.5537943052316467</v>
      </c>
      <c r="AE19" s="21">
        <f t="shared" si="10"/>
        <v>17.200342620430138</v>
      </c>
      <c r="AF19" s="21">
        <f t="shared" si="14"/>
        <v>22000</v>
      </c>
      <c r="AG19" s="34">
        <f t="shared" si="15"/>
        <v>1663.7272322324909</v>
      </c>
      <c r="AH19" s="21">
        <f t="shared" si="16"/>
        <v>20336.27276776751</v>
      </c>
      <c r="AI19" s="21">
        <f t="shared" si="17"/>
        <v>20336.27276776751</v>
      </c>
      <c r="AJ19">
        <f>'coco std'!H128</f>
        <v>-120.7</v>
      </c>
      <c r="AK19">
        <f t="shared" si="18"/>
        <v>0</v>
      </c>
      <c r="AM19">
        <f t="shared" si="19"/>
        <v>29501.452670308601</v>
      </c>
      <c r="AN19" s="21">
        <f t="shared" si="20"/>
        <v>7501.4526703086012</v>
      </c>
      <c r="AO19" s="21">
        <f t="shared" si="21"/>
        <v>7501.4526703086012</v>
      </c>
      <c r="AP19">
        <f t="shared" si="3"/>
        <v>-120.7</v>
      </c>
      <c r="AQ19">
        <f t="shared" si="22"/>
        <v>0</v>
      </c>
    </row>
    <row r="20" spans="1:43" ht="15" thickBot="1" x14ac:dyDescent="0.35">
      <c r="A20" t="s">
        <v>27</v>
      </c>
      <c r="B20">
        <v>2011</v>
      </c>
      <c r="C20">
        <v>0.1388888888888889</v>
      </c>
      <c r="D20">
        <v>1500</v>
      </c>
      <c r="E20">
        <v>22</v>
      </c>
      <c r="F20">
        <v>25780.578630764823</v>
      </c>
      <c r="G20">
        <f t="shared" si="11"/>
        <v>5</v>
      </c>
      <c r="H20">
        <f t="shared" si="11"/>
        <v>21</v>
      </c>
      <c r="I20">
        <f t="shared" si="11"/>
        <v>5</v>
      </c>
      <c r="J20">
        <f t="shared" si="11"/>
        <v>2</v>
      </c>
      <c r="K20" s="11">
        <f t="shared" si="12"/>
        <v>25781</v>
      </c>
      <c r="N20">
        <v>18</v>
      </c>
      <c r="O20" s="18">
        <v>3.3632720698223949E-2</v>
      </c>
      <c r="P20" s="18">
        <v>1.2751670203261194E-2</v>
      </c>
      <c r="Q20" s="18">
        <v>1.5537943053148466</v>
      </c>
      <c r="R20" s="18">
        <v>17.200342620430138</v>
      </c>
      <c r="T20" t="s">
        <v>242</v>
      </c>
      <c r="U20" s="19">
        <f t="shared" si="13"/>
        <v>-1.519617764955683E-15</v>
      </c>
      <c r="V20" s="19">
        <f t="shared" si="5"/>
        <v>4.3326453535996734E-14</v>
      </c>
      <c r="W20" s="19">
        <f t="shared" si="5"/>
        <v>0</v>
      </c>
      <c r="X20" s="19">
        <f t="shared" si="5"/>
        <v>12.200342620430138</v>
      </c>
      <c r="AA20" t="str">
        <f t="shared" si="6"/>
        <v>Liszt Ferenc</v>
      </c>
      <c r="AB20" s="21">
        <f t="shared" si="7"/>
        <v>3.4907163097797849</v>
      </c>
      <c r="AC20" s="21">
        <f t="shared" si="8"/>
        <v>1.2751670203189352E-2</v>
      </c>
      <c r="AD20" s="21">
        <f t="shared" si="9"/>
        <v>777.95848665133633</v>
      </c>
      <c r="AE20" s="21">
        <f t="shared" si="10"/>
        <v>17.200342620499377</v>
      </c>
      <c r="AF20" s="21">
        <f t="shared" si="14"/>
        <v>25781</v>
      </c>
      <c r="AG20" s="34">
        <f t="shared" si="15"/>
        <v>2661.2741405236211</v>
      </c>
      <c r="AH20" s="21">
        <f t="shared" si="16"/>
        <v>23119.725859476377</v>
      </c>
      <c r="AI20" s="21">
        <f t="shared" si="17"/>
        <v>23119.725859476377</v>
      </c>
      <c r="AJ20">
        <f>'coco std'!H129</f>
        <v>-141.5</v>
      </c>
      <c r="AK20">
        <f t="shared" si="18"/>
        <v>0</v>
      </c>
      <c r="AM20">
        <f t="shared" si="19"/>
        <v>47190.099181115365</v>
      </c>
      <c r="AN20" s="21">
        <f t="shared" si="20"/>
        <v>21409.099181115365</v>
      </c>
      <c r="AO20" s="21">
        <f t="shared" si="21"/>
        <v>21409.099181115365</v>
      </c>
      <c r="AP20">
        <f t="shared" si="3"/>
        <v>-141.5</v>
      </c>
      <c r="AQ20">
        <f t="shared" si="22"/>
        <v>0</v>
      </c>
    </row>
    <row r="21" spans="1:43" x14ac:dyDescent="0.3">
      <c r="A21" t="s">
        <v>27</v>
      </c>
      <c r="B21">
        <v>2011</v>
      </c>
      <c r="C21">
        <v>0.3968253968253968</v>
      </c>
      <c r="D21">
        <v>5000</v>
      </c>
      <c r="E21">
        <v>22</v>
      </c>
      <c r="F21">
        <v>18046.405041535378</v>
      </c>
      <c r="G21">
        <f t="shared" si="11"/>
        <v>5</v>
      </c>
      <c r="H21">
        <f t="shared" si="11"/>
        <v>14</v>
      </c>
      <c r="I21">
        <f t="shared" si="11"/>
        <v>13</v>
      </c>
      <c r="J21">
        <f t="shared" si="11"/>
        <v>2</v>
      </c>
      <c r="K21" s="11">
        <f t="shared" si="12"/>
        <v>18046</v>
      </c>
      <c r="N21">
        <v>19</v>
      </c>
      <c r="O21" s="17">
        <v>3.3632720698225468E-2</v>
      </c>
      <c r="P21" s="17">
        <v>1.2751670203217868E-2</v>
      </c>
      <c r="Q21" s="17">
        <v>1.553794305314846</v>
      </c>
      <c r="R21" s="17">
        <v>5</v>
      </c>
      <c r="T21" t="s">
        <v>242</v>
      </c>
      <c r="U21" s="19">
        <f t="shared" si="13"/>
        <v>3.3313243423766861E-2</v>
      </c>
      <c r="V21" s="19">
        <f t="shared" si="5"/>
        <v>-1.4790252356178257E-14</v>
      </c>
      <c r="W21" s="19">
        <f t="shared" si="5"/>
        <v>1.1679546219056647E-13</v>
      </c>
      <c r="X21" s="19">
        <f t="shared" si="5"/>
        <v>1</v>
      </c>
      <c r="AA21" t="str">
        <f t="shared" si="6"/>
        <v>Liszt Ferenc</v>
      </c>
      <c r="AB21" s="21">
        <f t="shared" si="7"/>
        <v>3.4907163097797849</v>
      </c>
      <c r="AC21" s="21">
        <f t="shared" si="8"/>
        <v>6.2776108873387688</v>
      </c>
      <c r="AD21" s="21">
        <f t="shared" si="9"/>
        <v>1.5537943052316467</v>
      </c>
      <c r="AE21" s="21">
        <f t="shared" si="10"/>
        <v>17.200342620499377</v>
      </c>
      <c r="AF21" s="21">
        <f t="shared" si="14"/>
        <v>18046</v>
      </c>
      <c r="AG21" s="34">
        <f t="shared" si="15"/>
        <v>620.47901503087223</v>
      </c>
      <c r="AH21" s="21">
        <f t="shared" si="16"/>
        <v>17425.520984969127</v>
      </c>
      <c r="AI21" s="21">
        <f t="shared" si="17"/>
        <v>17425.520984969127</v>
      </c>
      <c r="AJ21">
        <f>'coco std'!H130</f>
        <v>-99</v>
      </c>
      <c r="AK21">
        <f t="shared" si="18"/>
        <v>0</v>
      </c>
      <c r="AM21">
        <f t="shared" si="19"/>
        <v>11002.423919148192</v>
      </c>
      <c r="AN21" s="21">
        <f t="shared" si="20"/>
        <v>-7043.576080851808</v>
      </c>
      <c r="AO21" s="21">
        <f t="shared" si="21"/>
        <v>7043.576080851808</v>
      </c>
      <c r="AP21">
        <f t="shared" si="3"/>
        <v>-99</v>
      </c>
      <c r="AQ21">
        <f t="shared" si="22"/>
        <v>1</v>
      </c>
    </row>
    <row r="22" spans="1:43" ht="15" thickBot="1" x14ac:dyDescent="0.35">
      <c r="A22" t="s">
        <v>29</v>
      </c>
      <c r="B22">
        <v>2009</v>
      </c>
      <c r="C22">
        <v>0.33333333333333331</v>
      </c>
      <c r="D22">
        <v>5000</v>
      </c>
      <c r="E22">
        <v>25</v>
      </c>
      <c r="F22">
        <v>15000</v>
      </c>
      <c r="G22">
        <f t="shared" si="11"/>
        <v>4</v>
      </c>
      <c r="H22">
        <f t="shared" si="11"/>
        <v>15</v>
      </c>
      <c r="I22">
        <f t="shared" si="11"/>
        <v>13</v>
      </c>
      <c r="J22">
        <f t="shared" si="11"/>
        <v>1</v>
      </c>
      <c r="K22" s="11">
        <f t="shared" si="12"/>
        <v>15000</v>
      </c>
      <c r="N22">
        <v>20</v>
      </c>
      <c r="O22" s="18">
        <v>3.1947727445860377E-4</v>
      </c>
      <c r="P22" s="18">
        <v>1.2751670203232658E-2</v>
      </c>
      <c r="Q22" s="18">
        <v>1.5537943053147292</v>
      </c>
      <c r="R22" s="18">
        <v>4</v>
      </c>
      <c r="T22" t="s">
        <v>242</v>
      </c>
      <c r="U22" s="19">
        <f t="shared" si="13"/>
        <v>-1.2352992652224504E-11</v>
      </c>
      <c r="V22" s="19">
        <f t="shared" si="5"/>
        <v>4.3305636854285012E-14</v>
      </c>
      <c r="W22" s="19">
        <f t="shared" si="5"/>
        <v>0</v>
      </c>
      <c r="X22" s="19">
        <f t="shared" si="5"/>
        <v>1.3557154280979549</v>
      </c>
      <c r="AA22" t="str">
        <f t="shared" si="6"/>
        <v>Kazinczy Ferenc </v>
      </c>
      <c r="AB22" s="21">
        <f t="shared" si="7"/>
        <v>3.4907163097797849</v>
      </c>
      <c r="AC22" s="21">
        <f t="shared" si="8"/>
        <v>1.2751670203304253E-2</v>
      </c>
      <c r="AD22" s="21">
        <f t="shared" si="9"/>
        <v>1.5537943052316467</v>
      </c>
      <c r="AE22" s="21">
        <f t="shared" si="10"/>
        <v>17.200342620499388</v>
      </c>
      <c r="AF22" s="21">
        <f t="shared" si="14"/>
        <v>15000</v>
      </c>
      <c r="AG22" s="34">
        <f t="shared" si="15"/>
        <v>15.224471465508703</v>
      </c>
      <c r="AH22" s="21">
        <f t="shared" si="16"/>
        <v>14984.775528534492</v>
      </c>
      <c r="AI22" s="21">
        <f t="shared" si="17"/>
        <v>14984.775528534492</v>
      </c>
      <c r="AJ22">
        <f>'coco std'!H131</f>
        <v>-82.3</v>
      </c>
      <c r="AK22">
        <f t="shared" si="18"/>
        <v>0</v>
      </c>
      <c r="AM22">
        <f t="shared" si="19"/>
        <v>269.96253692829197</v>
      </c>
      <c r="AN22" s="21">
        <f t="shared" si="20"/>
        <v>-14730.037463071709</v>
      </c>
      <c r="AO22" s="21">
        <f t="shared" si="21"/>
        <v>14730.037463071709</v>
      </c>
      <c r="AP22">
        <f t="shared" si="3"/>
        <v>-82.3</v>
      </c>
      <c r="AQ22">
        <f t="shared" si="22"/>
        <v>1</v>
      </c>
    </row>
    <row r="23" spans="1:43" x14ac:dyDescent="0.3">
      <c r="A23" t="s">
        <v>30</v>
      </c>
      <c r="B23">
        <v>1998</v>
      </c>
      <c r="C23">
        <v>0.17391304347826086</v>
      </c>
      <c r="D23">
        <v>5000</v>
      </c>
      <c r="E23">
        <v>22</v>
      </c>
      <c r="F23">
        <v>16470.925236321971</v>
      </c>
      <c r="G23">
        <f t="shared" si="11"/>
        <v>3</v>
      </c>
      <c r="H23">
        <f t="shared" si="11"/>
        <v>16</v>
      </c>
      <c r="I23">
        <f t="shared" si="11"/>
        <v>13</v>
      </c>
      <c r="J23">
        <f t="shared" si="11"/>
        <v>2</v>
      </c>
      <c r="K23" s="11">
        <f t="shared" si="12"/>
        <v>16471</v>
      </c>
      <c r="N23">
        <v>21</v>
      </c>
      <c r="O23" s="17">
        <v>3.1947728681159642E-4</v>
      </c>
      <c r="P23" s="17">
        <v>1.2751670203189352E-2</v>
      </c>
      <c r="Q23" s="17">
        <v>1.5537943053147296</v>
      </c>
      <c r="R23" s="17">
        <v>2.6442845719020451</v>
      </c>
      <c r="T23" t="s">
        <v>242</v>
      </c>
      <c r="U23" s="19">
        <f t="shared" si="13"/>
        <v>0</v>
      </c>
      <c r="V23" s="19">
        <f t="shared" si="5"/>
        <v>1.4371663581425054E-13</v>
      </c>
      <c r="W23" s="19">
        <f t="shared" si="5"/>
        <v>0</v>
      </c>
      <c r="X23" s="19">
        <f t="shared" si="5"/>
        <v>0.64461324756707272</v>
      </c>
      <c r="AA23" t="str">
        <f t="shared" si="6"/>
        <v>szabadságharc</v>
      </c>
      <c r="AB23" s="21">
        <f t="shared" si="7"/>
        <v>3.4907163097809293</v>
      </c>
      <c r="AC23" s="21">
        <f t="shared" si="8"/>
        <v>1.2751670203304253E-2</v>
      </c>
      <c r="AD23" s="21">
        <f t="shared" si="9"/>
        <v>1.5537943052316467</v>
      </c>
      <c r="AE23" s="21">
        <f t="shared" si="10"/>
        <v>17.200342620499377</v>
      </c>
      <c r="AF23" s="21">
        <f t="shared" si="14"/>
        <v>16471</v>
      </c>
      <c r="AG23" s="34">
        <f t="shared" si="15"/>
        <v>15.224471465512989</v>
      </c>
      <c r="AH23" s="21">
        <f t="shared" si="16"/>
        <v>16455.775528534487</v>
      </c>
      <c r="AI23" s="21">
        <f t="shared" si="17"/>
        <v>16455.775528534487</v>
      </c>
      <c r="AJ23">
        <f>'coco std'!H132</f>
        <v>-90.4</v>
      </c>
      <c r="AK23">
        <f t="shared" si="18"/>
        <v>0</v>
      </c>
      <c r="AM23">
        <f t="shared" si="19"/>
        <v>269.96253692836797</v>
      </c>
      <c r="AN23" s="21">
        <f t="shared" si="20"/>
        <v>-16201.037463071632</v>
      </c>
      <c r="AO23" s="21">
        <f t="shared" si="21"/>
        <v>16201.037463071632</v>
      </c>
      <c r="AP23">
        <f t="shared" si="3"/>
        <v>-90.4</v>
      </c>
      <c r="AQ23">
        <f t="shared" si="22"/>
        <v>1</v>
      </c>
    </row>
    <row r="24" spans="1:43" ht="15" thickBot="1" x14ac:dyDescent="0.35">
      <c r="A24" t="s">
        <v>31</v>
      </c>
      <c r="B24">
        <v>1992</v>
      </c>
      <c r="C24">
        <v>8.6956521739130432E-2</v>
      </c>
      <c r="D24">
        <v>10000</v>
      </c>
      <c r="E24">
        <v>22</v>
      </c>
      <c r="F24">
        <v>16470.925236321971</v>
      </c>
      <c r="G24">
        <f t="shared" si="11"/>
        <v>2</v>
      </c>
      <c r="H24">
        <f t="shared" si="11"/>
        <v>22</v>
      </c>
      <c r="I24">
        <f t="shared" si="11"/>
        <v>22</v>
      </c>
      <c r="J24">
        <f t="shared" si="11"/>
        <v>2</v>
      </c>
      <c r="K24" s="11">
        <f t="shared" si="12"/>
        <v>16471</v>
      </c>
      <c r="N24">
        <v>22</v>
      </c>
      <c r="O24" s="18">
        <v>3.1947728681159642E-4</v>
      </c>
      <c r="P24" s="18">
        <v>1.2751670203045636E-2</v>
      </c>
      <c r="Q24" s="18">
        <v>1.5537943053147294</v>
      </c>
      <c r="R24" s="18">
        <v>1.9996713243349724</v>
      </c>
      <c r="T24" t="s">
        <v>243</v>
      </c>
      <c r="U24" s="19">
        <f t="shared" si="13"/>
        <v>0</v>
      </c>
      <c r="V24" s="19">
        <f t="shared" si="5"/>
        <v>1.3904155604649304E-13</v>
      </c>
      <c r="W24" s="19">
        <f t="shared" si="5"/>
        <v>-1.4584999874500681E-11</v>
      </c>
      <c r="X24" s="19">
        <f t="shared" si="5"/>
        <v>0.96744730662258704</v>
      </c>
      <c r="AA24" t="str">
        <f t="shared" si="6"/>
        <v>Károly Róbert</v>
      </c>
      <c r="AB24" s="21">
        <f t="shared" si="7"/>
        <v>60.538868302899331</v>
      </c>
      <c r="AC24" s="21">
        <f t="shared" si="8"/>
        <v>1.2751670203045636E-2</v>
      </c>
      <c r="AD24" s="21">
        <f t="shared" si="9"/>
        <v>1.5537943053147294</v>
      </c>
      <c r="AE24" s="21">
        <f t="shared" si="10"/>
        <v>17.200342620499377</v>
      </c>
      <c r="AF24" s="21">
        <f t="shared" si="14"/>
        <v>16471</v>
      </c>
      <c r="AG24" s="34">
        <f t="shared" si="15"/>
        <v>206.54543448033169</v>
      </c>
      <c r="AH24" s="21">
        <f t="shared" si="16"/>
        <v>16264.454565519669</v>
      </c>
      <c r="AI24" s="21">
        <f t="shared" si="17"/>
        <v>16264.454565519669</v>
      </c>
      <c r="AJ24">
        <f>'coco std'!H133</f>
        <v>-90.4</v>
      </c>
      <c r="AK24">
        <f t="shared" si="18"/>
        <v>0</v>
      </c>
      <c r="AM24">
        <f t="shared" si="19"/>
        <v>3662.4936116561294</v>
      </c>
      <c r="AN24" s="21">
        <f t="shared" si="20"/>
        <v>-12808.506388343871</v>
      </c>
      <c r="AO24" s="21">
        <f t="shared" si="21"/>
        <v>12808.506388343871</v>
      </c>
      <c r="AP24">
        <f t="shared" si="3"/>
        <v>-90.4</v>
      </c>
      <c r="AQ24">
        <f t="shared" si="22"/>
        <v>1</v>
      </c>
    </row>
    <row r="25" spans="1:43" ht="15" thickBot="1" x14ac:dyDescent="0.35">
      <c r="A25" t="s">
        <v>32</v>
      </c>
      <c r="B25">
        <v>1991</v>
      </c>
      <c r="C25">
        <v>8.6956521739130432E-2</v>
      </c>
      <c r="D25">
        <v>10000</v>
      </c>
      <c r="E25">
        <v>22</v>
      </c>
      <c r="F25">
        <v>16470.925236321971</v>
      </c>
      <c r="G25">
        <f t="shared" si="11"/>
        <v>1</v>
      </c>
      <c r="H25">
        <f t="shared" si="11"/>
        <v>22</v>
      </c>
      <c r="I25">
        <f t="shared" si="11"/>
        <v>22</v>
      </c>
      <c r="J25">
        <f t="shared" si="11"/>
        <v>2</v>
      </c>
      <c r="K25" s="11">
        <f t="shared" si="12"/>
        <v>16471</v>
      </c>
      <c r="N25">
        <v>23</v>
      </c>
      <c r="O25" s="17">
        <v>3.1947728681159653E-4</v>
      </c>
      <c r="P25" s="17">
        <v>1.2751670202906594E-2</v>
      </c>
      <c r="Q25" s="17">
        <v>1.5537943053293144</v>
      </c>
      <c r="R25" s="17">
        <v>1.0322240177123854</v>
      </c>
      <c r="AA25" t="str">
        <f t="shared" si="6"/>
        <v>II.János Pál pápa</v>
      </c>
      <c r="AB25" s="21">
        <f t="shared" si="7"/>
        <v>60.538868302899424</v>
      </c>
      <c r="AC25" s="21">
        <f t="shared" si="8"/>
        <v>1.2751670203045636E-2</v>
      </c>
      <c r="AD25" s="21">
        <f t="shared" si="9"/>
        <v>1.5537943053147294</v>
      </c>
      <c r="AE25" s="21">
        <f t="shared" si="10"/>
        <v>17.200342620499377</v>
      </c>
      <c r="AF25" s="21">
        <f t="shared" si="14"/>
        <v>16471</v>
      </c>
      <c r="AG25" s="35">
        <f t="shared" si="15"/>
        <v>206.54543448033192</v>
      </c>
      <c r="AH25" s="21">
        <f t="shared" si="16"/>
        <v>16264.454565519669</v>
      </c>
      <c r="AI25" s="21">
        <f t="shared" si="17"/>
        <v>16264.454565519669</v>
      </c>
      <c r="AJ25">
        <f>'coco std'!H134</f>
        <v>-90.4</v>
      </c>
      <c r="AK25">
        <f t="shared" si="18"/>
        <v>0</v>
      </c>
      <c r="AM25">
        <f t="shared" si="19"/>
        <v>3662.4936116561335</v>
      </c>
      <c r="AN25" s="21">
        <f t="shared" si="20"/>
        <v>-12808.506388343867</v>
      </c>
      <c r="AO25" s="21">
        <f t="shared" si="21"/>
        <v>12808.506388343867</v>
      </c>
      <c r="AP25">
        <f t="shared" si="3"/>
        <v>-90.4</v>
      </c>
      <c r="AQ25">
        <f t="shared" si="22"/>
        <v>1</v>
      </c>
    </row>
    <row r="26" spans="1:43" x14ac:dyDescent="0.3">
      <c r="AF26" t="s">
        <v>261</v>
      </c>
      <c r="AG26" t="s">
        <v>261</v>
      </c>
      <c r="AH26" t="s">
        <v>248</v>
      </c>
      <c r="AI26" t="s">
        <v>262</v>
      </c>
      <c r="AJ26" t="s">
        <v>248</v>
      </c>
      <c r="AM26" t="s">
        <v>261</v>
      </c>
      <c r="AN26" t="s">
        <v>261</v>
      </c>
      <c r="AO26" t="s">
        <v>262</v>
      </c>
      <c r="AP26" t="s">
        <v>261</v>
      </c>
    </row>
    <row r="27" spans="1:43" x14ac:dyDescent="0.3">
      <c r="AF27" s="21">
        <f>SUM(AF3:AF25)</f>
        <v>459087</v>
      </c>
      <c r="AG27" s="21">
        <f>SUM(AG3:AG25)</f>
        <v>25890.099460513375</v>
      </c>
      <c r="AH27" s="11">
        <f>SUMSQ(AH3:AH25)</f>
        <v>8256964524.4093227</v>
      </c>
      <c r="AI27">
        <f>SUM(AI3:AI25)</f>
        <v>433196.90053948649</v>
      </c>
      <c r="AJ27" s="11">
        <f>SUMSQ(AJ3:AJ25)</f>
        <v>21482638.139999993</v>
      </c>
      <c r="AM27" s="21">
        <f>SUM(AM3:AM25)</f>
        <v>459086.99999999988</v>
      </c>
      <c r="AN27" s="21">
        <f>SUM(AN3:AN25)</f>
        <v>-1.2005330063402653E-10</v>
      </c>
      <c r="AO27">
        <f>SUM(AO3:AO25)</f>
        <v>174704.8913784367</v>
      </c>
      <c r="AP27" s="21">
        <f>SUM(AP3:AP25)</f>
        <v>0.19999999999910756</v>
      </c>
    </row>
    <row r="28" spans="1:43" x14ac:dyDescent="0.3">
      <c r="AG28">
        <f>AF27/AG27</f>
        <v>17.732145088904836</v>
      </c>
    </row>
  </sheetData>
  <mergeCells count="1">
    <mergeCell ref="G1:K1"/>
  </mergeCells>
  <conditionalFormatting sqref="O3:R2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:X2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info</vt:lpstr>
      <vt:lpstr>db</vt:lpstr>
      <vt:lpstr>coco std</vt:lpstr>
      <vt:lpstr>coco y0</vt:lpstr>
      <vt:lpstr>coco std (2)</vt:lpstr>
      <vt:lpstr>coco std (3)</vt:lpstr>
      <vt:lpstr>coco std (4)</vt:lpstr>
      <vt:lpstr>coco std (5)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2021-04-13T09:10:22Z</dcterms:modified>
</cp:coreProperties>
</file>