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1324\var\www\miau\data\miau\274\"/>
    </mc:Choice>
  </mc:AlternateContent>
  <xr:revisionPtr revIDLastSave="0" documentId="13_ncr:1_{EEC9601A-F58C-4E31-A521-9B60FD49E32D}" xr6:coauthVersionLast="46" xr6:coauthVersionMax="46" xr10:uidLastSave="{00000000-0000-0000-0000-000000000000}"/>
  <bookViews>
    <workbookView xWindow="168" yWindow="1608" windowWidth="22872" windowHeight="10896" activeTab="1" xr2:uid="{F0EF878D-DCD7-40E0-8EDE-04E400CE4F75}"/>
  </bookViews>
  <sheets>
    <sheet name="block_optimization" sheetId="1" r:id="rId1"/>
    <sheet name="info" sheetId="2" r:id="rId2"/>
  </sheets>
  <definedNames>
    <definedName name="solver_adj" localSheetId="0" hidden="1">block_optimization!$D$2:$D$16</definedName>
    <definedName name="solver_cvg" localSheetId="0" hidden="1">"""""""""""""""""""""""""""""""""""""""""""""""""""""""""""""""0,0001"""""""""""""""""""""""""""""""""""""""""""""""""""""""""""""""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block_optimization!$D$2:$D$16</definedName>
    <definedName name="solver_lhs2" localSheetId="0" hidden="1">block_optimization!$G$19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"""""""""""""""""""""""""""""""""""""""""""""""""""""""""""""""0,075"""""""""""""""""""""""""""""""""""""""""""""""""""""""""""""""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block_optimization!$H$19</definedName>
    <definedName name="solver_pre" localSheetId="0" hidden="1">"""""""""""""""""""""""""""""""""""""""""""""""""""""""""""""""0,000001"""""""""""""""""""""""""""""""""""""""""""""""""""""""""""""""</definedName>
    <definedName name="solver_rbv" localSheetId="0" hidden="1">1</definedName>
    <definedName name="solver_rel1" localSheetId="0" hidden="1">5</definedName>
    <definedName name="solver_rel2" localSheetId="0" hidden="1">1</definedName>
    <definedName name="solver_rhs1" localSheetId="0" hidden="1">bináris</definedName>
    <definedName name="solver_rhs2" localSheetId="0" hidden="1">block_optimization!$C$18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B23" i="1"/>
  <c r="B22" i="1"/>
  <c r="D18" i="1"/>
  <c r="B18" i="1"/>
  <c r="P11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9" i="1" l="1"/>
  <c r="H19" i="1" l="1"/>
  <c r="Q11" i="1" s="1"/>
</calcChain>
</file>

<file path=xl/sharedStrings.xml><?xml version="1.0" encoding="utf-8"?>
<sst xmlns="http://schemas.openxmlformats.org/spreadsheetml/2006/main" count="66" uniqueCount="61">
  <si>
    <t>transaction1</t>
  </si>
  <si>
    <t>transaction2</t>
  </si>
  <si>
    <t>transaction3</t>
  </si>
  <si>
    <t>transaction4</t>
  </si>
  <si>
    <t>transaction5</t>
  </si>
  <si>
    <t>transaction6</t>
  </si>
  <si>
    <t>transaction7</t>
  </si>
  <si>
    <t>transaction8</t>
  </si>
  <si>
    <t>transaction9</t>
  </si>
  <si>
    <t>transaction10</t>
  </si>
  <si>
    <t>transaction11</t>
  </si>
  <si>
    <t>transaction12</t>
  </si>
  <si>
    <t>transaction13</t>
  </si>
  <si>
    <t>transaction14</t>
  </si>
  <si>
    <t>transaction15</t>
  </si>
  <si>
    <t>size</t>
  </si>
  <si>
    <t>fee</t>
  </si>
  <si>
    <t>solver</t>
  </si>
  <si>
    <t>limit</t>
  </si>
  <si>
    <t>size_effective</t>
  </si>
  <si>
    <t>fee_effective</t>
  </si>
  <si>
    <t>total</t>
  </si>
  <si>
    <t>&lt;--max</t>
  </si>
  <si>
    <t>conflict?</t>
  </si>
  <si>
    <t>fee/size</t>
  </si>
  <si>
    <t>rank</t>
  </si>
  <si>
    <t>cumulated_size</t>
  </si>
  <si>
    <t>cumulated_fee</t>
  </si>
  <si>
    <t>database</t>
  </si>
  <si>
    <t>max</t>
  </si>
  <si>
    <t>count</t>
  </si>
  <si>
    <t>15 alatt a 11</t>
  </si>
  <si>
    <t>15 alatt a 10</t>
  </si>
  <si>
    <t>brute force (min)</t>
  </si>
  <si>
    <t>https://www.hackmath.net/en/calculator/n-choose-k?n=15&amp;k=10&amp;order=0&amp;repeat=0</t>
  </si>
  <si>
    <t>https://www.hackmath.net/en/calculator/n-choose-k?n=15&amp;k=11&amp;order=0&amp;repeat=0</t>
  </si>
  <si>
    <t>&lt;--naive</t>
  </si>
  <si>
    <t>Feladat</t>
  </si>
  <si>
    <t>Tetszőleges számú tranzakcióból, melyek mérete és értéke tetszőleges arányban áll egymással, a lehető legnagyobb értékösszeget levezetni Solver-rel úgy, hogy a méret korlátos</t>
  </si>
  <si>
    <t>Vagyis keressük a blokkba bekerülésre méltó (1) és nem méltó tranzakciókat…</t>
  </si>
  <si>
    <t>Alternatív megoldás</t>
  </si>
  <si>
    <t>Az érték/méret hányados sorbarendezett értékei alapján a méretkorlátot nem sértő halmaz levezetése</t>
  </si>
  <si>
    <t>Konklúzió</t>
  </si>
  <si>
    <t>A Solver-es megoldás nem lehet rosszabb, mint az arányok sorbarendezésére alapozó megoldás</t>
  </si>
  <si>
    <t>Cím</t>
  </si>
  <si>
    <t>Title</t>
  </si>
  <si>
    <t>Szerzők</t>
  </si>
  <si>
    <t>Intézmény</t>
  </si>
  <si>
    <t>MY-X team</t>
  </si>
  <si>
    <t>Dátum</t>
  </si>
  <si>
    <t>Blokklánc-blokkok optimalizált feltöltésének alternatív megoldásai</t>
  </si>
  <si>
    <t>(Alternative solutions for defining transactions for blocks of blockchains)</t>
  </si>
  <si>
    <t>Pitlik László</t>
  </si>
  <si>
    <t>2021. június</t>
  </si>
  <si>
    <t xml:space="preserve">Kapcsolódó szakirodalmak: </t>
  </si>
  <si>
    <t>https://hu.qaz.wiki/wiki/Knapsack_problem</t>
  </si>
  <si>
    <t>https://hu.qaz.wiki/wiki/NP-completeness</t>
  </si>
  <si>
    <t>Jövőkép</t>
  </si>
  <si>
    <t>Genetikus algoritmus-alapú megoldás Excel-ben</t>
  </si>
  <si>
    <t xml:space="preserve">Genetikai potenciál-alapú keresésvezérlés </t>
  </si>
  <si>
    <t>https://miau.my-x.hu/miau/272/Roo_Boo_Mooc_2.docx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</si>
</sst>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/>
    <xf numFmtId="0" fontId="1" fillId="2" borderId="0" xfId="0" applyFont="1" applyFill="1"/>
    <xf numFmtId="0" fontId="4" fillId="0" borderId="0" xfId="1"/>
    <xf numFmtId="0" fontId="0" fillId="3" borderId="0" xfId="0" applyFill="1"/>
    <xf numFmtId="0" fontId="0" fillId="4" borderId="0" xfId="0" applyFill="1"/>
    <xf numFmtId="0" fontId="1" fillId="5" borderId="0" xfId="0" applyFont="1" applyFill="1"/>
    <xf numFmtId="1" fontId="1" fillId="5" borderId="0" xfId="0" applyNumberFormat="1" applyFont="1" applyFill="1"/>
    <xf numFmtId="0" fontId="0" fillId="6" borderId="0" xfId="0" applyFont="1" applyFill="1"/>
    <xf numFmtId="0" fontId="2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4" fillId="0" borderId="0" xfId="1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ackmath.net/en/calculator/n-choose-k?n=15&amp;k=10&amp;order=0&amp;repeat=0" TargetMode="External"/><Relationship Id="rId1" Type="http://schemas.openxmlformats.org/officeDocument/2006/relationships/hyperlink" Target="https://www.hackmath.net/en/calculator/n-choose-k?n=15&amp;k=11&amp;order=0&amp;repeat=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hu.qaz.wiki/wiki/NP-completeness" TargetMode="External"/><Relationship Id="rId2" Type="http://schemas.openxmlformats.org/officeDocument/2006/relationships/hyperlink" Target="https://hu.qaz.wiki/wiki/Knapsack_problem" TargetMode="External"/><Relationship Id="rId1" Type="http://schemas.openxmlformats.org/officeDocument/2006/relationships/hyperlink" Target="https://miau.my-x.hu/miau/272/Roo_Boo_Mooc_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D6D3-80EE-420C-83B1-F99E55F0E850}">
  <dimension ref="A1:R23"/>
  <sheetViews>
    <sheetView workbookViewId="0"/>
  </sheetViews>
  <sheetFormatPr defaultRowHeight="14.4" x14ac:dyDescent="0.3"/>
  <cols>
    <col min="1" max="1" width="14.77734375" bestFit="1" customWidth="1"/>
    <col min="7" max="7" width="12.21875" bestFit="1" customWidth="1"/>
    <col min="8" max="8" width="11.88671875" bestFit="1" customWidth="1"/>
    <col min="14" max="14" width="13.6640625" bestFit="1" customWidth="1"/>
    <col min="15" max="15" width="13.33203125" bestFit="1" customWidth="1"/>
  </cols>
  <sheetData>
    <row r="1" spans="1:18" x14ac:dyDescent="0.3">
      <c r="A1" s="7" t="s">
        <v>28</v>
      </c>
      <c r="B1" s="7" t="s">
        <v>15</v>
      </c>
      <c r="C1" s="7" t="s">
        <v>16</v>
      </c>
      <c r="D1" s="15" t="s">
        <v>17</v>
      </c>
      <c r="E1" s="7" t="s">
        <v>24</v>
      </c>
      <c r="F1" s="7" t="s">
        <v>25</v>
      </c>
      <c r="G1" s="7" t="s">
        <v>19</v>
      </c>
      <c r="H1" s="7" t="s">
        <v>20</v>
      </c>
      <c r="I1" s="7"/>
      <c r="J1" s="7" t="s">
        <v>24</v>
      </c>
      <c r="K1" s="7" t="s">
        <v>25</v>
      </c>
      <c r="L1" s="7" t="s">
        <v>15</v>
      </c>
      <c r="M1" s="7" t="s">
        <v>16</v>
      </c>
      <c r="N1" s="7" t="s">
        <v>26</v>
      </c>
      <c r="O1" s="7" t="s">
        <v>27</v>
      </c>
      <c r="P1" s="7" t="s">
        <v>18</v>
      </c>
      <c r="Q1" s="7" t="s">
        <v>29</v>
      </c>
      <c r="R1" s="7" t="s">
        <v>30</v>
      </c>
    </row>
    <row r="2" spans="1:18" x14ac:dyDescent="0.3">
      <c r="A2" s="7" t="s">
        <v>0</v>
      </c>
      <c r="B2">
        <v>237</v>
      </c>
      <c r="C2">
        <v>849</v>
      </c>
      <c r="D2" s="16">
        <v>1</v>
      </c>
      <c r="E2" s="1">
        <f>C2/B2</f>
        <v>3.5822784810126582</v>
      </c>
      <c r="F2" s="2">
        <f>RANK(E2,E$2:E$16,0)</f>
        <v>2</v>
      </c>
      <c r="G2">
        <f>$D2*B2</f>
        <v>237</v>
      </c>
      <c r="H2">
        <f>$D2*C2</f>
        <v>849</v>
      </c>
      <c r="J2" s="1">
        <v>5.9224806201550386</v>
      </c>
      <c r="K2">
        <v>1</v>
      </c>
      <c r="L2">
        <v>129</v>
      </c>
      <c r="M2">
        <v>764</v>
      </c>
      <c r="N2">
        <f>SUM(L$2:L2)</f>
        <v>129</v>
      </c>
      <c r="O2">
        <f>SUM(M$2:M2)</f>
        <v>764</v>
      </c>
      <c r="P2" s="2"/>
      <c r="R2">
        <v>1</v>
      </c>
    </row>
    <row r="3" spans="1:18" x14ac:dyDescent="0.3">
      <c r="A3" s="7" t="s">
        <v>1</v>
      </c>
      <c r="B3">
        <v>374</v>
      </c>
      <c r="C3">
        <v>936</v>
      </c>
      <c r="D3" s="16">
        <v>1</v>
      </c>
      <c r="E3" s="1">
        <f t="shared" ref="E3:E16" si="0">C3/B3</f>
        <v>2.5026737967914436</v>
      </c>
      <c r="F3" s="2">
        <f t="shared" ref="F3:F16" si="1">RANK(E3,E$2:E$16,0)</f>
        <v>5</v>
      </c>
      <c r="G3">
        <f t="shared" ref="G3:H16" si="2">$D3*B3</f>
        <v>374</v>
      </c>
      <c r="H3">
        <f t="shared" si="2"/>
        <v>936</v>
      </c>
      <c r="J3" s="1">
        <v>3.5822784810126582</v>
      </c>
      <c r="K3">
        <v>2</v>
      </c>
      <c r="L3">
        <v>237</v>
      </c>
      <c r="M3">
        <v>849</v>
      </c>
      <c r="N3">
        <f>SUM(L$2:L3)</f>
        <v>366</v>
      </c>
      <c r="O3">
        <f>SUM(M$2:M3)</f>
        <v>1613</v>
      </c>
      <c r="P3" s="2"/>
      <c r="R3">
        <v>2</v>
      </c>
    </row>
    <row r="4" spans="1:18" x14ac:dyDescent="0.3">
      <c r="A4" s="8" t="s">
        <v>2</v>
      </c>
      <c r="B4">
        <v>299</v>
      </c>
      <c r="C4">
        <v>5</v>
      </c>
      <c r="D4" s="17">
        <v>0</v>
      </c>
      <c r="E4" s="1">
        <f t="shared" si="0"/>
        <v>1.6722408026755852E-2</v>
      </c>
      <c r="F4" s="2">
        <f t="shared" si="1"/>
        <v>15</v>
      </c>
      <c r="G4">
        <f t="shared" si="2"/>
        <v>0</v>
      </c>
      <c r="H4">
        <f t="shared" si="2"/>
        <v>0</v>
      </c>
      <c r="J4" s="1">
        <v>2.9244186046511627</v>
      </c>
      <c r="K4">
        <v>3</v>
      </c>
      <c r="L4">
        <v>172</v>
      </c>
      <c r="M4">
        <v>503</v>
      </c>
      <c r="N4">
        <f>SUM(L$2:L4)</f>
        <v>538</v>
      </c>
      <c r="O4">
        <f>SUM(M$2:M4)</f>
        <v>2116</v>
      </c>
      <c r="P4" s="2"/>
      <c r="R4">
        <v>3</v>
      </c>
    </row>
    <row r="5" spans="1:18" x14ac:dyDescent="0.3">
      <c r="A5" s="7" t="s">
        <v>3</v>
      </c>
      <c r="B5">
        <v>357</v>
      </c>
      <c r="C5">
        <v>631</v>
      </c>
      <c r="D5" s="16">
        <v>1</v>
      </c>
      <c r="E5" s="1">
        <f t="shared" si="0"/>
        <v>1.7675070028011204</v>
      </c>
      <c r="F5" s="2">
        <f t="shared" si="1"/>
        <v>8</v>
      </c>
      <c r="G5">
        <f t="shared" si="2"/>
        <v>357</v>
      </c>
      <c r="H5">
        <f t="shared" si="2"/>
        <v>631</v>
      </c>
      <c r="J5" s="1">
        <v>2.6989966555183948</v>
      </c>
      <c r="K5">
        <v>4</v>
      </c>
      <c r="L5">
        <v>299</v>
      </c>
      <c r="M5">
        <v>807</v>
      </c>
      <c r="N5">
        <f>SUM(L$2:L5)</f>
        <v>837</v>
      </c>
      <c r="O5">
        <f>SUM(M$2:M5)</f>
        <v>2923</v>
      </c>
      <c r="P5" s="2"/>
      <c r="R5">
        <v>4</v>
      </c>
    </row>
    <row r="6" spans="1:18" x14ac:dyDescent="0.3">
      <c r="A6" s="8" t="s">
        <v>4</v>
      </c>
      <c r="B6">
        <v>412</v>
      </c>
      <c r="C6">
        <v>337</v>
      </c>
      <c r="D6" s="17">
        <v>0</v>
      </c>
      <c r="E6" s="1">
        <f t="shared" si="0"/>
        <v>0.81796116504854366</v>
      </c>
      <c r="F6" s="2">
        <f t="shared" si="1"/>
        <v>11</v>
      </c>
      <c r="G6">
        <f t="shared" si="2"/>
        <v>0</v>
      </c>
      <c r="H6">
        <f t="shared" si="2"/>
        <v>0</v>
      </c>
      <c r="J6" s="1">
        <v>2.5026737967914436</v>
      </c>
      <c r="K6">
        <v>5</v>
      </c>
      <c r="L6">
        <v>374</v>
      </c>
      <c r="M6">
        <v>936</v>
      </c>
      <c r="N6">
        <f>SUM(L$2:L6)</f>
        <v>1211</v>
      </c>
      <c r="O6">
        <f>SUM(M$2:M6)</f>
        <v>3859</v>
      </c>
      <c r="P6" s="2"/>
      <c r="R6">
        <v>5</v>
      </c>
    </row>
    <row r="7" spans="1:18" x14ac:dyDescent="0.3">
      <c r="A7" s="7" t="s">
        <v>5</v>
      </c>
      <c r="B7">
        <v>218</v>
      </c>
      <c r="C7">
        <v>511</v>
      </c>
      <c r="D7" s="16">
        <v>1</v>
      </c>
      <c r="E7" s="1">
        <f t="shared" si="0"/>
        <v>2.3440366972477062</v>
      </c>
      <c r="F7" s="2">
        <f t="shared" si="1"/>
        <v>7</v>
      </c>
      <c r="G7">
        <f t="shared" si="2"/>
        <v>218</v>
      </c>
      <c r="H7">
        <f t="shared" si="2"/>
        <v>511</v>
      </c>
      <c r="J7" s="1">
        <v>2.3846153846153846</v>
      </c>
      <c r="K7">
        <v>6</v>
      </c>
      <c r="L7">
        <v>104</v>
      </c>
      <c r="M7">
        <v>248</v>
      </c>
      <c r="N7">
        <f>SUM(L$2:L7)</f>
        <v>1315</v>
      </c>
      <c r="O7">
        <f>SUM(M$2:M7)</f>
        <v>4107</v>
      </c>
      <c r="P7" s="2"/>
      <c r="R7">
        <v>6</v>
      </c>
    </row>
    <row r="8" spans="1:18" x14ac:dyDescent="0.3">
      <c r="A8" s="7" t="s">
        <v>6</v>
      </c>
      <c r="B8">
        <v>450</v>
      </c>
      <c r="C8">
        <v>441</v>
      </c>
      <c r="D8" s="16">
        <v>1</v>
      </c>
      <c r="E8" s="1">
        <f t="shared" si="0"/>
        <v>0.98</v>
      </c>
      <c r="F8" s="2">
        <f t="shared" si="1"/>
        <v>10</v>
      </c>
      <c r="G8">
        <f t="shared" si="2"/>
        <v>450</v>
      </c>
      <c r="H8">
        <f t="shared" si="2"/>
        <v>441</v>
      </c>
      <c r="J8" s="1">
        <v>2.3440366972477062</v>
      </c>
      <c r="K8">
        <v>7</v>
      </c>
      <c r="L8">
        <v>218</v>
      </c>
      <c r="M8">
        <v>511</v>
      </c>
      <c r="N8">
        <f>SUM(L$2:L8)</f>
        <v>1533</v>
      </c>
      <c r="O8">
        <f>SUM(M$2:M8)</f>
        <v>4618</v>
      </c>
      <c r="P8" s="2"/>
      <c r="R8">
        <v>7</v>
      </c>
    </row>
    <row r="9" spans="1:18" x14ac:dyDescent="0.3">
      <c r="A9" s="7" t="s">
        <v>7</v>
      </c>
      <c r="B9">
        <v>129</v>
      </c>
      <c r="C9">
        <v>764</v>
      </c>
      <c r="D9" s="16">
        <v>1</v>
      </c>
      <c r="E9" s="1">
        <f t="shared" si="0"/>
        <v>5.9224806201550386</v>
      </c>
      <c r="F9" s="2">
        <f t="shared" si="1"/>
        <v>1</v>
      </c>
      <c r="G9">
        <f t="shared" si="2"/>
        <v>129</v>
      </c>
      <c r="H9">
        <f t="shared" si="2"/>
        <v>764</v>
      </c>
      <c r="J9" s="1">
        <v>1.7675070028011204</v>
      </c>
      <c r="K9">
        <v>8</v>
      </c>
      <c r="L9">
        <v>357</v>
      </c>
      <c r="M9">
        <v>631</v>
      </c>
      <c r="N9">
        <f>SUM(L$2:L9)</f>
        <v>1890</v>
      </c>
      <c r="O9">
        <f>SUM(M$2:M9)</f>
        <v>5249</v>
      </c>
      <c r="P9" s="2"/>
      <c r="R9">
        <v>8</v>
      </c>
    </row>
    <row r="10" spans="1:18" ht="15" thickBot="1" x14ac:dyDescent="0.35">
      <c r="A10" s="7" t="s">
        <v>8</v>
      </c>
      <c r="B10">
        <v>104</v>
      </c>
      <c r="C10">
        <v>248</v>
      </c>
      <c r="D10" s="16">
        <v>1</v>
      </c>
      <c r="E10" s="1">
        <f t="shared" si="0"/>
        <v>2.3846153846153846</v>
      </c>
      <c r="F10" s="2">
        <f t="shared" si="1"/>
        <v>6</v>
      </c>
      <c r="G10">
        <f t="shared" si="2"/>
        <v>104</v>
      </c>
      <c r="H10">
        <f t="shared" si="2"/>
        <v>248</v>
      </c>
      <c r="J10" s="1">
        <v>1.520884520884521</v>
      </c>
      <c r="K10">
        <v>9</v>
      </c>
      <c r="L10">
        <v>407</v>
      </c>
      <c r="M10">
        <v>619</v>
      </c>
      <c r="N10">
        <f>SUM(L$2:L10)</f>
        <v>2297</v>
      </c>
      <c r="O10">
        <f>SUM(M$2:M10)</f>
        <v>5868</v>
      </c>
      <c r="P10" s="2"/>
      <c r="R10">
        <v>9</v>
      </c>
    </row>
    <row r="11" spans="1:18" x14ac:dyDescent="0.3">
      <c r="A11" s="8" t="s">
        <v>9</v>
      </c>
      <c r="B11">
        <v>465</v>
      </c>
      <c r="C11">
        <v>80</v>
      </c>
      <c r="D11" s="17">
        <v>0</v>
      </c>
      <c r="E11" s="1">
        <f t="shared" si="0"/>
        <v>0.17204301075268819</v>
      </c>
      <c r="F11" s="2">
        <f t="shared" si="1"/>
        <v>13</v>
      </c>
      <c r="G11">
        <f t="shared" si="2"/>
        <v>0</v>
      </c>
      <c r="H11">
        <f t="shared" si="2"/>
        <v>0</v>
      </c>
      <c r="J11" s="1">
        <v>0.98</v>
      </c>
      <c r="K11">
        <v>10</v>
      </c>
      <c r="L11">
        <v>450</v>
      </c>
      <c r="M11">
        <v>441</v>
      </c>
      <c r="N11" s="3">
        <f>SUM(L$2:L11)</f>
        <v>2747</v>
      </c>
      <c r="O11" s="4">
        <f>SUM(M$2:M11)</f>
        <v>6309</v>
      </c>
      <c r="P11" s="13">
        <f>C18</f>
        <v>3000</v>
      </c>
      <c r="Q11" s="11">
        <f>H19</f>
        <v>6331</v>
      </c>
      <c r="R11" s="10">
        <v>10</v>
      </c>
    </row>
    <row r="12" spans="1:18" ht="15" thickBot="1" x14ac:dyDescent="0.35">
      <c r="A12" s="7" t="s">
        <v>10</v>
      </c>
      <c r="B12">
        <v>299</v>
      </c>
      <c r="C12">
        <v>807</v>
      </c>
      <c r="D12" s="16">
        <v>1</v>
      </c>
      <c r="E12" s="1">
        <f t="shared" si="0"/>
        <v>2.6989966555183948</v>
      </c>
      <c r="F12" s="2">
        <f t="shared" si="1"/>
        <v>4</v>
      </c>
      <c r="G12">
        <f t="shared" si="2"/>
        <v>299</v>
      </c>
      <c r="H12">
        <f t="shared" si="2"/>
        <v>807</v>
      </c>
      <c r="J12" s="1">
        <v>0.81796116504854366</v>
      </c>
      <c r="K12">
        <v>11</v>
      </c>
      <c r="L12">
        <v>412</v>
      </c>
      <c r="M12">
        <v>337</v>
      </c>
      <c r="N12" s="5">
        <f>SUM(L$2:L12)</f>
        <v>3159</v>
      </c>
      <c r="O12" s="6">
        <f>SUM(M$2:M12)</f>
        <v>6646</v>
      </c>
      <c r="P12" s="2"/>
      <c r="R12">
        <v>11</v>
      </c>
    </row>
    <row r="13" spans="1:18" x14ac:dyDescent="0.3">
      <c r="A13" s="7" t="s">
        <v>11</v>
      </c>
      <c r="B13">
        <v>172</v>
      </c>
      <c r="C13">
        <v>503</v>
      </c>
      <c r="D13" s="16">
        <v>1</v>
      </c>
      <c r="E13" s="1">
        <f t="shared" si="0"/>
        <v>2.9244186046511627</v>
      </c>
      <c r="F13" s="2">
        <f t="shared" si="1"/>
        <v>3</v>
      </c>
      <c r="G13">
        <f t="shared" si="2"/>
        <v>172</v>
      </c>
      <c r="H13">
        <f t="shared" si="2"/>
        <v>503</v>
      </c>
      <c r="J13" s="1">
        <v>0.69798657718120805</v>
      </c>
      <c r="K13">
        <v>12</v>
      </c>
      <c r="L13">
        <v>298</v>
      </c>
      <c r="M13">
        <v>208</v>
      </c>
      <c r="N13">
        <f>SUM(L$2:L13)</f>
        <v>3457</v>
      </c>
      <c r="O13">
        <f>SUM(M$2:M13)</f>
        <v>6854</v>
      </c>
      <c r="P13" s="2"/>
      <c r="R13">
        <v>12</v>
      </c>
    </row>
    <row r="14" spans="1:18" x14ac:dyDescent="0.3">
      <c r="A14" s="7" t="s">
        <v>12</v>
      </c>
      <c r="B14">
        <v>407</v>
      </c>
      <c r="C14">
        <v>619</v>
      </c>
      <c r="D14" s="16">
        <v>1</v>
      </c>
      <c r="E14" s="1">
        <f t="shared" si="0"/>
        <v>1.520884520884521</v>
      </c>
      <c r="F14" s="2">
        <f t="shared" si="1"/>
        <v>9</v>
      </c>
      <c r="G14">
        <f t="shared" si="2"/>
        <v>407</v>
      </c>
      <c r="H14">
        <f t="shared" si="2"/>
        <v>619</v>
      </c>
      <c r="J14" s="1">
        <v>0.17204301075268819</v>
      </c>
      <c r="K14">
        <v>13</v>
      </c>
      <c r="L14">
        <v>465</v>
      </c>
      <c r="M14">
        <v>80</v>
      </c>
      <c r="N14">
        <f>SUM(L$2:L14)</f>
        <v>3922</v>
      </c>
      <c r="O14">
        <f>SUM(M$2:M14)</f>
        <v>6934</v>
      </c>
      <c r="P14" s="2"/>
      <c r="R14">
        <v>13</v>
      </c>
    </row>
    <row r="15" spans="1:18" x14ac:dyDescent="0.3">
      <c r="A15" s="7" t="s">
        <v>13</v>
      </c>
      <c r="B15">
        <v>213</v>
      </c>
      <c r="C15">
        <v>22</v>
      </c>
      <c r="D15" s="16">
        <v>1</v>
      </c>
      <c r="E15" s="1">
        <f t="shared" si="0"/>
        <v>0.10328638497652583</v>
      </c>
      <c r="F15" s="2">
        <f t="shared" si="1"/>
        <v>14</v>
      </c>
      <c r="G15">
        <f t="shared" si="2"/>
        <v>213</v>
      </c>
      <c r="H15">
        <f t="shared" si="2"/>
        <v>22</v>
      </c>
      <c r="J15" s="1">
        <v>0.10328638497652583</v>
      </c>
      <c r="K15">
        <v>14</v>
      </c>
      <c r="L15">
        <v>213</v>
      </c>
      <c r="M15">
        <v>22</v>
      </c>
      <c r="N15">
        <f>SUM(L$2:L15)</f>
        <v>4135</v>
      </c>
      <c r="O15">
        <f>SUM(M$2:M15)</f>
        <v>6956</v>
      </c>
      <c r="P15" s="2"/>
      <c r="R15">
        <v>14</v>
      </c>
    </row>
    <row r="16" spans="1:18" ht="15" thickBot="1" x14ac:dyDescent="0.35">
      <c r="A16" s="8" t="s">
        <v>14</v>
      </c>
      <c r="B16">
        <v>298</v>
      </c>
      <c r="C16">
        <v>208</v>
      </c>
      <c r="D16" s="18">
        <v>0</v>
      </c>
      <c r="E16" s="1">
        <f t="shared" si="0"/>
        <v>0.69798657718120805</v>
      </c>
      <c r="F16" s="2">
        <f t="shared" si="1"/>
        <v>12</v>
      </c>
      <c r="G16">
        <f t="shared" si="2"/>
        <v>0</v>
      </c>
      <c r="H16">
        <f t="shared" si="2"/>
        <v>0</v>
      </c>
      <c r="J16" s="1">
        <v>1.6722408026755852E-2</v>
      </c>
      <c r="K16">
        <v>15</v>
      </c>
      <c r="L16">
        <v>299</v>
      </c>
      <c r="M16">
        <v>5</v>
      </c>
      <c r="N16">
        <f>SUM(L$2:L16)</f>
        <v>4434</v>
      </c>
      <c r="O16">
        <f>SUM(M$2:M16)</f>
        <v>6961</v>
      </c>
      <c r="P16" s="2"/>
      <c r="R16">
        <v>15</v>
      </c>
    </row>
    <row r="17" spans="1:17" x14ac:dyDescent="0.3">
      <c r="A17" s="7"/>
    </row>
    <row r="18" spans="1:17" x14ac:dyDescent="0.3">
      <c r="A18" s="7" t="s">
        <v>18</v>
      </c>
      <c r="B18">
        <f>SUM(B2:B16)</f>
        <v>4434</v>
      </c>
      <c r="C18" s="12">
        <v>3000</v>
      </c>
      <c r="D18" s="10">
        <f>SUM(D2:D16)</f>
        <v>11</v>
      </c>
      <c r="G18">
        <f>N11</f>
        <v>2747</v>
      </c>
      <c r="H18">
        <f>O11</f>
        <v>6309</v>
      </c>
      <c r="I18" t="s">
        <v>36</v>
      </c>
    </row>
    <row r="19" spans="1:17" x14ac:dyDescent="0.3">
      <c r="A19" s="7" t="s">
        <v>21</v>
      </c>
      <c r="C19" t="s">
        <v>23</v>
      </c>
      <c r="G19" s="14">
        <f>SUM(G2:G16)</f>
        <v>2960</v>
      </c>
      <c r="H19" s="11">
        <f>SUM(H2:H16)</f>
        <v>6331</v>
      </c>
      <c r="I19" t="s">
        <v>22</v>
      </c>
    </row>
    <row r="21" spans="1:17" x14ac:dyDescent="0.3">
      <c r="A21" s="7" t="s">
        <v>33</v>
      </c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</row>
    <row r="22" spans="1:17" x14ac:dyDescent="0.3">
      <c r="A22" t="s">
        <v>31</v>
      </c>
      <c r="B22">
        <f>PRODUCT(G21:Q21)/PRODUCT(C21:M21)</f>
        <v>1365</v>
      </c>
      <c r="C22" s="9" t="s">
        <v>35</v>
      </c>
    </row>
    <row r="23" spans="1:17" x14ac:dyDescent="0.3">
      <c r="A23" t="s">
        <v>32</v>
      </c>
      <c r="B23">
        <f>PRODUCT(H21:Q21)/PRODUCT(C21:L21)</f>
        <v>3003</v>
      </c>
      <c r="C23" s="9" t="s">
        <v>34</v>
      </c>
    </row>
  </sheetData>
  <sortState xmlns:xlrd2="http://schemas.microsoft.com/office/spreadsheetml/2017/richdata2" ref="J2:M16">
    <sortCondition ref="K2:K16"/>
  </sortState>
  <phoneticPr fontId="3" type="noConversion"/>
  <conditionalFormatting sqref="E2:E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:N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22" r:id="rId1" xr:uid="{77B2B213-FB56-4C34-A9EC-2A0D183E89AD}"/>
    <hyperlink ref="C23" r:id="rId2" xr:uid="{A3EA4086-0F49-49A0-979B-9E86B21341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362B9-8235-4352-A34E-9EDD85F83F94}">
  <dimension ref="A1:B18"/>
  <sheetViews>
    <sheetView tabSelected="1" workbookViewId="0"/>
  </sheetViews>
  <sheetFormatPr defaultRowHeight="14.4" x14ac:dyDescent="0.3"/>
  <cols>
    <col min="1" max="1" width="23.77734375" bestFit="1" customWidth="1"/>
    <col min="2" max="2" width="79.109375" style="19" customWidth="1"/>
  </cols>
  <sheetData>
    <row r="1" spans="1:2" ht="28.8" x14ac:dyDescent="0.3">
      <c r="A1" t="s">
        <v>37</v>
      </c>
      <c r="B1" s="19" t="s">
        <v>38</v>
      </c>
    </row>
    <row r="2" spans="1:2" x14ac:dyDescent="0.3">
      <c r="B2" s="19" t="s">
        <v>39</v>
      </c>
    </row>
    <row r="3" spans="1:2" ht="28.8" x14ac:dyDescent="0.3">
      <c r="A3" t="s">
        <v>40</v>
      </c>
      <c r="B3" s="19" t="s">
        <v>41</v>
      </c>
    </row>
    <row r="5" spans="1:2" ht="28.8" x14ac:dyDescent="0.3">
      <c r="A5" t="s">
        <v>42</v>
      </c>
      <c r="B5" s="19" t="s">
        <v>43</v>
      </c>
    </row>
    <row r="7" spans="1:2" x14ac:dyDescent="0.3">
      <c r="A7" t="s">
        <v>44</v>
      </c>
      <c r="B7" s="19" t="s">
        <v>50</v>
      </c>
    </row>
    <row r="8" spans="1:2" x14ac:dyDescent="0.3">
      <c r="A8" t="s">
        <v>45</v>
      </c>
      <c r="B8" s="19" t="s">
        <v>51</v>
      </c>
    </row>
    <row r="9" spans="1:2" x14ac:dyDescent="0.3">
      <c r="A9" t="s">
        <v>46</v>
      </c>
      <c r="B9" s="19" t="s">
        <v>52</v>
      </c>
    </row>
    <row r="10" spans="1:2" x14ac:dyDescent="0.3">
      <c r="A10" t="s">
        <v>47</v>
      </c>
      <c r="B10" s="19" t="s">
        <v>48</v>
      </c>
    </row>
    <row r="11" spans="1:2" x14ac:dyDescent="0.3">
      <c r="A11" t="s">
        <v>49</v>
      </c>
      <c r="B11" s="20" t="s">
        <v>53</v>
      </c>
    </row>
    <row r="13" spans="1:2" x14ac:dyDescent="0.3">
      <c r="A13" t="s">
        <v>54</v>
      </c>
      <c r="B13" s="21" t="s">
        <v>55</v>
      </c>
    </row>
    <row r="14" spans="1:2" x14ac:dyDescent="0.3">
      <c r="B14" s="21" t="s">
        <v>56</v>
      </c>
    </row>
    <row r="16" spans="1:2" x14ac:dyDescent="0.3">
      <c r="A16" t="s">
        <v>57</v>
      </c>
      <c r="B16" s="19" t="s">
        <v>58</v>
      </c>
    </row>
    <row r="17" spans="2:2" x14ac:dyDescent="0.3">
      <c r="B17" s="19" t="s">
        <v>59</v>
      </c>
    </row>
    <row r="18" spans="2:2" x14ac:dyDescent="0.3">
      <c r="B18" s="21" t="s">
        <v>60</v>
      </c>
    </row>
  </sheetData>
  <hyperlinks>
    <hyperlink ref="B18" r:id="rId1" xr:uid="{C386F2FD-E8CB-4DA7-BAB0-23DB124A610C}"/>
    <hyperlink ref="B13" r:id="rId2" xr:uid="{DDD64353-50B8-4CA2-A778-27E01D533A05}"/>
    <hyperlink ref="B14" r:id="rId3" xr:uid="{A566EE55-267F-4BAC-A6E1-1B8267AF97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block_optimization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2021-04-09T14:11:07Z</dcterms:created>
  <dcterms:modified xsi:type="dcterms:W3CDTF">2021-04-13T17:13:36Z</dcterms:modified>
</cp:coreProperties>
</file>