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12D19486-9478-4CA3-AA7E-136179216CA7}" xr6:coauthVersionLast="46" xr6:coauthVersionMax="46" xr10:uidLastSave="{00000000-0000-0000-0000-000000000000}"/>
  <bookViews>
    <workbookView xWindow="-108" yWindow="-108" windowWidth="23256" windowHeight="12720" activeTab="2" xr2:uid="{728E7644-363F-47B0-A214-1D8C9793017F}"/>
  </bookViews>
  <sheets>
    <sheet name="e2" sheetId="2" r:id="rId1"/>
    <sheet name="e1" sheetId="1" r:id="rId2"/>
    <sheet name="solver" sheetId="3" r:id="rId3"/>
    <sheet name="solver (2)" sheetId="5" r:id="rId4"/>
    <sheet name="e1 (2)" sheetId="6" r:id="rId5"/>
    <sheet name="e2 (2)" sheetId="7" r:id="rId6"/>
  </sheets>
  <definedNames>
    <definedName name="solver_adj" localSheetId="2" hidden="1">solver!$B$6:$E$11</definedName>
    <definedName name="solver_adj" localSheetId="3" hidden="1">'solver (2)'!$B$6:$E$11</definedName>
    <definedName name="solver_cvg" localSheetId="2" hidden="1">"""""""""""""""0,0001"""""""""""""""</definedName>
    <definedName name="solver_cvg" localSheetId="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2" hidden="1">1</definedName>
    <definedName name="solver_drv" localSheetId="3" hidden="1">1</definedName>
    <definedName name="solver_eng" localSheetId="2" hidden="1">1</definedName>
    <definedName name="solver_eng" localSheetId="3" hidden="1">1</definedName>
    <definedName name="solver_est" localSheetId="2" hidden="1">1</definedName>
    <definedName name="solver_est" localSheetId="3" hidden="1">1</definedName>
    <definedName name="solver_itr" localSheetId="2" hidden="1">2147483647</definedName>
    <definedName name="solver_itr" localSheetId="3" hidden="1">2147483647</definedName>
    <definedName name="solver_lhs1" localSheetId="3" hidden="1">'solver (2)'!$B$9</definedName>
    <definedName name="solver_lhs2" localSheetId="3" hidden="1">'solver (2)'!$B$6:$E$11</definedName>
    <definedName name="solver_mip" localSheetId="2" hidden="1">2147483647</definedName>
    <definedName name="solver_mip" localSheetId="3" hidden="1">2147483647</definedName>
    <definedName name="solver_mni" localSheetId="2" hidden="1">30</definedName>
    <definedName name="solver_mni" localSheetId="3" hidden="1">30</definedName>
    <definedName name="solver_mrt" localSheetId="2" hidden="1">"""""""""""""""0,075"""""""""""""""</definedName>
    <definedName name="solver_mrt" localSheetId="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2" hidden="1">2</definedName>
    <definedName name="solver_msl" localSheetId="3" hidden="1">2</definedName>
    <definedName name="solver_neg" localSheetId="2" hidden="1">1</definedName>
    <definedName name="solver_neg" localSheetId="3" hidden="1">1</definedName>
    <definedName name="solver_nod" localSheetId="2" hidden="1">2147483647</definedName>
    <definedName name="solver_nod" localSheetId="3" hidden="1">2147483647</definedName>
    <definedName name="solver_num" localSheetId="2" hidden="1">0</definedName>
    <definedName name="solver_num" localSheetId="3" hidden="1">1</definedName>
    <definedName name="solver_nwt" localSheetId="2" hidden="1">1</definedName>
    <definedName name="solver_nwt" localSheetId="3" hidden="1">1</definedName>
    <definedName name="solver_opt" localSheetId="2" hidden="1">solver!$F$5</definedName>
    <definedName name="solver_opt" localSheetId="3" hidden="1">'solver (2)'!$F$5</definedName>
    <definedName name="solver_pre" localSheetId="2" hidden="1">"""""""""""""""0,000001"""""""""""""""</definedName>
    <definedName name="solver_pre" localSheetId="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2" hidden="1">1</definedName>
    <definedName name="solver_rbv" localSheetId="3" hidden="1">1</definedName>
    <definedName name="solver_rel1" localSheetId="3" hidden="1">1</definedName>
    <definedName name="solver_rel2" localSheetId="3" hidden="1">3</definedName>
    <definedName name="solver_rhs1" localSheetId="3" hidden="1">2.2</definedName>
    <definedName name="solver_rhs2" localSheetId="3" hidden="1">1</definedName>
    <definedName name="solver_rlx" localSheetId="2" hidden="1">2</definedName>
    <definedName name="solver_rlx" localSheetId="3" hidden="1">2</definedName>
    <definedName name="solver_rsd" localSheetId="2" hidden="1">0</definedName>
    <definedName name="solver_rsd" localSheetId="3" hidden="1">0</definedName>
    <definedName name="solver_scl" localSheetId="2" hidden="1">1</definedName>
    <definedName name="solver_scl" localSheetId="3" hidden="1">1</definedName>
    <definedName name="solver_sho" localSheetId="2" hidden="1">2</definedName>
    <definedName name="solver_sho" localSheetId="3" hidden="1">2</definedName>
    <definedName name="solver_ssz" localSheetId="2" hidden="1">100</definedName>
    <definedName name="solver_ssz" localSheetId="3" hidden="1">100</definedName>
    <definedName name="solver_tim" localSheetId="2" hidden="1">2147483647</definedName>
    <definedName name="solver_tim" localSheetId="3" hidden="1">2147483647</definedName>
    <definedName name="solver_tol" localSheetId="2" hidden="1">0.01</definedName>
    <definedName name="solver_tol" localSheetId="3" hidden="1">0.01</definedName>
    <definedName name="solver_typ" localSheetId="2" hidden="1">2</definedName>
    <definedName name="solver_typ" localSheetId="3" hidden="1">2</definedName>
    <definedName name="solver_val" localSheetId="2" hidden="1">0</definedName>
    <definedName name="solver_val" localSheetId="3" hidden="1">0</definedName>
    <definedName name="solver_ver" localSheetId="2" hidden="1">3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7" l="1"/>
  <c r="D11" i="7"/>
  <c r="C11" i="7"/>
  <c r="B11" i="7"/>
  <c r="V9" i="7" s="1"/>
  <c r="E10" i="7"/>
  <c r="D10" i="7"/>
  <c r="C10" i="7"/>
  <c r="B10" i="7"/>
  <c r="E9" i="7"/>
  <c r="D9" i="7"/>
  <c r="C9" i="7"/>
  <c r="B9" i="7"/>
  <c r="E8" i="7"/>
  <c r="D8" i="7"/>
  <c r="C8" i="7"/>
  <c r="B8" i="7"/>
  <c r="E7" i="7"/>
  <c r="D7" i="7"/>
  <c r="C7" i="7"/>
  <c r="B7" i="7"/>
  <c r="E6" i="7"/>
  <c r="D6" i="7"/>
  <c r="C6" i="7"/>
  <c r="B6" i="7"/>
  <c r="E11" i="6"/>
  <c r="D11" i="6"/>
  <c r="C11" i="6"/>
  <c r="B11" i="6"/>
  <c r="V9" i="6" s="1"/>
  <c r="E10" i="6"/>
  <c r="D10" i="6"/>
  <c r="C10" i="6"/>
  <c r="B10" i="6"/>
  <c r="E9" i="6"/>
  <c r="D9" i="6"/>
  <c r="C9" i="6"/>
  <c r="B9" i="6"/>
  <c r="E8" i="6"/>
  <c r="D8" i="6"/>
  <c r="C8" i="6"/>
  <c r="B8" i="6"/>
  <c r="E7" i="6"/>
  <c r="D7" i="6"/>
  <c r="C7" i="6"/>
  <c r="B7" i="6"/>
  <c r="E6" i="6"/>
  <c r="D6" i="6"/>
  <c r="C6" i="6"/>
  <c r="B6" i="6"/>
  <c r="L2" i="7"/>
  <c r="K2" i="7"/>
  <c r="J2" i="7"/>
  <c r="I2" i="7"/>
  <c r="L2" i="6"/>
  <c r="K2" i="6"/>
  <c r="J2" i="6"/>
  <c r="I2" i="6"/>
  <c r="D20" i="5"/>
  <c r="D19" i="5"/>
  <c r="D18" i="5"/>
  <c r="D17" i="5"/>
  <c r="D16" i="5"/>
  <c r="D15" i="5"/>
  <c r="C3" i="5"/>
  <c r="B3" i="5"/>
  <c r="C2" i="5"/>
  <c r="B2" i="5"/>
  <c r="D8" i="2"/>
  <c r="D6" i="1"/>
  <c r="D20" i="3"/>
  <c r="D19" i="3"/>
  <c r="D18" i="3"/>
  <c r="D17" i="3"/>
  <c r="D16" i="3"/>
  <c r="D15" i="3"/>
  <c r="E11" i="2"/>
  <c r="D11" i="2"/>
  <c r="C11" i="2"/>
  <c r="B11" i="2"/>
  <c r="V9" i="2" s="1"/>
  <c r="E10" i="2"/>
  <c r="D10" i="2"/>
  <c r="C10" i="2"/>
  <c r="B10" i="2"/>
  <c r="E9" i="2"/>
  <c r="D9" i="2"/>
  <c r="C9" i="2"/>
  <c r="B9" i="2"/>
  <c r="E8" i="2"/>
  <c r="U8" i="2" s="1"/>
  <c r="C8" i="2"/>
  <c r="B8" i="2"/>
  <c r="V8" i="2" s="1"/>
  <c r="E7" i="2"/>
  <c r="D7" i="2"/>
  <c r="C7" i="2"/>
  <c r="B7" i="2"/>
  <c r="E6" i="2"/>
  <c r="C6" i="2"/>
  <c r="B6" i="2"/>
  <c r="E11" i="1"/>
  <c r="U9" i="1" s="1"/>
  <c r="D11" i="1"/>
  <c r="C11" i="1"/>
  <c r="B11" i="1"/>
  <c r="V9" i="1" s="1"/>
  <c r="E10" i="1"/>
  <c r="D10" i="1"/>
  <c r="C10" i="1"/>
  <c r="B10" i="1"/>
  <c r="E9" i="1"/>
  <c r="D9" i="1"/>
  <c r="C9" i="1"/>
  <c r="B9" i="1"/>
  <c r="E8" i="1"/>
  <c r="C8" i="1"/>
  <c r="B8" i="1"/>
  <c r="V8" i="1" s="1"/>
  <c r="E7" i="1"/>
  <c r="D7" i="1"/>
  <c r="C7" i="1"/>
  <c r="B7" i="1"/>
  <c r="E6" i="1"/>
  <c r="C6" i="1"/>
  <c r="B6" i="1"/>
  <c r="C3" i="3"/>
  <c r="B3" i="3"/>
  <c r="C2" i="3"/>
  <c r="B2" i="3"/>
  <c r="L2" i="2"/>
  <c r="K2" i="2"/>
  <c r="J2" i="2"/>
  <c r="I2" i="2"/>
  <c r="L2" i="1"/>
  <c r="K2" i="1"/>
  <c r="J2" i="1"/>
  <c r="I2" i="1"/>
  <c r="J4" i="6" l="1"/>
  <c r="K4" i="6"/>
  <c r="U38" i="7"/>
  <c r="U32" i="6"/>
  <c r="U32" i="7"/>
  <c r="I4" i="7"/>
  <c r="U33" i="7"/>
  <c r="U24" i="6"/>
  <c r="U9" i="6"/>
  <c r="W9" i="6" s="1"/>
  <c r="I4" i="6"/>
  <c r="U17" i="6"/>
  <c r="L4" i="6"/>
  <c r="L4" i="7"/>
  <c r="U23" i="7"/>
  <c r="U39" i="6"/>
  <c r="K4" i="7"/>
  <c r="J4" i="7"/>
  <c r="U27" i="7"/>
  <c r="U24" i="7"/>
  <c r="U39" i="7"/>
  <c r="U33" i="6"/>
  <c r="U38" i="6"/>
  <c r="U27" i="6"/>
  <c r="U17" i="7"/>
  <c r="U9" i="7"/>
  <c r="W9" i="7" s="1"/>
  <c r="U18" i="7"/>
  <c r="U8" i="7"/>
  <c r="V8" i="7"/>
  <c r="U26" i="7"/>
  <c r="U18" i="6"/>
  <c r="U8" i="6"/>
  <c r="V8" i="6"/>
  <c r="U23" i="6"/>
  <c r="U26" i="6"/>
  <c r="U32" i="1"/>
  <c r="U39" i="2"/>
  <c r="U33" i="2"/>
  <c r="U18" i="1"/>
  <c r="U8" i="1"/>
  <c r="W8" i="1" s="1"/>
  <c r="W8" i="2"/>
  <c r="U9" i="2"/>
  <c r="W9" i="2" s="1"/>
  <c r="U32" i="2"/>
  <c r="U17" i="2"/>
  <c r="W9" i="1"/>
  <c r="U24" i="1"/>
  <c r="U23" i="2"/>
  <c r="U33" i="1"/>
  <c r="U18" i="2"/>
  <c r="U24" i="2"/>
  <c r="U27" i="1"/>
  <c r="U39" i="1"/>
  <c r="U26" i="2"/>
  <c r="U38" i="2"/>
  <c r="U27" i="2"/>
  <c r="D8" i="1"/>
  <c r="D6" i="2"/>
  <c r="I4" i="2" s="1"/>
  <c r="L4" i="1"/>
  <c r="J4" i="1"/>
  <c r="L4" i="2"/>
  <c r="K4" i="2"/>
  <c r="J4" i="2"/>
  <c r="K4" i="1"/>
  <c r="I4" i="1"/>
  <c r="N4" i="6" l="1"/>
  <c r="U36" i="6" s="1"/>
  <c r="M4" i="6"/>
  <c r="U14" i="6" s="1"/>
  <c r="N4" i="7"/>
  <c r="U6" i="7" s="1"/>
  <c r="M4" i="7"/>
  <c r="U11" i="7" s="1"/>
  <c r="W8" i="7"/>
  <c r="W8" i="6"/>
  <c r="U17" i="1"/>
  <c r="U38" i="1"/>
  <c r="U26" i="1"/>
  <c r="U23" i="1"/>
  <c r="M4" i="2"/>
  <c r="N4" i="1"/>
  <c r="M4" i="1"/>
  <c r="N4" i="2"/>
  <c r="U15" i="6" l="1"/>
  <c r="P4" i="6"/>
  <c r="R4" i="6" s="1"/>
  <c r="U21" i="6"/>
  <c r="U30" i="6"/>
  <c r="U42" i="6" s="1"/>
  <c r="U6" i="6"/>
  <c r="U12" i="6"/>
  <c r="U35" i="6"/>
  <c r="U5" i="6"/>
  <c r="U20" i="6"/>
  <c r="U11" i="6"/>
  <c r="U29" i="6"/>
  <c r="O4" i="6"/>
  <c r="Q4" i="6" s="1"/>
  <c r="U15" i="7"/>
  <c r="U21" i="7"/>
  <c r="U30" i="7"/>
  <c r="P4" i="7"/>
  <c r="R4" i="7" s="1"/>
  <c r="U36" i="7"/>
  <c r="U12" i="7"/>
  <c r="U5" i="7"/>
  <c r="U14" i="7"/>
  <c r="U29" i="7"/>
  <c r="U20" i="7"/>
  <c r="O4" i="7"/>
  <c r="Q4" i="7" s="1"/>
  <c r="U35" i="7"/>
  <c r="P4" i="2"/>
  <c r="R4" i="2" s="1"/>
  <c r="U15" i="2"/>
  <c r="U6" i="2"/>
  <c r="U36" i="2"/>
  <c r="U12" i="2"/>
  <c r="U21" i="2"/>
  <c r="U30" i="2"/>
  <c r="O4" i="1"/>
  <c r="Q4" i="1" s="1"/>
  <c r="U29" i="1"/>
  <c r="U14" i="1"/>
  <c r="U35" i="1"/>
  <c r="U11" i="1"/>
  <c r="U5" i="1"/>
  <c r="U20" i="1"/>
  <c r="P4" i="1"/>
  <c r="R4" i="1" s="1"/>
  <c r="U30" i="1"/>
  <c r="U15" i="1"/>
  <c r="U21" i="1"/>
  <c r="U36" i="1"/>
  <c r="U12" i="1"/>
  <c r="U6" i="1"/>
  <c r="O4" i="2"/>
  <c r="Q4" i="2" s="1"/>
  <c r="U29" i="2"/>
  <c r="U14" i="2"/>
  <c r="U5" i="2"/>
  <c r="U35" i="2"/>
  <c r="U11" i="2"/>
  <c r="U20" i="2"/>
  <c r="S4" i="6" l="1"/>
  <c r="E2" i="6" s="1"/>
  <c r="U45" i="6"/>
  <c r="U46" i="6"/>
  <c r="U41" i="6"/>
  <c r="U43" i="6" s="1"/>
  <c r="U42" i="7"/>
  <c r="U45" i="7"/>
  <c r="U41" i="7"/>
  <c r="S4" i="7"/>
  <c r="E2" i="7" s="1"/>
  <c r="U46" i="7"/>
  <c r="U42" i="2"/>
  <c r="S4" i="1"/>
  <c r="E2" i="1" s="1"/>
  <c r="E2" i="3" s="1"/>
  <c r="F2" i="3" s="1"/>
  <c r="U46" i="2"/>
  <c r="S4" i="2"/>
  <c r="E2" i="2" s="1"/>
  <c r="E3" i="3" s="1"/>
  <c r="F3" i="3" s="1"/>
  <c r="U45" i="2"/>
  <c r="U41" i="1"/>
  <c r="U42" i="1"/>
  <c r="U41" i="2"/>
  <c r="U46" i="1"/>
  <c r="U45" i="1"/>
  <c r="U47" i="6" l="1"/>
  <c r="U48" i="6" s="1"/>
  <c r="E2" i="5" s="1"/>
  <c r="U43" i="7"/>
  <c r="U47" i="7"/>
  <c r="U43" i="2"/>
  <c r="F5" i="3"/>
  <c r="U47" i="1"/>
  <c r="U47" i="2"/>
  <c r="U43" i="1"/>
  <c r="U48" i="7" l="1"/>
  <c r="E3" i="5" s="1"/>
  <c r="U48" i="1"/>
  <c r="F2" i="5" s="1"/>
  <c r="U48" i="2"/>
  <c r="F3" i="5" l="1"/>
  <c r="F5" i="5" s="1"/>
</calcChain>
</file>

<file path=xl/sharedStrings.xml><?xml version="1.0" encoding="utf-8"?>
<sst xmlns="http://schemas.openxmlformats.org/spreadsheetml/2006/main" count="464" uniqueCount="60">
  <si>
    <t>x1</t>
  </si>
  <si>
    <t>x2</t>
  </si>
  <si>
    <t>1. eset</t>
  </si>
  <si>
    <t>y</t>
  </si>
  <si>
    <t>trapéz1</t>
  </si>
  <si>
    <t>trapéz2</t>
  </si>
  <si>
    <t>trapéz3</t>
  </si>
  <si>
    <t>trapéz4</t>
  </si>
  <si>
    <t>trapéz5</t>
  </si>
  <si>
    <t>trapéz6</t>
  </si>
  <si>
    <t>A</t>
  </si>
  <si>
    <t>B</t>
  </si>
  <si>
    <t>C</t>
  </si>
  <si>
    <t>D</t>
  </si>
  <si>
    <t>X</t>
  </si>
  <si>
    <t>Y</t>
  </si>
  <si>
    <t>yb</t>
  </si>
  <si>
    <t>min</t>
  </si>
  <si>
    <t>tr1tr2</t>
  </si>
  <si>
    <t>tr4tr5</t>
  </si>
  <si>
    <t>&lt;--SOS!</t>
  </si>
  <si>
    <t>súly1</t>
  </si>
  <si>
    <t>súly2</t>
  </si>
  <si>
    <t>eset1</t>
  </si>
  <si>
    <t>eset2</t>
  </si>
  <si>
    <t>delta</t>
  </si>
  <si>
    <t>hiba</t>
  </si>
  <si>
    <t>origin</t>
  </si>
  <si>
    <t>ellenőrzés</t>
  </si>
  <si>
    <t>w1</t>
  </si>
  <si>
    <t>w2</t>
  </si>
  <si>
    <t>w</t>
  </si>
  <si>
    <t>*3</t>
  </si>
  <si>
    <t>d</t>
  </si>
  <si>
    <t>a</t>
  </si>
  <si>
    <t>^2</t>
  </si>
  <si>
    <t>különbség</t>
  </si>
  <si>
    <t>1-</t>
  </si>
  <si>
    <t>w^2</t>
  </si>
  <si>
    <t>cd-ab</t>
  </si>
  <si>
    <t>^3</t>
  </si>
  <si>
    <t>c-d+a-b</t>
  </si>
  <si>
    <t>c-d-a+b</t>
  </si>
  <si>
    <t>*2</t>
  </si>
  <si>
    <t>d-a</t>
  </si>
  <si>
    <t>c+a-d-b</t>
  </si>
  <si>
    <t>összevonás</t>
  </si>
  <si>
    <t>szum</t>
  </si>
  <si>
    <t>1(3)</t>
  </si>
  <si>
    <t>2(6)</t>
  </si>
  <si>
    <t>tört</t>
  </si>
  <si>
    <t>&lt;--helyes</t>
  </si>
  <si>
    <t>&lt;--téves</t>
  </si>
  <si>
    <t>&lt;--változatlan</t>
  </si>
  <si>
    <t>&lt;--D változik = nem egyenlőek a szárak</t>
  </si>
  <si>
    <t>&lt;--C változik = valódi trapéz, nem háromszög</t>
  </si>
  <si>
    <t>&lt;-- C és D is változik</t>
  </si>
  <si>
    <t>B&gt;C?</t>
  </si>
  <si>
    <t>B=C</t>
  </si>
  <si>
    <t>&lt;-- D változik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</si>
</sst>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3" borderId="0" xfId="0" applyFill="1"/>
    <xf numFmtId="0" fontId="0" fillId="2" borderId="0" xfId="0" applyFill="1"/>
    <xf numFmtId="0" fontId="0" fillId="4" borderId="1" xfId="0" applyFill="1" applyBorder="1"/>
    <xf numFmtId="0" fontId="0" fillId="4" borderId="0" xfId="0" applyFill="1"/>
    <xf numFmtId="0" fontId="0" fillId="5" borderId="0" xfId="0" applyFill="1"/>
    <xf numFmtId="0" fontId="0" fillId="5" borderId="1" xfId="0" applyFill="1" applyBorder="1"/>
    <xf numFmtId="0" fontId="0" fillId="6" borderId="0" xfId="0" applyFill="1"/>
    <xf numFmtId="0" fontId="0" fillId="6" borderId="1" xfId="0" applyFill="1" applyBorder="1"/>
    <xf numFmtId="0" fontId="0" fillId="7" borderId="0" xfId="0" applyFill="1"/>
    <xf numFmtId="0" fontId="1" fillId="0" borderId="1" xfId="0" applyFont="1" applyBorder="1"/>
    <xf numFmtId="0" fontId="1" fillId="0" borderId="0" xfId="0" applyFont="1"/>
    <xf numFmtId="0" fontId="0" fillId="7" borderId="1" xfId="0" applyFill="1" applyBorder="1"/>
    <xf numFmtId="0" fontId="0" fillId="8" borderId="0" xfId="0" applyFill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0" xfId="0" applyBorder="1"/>
    <xf numFmtId="0" fontId="0" fillId="0" borderId="10" xfId="0" applyBorder="1"/>
    <xf numFmtId="0" fontId="0" fillId="9" borderId="8" xfId="0" applyFill="1" applyBorder="1"/>
    <xf numFmtId="0" fontId="0" fillId="9" borderId="6" xfId="0" applyFill="1" applyBorder="1"/>
    <xf numFmtId="0" fontId="0" fillId="9" borderId="3" xfId="0" applyFill="1" applyBorder="1"/>
    <xf numFmtId="0" fontId="0" fillId="9" borderId="9" xfId="0" applyFill="1" applyBorder="1"/>
    <xf numFmtId="0" fontId="0" fillId="9" borderId="4" xfId="0" applyFill="1" applyBorder="1"/>
    <xf numFmtId="0" fontId="0" fillId="10" borderId="3" xfId="0" applyFill="1" applyBorder="1"/>
    <xf numFmtId="0" fontId="0" fillId="10" borderId="8" xfId="0" applyFill="1" applyBorder="1"/>
    <xf numFmtId="0" fontId="0" fillId="10" borderId="6" xfId="0" applyFill="1" applyBorder="1"/>
    <xf numFmtId="0" fontId="0" fillId="10" borderId="4" xfId="0" applyFill="1" applyBorder="1"/>
    <xf numFmtId="0" fontId="1" fillId="10" borderId="6" xfId="0" applyFont="1" applyFill="1" applyBorder="1"/>
    <xf numFmtId="0" fontId="1" fillId="0" borderId="7" xfId="0" applyFont="1" applyBorder="1"/>
    <xf numFmtId="0" fontId="2" fillId="11" borderId="8" xfId="0" applyFont="1" applyFill="1" applyBorder="1"/>
    <xf numFmtId="0" fontId="2" fillId="11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52493-C922-4A54-8152-E866C7373F4B}">
  <dimension ref="A1:W48"/>
  <sheetViews>
    <sheetView zoomScale="71" workbookViewId="0"/>
  </sheetViews>
  <sheetFormatPr defaultRowHeight="14.4" x14ac:dyDescent="0.3"/>
  <cols>
    <col min="1" max="1" width="7.44140625" bestFit="1" customWidth="1"/>
    <col min="2" max="4" width="4.33203125" bestFit="1" customWidth="1"/>
    <col min="5" max="5" width="13.109375" bestFit="1" customWidth="1"/>
    <col min="6" max="6" width="7.109375" customWidth="1"/>
    <col min="7" max="7" width="2.33203125" bestFit="1" customWidth="1"/>
    <col min="8" max="8" width="2.109375" bestFit="1" customWidth="1"/>
    <col min="9" max="12" width="7.44140625" bestFit="1" customWidth="1"/>
    <col min="13" max="14" width="6.109375" bestFit="1" customWidth="1"/>
    <col min="15" max="18" width="7.44140625" bestFit="1" customWidth="1"/>
    <col min="19" max="19" width="13.109375" bestFit="1" customWidth="1"/>
    <col min="20" max="20" width="10.88671875" bestFit="1" customWidth="1"/>
    <col min="21" max="21" width="13.109375" bestFit="1" customWidth="1"/>
    <col min="22" max="22" width="3.21875" bestFit="1" customWidth="1"/>
    <col min="23" max="23" width="9.7773437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6">
        <v>2.4</v>
      </c>
      <c r="C2" s="16">
        <v>2.6</v>
      </c>
      <c r="D2" s="16">
        <v>5</v>
      </c>
      <c r="E2">
        <f>S4</f>
        <v>5.0000000587422431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21</v>
      </c>
      <c r="R2" t="s">
        <v>22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28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D4-(D4-E4)*(B2-D6)/(E6-D6)</f>
        <v>0.57307329205693636</v>
      </c>
      <c r="J4" s="4">
        <f>B4+(C4-B4)*(B2-B9)/(C9-B9)</f>
        <v>0.14262037457139307</v>
      </c>
      <c r="K4" s="7">
        <f>B4+(C4-B4)*(C2-B7)/(C7-B7)</f>
        <v>0.8</v>
      </c>
      <c r="L4" s="8">
        <f>D4-(D4-E4)*(C2-D10)/(E10-D10)</f>
        <v>0.39999999999999991</v>
      </c>
      <c r="M4">
        <f>MIN(I4,K4)</f>
        <v>0.57307329205693636</v>
      </c>
      <c r="N4">
        <f>MIN(J4,L4)</f>
        <v>0.14262037457139307</v>
      </c>
      <c r="O4" s="10">
        <f>(C4-B4)*(C8-B8)-(C8-B8)*(1-M4)*((C4-B4)-M4)</f>
        <v>0.39702339763168343</v>
      </c>
      <c r="P4" s="12">
        <f>(C4-B4)*(C11-B11)-(C11-B11)*(1-N4)*((C4-B4)-N4)</f>
        <v>0.60735937282548536</v>
      </c>
      <c r="Q4">
        <f>O4*C8</f>
        <v>1.3782947632608702</v>
      </c>
      <c r="R4">
        <f>P4*C11</f>
        <v>3.6436191480246705</v>
      </c>
      <c r="S4" s="38">
        <f>(Q4+R4)/(O4+P4)</f>
        <v>5.0000000587422431</v>
      </c>
      <c r="T4" s="28" t="s">
        <v>32</v>
      </c>
      <c r="U4" s="30" t="s">
        <v>31</v>
      </c>
    </row>
    <row r="5" spans="1:23" x14ac:dyDescent="0.3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6">
        <v>1</v>
      </c>
      <c r="U5" s="22">
        <f>M4*3</f>
        <v>1.7192198761708091</v>
      </c>
    </row>
    <row r="6" spans="1:23" ht="15" thickBot="1" x14ac:dyDescent="0.35">
      <c r="A6" t="s">
        <v>4</v>
      </c>
      <c r="B6" s="1">
        <f>solver!B6</f>
        <v>1</v>
      </c>
      <c r="C6" s="1">
        <f>solver!C6</f>
        <v>2</v>
      </c>
      <c r="D6" s="2">
        <f>solver!D6</f>
        <v>1.9599973360226104</v>
      </c>
      <c r="E6" s="2">
        <f>solver!E6</f>
        <v>2.9906254410135724</v>
      </c>
      <c r="T6" s="26">
        <v>2</v>
      </c>
      <c r="U6" s="22">
        <f>N4*3</f>
        <v>0.42786112371417917</v>
      </c>
    </row>
    <row r="7" spans="1:23" x14ac:dyDescent="0.3">
      <c r="A7" t="s">
        <v>5</v>
      </c>
      <c r="B7" s="6">
        <f>solver!B7</f>
        <v>1</v>
      </c>
      <c r="C7" s="6">
        <f>solver!C7</f>
        <v>3</v>
      </c>
      <c r="D7" s="1">
        <f>solver!D7</f>
        <v>3</v>
      </c>
      <c r="E7" s="1">
        <f>solver!E7</f>
        <v>5</v>
      </c>
      <c r="T7" s="28" t="s">
        <v>35</v>
      </c>
      <c r="U7" s="29" t="s">
        <v>33</v>
      </c>
      <c r="V7" s="29" t="s">
        <v>34</v>
      </c>
      <c r="W7" s="30" t="s">
        <v>36</v>
      </c>
    </row>
    <row r="8" spans="1:23" x14ac:dyDescent="0.3">
      <c r="A8" t="s">
        <v>6</v>
      </c>
      <c r="B8" s="11">
        <f>solver!B8</f>
        <v>2.9860538169829405</v>
      </c>
      <c r="C8" s="11">
        <f>solver!C8</f>
        <v>3.4715706214864119</v>
      </c>
      <c r="D8" s="1">
        <f>solver!D8</f>
        <v>4</v>
      </c>
      <c r="E8" s="13">
        <f>solver!E8</f>
        <v>5</v>
      </c>
      <c r="F8" s="14" t="s">
        <v>20</v>
      </c>
      <c r="T8" s="26">
        <v>3</v>
      </c>
      <c r="U8" s="24">
        <f>E8^2</f>
        <v>25</v>
      </c>
      <c r="V8" s="24">
        <f>B8^2</f>
        <v>8.9165173979183887</v>
      </c>
      <c r="W8" s="22">
        <f>U8-V8</f>
        <v>16.08348260208161</v>
      </c>
    </row>
    <row r="9" spans="1:23" ht="15" thickBot="1" x14ac:dyDescent="0.35">
      <c r="A9" t="s">
        <v>7</v>
      </c>
      <c r="B9" s="3">
        <f>solver!B9</f>
        <v>2.1536588059166211</v>
      </c>
      <c r="C9" s="3">
        <f>solver!C9</f>
        <v>3.8809098724187994</v>
      </c>
      <c r="D9" s="1">
        <f>solver!D9</f>
        <v>4</v>
      </c>
      <c r="E9" s="1">
        <f>solver!E9</f>
        <v>6</v>
      </c>
      <c r="T9" s="27">
        <v>6</v>
      </c>
      <c r="U9" s="25">
        <f>E11^2</f>
        <v>49</v>
      </c>
      <c r="V9" s="25">
        <f>B11^2</f>
        <v>13.736881132580494</v>
      </c>
      <c r="W9" s="23">
        <f>U9-V9</f>
        <v>35.263118867419507</v>
      </c>
    </row>
    <row r="10" spans="1:23" x14ac:dyDescent="0.3">
      <c r="A10" t="s">
        <v>8</v>
      </c>
      <c r="B10" s="1">
        <f>solver!B10</f>
        <v>1</v>
      </c>
      <c r="C10" s="1">
        <f>solver!C10</f>
        <v>2</v>
      </c>
      <c r="D10" s="9">
        <f>solver!D10</f>
        <v>2</v>
      </c>
      <c r="E10" s="9">
        <f>solver!E10</f>
        <v>3</v>
      </c>
      <c r="T10" s="28" t="s">
        <v>37</v>
      </c>
      <c r="U10" s="30" t="s">
        <v>31</v>
      </c>
    </row>
    <row r="11" spans="1:23" x14ac:dyDescent="0.3">
      <c r="A11" t="s">
        <v>9</v>
      </c>
      <c r="B11" s="15">
        <f>solver!B11</f>
        <v>3.7063298736864336</v>
      </c>
      <c r="C11" s="15">
        <f>solver!C11</f>
        <v>5.9991156982961451</v>
      </c>
      <c r="D11" s="1">
        <f>solver!D11</f>
        <v>5.5</v>
      </c>
      <c r="E11" s="13">
        <f>solver!E11</f>
        <v>7</v>
      </c>
      <c r="F11" s="14" t="s">
        <v>20</v>
      </c>
      <c r="T11" s="26">
        <v>1</v>
      </c>
      <c r="U11" s="22">
        <f>1-M4</f>
        <v>0.42692670794306364</v>
      </c>
    </row>
    <row r="12" spans="1:23" ht="15" thickBot="1" x14ac:dyDescent="0.35">
      <c r="T12" s="27">
        <v>2</v>
      </c>
      <c r="U12" s="23">
        <f>1-N4</f>
        <v>0.85737962542860691</v>
      </c>
    </row>
    <row r="13" spans="1:23" x14ac:dyDescent="0.3">
      <c r="T13" s="28" t="s">
        <v>32</v>
      </c>
      <c r="U13" s="30" t="s">
        <v>38</v>
      </c>
    </row>
    <row r="14" spans="1:23" x14ac:dyDescent="0.3">
      <c r="A14" t="s">
        <v>15</v>
      </c>
      <c r="T14" s="26">
        <v>1</v>
      </c>
      <c r="U14" s="22">
        <f>M4^2*3</f>
        <v>0.98523899420692396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6">
        <v>2</v>
      </c>
      <c r="U15" s="22">
        <f>N4^2*3</f>
        <v>6.1021713728653379E-2</v>
      </c>
    </row>
    <row r="16" spans="1:23" x14ac:dyDescent="0.3">
      <c r="A16" t="s">
        <v>15</v>
      </c>
      <c r="T16" s="28"/>
      <c r="U16" s="30" t="s">
        <v>39</v>
      </c>
      <c r="V16" s="24"/>
      <c r="W16" s="24"/>
    </row>
    <row r="17" spans="1:23" x14ac:dyDescent="0.3">
      <c r="A17" t="s">
        <v>15</v>
      </c>
      <c r="T17" s="26">
        <v>3</v>
      </c>
      <c r="U17" s="22">
        <f>(D8*E8)-(B8*C8)</f>
        <v>9.6337032947846613</v>
      </c>
      <c r="V17" s="24"/>
      <c r="W17" s="24"/>
    </row>
    <row r="18" spans="1:23" ht="15" thickBot="1" x14ac:dyDescent="0.35">
      <c r="A18" t="s">
        <v>15</v>
      </c>
      <c r="T18" s="27">
        <v>6</v>
      </c>
      <c r="U18" s="23">
        <f>(D11*E11)-(B11*C11)</f>
        <v>16.265298271703749</v>
      </c>
      <c r="V18" s="24"/>
      <c r="W18" s="24"/>
    </row>
    <row r="19" spans="1:23" x14ac:dyDescent="0.3">
      <c r="A19" t="s">
        <v>15</v>
      </c>
      <c r="T19" s="28" t="s">
        <v>40</v>
      </c>
      <c r="U19" s="30" t="s">
        <v>31</v>
      </c>
      <c r="V19" s="24"/>
      <c r="W19" s="24"/>
    </row>
    <row r="20" spans="1:23" x14ac:dyDescent="0.3">
      <c r="A20" t="s">
        <v>15</v>
      </c>
      <c r="B20" t="s">
        <v>10</v>
      </c>
      <c r="G20" t="s">
        <v>13</v>
      </c>
      <c r="T20" s="26">
        <v>1</v>
      </c>
      <c r="U20" s="22">
        <f>M4^3</f>
        <v>0.1882047179576756</v>
      </c>
    </row>
    <row r="21" spans="1:23" ht="15" thickBot="1" x14ac:dyDescent="0.35">
      <c r="A21" t="s">
        <v>15</v>
      </c>
      <c r="T21" s="27">
        <v>2</v>
      </c>
      <c r="U21" s="23">
        <f>N4^3</f>
        <v>2.900979889656288E-3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8"/>
      <c r="U22" s="30" t="s">
        <v>41</v>
      </c>
    </row>
    <row r="23" spans="1:23" x14ac:dyDescent="0.3">
      <c r="T23" s="26">
        <v>3</v>
      </c>
      <c r="U23" s="22">
        <f>D8-E8+B8-C8</f>
        <v>-1.4855168045034715</v>
      </c>
    </row>
    <row r="24" spans="1:23" ht="15" thickBot="1" x14ac:dyDescent="0.35">
      <c r="T24" s="27">
        <v>6</v>
      </c>
      <c r="U24" s="23">
        <f>D11-E11+B11-C11</f>
        <v>-3.7927858246097115</v>
      </c>
    </row>
    <row r="25" spans="1:23" x14ac:dyDescent="0.3">
      <c r="T25" s="28"/>
      <c r="U25" s="30" t="s">
        <v>42</v>
      </c>
    </row>
    <row r="26" spans="1:23" x14ac:dyDescent="0.3">
      <c r="T26" s="26">
        <v>3</v>
      </c>
      <c r="U26" s="22">
        <f>D8-E8-B8+C8</f>
        <v>-0.51448319549652854</v>
      </c>
    </row>
    <row r="27" spans="1:23" ht="15" thickBot="1" x14ac:dyDescent="0.35">
      <c r="T27" s="27">
        <v>6</v>
      </c>
      <c r="U27" s="23">
        <f>D11-E11-B11+C11</f>
        <v>0.79278582460971148</v>
      </c>
    </row>
    <row r="28" spans="1:23" x14ac:dyDescent="0.3">
      <c r="T28" s="31" t="s">
        <v>43</v>
      </c>
      <c r="U28" s="34" t="s">
        <v>31</v>
      </c>
    </row>
    <row r="29" spans="1:23" x14ac:dyDescent="0.3">
      <c r="T29" s="32">
        <v>1</v>
      </c>
      <c r="U29" s="22">
        <f>M4*2</f>
        <v>1.1461465841138727</v>
      </c>
    </row>
    <row r="30" spans="1:23" ht="15" thickBot="1" x14ac:dyDescent="0.35">
      <c r="T30" s="33">
        <v>2</v>
      </c>
      <c r="U30" s="23">
        <f>2*N4</f>
        <v>0.28524074914278613</v>
      </c>
    </row>
    <row r="31" spans="1:23" x14ac:dyDescent="0.3">
      <c r="T31" s="31"/>
      <c r="U31" s="34" t="s">
        <v>44</v>
      </c>
    </row>
    <row r="32" spans="1:23" x14ac:dyDescent="0.3">
      <c r="T32" s="32">
        <v>3</v>
      </c>
      <c r="U32" s="22">
        <f>E8-B8</f>
        <v>2.0139461830170595</v>
      </c>
    </row>
    <row r="33" spans="20:21" ht="15" thickBot="1" x14ac:dyDescent="0.35">
      <c r="T33" s="33">
        <v>6</v>
      </c>
      <c r="U33" s="23">
        <f>E11-B11</f>
        <v>3.2936701263135664</v>
      </c>
    </row>
    <row r="34" spans="20:21" x14ac:dyDescent="0.3">
      <c r="T34" s="31"/>
      <c r="U34" s="34" t="s">
        <v>38</v>
      </c>
    </row>
    <row r="35" spans="20:21" x14ac:dyDescent="0.3">
      <c r="T35" s="32">
        <v>1</v>
      </c>
      <c r="U35" s="22">
        <f>M4^2</f>
        <v>0.32841299806897467</v>
      </c>
    </row>
    <row r="36" spans="20:21" ht="15" thickBot="1" x14ac:dyDescent="0.35">
      <c r="T36" s="33">
        <v>2</v>
      </c>
      <c r="U36" s="23">
        <f>N4^2</f>
        <v>2.0340571242884461E-2</v>
      </c>
    </row>
    <row r="37" spans="20:21" x14ac:dyDescent="0.3">
      <c r="T37" s="31"/>
      <c r="U37" s="34" t="s">
        <v>45</v>
      </c>
    </row>
    <row r="38" spans="20:21" x14ac:dyDescent="0.3">
      <c r="T38" s="32">
        <v>3</v>
      </c>
      <c r="U38" s="22">
        <f>D8+B8-E8-C8</f>
        <v>-1.4855168045034719</v>
      </c>
    </row>
    <row r="39" spans="20:21" ht="15" thickBot="1" x14ac:dyDescent="0.35">
      <c r="T39" s="33">
        <v>6</v>
      </c>
      <c r="U39" s="23">
        <f>D11+B11-E11-C11</f>
        <v>-3.7927858246097115</v>
      </c>
    </row>
    <row r="40" spans="20:21" x14ac:dyDescent="0.3">
      <c r="T40" s="31" t="s">
        <v>46</v>
      </c>
      <c r="U40" s="21"/>
    </row>
    <row r="41" spans="20:21" x14ac:dyDescent="0.3">
      <c r="T41" s="32">
        <v>1</v>
      </c>
      <c r="U41" s="22">
        <f>(U29*U32)+(U35*U38)</f>
        <v>1.8204145108053469</v>
      </c>
    </row>
    <row r="42" spans="20:21" x14ac:dyDescent="0.3">
      <c r="T42" s="32">
        <v>2</v>
      </c>
      <c r="U42" s="22">
        <f>(U30*U33)+(U36*U39)</f>
        <v>0.86234150398442055</v>
      </c>
    </row>
    <row r="43" spans="20:21" ht="15" thickBot="1" x14ac:dyDescent="0.35">
      <c r="T43" s="35" t="s">
        <v>47</v>
      </c>
      <c r="U43" s="36">
        <f>U41+U42</f>
        <v>2.6827560147897676</v>
      </c>
    </row>
    <row r="44" spans="20:21" x14ac:dyDescent="0.3">
      <c r="T44" s="28" t="s">
        <v>46</v>
      </c>
      <c r="U44" s="21"/>
    </row>
    <row r="45" spans="20:21" x14ac:dyDescent="0.3">
      <c r="T45" s="26" t="s">
        <v>48</v>
      </c>
      <c r="U45" s="22">
        <f>U5*W8*U11+U14*U17+U20*U23*U26</f>
        <v>21.440308755782858</v>
      </c>
    </row>
    <row r="46" spans="20:21" x14ac:dyDescent="0.3">
      <c r="T46" s="26" t="s">
        <v>49</v>
      </c>
      <c r="U46" s="22">
        <f>U6*W9*U12+U15*U18+U21*U24*U27</f>
        <v>13.919715234194149</v>
      </c>
    </row>
    <row r="47" spans="20:21" ht="15" thickBot="1" x14ac:dyDescent="0.35">
      <c r="T47" s="27" t="s">
        <v>47</v>
      </c>
      <c r="U47" s="23">
        <f>SUM(U45:U46)</f>
        <v>35.360023989977009</v>
      </c>
    </row>
    <row r="48" spans="20:21" x14ac:dyDescent="0.3">
      <c r="T48" s="37" t="s">
        <v>50</v>
      </c>
      <c r="U48">
        <f>U47/U43/3</f>
        <v>4.3934948233633255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575D6-3D50-45FF-96A0-1D7D8583C9B1}">
  <dimension ref="A1:Y48"/>
  <sheetViews>
    <sheetView zoomScale="63" zoomScaleNormal="100" workbookViewId="0"/>
  </sheetViews>
  <sheetFormatPr defaultRowHeight="14.4" x14ac:dyDescent="0.3"/>
  <cols>
    <col min="1" max="1" width="7.109375" bestFit="1" customWidth="1"/>
    <col min="2" max="4" width="4" bestFit="1" customWidth="1"/>
    <col min="5" max="5" width="12" bestFit="1" customWidth="1"/>
    <col min="6" max="6" width="7.109375" bestFit="1" customWidth="1"/>
    <col min="7" max="7" width="2.21875" bestFit="1" customWidth="1"/>
    <col min="8" max="8" width="2" bestFit="1" customWidth="1"/>
    <col min="9" max="12" width="7.109375" bestFit="1" customWidth="1"/>
    <col min="13" max="14" width="5.6640625" bestFit="1" customWidth="1"/>
    <col min="15" max="18" width="7.109375" bestFit="1" customWidth="1"/>
    <col min="19" max="19" width="12" bestFit="1" customWidth="1"/>
    <col min="20" max="20" width="10.21875" bestFit="1" customWidth="1"/>
    <col min="21" max="21" width="12" bestFit="1" customWidth="1"/>
    <col min="22" max="22" width="3" bestFit="1" customWidth="1"/>
    <col min="23" max="23" width="9.109375" bestFit="1" customWidth="1"/>
  </cols>
  <sheetData>
    <row r="1" spans="1:25" x14ac:dyDescent="0.3">
      <c r="B1" t="s">
        <v>0</v>
      </c>
      <c r="C1" t="s">
        <v>1</v>
      </c>
      <c r="D1" t="s">
        <v>3</v>
      </c>
      <c r="E1" t="s">
        <v>16</v>
      </c>
      <c r="M1" t="s">
        <v>29</v>
      </c>
      <c r="N1" t="s">
        <v>30</v>
      </c>
    </row>
    <row r="2" spans="1:25" x14ac:dyDescent="0.3">
      <c r="A2" t="s">
        <v>2</v>
      </c>
      <c r="B2" s="16">
        <v>2.2000000000000002</v>
      </c>
      <c r="C2" s="16">
        <v>2.8</v>
      </c>
      <c r="D2" s="16">
        <v>4</v>
      </c>
      <c r="E2">
        <f>S4</f>
        <v>4.0000003680884957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21</v>
      </c>
      <c r="R2" t="s">
        <v>22</v>
      </c>
    </row>
    <row r="3" spans="1:25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28</v>
      </c>
    </row>
    <row r="4" spans="1:25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D4-(D4-E4)*(B2-D6)/(E6-D6)</f>
        <v>0.76712971166306931</v>
      </c>
      <c r="J4" s="4">
        <f>B4+(C4-B4)*(B2-B9)/(C9-B9)</f>
        <v>2.6829448817318573E-2</v>
      </c>
      <c r="K4" s="7">
        <f>B4+(C4-B4)*(C2-B7)/(C7-B7)</f>
        <v>0.89999999999999991</v>
      </c>
      <c r="L4" s="8">
        <f>D4-(D4-E4)*(C2-D10)/(E10-D10)</f>
        <v>0.20000000000000018</v>
      </c>
      <c r="M4">
        <f>MIN(I4,K4)</f>
        <v>0.76712971166306931</v>
      </c>
      <c r="N4">
        <f>MIN(J4,L4)</f>
        <v>2.6829448817318573E-2</v>
      </c>
      <c r="O4" s="10">
        <f>(C4-B4)*(C8-B8)-(C8-B8)*(1-M4)*((C4-B4)-M4)</f>
        <v>0.45918792190645286</v>
      </c>
      <c r="P4" s="12">
        <f>(C4-B4)*(C11-B11)-(C11-B11)*(1-N4)*((C4-B4)-N4)</f>
        <v>0.12137796831889647</v>
      </c>
      <c r="Q4">
        <f>O4*C8</f>
        <v>1.5941032994318385</v>
      </c>
      <c r="R4">
        <f>P4*C11</f>
        <v>0.72816047516918392</v>
      </c>
      <c r="S4" s="38">
        <f>(Q4+R4)/(O4+P4)</f>
        <v>4.0000003680884957</v>
      </c>
      <c r="T4" s="28" t="s">
        <v>32</v>
      </c>
      <c r="U4" s="30" t="s">
        <v>31</v>
      </c>
    </row>
    <row r="5" spans="1:25" x14ac:dyDescent="0.3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6">
        <v>1</v>
      </c>
      <c r="U5" s="22">
        <f>M4*3</f>
        <v>2.3013891349892077</v>
      </c>
    </row>
    <row r="6" spans="1:25" ht="15" thickBot="1" x14ac:dyDescent="0.35">
      <c r="A6" t="s">
        <v>4</v>
      </c>
      <c r="B6" s="1">
        <f>solver!B6</f>
        <v>1</v>
      </c>
      <c r="C6" s="1">
        <f>solver!C6</f>
        <v>2</v>
      </c>
      <c r="D6" s="2">
        <f>solver!D6</f>
        <v>1.9599973360226104</v>
      </c>
      <c r="E6" s="2">
        <f>solver!E6</f>
        <v>2.9906254410135724</v>
      </c>
      <c r="T6" s="26">
        <v>2</v>
      </c>
      <c r="U6" s="22">
        <f>N4*3</f>
        <v>8.0488346451955711E-2</v>
      </c>
    </row>
    <row r="7" spans="1:25" x14ac:dyDescent="0.3">
      <c r="A7" t="s">
        <v>5</v>
      </c>
      <c r="B7" s="6">
        <f>solver!B7</f>
        <v>1</v>
      </c>
      <c r="C7" s="6">
        <f>solver!C7</f>
        <v>3</v>
      </c>
      <c r="D7" s="1">
        <f>solver!D7</f>
        <v>3</v>
      </c>
      <c r="E7" s="1">
        <f>solver!E7</f>
        <v>5</v>
      </c>
      <c r="T7" s="28" t="s">
        <v>35</v>
      </c>
      <c r="U7" s="29" t="s">
        <v>33</v>
      </c>
      <c r="V7" s="29" t="s">
        <v>34</v>
      </c>
      <c r="W7" s="30" t="s">
        <v>36</v>
      </c>
    </row>
    <row r="8" spans="1:25" x14ac:dyDescent="0.3">
      <c r="A8" t="s">
        <v>6</v>
      </c>
      <c r="B8" s="11">
        <f>solver!B8</f>
        <v>2.9860538169829405</v>
      </c>
      <c r="C8" s="11">
        <f>solver!C8</f>
        <v>3.4715706214864119</v>
      </c>
      <c r="D8" s="1">
        <f>solver!D8</f>
        <v>4</v>
      </c>
      <c r="E8" s="13">
        <f>solver!E8</f>
        <v>5</v>
      </c>
      <c r="F8" s="14" t="s">
        <v>20</v>
      </c>
      <c r="T8" s="26">
        <v>3</v>
      </c>
      <c r="U8" s="24">
        <f>E8^2</f>
        <v>25</v>
      </c>
      <c r="V8" s="24">
        <f>B8^2</f>
        <v>8.9165173979183887</v>
      </c>
      <c r="W8" s="22">
        <f>U8-V8</f>
        <v>16.08348260208161</v>
      </c>
    </row>
    <row r="9" spans="1:25" ht="15" thickBot="1" x14ac:dyDescent="0.35">
      <c r="A9" t="s">
        <v>7</v>
      </c>
      <c r="B9" s="3">
        <f>solver!B9</f>
        <v>2.1536588059166211</v>
      </c>
      <c r="C9" s="3">
        <f>solver!C9</f>
        <v>3.8809098724187994</v>
      </c>
      <c r="D9" s="1">
        <f>solver!D9</f>
        <v>4</v>
      </c>
      <c r="E9" s="1">
        <f>solver!E9</f>
        <v>6</v>
      </c>
      <c r="T9" s="27">
        <v>6</v>
      </c>
      <c r="U9" s="25">
        <f>E11^2</f>
        <v>49</v>
      </c>
      <c r="V9" s="25">
        <f>B11^2</f>
        <v>13.736881132580494</v>
      </c>
      <c r="W9" s="23">
        <f>U9-V9</f>
        <v>35.263118867419507</v>
      </c>
    </row>
    <row r="10" spans="1:25" x14ac:dyDescent="0.3">
      <c r="A10" t="s">
        <v>8</v>
      </c>
      <c r="B10" s="1">
        <f>solver!B10</f>
        <v>1</v>
      </c>
      <c r="C10" s="1">
        <f>solver!C10</f>
        <v>2</v>
      </c>
      <c r="D10" s="9">
        <f>solver!D10</f>
        <v>2</v>
      </c>
      <c r="E10" s="9">
        <f>solver!E10</f>
        <v>3</v>
      </c>
      <c r="T10" s="28" t="s">
        <v>37</v>
      </c>
      <c r="U10" s="30" t="s">
        <v>31</v>
      </c>
    </row>
    <row r="11" spans="1:25" x14ac:dyDescent="0.3">
      <c r="A11" t="s">
        <v>9</v>
      </c>
      <c r="B11" s="15">
        <f>solver!B11</f>
        <v>3.7063298736864336</v>
      </c>
      <c r="C11" s="15">
        <f>solver!C11</f>
        <v>5.9991156982961451</v>
      </c>
      <c r="D11" s="1">
        <f>solver!D11</f>
        <v>5.5</v>
      </c>
      <c r="E11" s="13">
        <f>solver!E11</f>
        <v>7</v>
      </c>
      <c r="F11" s="14" t="s">
        <v>20</v>
      </c>
      <c r="T11" s="26">
        <v>1</v>
      </c>
      <c r="U11" s="22">
        <f>1-M4</f>
        <v>0.23287028833693069</v>
      </c>
    </row>
    <row r="12" spans="1:25" ht="15" thickBot="1" x14ac:dyDescent="0.35">
      <c r="T12" s="27">
        <v>2</v>
      </c>
      <c r="U12" s="23">
        <f>1-N4</f>
        <v>0.97317055118268148</v>
      </c>
    </row>
    <row r="13" spans="1:25" x14ac:dyDescent="0.3">
      <c r="T13" s="28" t="s">
        <v>32</v>
      </c>
      <c r="U13" s="30" t="s">
        <v>38</v>
      </c>
    </row>
    <row r="14" spans="1:25" x14ac:dyDescent="0.3">
      <c r="A14" t="s">
        <v>15</v>
      </c>
      <c r="T14" s="26">
        <v>1</v>
      </c>
      <c r="U14" s="22">
        <f>M4^2*3</f>
        <v>1.7654639835487917</v>
      </c>
    </row>
    <row r="15" spans="1:25" ht="15" thickBot="1" x14ac:dyDescent="0.35">
      <c r="A15" t="s">
        <v>15</v>
      </c>
      <c r="C15" t="s">
        <v>11</v>
      </c>
      <c r="E15" t="s">
        <v>12</v>
      </c>
      <c r="T15" s="26">
        <v>2</v>
      </c>
      <c r="U15" s="22">
        <f>N4^2*3</f>
        <v>2.1594579715233505E-3</v>
      </c>
    </row>
    <row r="16" spans="1:25" x14ac:dyDescent="0.3">
      <c r="A16" t="s">
        <v>15</v>
      </c>
      <c r="T16" s="28"/>
      <c r="U16" s="30" t="s">
        <v>39</v>
      </c>
      <c r="V16" s="24"/>
      <c r="W16" s="24"/>
      <c r="X16" s="24"/>
      <c r="Y16" s="24"/>
    </row>
    <row r="17" spans="1:25" x14ac:dyDescent="0.3">
      <c r="A17" t="s">
        <v>15</v>
      </c>
      <c r="T17" s="26">
        <v>3</v>
      </c>
      <c r="U17" s="22">
        <f>(D8*E8)-(B8*C8)</f>
        <v>9.6337032947846613</v>
      </c>
      <c r="V17" s="24"/>
      <c r="W17" s="24"/>
      <c r="X17" s="24"/>
      <c r="Y17" s="24"/>
    </row>
    <row r="18" spans="1:25" ht="15" thickBot="1" x14ac:dyDescent="0.35">
      <c r="A18" t="s">
        <v>15</v>
      </c>
      <c r="T18" s="27">
        <v>6</v>
      </c>
      <c r="U18" s="23">
        <f>(D11*E11)-(B11*C11)</f>
        <v>16.265298271703749</v>
      </c>
      <c r="V18" s="24"/>
      <c r="W18" s="24"/>
      <c r="X18" s="24"/>
      <c r="Y18" s="24"/>
    </row>
    <row r="19" spans="1:25" x14ac:dyDescent="0.3">
      <c r="A19" t="s">
        <v>15</v>
      </c>
      <c r="T19" s="28" t="s">
        <v>40</v>
      </c>
      <c r="U19" s="30" t="s">
        <v>31</v>
      </c>
      <c r="V19" s="24"/>
      <c r="W19" s="24"/>
      <c r="X19" s="24"/>
      <c r="Y19" s="24"/>
    </row>
    <row r="20" spans="1:25" x14ac:dyDescent="0.3">
      <c r="A20" t="s">
        <v>15</v>
      </c>
      <c r="B20" t="s">
        <v>10</v>
      </c>
      <c r="G20" t="s">
        <v>13</v>
      </c>
      <c r="T20" s="26">
        <v>1</v>
      </c>
      <c r="U20" s="22">
        <f>M4^3</f>
        <v>0.45144662555043941</v>
      </c>
    </row>
    <row r="21" spans="1:25" ht="15" thickBot="1" x14ac:dyDescent="0.35">
      <c r="A21" t="s">
        <v>15</v>
      </c>
      <c r="T21" s="27">
        <v>2</v>
      </c>
      <c r="U21" s="23">
        <f>N4^3</f>
        <v>1.9312355706712109E-5</v>
      </c>
    </row>
    <row r="22" spans="1:25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8"/>
      <c r="U22" s="30" t="s">
        <v>41</v>
      </c>
    </row>
    <row r="23" spans="1:25" x14ac:dyDescent="0.3">
      <c r="T23" s="26">
        <v>3</v>
      </c>
      <c r="U23" s="22">
        <f>D8-E8+B8-C8</f>
        <v>-1.4855168045034715</v>
      </c>
    </row>
    <row r="24" spans="1:25" ht="15" thickBot="1" x14ac:dyDescent="0.35">
      <c r="T24" s="27">
        <v>6</v>
      </c>
      <c r="U24" s="23">
        <f>D11-E11+B11-C11</f>
        <v>-3.7927858246097115</v>
      </c>
    </row>
    <row r="25" spans="1:25" x14ac:dyDescent="0.3">
      <c r="T25" s="28"/>
      <c r="U25" s="30" t="s">
        <v>42</v>
      </c>
    </row>
    <row r="26" spans="1:25" x14ac:dyDescent="0.3">
      <c r="T26" s="26">
        <v>3</v>
      </c>
      <c r="U26" s="22">
        <f>D8-E8-B8+C8</f>
        <v>-0.51448319549652854</v>
      </c>
    </row>
    <row r="27" spans="1:25" ht="15" thickBot="1" x14ac:dyDescent="0.35">
      <c r="T27" s="27">
        <v>6</v>
      </c>
      <c r="U27" s="23">
        <f>D11-E11-B11+C11</f>
        <v>0.79278582460971148</v>
      </c>
    </row>
    <row r="28" spans="1:25" x14ac:dyDescent="0.3">
      <c r="T28" s="31" t="s">
        <v>43</v>
      </c>
      <c r="U28" s="34" t="s">
        <v>31</v>
      </c>
    </row>
    <row r="29" spans="1:25" x14ac:dyDescent="0.3">
      <c r="T29" s="32">
        <v>1</v>
      </c>
      <c r="U29" s="22">
        <f>M4*2</f>
        <v>1.5342594233261386</v>
      </c>
    </row>
    <row r="30" spans="1:25" ht="15" thickBot="1" x14ac:dyDescent="0.35">
      <c r="T30" s="33">
        <v>2</v>
      </c>
      <c r="U30" s="23">
        <f>2*N4</f>
        <v>5.3658897634637145E-2</v>
      </c>
    </row>
    <row r="31" spans="1:25" x14ac:dyDescent="0.3">
      <c r="T31" s="31"/>
      <c r="U31" s="34" t="s">
        <v>44</v>
      </c>
    </row>
    <row r="32" spans="1:25" x14ac:dyDescent="0.3">
      <c r="T32" s="32">
        <v>3</v>
      </c>
      <c r="U32" s="22">
        <f>E8-B8</f>
        <v>2.0139461830170595</v>
      </c>
    </row>
    <row r="33" spans="20:21" ht="15" thickBot="1" x14ac:dyDescent="0.35">
      <c r="T33" s="33">
        <v>6</v>
      </c>
      <c r="U33" s="23">
        <f>E11-B11</f>
        <v>3.2936701263135664</v>
      </c>
    </row>
    <row r="34" spans="20:21" x14ac:dyDescent="0.3">
      <c r="T34" s="31"/>
      <c r="U34" s="34" t="s">
        <v>38</v>
      </c>
    </row>
    <row r="35" spans="20:21" x14ac:dyDescent="0.3">
      <c r="T35" s="32">
        <v>1</v>
      </c>
      <c r="U35" s="22">
        <f>M4^2</f>
        <v>0.58848799451626388</v>
      </c>
    </row>
    <row r="36" spans="20:21" ht="15" thickBot="1" x14ac:dyDescent="0.35">
      <c r="T36" s="33">
        <v>2</v>
      </c>
      <c r="U36" s="23">
        <f>N4^2</f>
        <v>7.1981932384111691E-4</v>
      </c>
    </row>
    <row r="37" spans="20:21" x14ac:dyDescent="0.3">
      <c r="T37" s="31"/>
      <c r="U37" s="34" t="s">
        <v>45</v>
      </c>
    </row>
    <row r="38" spans="20:21" x14ac:dyDescent="0.3">
      <c r="T38" s="32">
        <v>3</v>
      </c>
      <c r="U38" s="22">
        <f>D8+B8-E8-C8</f>
        <v>-1.4855168045034719</v>
      </c>
    </row>
    <row r="39" spans="20:21" ht="15" thickBot="1" x14ac:dyDescent="0.35">
      <c r="T39" s="33">
        <v>6</v>
      </c>
      <c r="U39" s="23">
        <f>D11+B11-E11-C11</f>
        <v>-3.7927858246097115</v>
      </c>
    </row>
    <row r="40" spans="20:21" x14ac:dyDescent="0.3">
      <c r="T40" s="31" t="s">
        <v>46</v>
      </c>
      <c r="U40" s="21"/>
    </row>
    <row r="41" spans="20:21" x14ac:dyDescent="0.3">
      <c r="T41" s="32">
        <v>1</v>
      </c>
      <c r="U41" s="22">
        <f>(U29*U32)+(U35*U38)</f>
        <v>2.2157071042631746</v>
      </c>
    </row>
    <row r="42" spans="20:21" x14ac:dyDescent="0.3">
      <c r="T42" s="32">
        <v>2</v>
      </c>
      <c r="U42" s="22">
        <f>(U30*U33)+(U36*U39)</f>
        <v>0.1740045876223773</v>
      </c>
    </row>
    <row r="43" spans="20:21" ht="15" thickBot="1" x14ac:dyDescent="0.35">
      <c r="T43" s="35" t="s">
        <v>47</v>
      </c>
      <c r="U43" s="36">
        <f>U41+U42</f>
        <v>2.3897116918855521</v>
      </c>
    </row>
    <row r="44" spans="20:21" x14ac:dyDescent="0.3">
      <c r="T44" s="28" t="s">
        <v>46</v>
      </c>
      <c r="U44" s="21"/>
    </row>
    <row r="45" spans="20:21" x14ac:dyDescent="0.3">
      <c r="T45" s="26" t="s">
        <v>48</v>
      </c>
      <c r="U45" s="22">
        <f>U5*W8*U11+U14*U17+U20*U23*U26</f>
        <v>25.972527706467712</v>
      </c>
    </row>
    <row r="46" spans="20:21" x14ac:dyDescent="0.3">
      <c r="T46" s="26" t="s">
        <v>49</v>
      </c>
      <c r="U46" s="22">
        <f>U6*W9*U12+U15*U18+U21*U24*U27</f>
        <v>2.7971870635684395</v>
      </c>
    </row>
    <row r="47" spans="20:21" ht="15" thickBot="1" x14ac:dyDescent="0.35">
      <c r="T47" s="27" t="s">
        <v>47</v>
      </c>
      <c r="U47" s="23">
        <f>SUM(U45:U46)</f>
        <v>28.769714770036153</v>
      </c>
    </row>
    <row r="48" spans="20:21" x14ac:dyDescent="0.3">
      <c r="T48" s="37" t="s">
        <v>50</v>
      </c>
      <c r="U48">
        <f>U47/U43/3</f>
        <v>4.0129966120635538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85C9F-F305-4233-9A8B-B2189147616A}">
  <dimension ref="A1:G36"/>
  <sheetViews>
    <sheetView tabSelected="1" workbookViewId="0"/>
  </sheetViews>
  <sheetFormatPr defaultRowHeight="14.4" x14ac:dyDescent="0.3"/>
  <cols>
    <col min="6" max="6" width="17.33203125" bestFit="1" customWidth="1"/>
  </cols>
  <sheetData>
    <row r="1" spans="1:6" ht="15" thickBot="1" x14ac:dyDescent="0.35">
      <c r="B1" t="s">
        <v>0</v>
      </c>
      <c r="C1" t="s">
        <v>1</v>
      </c>
      <c r="D1" t="s">
        <v>3</v>
      </c>
      <c r="E1" t="s">
        <v>16</v>
      </c>
      <c r="F1" t="s">
        <v>25</v>
      </c>
    </row>
    <row r="2" spans="1:6" ht="15" thickBot="1" x14ac:dyDescent="0.35">
      <c r="A2" t="s">
        <v>23</v>
      </c>
      <c r="B2" s="17">
        <f>'e1'!B2</f>
        <v>2.2000000000000002</v>
      </c>
      <c r="C2" s="20">
        <f>'e1'!C2</f>
        <v>2.8</v>
      </c>
      <c r="D2">
        <v>4</v>
      </c>
      <c r="E2">
        <f>'e1'!E2</f>
        <v>4.0000003680884957</v>
      </c>
      <c r="F2">
        <f>D2-E2</f>
        <v>-3.6808849568359392E-7</v>
      </c>
    </row>
    <row r="3" spans="1:6" ht="15" thickBot="1" x14ac:dyDescent="0.35">
      <c r="A3" t="s">
        <v>24</v>
      </c>
      <c r="B3" s="18">
        <f>'e2'!B2</f>
        <v>2.4</v>
      </c>
      <c r="C3" s="19">
        <f>'e2'!C2</f>
        <v>2.6</v>
      </c>
      <c r="D3">
        <v>5</v>
      </c>
      <c r="E3">
        <f>'e2'!E2</f>
        <v>5.0000000587422431</v>
      </c>
      <c r="F3">
        <f>D3-E3</f>
        <v>-5.8742243069787037E-8</v>
      </c>
    </row>
    <row r="4" spans="1:6" x14ac:dyDescent="0.3">
      <c r="F4" t="s">
        <v>26</v>
      </c>
    </row>
    <row r="5" spans="1:6" x14ac:dyDescent="0.3">
      <c r="A5" t="s">
        <v>14</v>
      </c>
      <c r="B5" t="s">
        <v>10</v>
      </c>
      <c r="C5" t="s">
        <v>11</v>
      </c>
      <c r="D5" t="s">
        <v>12</v>
      </c>
      <c r="E5" t="s">
        <v>13</v>
      </c>
      <c r="F5">
        <f>SUMSQ(F2:F3)</f>
        <v>1.3893979177548107E-13</v>
      </c>
    </row>
    <row r="6" spans="1:6" x14ac:dyDescent="0.3">
      <c r="A6" t="s">
        <v>4</v>
      </c>
      <c r="B6" s="1">
        <v>1</v>
      </c>
      <c r="C6" s="1">
        <v>2</v>
      </c>
      <c r="D6" s="2">
        <v>1.9599973360226104</v>
      </c>
      <c r="E6" s="2">
        <v>2.9906254410135724</v>
      </c>
    </row>
    <row r="7" spans="1:6" x14ac:dyDescent="0.3">
      <c r="A7" t="s">
        <v>5</v>
      </c>
      <c r="B7" s="6">
        <v>1</v>
      </c>
      <c r="C7" s="6">
        <v>3</v>
      </c>
      <c r="D7" s="1">
        <v>3</v>
      </c>
      <c r="E7" s="1">
        <v>5</v>
      </c>
    </row>
    <row r="8" spans="1:6" x14ac:dyDescent="0.3">
      <c r="A8" t="s">
        <v>6</v>
      </c>
      <c r="B8" s="11">
        <v>2.9860538169829405</v>
      </c>
      <c r="C8" s="11">
        <v>3.4715706214864119</v>
      </c>
      <c r="D8" s="1">
        <v>4</v>
      </c>
      <c r="E8" s="13">
        <v>5</v>
      </c>
    </row>
    <row r="9" spans="1:6" x14ac:dyDescent="0.3">
      <c r="A9" t="s">
        <v>7</v>
      </c>
      <c r="B9" s="3">
        <v>2.1536588059166211</v>
      </c>
      <c r="C9" s="3">
        <v>3.8809098724187994</v>
      </c>
      <c r="D9" s="1">
        <v>4</v>
      </c>
      <c r="E9" s="1">
        <v>6</v>
      </c>
    </row>
    <row r="10" spans="1:6" x14ac:dyDescent="0.3">
      <c r="A10" t="s">
        <v>8</v>
      </c>
      <c r="B10" s="1">
        <v>1</v>
      </c>
      <c r="C10" s="1">
        <v>2</v>
      </c>
      <c r="D10" s="9">
        <v>2</v>
      </c>
      <c r="E10" s="9">
        <v>3</v>
      </c>
    </row>
    <row r="11" spans="1:6" x14ac:dyDescent="0.3">
      <c r="A11" t="s">
        <v>9</v>
      </c>
      <c r="B11" s="15">
        <v>3.7063298736864336</v>
      </c>
      <c r="C11" s="15">
        <v>5.9991156982961451</v>
      </c>
      <c r="D11" s="1">
        <v>5.5</v>
      </c>
      <c r="E11" s="13">
        <v>7</v>
      </c>
    </row>
    <row r="13" spans="1:6" x14ac:dyDescent="0.3">
      <c r="A13" t="s">
        <v>27</v>
      </c>
    </row>
    <row r="14" spans="1:6" x14ac:dyDescent="0.3">
      <c r="A14" t="s">
        <v>14</v>
      </c>
      <c r="B14" t="s">
        <v>10</v>
      </c>
      <c r="C14" t="s">
        <v>11</v>
      </c>
      <c r="D14" t="s">
        <v>12</v>
      </c>
      <c r="E14" t="s">
        <v>13</v>
      </c>
    </row>
    <row r="15" spans="1:6" x14ac:dyDescent="0.3">
      <c r="A15" t="s">
        <v>4</v>
      </c>
      <c r="B15" s="1">
        <v>1</v>
      </c>
      <c r="C15" s="1">
        <v>2</v>
      </c>
      <c r="D15" s="2">
        <f>C15</f>
        <v>2</v>
      </c>
      <c r="E15" s="2">
        <v>3</v>
      </c>
    </row>
    <row r="16" spans="1:6" x14ac:dyDescent="0.3">
      <c r="A16" t="s">
        <v>5</v>
      </c>
      <c r="B16" s="6">
        <v>1</v>
      </c>
      <c r="C16" s="6">
        <v>3</v>
      </c>
      <c r="D16" s="1">
        <f t="shared" ref="D16:D20" si="0">C16</f>
        <v>3</v>
      </c>
      <c r="E16" s="1">
        <v>5</v>
      </c>
    </row>
    <row r="17" spans="1:7" x14ac:dyDescent="0.3">
      <c r="A17" t="s">
        <v>6</v>
      </c>
      <c r="B17" s="11">
        <v>3</v>
      </c>
      <c r="C17" s="11">
        <v>4</v>
      </c>
      <c r="D17" s="1">
        <f t="shared" si="0"/>
        <v>4</v>
      </c>
      <c r="E17" s="13">
        <v>5</v>
      </c>
    </row>
    <row r="18" spans="1:7" x14ac:dyDescent="0.3">
      <c r="A18" t="s">
        <v>7</v>
      </c>
      <c r="B18" s="3">
        <v>2</v>
      </c>
      <c r="C18" s="3">
        <v>4</v>
      </c>
      <c r="D18" s="1">
        <f t="shared" si="0"/>
        <v>4</v>
      </c>
      <c r="E18" s="1">
        <v>6</v>
      </c>
    </row>
    <row r="19" spans="1:7" x14ac:dyDescent="0.3">
      <c r="A19" t="s">
        <v>8</v>
      </c>
      <c r="B19" s="1">
        <v>1</v>
      </c>
      <c r="C19" s="1">
        <v>2</v>
      </c>
      <c r="D19" s="9">
        <f t="shared" si="0"/>
        <v>2</v>
      </c>
      <c r="E19" s="9">
        <v>3</v>
      </c>
    </row>
    <row r="20" spans="1:7" x14ac:dyDescent="0.3">
      <c r="A20" t="s">
        <v>9</v>
      </c>
      <c r="B20" s="15">
        <v>4</v>
      </c>
      <c r="C20" s="15">
        <v>5.5</v>
      </c>
      <c r="D20" s="1">
        <f t="shared" si="0"/>
        <v>5.5</v>
      </c>
      <c r="E20" s="13">
        <v>7</v>
      </c>
    </row>
    <row r="22" spans="1:7" x14ac:dyDescent="0.3">
      <c r="A22" t="s">
        <v>14</v>
      </c>
      <c r="B22" t="s">
        <v>10</v>
      </c>
      <c r="C22" t="s">
        <v>11</v>
      </c>
      <c r="D22" t="s">
        <v>12</v>
      </c>
      <c r="E22" t="s">
        <v>13</v>
      </c>
      <c r="F22" t="s">
        <v>51</v>
      </c>
    </row>
    <row r="23" spans="1:7" x14ac:dyDescent="0.3">
      <c r="A23" t="s">
        <v>4</v>
      </c>
      <c r="B23" s="1">
        <v>1</v>
      </c>
      <c r="C23" s="1">
        <v>2</v>
      </c>
      <c r="D23" s="2">
        <v>1.9599973360226104</v>
      </c>
      <c r="E23" s="2">
        <v>2.9906254410135724</v>
      </c>
      <c r="F23" t="s">
        <v>59</v>
      </c>
      <c r="G23" t="s">
        <v>57</v>
      </c>
    </row>
    <row r="24" spans="1:7" x14ac:dyDescent="0.3">
      <c r="A24" t="s">
        <v>5</v>
      </c>
      <c r="B24" s="6">
        <v>1</v>
      </c>
      <c r="C24" s="6">
        <v>3</v>
      </c>
      <c r="D24" s="1">
        <v>3</v>
      </c>
      <c r="E24" s="1">
        <v>5</v>
      </c>
    </row>
    <row r="25" spans="1:7" x14ac:dyDescent="0.3">
      <c r="A25" t="s">
        <v>6</v>
      </c>
      <c r="B25" s="11">
        <v>2.9860538169829405</v>
      </c>
      <c r="C25" s="11">
        <v>3.4715706214864119</v>
      </c>
      <c r="D25" s="1">
        <v>4</v>
      </c>
      <c r="E25" s="13">
        <v>5</v>
      </c>
    </row>
    <row r="26" spans="1:7" x14ac:dyDescent="0.3">
      <c r="A26" t="s">
        <v>7</v>
      </c>
      <c r="B26" s="3">
        <v>2.1536588059166211</v>
      </c>
      <c r="C26" s="3">
        <v>3.8809098724187994</v>
      </c>
      <c r="D26" s="1">
        <v>4</v>
      </c>
      <c r="E26" s="1">
        <v>6</v>
      </c>
    </row>
    <row r="27" spans="1:7" x14ac:dyDescent="0.3">
      <c r="A27" t="s">
        <v>8</v>
      </c>
      <c r="B27" s="1">
        <v>1</v>
      </c>
      <c r="C27" s="1">
        <v>2</v>
      </c>
      <c r="D27" s="9">
        <v>2</v>
      </c>
      <c r="E27" s="9">
        <v>3</v>
      </c>
    </row>
    <row r="28" spans="1:7" x14ac:dyDescent="0.3">
      <c r="A28" t="s">
        <v>9</v>
      </c>
      <c r="B28" s="15">
        <v>3.7063298736864336</v>
      </c>
      <c r="C28" s="15">
        <v>5.9991156982961451</v>
      </c>
      <c r="D28" s="1">
        <v>5.5</v>
      </c>
      <c r="E28" s="13">
        <v>7</v>
      </c>
      <c r="G28" t="s">
        <v>57</v>
      </c>
    </row>
    <row r="30" spans="1:7" x14ac:dyDescent="0.3">
      <c r="A30" t="s">
        <v>14</v>
      </c>
      <c r="B30" t="s">
        <v>10</v>
      </c>
      <c r="C30" t="s">
        <v>11</v>
      </c>
      <c r="D30" t="s">
        <v>12</v>
      </c>
      <c r="E30" t="s">
        <v>13</v>
      </c>
      <c r="F30" t="s">
        <v>52</v>
      </c>
    </row>
    <row r="31" spans="1:7" x14ac:dyDescent="0.3">
      <c r="A31" t="s">
        <v>4</v>
      </c>
      <c r="B31" s="1">
        <v>1</v>
      </c>
      <c r="C31" s="1">
        <v>2</v>
      </c>
      <c r="D31" s="2">
        <v>1.7616005100174492</v>
      </c>
      <c r="E31" s="2">
        <v>2.5263423140550123</v>
      </c>
      <c r="F31" t="s">
        <v>56</v>
      </c>
      <c r="G31" t="s">
        <v>57</v>
      </c>
    </row>
    <row r="32" spans="1:7" x14ac:dyDescent="0.3">
      <c r="A32" t="s">
        <v>5</v>
      </c>
      <c r="B32" s="6">
        <v>1</v>
      </c>
      <c r="C32" s="6">
        <v>3</v>
      </c>
      <c r="D32" s="1">
        <v>3</v>
      </c>
      <c r="E32" s="1">
        <v>5</v>
      </c>
      <c r="G32" t="s">
        <v>58</v>
      </c>
    </row>
    <row r="33" spans="1:7" x14ac:dyDescent="0.3">
      <c r="A33" t="s">
        <v>6</v>
      </c>
      <c r="B33" s="11">
        <v>3.4919501632060186</v>
      </c>
      <c r="C33" s="11">
        <v>3.519449980432817</v>
      </c>
      <c r="D33" s="1">
        <v>3.8594298193340739</v>
      </c>
      <c r="E33" s="13">
        <v>4.6639846406521883</v>
      </c>
      <c r="F33" t="s">
        <v>56</v>
      </c>
      <c r="G33" t="s">
        <v>57</v>
      </c>
    </row>
    <row r="34" spans="1:7" x14ac:dyDescent="0.3">
      <c r="A34" t="s">
        <v>7</v>
      </c>
      <c r="B34" s="3">
        <v>2.2000000000000002</v>
      </c>
      <c r="C34" s="3">
        <v>3.3143630777283666</v>
      </c>
      <c r="D34" s="1">
        <v>4</v>
      </c>
      <c r="E34" s="1">
        <v>6</v>
      </c>
      <c r="G34" t="s">
        <v>57</v>
      </c>
    </row>
    <row r="35" spans="1:7" x14ac:dyDescent="0.3">
      <c r="A35" t="s">
        <v>8</v>
      </c>
      <c r="B35" s="1">
        <v>1</v>
      </c>
      <c r="C35" s="1">
        <v>2</v>
      </c>
      <c r="D35" s="9">
        <v>2</v>
      </c>
      <c r="E35" s="9">
        <v>3</v>
      </c>
      <c r="G35" t="s">
        <v>58</v>
      </c>
    </row>
    <row r="36" spans="1:7" x14ac:dyDescent="0.3">
      <c r="A36" t="s">
        <v>9</v>
      </c>
      <c r="B36" s="15">
        <v>4.0422603993482875</v>
      </c>
      <c r="C36" s="15">
        <v>6.1074513989229384</v>
      </c>
      <c r="D36" s="1">
        <v>5.8605027605201947</v>
      </c>
      <c r="E36" s="13">
        <v>6.6670775214144209</v>
      </c>
      <c r="F36" t="s">
        <v>56</v>
      </c>
      <c r="G36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AD660-CA92-43B2-93EA-64D3DF2A8499}">
  <dimension ref="A1:G36"/>
  <sheetViews>
    <sheetView workbookViewId="0"/>
  </sheetViews>
  <sheetFormatPr defaultRowHeight="14.4" x14ac:dyDescent="0.3"/>
  <cols>
    <col min="6" max="6" width="32.88671875" bestFit="1" customWidth="1"/>
    <col min="7" max="7" width="38" bestFit="1" customWidth="1"/>
  </cols>
  <sheetData>
    <row r="1" spans="1:6" ht="15" thickBot="1" x14ac:dyDescent="0.35">
      <c r="B1" t="s">
        <v>0</v>
      </c>
      <c r="C1" t="s">
        <v>1</v>
      </c>
      <c r="D1" t="s">
        <v>3</v>
      </c>
      <c r="E1" t="s">
        <v>16</v>
      </c>
      <c r="F1" t="s">
        <v>25</v>
      </c>
    </row>
    <row r="2" spans="1:6" ht="15" thickBot="1" x14ac:dyDescent="0.35">
      <c r="A2" t="s">
        <v>23</v>
      </c>
      <c r="B2" s="17">
        <f>'e1'!B2</f>
        <v>2.2000000000000002</v>
      </c>
      <c r="C2" s="20">
        <f>'e1'!C2</f>
        <v>2.8</v>
      </c>
      <c r="D2">
        <v>4</v>
      </c>
      <c r="E2" s="38">
        <f>'e1 (2)'!U48</f>
        <v>4.0000011265676942</v>
      </c>
      <c r="F2">
        <f>D2-E2</f>
        <v>-1.1265676942429081E-6</v>
      </c>
    </row>
    <row r="3" spans="1:6" ht="15" thickBot="1" x14ac:dyDescent="0.35">
      <c r="A3" t="s">
        <v>24</v>
      </c>
      <c r="B3" s="18">
        <f>'e2'!B2</f>
        <v>2.4</v>
      </c>
      <c r="C3" s="19">
        <f>'e2'!C2</f>
        <v>2.6</v>
      </c>
      <c r="D3">
        <v>5</v>
      </c>
      <c r="E3" s="38">
        <f>'e2 (2)'!U48</f>
        <v>5.0000077851137803</v>
      </c>
      <c r="F3">
        <f>D3-E3</f>
        <v>-7.7851137803008896E-6</v>
      </c>
    </row>
    <row r="4" spans="1:6" x14ac:dyDescent="0.3">
      <c r="F4" t="s">
        <v>26</v>
      </c>
    </row>
    <row r="5" spans="1:6" x14ac:dyDescent="0.3">
      <c r="A5" t="s">
        <v>14</v>
      </c>
      <c r="B5" t="s">
        <v>10</v>
      </c>
      <c r="C5" t="s">
        <v>11</v>
      </c>
      <c r="D5" t="s">
        <v>12</v>
      </c>
      <c r="E5" t="s">
        <v>13</v>
      </c>
      <c r="F5">
        <f>SUMSQ(F2:F3)</f>
        <v>6.1877151341942598E-11</v>
      </c>
    </row>
    <row r="6" spans="1:6" x14ac:dyDescent="0.3">
      <c r="A6" t="s">
        <v>4</v>
      </c>
      <c r="B6" s="1">
        <v>1</v>
      </c>
      <c r="C6" s="1">
        <v>2</v>
      </c>
      <c r="D6" s="2">
        <v>1.7616005100174492</v>
      </c>
      <c r="E6" s="2">
        <v>2.5263423140550123</v>
      </c>
    </row>
    <row r="7" spans="1:6" x14ac:dyDescent="0.3">
      <c r="A7" t="s">
        <v>5</v>
      </c>
      <c r="B7" s="6">
        <v>1</v>
      </c>
      <c r="C7" s="6">
        <v>3</v>
      </c>
      <c r="D7" s="1">
        <v>3</v>
      </c>
      <c r="E7" s="1">
        <v>5</v>
      </c>
    </row>
    <row r="8" spans="1:6" x14ac:dyDescent="0.3">
      <c r="A8" t="s">
        <v>6</v>
      </c>
      <c r="B8" s="11">
        <v>3.4919501632060186</v>
      </c>
      <c r="C8" s="11">
        <v>3.519449980432817</v>
      </c>
      <c r="D8" s="1">
        <v>3.8594298193340739</v>
      </c>
      <c r="E8" s="13">
        <v>4.6639846406521883</v>
      </c>
    </row>
    <row r="9" spans="1:6" x14ac:dyDescent="0.3">
      <c r="A9" t="s">
        <v>7</v>
      </c>
      <c r="B9" s="3">
        <v>2.2000000000000002</v>
      </c>
      <c r="C9" s="3">
        <v>3.3143630777283666</v>
      </c>
      <c r="D9" s="1">
        <v>4</v>
      </c>
      <c r="E9" s="1">
        <v>6</v>
      </c>
    </row>
    <row r="10" spans="1:6" x14ac:dyDescent="0.3">
      <c r="A10" t="s">
        <v>8</v>
      </c>
      <c r="B10" s="1">
        <v>1</v>
      </c>
      <c r="C10" s="1">
        <v>2</v>
      </c>
      <c r="D10" s="9">
        <v>2</v>
      </c>
      <c r="E10" s="9">
        <v>3</v>
      </c>
    </row>
    <row r="11" spans="1:6" x14ac:dyDescent="0.3">
      <c r="A11" t="s">
        <v>9</v>
      </c>
      <c r="B11" s="15">
        <v>4.0422603993482875</v>
      </c>
      <c r="C11" s="15">
        <v>6.1074513989229384</v>
      </c>
      <c r="D11" s="1">
        <v>5.8605027605201947</v>
      </c>
      <c r="E11" s="13">
        <v>6.6670775214144209</v>
      </c>
    </row>
    <row r="13" spans="1:6" x14ac:dyDescent="0.3">
      <c r="A13" t="s">
        <v>27</v>
      </c>
    </row>
    <row r="14" spans="1:6" x14ac:dyDescent="0.3">
      <c r="A14" t="s">
        <v>14</v>
      </c>
      <c r="B14" t="s">
        <v>10</v>
      </c>
      <c r="C14" t="s">
        <v>11</v>
      </c>
      <c r="D14" t="s">
        <v>12</v>
      </c>
      <c r="E14" t="s">
        <v>13</v>
      </c>
    </row>
    <row r="15" spans="1:6" x14ac:dyDescent="0.3">
      <c r="A15" t="s">
        <v>4</v>
      </c>
      <c r="B15" s="1">
        <v>1</v>
      </c>
      <c r="C15" s="1">
        <v>2</v>
      </c>
      <c r="D15" s="2">
        <f>C15</f>
        <v>2</v>
      </c>
      <c r="E15" s="2">
        <v>3</v>
      </c>
    </row>
    <row r="16" spans="1:6" x14ac:dyDescent="0.3">
      <c r="A16" t="s">
        <v>5</v>
      </c>
      <c r="B16" s="6">
        <v>1</v>
      </c>
      <c r="C16" s="6">
        <v>3</v>
      </c>
      <c r="D16" s="1">
        <f t="shared" ref="D16:D20" si="0">C16</f>
        <v>3</v>
      </c>
      <c r="E16" s="1">
        <v>5</v>
      </c>
    </row>
    <row r="17" spans="1:6" x14ac:dyDescent="0.3">
      <c r="A17" t="s">
        <v>6</v>
      </c>
      <c r="B17" s="11">
        <v>3</v>
      </c>
      <c r="C17" s="11">
        <v>4</v>
      </c>
      <c r="D17" s="1">
        <f t="shared" si="0"/>
        <v>4</v>
      </c>
      <c r="E17" s="13">
        <v>5</v>
      </c>
    </row>
    <row r="18" spans="1:6" x14ac:dyDescent="0.3">
      <c r="A18" t="s">
        <v>7</v>
      </c>
      <c r="B18" s="3">
        <v>2</v>
      </c>
      <c r="C18" s="3">
        <v>4</v>
      </c>
      <c r="D18" s="1">
        <f t="shared" si="0"/>
        <v>4</v>
      </c>
      <c r="E18" s="1">
        <v>6</v>
      </c>
    </row>
    <row r="19" spans="1:6" x14ac:dyDescent="0.3">
      <c r="A19" t="s">
        <v>8</v>
      </c>
      <c r="B19" s="1">
        <v>1</v>
      </c>
      <c r="C19" s="1">
        <v>2</v>
      </c>
      <c r="D19" s="9">
        <f t="shared" si="0"/>
        <v>2</v>
      </c>
      <c r="E19" s="9">
        <v>3</v>
      </c>
    </row>
    <row r="20" spans="1:6" x14ac:dyDescent="0.3">
      <c r="A20" t="s">
        <v>9</v>
      </c>
      <c r="B20" s="15">
        <v>4</v>
      </c>
      <c r="C20" s="15">
        <v>5.5</v>
      </c>
      <c r="D20" s="1">
        <f t="shared" si="0"/>
        <v>5.5</v>
      </c>
      <c r="E20" s="13">
        <v>7</v>
      </c>
    </row>
    <row r="22" spans="1:6" x14ac:dyDescent="0.3">
      <c r="A22" t="s">
        <v>14</v>
      </c>
      <c r="B22" t="s">
        <v>10</v>
      </c>
      <c r="C22" t="s">
        <v>11</v>
      </c>
      <c r="D22" t="s">
        <v>12</v>
      </c>
      <c r="E22" t="s">
        <v>13</v>
      </c>
      <c r="F22" t="s">
        <v>52</v>
      </c>
    </row>
    <row r="23" spans="1:6" x14ac:dyDescent="0.3">
      <c r="A23" t="s">
        <v>4</v>
      </c>
      <c r="B23" s="1">
        <v>1</v>
      </c>
      <c r="C23" s="1">
        <v>2</v>
      </c>
      <c r="D23" s="2">
        <v>1.9599973360226104</v>
      </c>
      <c r="E23" s="2">
        <v>2.9906254410135724</v>
      </c>
    </row>
    <row r="24" spans="1:6" x14ac:dyDescent="0.3">
      <c r="A24" t="s">
        <v>5</v>
      </c>
      <c r="B24" s="6">
        <v>1</v>
      </c>
      <c r="C24" s="6">
        <v>3</v>
      </c>
      <c r="D24" s="1">
        <v>3</v>
      </c>
      <c r="E24" s="1">
        <v>5</v>
      </c>
    </row>
    <row r="25" spans="1:6" x14ac:dyDescent="0.3">
      <c r="A25" t="s">
        <v>6</v>
      </c>
      <c r="B25" s="11">
        <v>2.9860538169829405</v>
      </c>
      <c r="C25" s="11">
        <v>3.4715706214864119</v>
      </c>
      <c r="D25" s="1">
        <v>4</v>
      </c>
      <c r="E25" s="13">
        <v>5</v>
      </c>
      <c r="F25" t="s">
        <v>53</v>
      </c>
    </row>
    <row r="26" spans="1:6" x14ac:dyDescent="0.3">
      <c r="A26" t="s">
        <v>7</v>
      </c>
      <c r="B26" s="3">
        <v>2.1536588059166211</v>
      </c>
      <c r="C26" s="3">
        <v>3.8809098724187994</v>
      </c>
      <c r="D26" s="1">
        <v>4</v>
      </c>
      <c r="E26" s="1">
        <v>6</v>
      </c>
    </row>
    <row r="27" spans="1:6" x14ac:dyDescent="0.3">
      <c r="A27" t="s">
        <v>8</v>
      </c>
      <c r="B27" s="1">
        <v>1</v>
      </c>
      <c r="C27" s="1">
        <v>2</v>
      </c>
      <c r="D27" s="9">
        <v>2</v>
      </c>
      <c r="E27" s="9">
        <v>3</v>
      </c>
    </row>
    <row r="28" spans="1:6" x14ac:dyDescent="0.3">
      <c r="A28" t="s">
        <v>9</v>
      </c>
      <c r="B28" s="15">
        <v>3.7063298736864336</v>
      </c>
      <c r="C28" s="15">
        <v>5.9991156982961451</v>
      </c>
      <c r="D28" s="1">
        <v>5.5</v>
      </c>
      <c r="E28" s="13">
        <v>7</v>
      </c>
      <c r="F28" t="s">
        <v>53</v>
      </c>
    </row>
    <row r="30" spans="1:6" x14ac:dyDescent="0.3">
      <c r="A30" t="s">
        <v>14</v>
      </c>
      <c r="B30" t="s">
        <v>10</v>
      </c>
      <c r="C30" t="s">
        <v>11</v>
      </c>
      <c r="D30" t="s">
        <v>12</v>
      </c>
      <c r="E30" t="s">
        <v>13</v>
      </c>
      <c r="F30" t="s">
        <v>51</v>
      </c>
    </row>
    <row r="31" spans="1:6" x14ac:dyDescent="0.3">
      <c r="A31" t="s">
        <v>4</v>
      </c>
      <c r="B31" s="1">
        <v>1</v>
      </c>
      <c r="C31" s="1">
        <v>2</v>
      </c>
      <c r="D31" s="2">
        <v>1.7616005100174492</v>
      </c>
      <c r="E31" s="2">
        <v>2.5263423140550123</v>
      </c>
    </row>
    <row r="32" spans="1:6" x14ac:dyDescent="0.3">
      <c r="A32" t="s">
        <v>5</v>
      </c>
      <c r="B32" s="6">
        <v>1</v>
      </c>
      <c r="C32" s="6">
        <v>3</v>
      </c>
      <c r="D32" s="1">
        <v>3</v>
      </c>
      <c r="E32" s="1">
        <v>5</v>
      </c>
    </row>
    <row r="33" spans="1:7" x14ac:dyDescent="0.3">
      <c r="A33" t="s">
        <v>6</v>
      </c>
      <c r="B33" s="11">
        <v>3.4919501632060186</v>
      </c>
      <c r="C33" s="11">
        <v>3.519449980432817</v>
      </c>
      <c r="D33" s="1">
        <v>3.8594298193340739</v>
      </c>
      <c r="E33" s="13">
        <v>4.6639846406521883</v>
      </c>
      <c r="F33" t="s">
        <v>54</v>
      </c>
      <c r="G33" t="s">
        <v>55</v>
      </c>
    </row>
    <row r="34" spans="1:7" x14ac:dyDescent="0.3">
      <c r="A34" t="s">
        <v>7</v>
      </c>
      <c r="B34" s="3">
        <v>2.2000000000000002</v>
      </c>
      <c r="C34" s="3">
        <v>3.3143630777283666</v>
      </c>
      <c r="D34" s="1">
        <v>4</v>
      </c>
      <c r="E34" s="1">
        <v>6</v>
      </c>
    </row>
    <row r="35" spans="1:7" x14ac:dyDescent="0.3">
      <c r="A35" t="s">
        <v>8</v>
      </c>
      <c r="B35" s="1">
        <v>1</v>
      </c>
      <c r="C35" s="1">
        <v>2</v>
      </c>
      <c r="D35" s="9">
        <v>2</v>
      </c>
      <c r="E35" s="9">
        <v>3</v>
      </c>
    </row>
    <row r="36" spans="1:7" x14ac:dyDescent="0.3">
      <c r="A36" t="s">
        <v>9</v>
      </c>
      <c r="B36" s="15">
        <v>4.0422603993482875</v>
      </c>
      <c r="C36" s="15">
        <v>6.1074513989229384</v>
      </c>
      <c r="D36" s="1">
        <v>5.8605027605201947</v>
      </c>
      <c r="E36" s="13">
        <v>6.6670775214144209</v>
      </c>
      <c r="F36" t="s">
        <v>54</v>
      </c>
      <c r="G36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8CA60-131C-49E8-B19C-F2F97325F53E}">
  <dimension ref="A1:Y48"/>
  <sheetViews>
    <sheetView zoomScale="63" zoomScaleNormal="100" workbookViewId="0"/>
  </sheetViews>
  <sheetFormatPr defaultRowHeight="14.4" x14ac:dyDescent="0.3"/>
  <cols>
    <col min="1" max="1" width="8.21875" bestFit="1" customWidth="1"/>
    <col min="2" max="5" width="12.77734375" bestFit="1" customWidth="1"/>
    <col min="6" max="6" width="7.88671875" bestFit="1" customWidth="1"/>
    <col min="7" max="7" width="2.5546875" bestFit="1" customWidth="1"/>
    <col min="8" max="8" width="2.21875" bestFit="1" customWidth="1"/>
    <col min="9" max="10" width="12.77734375" bestFit="1" customWidth="1"/>
    <col min="11" max="12" width="8.21875" bestFit="1" customWidth="1"/>
    <col min="13" max="19" width="12.77734375" bestFit="1" customWidth="1"/>
    <col min="20" max="20" width="12.33203125" bestFit="1" customWidth="1"/>
    <col min="21" max="21" width="13.5546875" bestFit="1" customWidth="1"/>
    <col min="22" max="23" width="12.77734375" bestFit="1" customWidth="1"/>
  </cols>
  <sheetData>
    <row r="1" spans="1:25" x14ac:dyDescent="0.3">
      <c r="B1" t="s">
        <v>0</v>
      </c>
      <c r="C1" t="s">
        <v>1</v>
      </c>
      <c r="D1" t="s">
        <v>3</v>
      </c>
      <c r="E1" t="s">
        <v>16</v>
      </c>
      <c r="M1" t="s">
        <v>29</v>
      </c>
      <c r="N1" t="s">
        <v>30</v>
      </c>
    </row>
    <row r="2" spans="1:25" x14ac:dyDescent="0.3">
      <c r="A2" t="s">
        <v>2</v>
      </c>
      <c r="B2" s="16">
        <v>2.2000000000000002</v>
      </c>
      <c r="C2" s="16">
        <v>2.8</v>
      </c>
      <c r="D2" s="16">
        <v>4</v>
      </c>
      <c r="E2">
        <f>S4</f>
        <v>3.519449980432817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21</v>
      </c>
      <c r="R2" t="s">
        <v>22</v>
      </c>
    </row>
    <row r="3" spans="1:25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28</v>
      </c>
    </row>
    <row r="4" spans="1:25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D4-(D4-E4)*(B2-D6)/(E6-D6)</f>
        <v>0.42673528808290784</v>
      </c>
      <c r="J4" s="4">
        <f>B4+(C4-B4)*(B2-B9)/(C9-B9)</f>
        <v>0</v>
      </c>
      <c r="K4" s="7">
        <f>B4+(C4-B4)*(C2-B7)/(C7-B7)</f>
        <v>0.89999999999999991</v>
      </c>
      <c r="L4" s="8">
        <f>D4-(D4-E4)*(C2-D10)/(E10-D10)</f>
        <v>0.20000000000000018</v>
      </c>
      <c r="M4">
        <f>MIN(I4,K4)</f>
        <v>0.42673528808290784</v>
      </c>
      <c r="N4">
        <f>MIN(J4,L4)</f>
        <v>0</v>
      </c>
      <c r="O4" s="10">
        <f>(C4-B4)*(C8-B8)-(C8-B8)*(1-M4)*((C4-B4)-M4)</f>
        <v>1.8462485468941629E-2</v>
      </c>
      <c r="P4" s="12">
        <f>(C4-B4)*(C11-B11)-(C11-B11)*(1-N4)*((C4-B4)-N4)</f>
        <v>0</v>
      </c>
      <c r="Q4">
        <f>O4*C8</f>
        <v>6.4977794122407784E-2</v>
      </c>
      <c r="R4">
        <f>P4*C11</f>
        <v>0</v>
      </c>
      <c r="S4" s="38">
        <f>(Q4+R4)/(O4+P4)</f>
        <v>3.519449980432817</v>
      </c>
      <c r="T4" s="28" t="s">
        <v>32</v>
      </c>
      <c r="U4" s="30" t="s">
        <v>31</v>
      </c>
    </row>
    <row r="5" spans="1:25" x14ac:dyDescent="0.3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6">
        <v>1</v>
      </c>
      <c r="U5" s="22">
        <f>M4*3</f>
        <v>1.2802058642487235</v>
      </c>
    </row>
    <row r="6" spans="1:25" ht="15" thickBot="1" x14ac:dyDescent="0.35">
      <c r="A6" t="s">
        <v>4</v>
      </c>
      <c r="B6" s="1">
        <f>'solver (2)'!B6</f>
        <v>1</v>
      </c>
      <c r="C6" s="1">
        <f>'solver (2)'!C6</f>
        <v>2</v>
      </c>
      <c r="D6" s="2">
        <f>'solver (2)'!D6</f>
        <v>1.7616005100174492</v>
      </c>
      <c r="E6" s="2">
        <f>'solver (2)'!E6</f>
        <v>2.5263423140550123</v>
      </c>
      <c r="T6" s="26">
        <v>2</v>
      </c>
      <c r="U6" s="22">
        <f>N4*3</f>
        <v>0</v>
      </c>
    </row>
    <row r="7" spans="1:25" x14ac:dyDescent="0.3">
      <c r="A7" t="s">
        <v>5</v>
      </c>
      <c r="B7" s="6">
        <f>'solver (2)'!B7</f>
        <v>1</v>
      </c>
      <c r="C7" s="6">
        <f>'solver (2)'!C7</f>
        <v>3</v>
      </c>
      <c r="D7" s="1">
        <f>'solver (2)'!D7</f>
        <v>3</v>
      </c>
      <c r="E7" s="1">
        <f>'solver (2)'!E7</f>
        <v>5</v>
      </c>
      <c r="T7" s="28" t="s">
        <v>35</v>
      </c>
      <c r="U7" s="29" t="s">
        <v>33</v>
      </c>
      <c r="V7" s="29" t="s">
        <v>34</v>
      </c>
      <c r="W7" s="30" t="s">
        <v>36</v>
      </c>
    </row>
    <row r="8" spans="1:25" x14ac:dyDescent="0.3">
      <c r="A8" t="s">
        <v>6</v>
      </c>
      <c r="B8" s="11">
        <f>'solver (2)'!B8</f>
        <v>3.4919501632060186</v>
      </c>
      <c r="C8" s="11">
        <f>'solver (2)'!C8</f>
        <v>3.519449980432817</v>
      </c>
      <c r="D8" s="1">
        <f>'solver (2)'!D8</f>
        <v>3.8594298193340739</v>
      </c>
      <c r="E8" s="13">
        <f>'solver (2)'!E8</f>
        <v>4.6639846406521883</v>
      </c>
      <c r="F8" s="14" t="s">
        <v>20</v>
      </c>
      <c r="T8" s="26">
        <v>3</v>
      </c>
      <c r="U8" s="24">
        <f>E8^2</f>
        <v>21.752752728239521</v>
      </c>
      <c r="V8" s="24">
        <f>B8^2</f>
        <v>12.19371594231454</v>
      </c>
      <c r="W8" s="22">
        <f>U8-V8</f>
        <v>9.559036785924981</v>
      </c>
    </row>
    <row r="9" spans="1:25" ht="15" thickBot="1" x14ac:dyDescent="0.35">
      <c r="A9" t="s">
        <v>7</v>
      </c>
      <c r="B9" s="3">
        <f>'solver (2)'!B9</f>
        <v>2.2000000000000002</v>
      </c>
      <c r="C9" s="3">
        <f>'solver (2)'!C9</f>
        <v>3.3143630777283666</v>
      </c>
      <c r="D9" s="1">
        <f>'solver (2)'!D9</f>
        <v>4</v>
      </c>
      <c r="E9" s="1">
        <f>'solver (2)'!E9</f>
        <v>6</v>
      </c>
      <c r="T9" s="27">
        <v>6</v>
      </c>
      <c r="U9" s="25">
        <f>E11^2</f>
        <v>44.449922676549456</v>
      </c>
      <c r="V9" s="25">
        <f>B11^2</f>
        <v>16.339869136139377</v>
      </c>
      <c r="W9" s="23">
        <f>U9-V9</f>
        <v>28.110053540410078</v>
      </c>
    </row>
    <row r="10" spans="1:25" x14ac:dyDescent="0.3">
      <c r="A10" t="s">
        <v>8</v>
      </c>
      <c r="B10" s="1">
        <f>'solver (2)'!B10</f>
        <v>1</v>
      </c>
      <c r="C10" s="1">
        <f>'solver (2)'!C10</f>
        <v>2</v>
      </c>
      <c r="D10" s="9">
        <f>'solver (2)'!D10</f>
        <v>2</v>
      </c>
      <c r="E10" s="9">
        <f>'solver (2)'!E10</f>
        <v>3</v>
      </c>
      <c r="T10" s="28" t="s">
        <v>37</v>
      </c>
      <c r="U10" s="30" t="s">
        <v>31</v>
      </c>
    </row>
    <row r="11" spans="1:25" x14ac:dyDescent="0.3">
      <c r="A11" t="s">
        <v>9</v>
      </c>
      <c r="B11" s="15">
        <f>'solver (2)'!B11</f>
        <v>4.0422603993482875</v>
      </c>
      <c r="C11" s="15">
        <f>'solver (2)'!C11</f>
        <v>6.1074513989229384</v>
      </c>
      <c r="D11" s="1">
        <f>'solver (2)'!D11</f>
        <v>5.8605027605201947</v>
      </c>
      <c r="E11" s="13">
        <f>'solver (2)'!E11</f>
        <v>6.6670775214144209</v>
      </c>
      <c r="F11" s="14" t="s">
        <v>20</v>
      </c>
      <c r="T11" s="26">
        <v>1</v>
      </c>
      <c r="U11" s="22">
        <f>1-M4</f>
        <v>0.57326471191709216</v>
      </c>
    </row>
    <row r="12" spans="1:25" ht="15" thickBot="1" x14ac:dyDescent="0.35">
      <c r="T12" s="27">
        <v>2</v>
      </c>
      <c r="U12" s="23">
        <f>1-N4</f>
        <v>1</v>
      </c>
    </row>
    <row r="13" spans="1:25" x14ac:dyDescent="0.3">
      <c r="T13" s="28" t="s">
        <v>32</v>
      </c>
      <c r="U13" s="30" t="s">
        <v>38</v>
      </c>
    </row>
    <row r="14" spans="1:25" x14ac:dyDescent="0.3">
      <c r="A14" t="s">
        <v>15</v>
      </c>
      <c r="T14" s="26">
        <v>1</v>
      </c>
      <c r="U14" s="22">
        <f>M4^2*3</f>
        <v>0.54630901828560707</v>
      </c>
    </row>
    <row r="15" spans="1:25" ht="15" thickBot="1" x14ac:dyDescent="0.35">
      <c r="A15" t="s">
        <v>15</v>
      </c>
      <c r="C15" t="s">
        <v>11</v>
      </c>
      <c r="E15" t="s">
        <v>12</v>
      </c>
      <c r="T15" s="26">
        <v>2</v>
      </c>
      <c r="U15" s="22">
        <f>N4^2*3</f>
        <v>0</v>
      </c>
    </row>
    <row r="16" spans="1:25" x14ac:dyDescent="0.3">
      <c r="A16" t="s">
        <v>15</v>
      </c>
      <c r="T16" s="28"/>
      <c r="U16" s="30" t="s">
        <v>39</v>
      </c>
      <c r="V16" s="24"/>
      <c r="W16" s="24"/>
      <c r="X16" s="24"/>
      <c r="Y16" s="24"/>
    </row>
    <row r="17" spans="1:25" x14ac:dyDescent="0.3">
      <c r="A17" t="s">
        <v>15</v>
      </c>
      <c r="T17" s="26">
        <v>3</v>
      </c>
      <c r="U17" s="22">
        <f>(D8*E8)-(B8*C8)</f>
        <v>5.7105774654813768</v>
      </c>
      <c r="V17" s="24"/>
      <c r="W17" s="24"/>
      <c r="X17" s="24"/>
      <c r="Y17" s="24"/>
    </row>
    <row r="18" spans="1:25" ht="15" thickBot="1" x14ac:dyDescent="0.35">
      <c r="A18" t="s">
        <v>15</v>
      </c>
      <c r="T18" s="27">
        <v>6</v>
      </c>
      <c r="U18" s="23">
        <f>(D11*E11)-(B11*C11)</f>
        <v>14.384517288040854</v>
      </c>
      <c r="V18" s="24"/>
      <c r="W18" s="24"/>
      <c r="X18" s="24"/>
      <c r="Y18" s="24"/>
    </row>
    <row r="19" spans="1:25" x14ac:dyDescent="0.3">
      <c r="A19" t="s">
        <v>15</v>
      </c>
      <c r="T19" s="28" t="s">
        <v>40</v>
      </c>
      <c r="U19" s="30" t="s">
        <v>31</v>
      </c>
      <c r="V19" s="24"/>
      <c r="W19" s="24"/>
      <c r="X19" s="24"/>
      <c r="Y19" s="24"/>
    </row>
    <row r="20" spans="1:25" x14ac:dyDescent="0.3">
      <c r="A20" t="s">
        <v>15</v>
      </c>
      <c r="B20" t="s">
        <v>10</v>
      </c>
      <c r="G20" t="s">
        <v>13</v>
      </c>
      <c r="T20" s="26">
        <v>1</v>
      </c>
      <c r="U20" s="22">
        <f>M4^3</f>
        <v>7.77097787667997E-2</v>
      </c>
    </row>
    <row r="21" spans="1:25" ht="15" thickBot="1" x14ac:dyDescent="0.35">
      <c r="A21" t="s">
        <v>15</v>
      </c>
      <c r="T21" s="27">
        <v>2</v>
      </c>
      <c r="U21" s="23">
        <f>N4^3</f>
        <v>0</v>
      </c>
    </row>
    <row r="22" spans="1:25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8"/>
      <c r="U22" s="30" t="s">
        <v>41</v>
      </c>
    </row>
    <row r="23" spans="1:25" x14ac:dyDescent="0.3">
      <c r="T23" s="26">
        <v>3</v>
      </c>
      <c r="U23" s="22">
        <f>D8-E8+B8-C8</f>
        <v>-0.83205463854491279</v>
      </c>
    </row>
    <row r="24" spans="1:25" ht="15" thickBot="1" x14ac:dyDescent="0.35">
      <c r="T24" s="27">
        <v>6</v>
      </c>
      <c r="U24" s="23">
        <f>D11-E11+B11-C11</f>
        <v>-2.8717657604688771</v>
      </c>
    </row>
    <row r="25" spans="1:25" x14ac:dyDescent="0.3">
      <c r="T25" s="28"/>
      <c r="U25" s="30" t="s">
        <v>42</v>
      </c>
    </row>
    <row r="26" spans="1:25" x14ac:dyDescent="0.3">
      <c r="T26" s="26">
        <v>3</v>
      </c>
      <c r="U26" s="22">
        <f>D8-E8-B8+C8</f>
        <v>-0.777055004091316</v>
      </c>
    </row>
    <row r="27" spans="1:25" ht="15" thickBot="1" x14ac:dyDescent="0.35">
      <c r="T27" s="27">
        <v>6</v>
      </c>
      <c r="U27" s="23">
        <f>D11-E11-B11+C11</f>
        <v>1.2586162386804247</v>
      </c>
    </row>
    <row r="28" spans="1:25" x14ac:dyDescent="0.3">
      <c r="T28" s="31" t="s">
        <v>43</v>
      </c>
      <c r="U28" s="34" t="s">
        <v>31</v>
      </c>
    </row>
    <row r="29" spans="1:25" x14ac:dyDescent="0.3">
      <c r="T29" s="32">
        <v>1</v>
      </c>
      <c r="U29" s="22">
        <f>M4*2</f>
        <v>0.85347057616581568</v>
      </c>
    </row>
    <row r="30" spans="1:25" ht="15" thickBot="1" x14ac:dyDescent="0.35">
      <c r="T30" s="33">
        <v>2</v>
      </c>
      <c r="U30" s="23">
        <f>2*N4</f>
        <v>0</v>
      </c>
    </row>
    <row r="31" spans="1:25" x14ac:dyDescent="0.3">
      <c r="T31" s="31"/>
      <c r="U31" s="34" t="s">
        <v>44</v>
      </c>
    </row>
    <row r="32" spans="1:25" x14ac:dyDescent="0.3">
      <c r="T32" s="32">
        <v>3</v>
      </c>
      <c r="U32" s="22">
        <f>E8-B8</f>
        <v>1.1720344774461697</v>
      </c>
    </row>
    <row r="33" spans="20:21" ht="15" thickBot="1" x14ac:dyDescent="0.35">
      <c r="T33" s="33">
        <v>6</v>
      </c>
      <c r="U33" s="23">
        <f>E11-B11</f>
        <v>2.6248171220661334</v>
      </c>
    </row>
    <row r="34" spans="20:21" x14ac:dyDescent="0.3">
      <c r="T34" s="31"/>
      <c r="U34" s="34" t="s">
        <v>38</v>
      </c>
    </row>
    <row r="35" spans="20:21" x14ac:dyDescent="0.3">
      <c r="T35" s="32">
        <v>1</v>
      </c>
      <c r="U35" s="22">
        <f>M4^2</f>
        <v>0.18210300609520236</v>
      </c>
    </row>
    <row r="36" spans="20:21" ht="15" thickBot="1" x14ac:dyDescent="0.35">
      <c r="T36" s="33">
        <v>2</v>
      </c>
      <c r="U36" s="23">
        <f>N4^2</f>
        <v>0</v>
      </c>
    </row>
    <row r="37" spans="20:21" x14ac:dyDescent="0.3">
      <c r="T37" s="31"/>
      <c r="U37" s="34" t="s">
        <v>45</v>
      </c>
    </row>
    <row r="38" spans="20:21" x14ac:dyDescent="0.3">
      <c r="T38" s="32">
        <v>3</v>
      </c>
      <c r="U38" s="22">
        <f>D8+B8-E8-C8</f>
        <v>-0.83205463854491279</v>
      </c>
    </row>
    <row r="39" spans="20:21" ht="15" thickBot="1" x14ac:dyDescent="0.35">
      <c r="T39" s="33">
        <v>6</v>
      </c>
      <c r="U39" s="23">
        <f>D11+B11-E11-C11</f>
        <v>-2.871765760468878</v>
      </c>
    </row>
    <row r="40" spans="20:21" x14ac:dyDescent="0.3">
      <c r="T40" s="31" t="s">
        <v>46</v>
      </c>
      <c r="U40" s="21"/>
    </row>
    <row r="41" spans="20:21" x14ac:dyDescent="0.3">
      <c r="T41" s="32">
        <v>1</v>
      </c>
      <c r="U41" s="22">
        <f>(U29*U32)+(U35*U38)</f>
        <v>0.84877728983769751</v>
      </c>
    </row>
    <row r="42" spans="20:21" x14ac:dyDescent="0.3">
      <c r="T42" s="32">
        <v>2</v>
      </c>
      <c r="U42" s="22">
        <f>(U30*U33)+(U36*U39)</f>
        <v>0</v>
      </c>
    </row>
    <row r="43" spans="20:21" ht="15" thickBot="1" x14ac:dyDescent="0.35">
      <c r="T43" s="35" t="s">
        <v>47</v>
      </c>
      <c r="U43" s="36">
        <f>U41+U42</f>
        <v>0.84877728983769751</v>
      </c>
    </row>
    <row r="44" spans="20:21" x14ac:dyDescent="0.3">
      <c r="T44" s="28" t="s">
        <v>46</v>
      </c>
      <c r="U44" s="21"/>
    </row>
    <row r="45" spans="20:21" x14ac:dyDescent="0.3">
      <c r="T45" s="26" t="s">
        <v>48</v>
      </c>
      <c r="U45" s="22">
        <f>U5*W8*U11+U14*U17+U20*U23*U26</f>
        <v>10.185330346667593</v>
      </c>
    </row>
    <row r="46" spans="20:21" x14ac:dyDescent="0.3">
      <c r="T46" s="26" t="s">
        <v>49</v>
      </c>
      <c r="U46" s="22">
        <f>U6*W9*U12+U15*U18+U21*U24*U27</f>
        <v>0</v>
      </c>
    </row>
    <row r="47" spans="20:21" ht="15" thickBot="1" x14ac:dyDescent="0.35">
      <c r="T47" s="27" t="s">
        <v>47</v>
      </c>
      <c r="U47" s="23">
        <f>SUM(U45:U46)</f>
        <v>10.185330346667593</v>
      </c>
    </row>
    <row r="48" spans="20:21" x14ac:dyDescent="0.3">
      <c r="T48" s="37" t="s">
        <v>50</v>
      </c>
      <c r="U48">
        <f>U47/U43/3</f>
        <v>4.0000011265676942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E0A2D-4997-4DB4-B879-0DD6E57D305F}">
  <dimension ref="A1:W48"/>
  <sheetViews>
    <sheetView zoomScale="71" workbookViewId="0"/>
  </sheetViews>
  <sheetFormatPr defaultRowHeight="14.4" x14ac:dyDescent="0.3"/>
  <cols>
    <col min="1" max="1" width="7.44140625" customWidth="1"/>
    <col min="2" max="5" width="13.109375" bestFit="1" customWidth="1"/>
    <col min="6" max="6" width="7.109375" customWidth="1"/>
    <col min="7" max="7" width="2.33203125" bestFit="1" customWidth="1"/>
    <col min="8" max="8" width="2.109375" bestFit="1" customWidth="1"/>
    <col min="9" max="10" width="13.109375" bestFit="1" customWidth="1"/>
    <col min="11" max="12" width="7.44140625" bestFit="1" customWidth="1"/>
    <col min="13" max="19" width="13.109375" bestFit="1" customWidth="1"/>
    <col min="20" max="20" width="10.88671875" bestFit="1" customWidth="1"/>
    <col min="21" max="21" width="13.77734375" bestFit="1" customWidth="1"/>
    <col min="22" max="23" width="13.109375" bestFit="1" customWidth="1"/>
  </cols>
  <sheetData>
    <row r="1" spans="1:23" x14ac:dyDescent="0.3">
      <c r="B1" t="s">
        <v>0</v>
      </c>
      <c r="C1" t="s">
        <v>1</v>
      </c>
      <c r="D1" t="s">
        <v>3</v>
      </c>
      <c r="E1" t="s">
        <v>16</v>
      </c>
    </row>
    <row r="2" spans="1:23" x14ac:dyDescent="0.3">
      <c r="A2" t="s">
        <v>2</v>
      </c>
      <c r="B2" s="16">
        <v>2.4</v>
      </c>
      <c r="C2" s="16">
        <v>2.6</v>
      </c>
      <c r="D2" s="16">
        <v>5</v>
      </c>
      <c r="E2">
        <f>S4</f>
        <v>6.0758706461244021</v>
      </c>
      <c r="I2" t="str">
        <f>A6</f>
        <v>trapéz1</v>
      </c>
      <c r="J2" t="str">
        <f>A9</f>
        <v>trapéz4</v>
      </c>
      <c r="K2" t="str">
        <f>A7</f>
        <v>trapéz2</v>
      </c>
      <c r="L2" t="str">
        <f>A10</f>
        <v>trapéz5</v>
      </c>
      <c r="M2" t="s">
        <v>17</v>
      </c>
      <c r="N2" t="s">
        <v>17</v>
      </c>
      <c r="O2" t="s">
        <v>6</v>
      </c>
      <c r="P2" t="s">
        <v>9</v>
      </c>
      <c r="Q2" t="s">
        <v>21</v>
      </c>
      <c r="R2" t="s">
        <v>22</v>
      </c>
    </row>
    <row r="3" spans="1:23" ht="15" thickBot="1" x14ac:dyDescent="0.35">
      <c r="I3" t="s">
        <v>0</v>
      </c>
      <c r="J3" t="s">
        <v>0</v>
      </c>
      <c r="K3" t="s">
        <v>1</v>
      </c>
      <c r="L3" t="s">
        <v>1</v>
      </c>
      <c r="M3" t="s">
        <v>18</v>
      </c>
      <c r="N3" t="s">
        <v>19</v>
      </c>
      <c r="O3" t="s">
        <v>18</v>
      </c>
      <c r="P3" t="s">
        <v>19</v>
      </c>
      <c r="Q3" t="s">
        <v>6</v>
      </c>
      <c r="R3" t="s">
        <v>9</v>
      </c>
      <c r="S3" t="s">
        <v>16</v>
      </c>
      <c r="T3" t="s">
        <v>28</v>
      </c>
    </row>
    <row r="4" spans="1:23" x14ac:dyDescent="0.3">
      <c r="A4" t="s">
        <v>15</v>
      </c>
      <c r="B4">
        <v>0</v>
      </c>
      <c r="C4">
        <v>1</v>
      </c>
      <c r="D4">
        <v>1</v>
      </c>
      <c r="E4">
        <v>0</v>
      </c>
      <c r="I4" s="5">
        <f>D4-(D4-E4)*(B2-D6)/(E6-D6)</f>
        <v>0.16520911160861118</v>
      </c>
      <c r="J4" s="4">
        <f>B4+(C4-B4)*(B2-B9)/(C9-B9)</f>
        <v>0.17947471878528184</v>
      </c>
      <c r="K4" s="7">
        <f>B4+(C4-B4)*(C2-B7)/(C7-B7)</f>
        <v>0.8</v>
      </c>
      <c r="L4" s="8">
        <f>D4-(D4-E4)*(C2-D10)/(E10-D10)</f>
        <v>0.39999999999999991</v>
      </c>
      <c r="M4">
        <f>MIN(I4,K4)</f>
        <v>0.16520911160861118</v>
      </c>
      <c r="N4">
        <f>MIN(J4,L4)</f>
        <v>0.17947471878528184</v>
      </c>
      <c r="O4" s="10">
        <f>(C4-B4)*(C8-B8)-(C8-B8)*(1-M4)*((C4-B4)-M4)</f>
        <v>8.3358593451391648E-3</v>
      </c>
      <c r="P4" s="12">
        <f>(C4-B4)*(C11-B11)-(C11-B11)*(1-N4)*((C4-B4)-N4)</f>
        <v>0.6747769197319371</v>
      </c>
      <c r="Q4">
        <f>O4*C8</f>
        <v>2.9337640009140749E-2</v>
      </c>
      <c r="R4">
        <f>P4*C11</f>
        <v>4.1211672423777301</v>
      </c>
      <c r="S4" s="38">
        <f>(Q4+R4)/(O4+P4)</f>
        <v>6.0758706461244021</v>
      </c>
      <c r="T4" s="28" t="s">
        <v>32</v>
      </c>
      <c r="U4" s="30" t="s">
        <v>31</v>
      </c>
    </row>
    <row r="5" spans="1:23" x14ac:dyDescent="0.3">
      <c r="A5" t="s">
        <v>14</v>
      </c>
      <c r="B5" t="s">
        <v>10</v>
      </c>
      <c r="C5" t="s">
        <v>11</v>
      </c>
      <c r="D5" t="s">
        <v>12</v>
      </c>
      <c r="E5" t="s">
        <v>13</v>
      </c>
      <c r="T5" s="26">
        <v>1</v>
      </c>
      <c r="U5" s="22">
        <f>M4*3</f>
        <v>0.49562733482583354</v>
      </c>
    </row>
    <row r="6" spans="1:23" ht="15" thickBot="1" x14ac:dyDescent="0.35">
      <c r="A6" t="s">
        <v>4</v>
      </c>
      <c r="B6" s="1">
        <f>'solver (2)'!B6</f>
        <v>1</v>
      </c>
      <c r="C6" s="1">
        <f>'solver (2)'!C6</f>
        <v>2</v>
      </c>
      <c r="D6" s="2">
        <f>'solver (2)'!D6</f>
        <v>1.7616005100174492</v>
      </c>
      <c r="E6" s="2">
        <f>'solver (2)'!E6</f>
        <v>2.5263423140550123</v>
      </c>
      <c r="T6" s="26">
        <v>2</v>
      </c>
      <c r="U6" s="22">
        <f>N4*3</f>
        <v>0.53842415635584551</v>
      </c>
    </row>
    <row r="7" spans="1:23" x14ac:dyDescent="0.3">
      <c r="A7" t="s">
        <v>5</v>
      </c>
      <c r="B7" s="6">
        <f>'solver (2)'!B7</f>
        <v>1</v>
      </c>
      <c r="C7" s="6">
        <f>'solver (2)'!C7</f>
        <v>3</v>
      </c>
      <c r="D7" s="1">
        <f>'solver (2)'!D7</f>
        <v>3</v>
      </c>
      <c r="E7" s="1">
        <f>'solver (2)'!E7</f>
        <v>5</v>
      </c>
      <c r="T7" s="28" t="s">
        <v>35</v>
      </c>
      <c r="U7" s="29" t="s">
        <v>33</v>
      </c>
      <c r="V7" s="29" t="s">
        <v>34</v>
      </c>
      <c r="W7" s="30" t="s">
        <v>36</v>
      </c>
    </row>
    <row r="8" spans="1:23" x14ac:dyDescent="0.3">
      <c r="A8" t="s">
        <v>6</v>
      </c>
      <c r="B8" s="11">
        <f>'solver (2)'!B8</f>
        <v>3.4919501632060186</v>
      </c>
      <c r="C8" s="11">
        <f>'solver (2)'!C8</f>
        <v>3.519449980432817</v>
      </c>
      <c r="D8" s="1">
        <f>'solver (2)'!D8</f>
        <v>3.8594298193340739</v>
      </c>
      <c r="E8" s="13">
        <f>'solver (2)'!E8</f>
        <v>4.6639846406521883</v>
      </c>
      <c r="F8" s="14" t="s">
        <v>20</v>
      </c>
      <c r="T8" s="26">
        <v>3</v>
      </c>
      <c r="U8" s="24">
        <f>E8^2</f>
        <v>21.752752728239521</v>
      </c>
      <c r="V8" s="24">
        <f>B8^2</f>
        <v>12.19371594231454</v>
      </c>
      <c r="W8" s="22">
        <f>U8-V8</f>
        <v>9.559036785924981</v>
      </c>
    </row>
    <row r="9" spans="1:23" ht="15" thickBot="1" x14ac:dyDescent="0.35">
      <c r="A9" t="s">
        <v>7</v>
      </c>
      <c r="B9" s="3">
        <f>'solver (2)'!B9</f>
        <v>2.2000000000000002</v>
      </c>
      <c r="C9" s="3">
        <f>'solver (2)'!C9</f>
        <v>3.3143630777283666</v>
      </c>
      <c r="D9" s="1">
        <f>'solver (2)'!D9</f>
        <v>4</v>
      </c>
      <c r="E9" s="1">
        <f>'solver (2)'!E9</f>
        <v>6</v>
      </c>
      <c r="T9" s="27">
        <v>6</v>
      </c>
      <c r="U9" s="25">
        <f>E11^2</f>
        <v>44.449922676549456</v>
      </c>
      <c r="V9" s="25">
        <f>B11^2</f>
        <v>16.339869136139377</v>
      </c>
      <c r="W9" s="23">
        <f>U9-V9</f>
        <v>28.110053540410078</v>
      </c>
    </row>
    <row r="10" spans="1:23" x14ac:dyDescent="0.3">
      <c r="A10" t="s">
        <v>8</v>
      </c>
      <c r="B10" s="1">
        <f>'solver (2)'!B10</f>
        <v>1</v>
      </c>
      <c r="C10" s="1">
        <f>'solver (2)'!C10</f>
        <v>2</v>
      </c>
      <c r="D10" s="9">
        <f>'solver (2)'!D10</f>
        <v>2</v>
      </c>
      <c r="E10" s="9">
        <f>'solver (2)'!E10</f>
        <v>3</v>
      </c>
      <c r="T10" s="28" t="s">
        <v>37</v>
      </c>
      <c r="U10" s="30" t="s">
        <v>31</v>
      </c>
    </row>
    <row r="11" spans="1:23" x14ac:dyDescent="0.3">
      <c r="A11" t="s">
        <v>9</v>
      </c>
      <c r="B11" s="15">
        <f>'solver (2)'!B11</f>
        <v>4.0422603993482875</v>
      </c>
      <c r="C11" s="15">
        <f>'solver (2)'!C11</f>
        <v>6.1074513989229384</v>
      </c>
      <c r="D11" s="1">
        <f>'solver (2)'!D11</f>
        <v>5.8605027605201947</v>
      </c>
      <c r="E11" s="13">
        <f>'solver (2)'!E11</f>
        <v>6.6670775214144209</v>
      </c>
      <c r="F11" s="14" t="s">
        <v>20</v>
      </c>
      <c r="T11" s="26">
        <v>1</v>
      </c>
      <c r="U11" s="22">
        <f>1-M4</f>
        <v>0.83479088839138882</v>
      </c>
    </row>
    <row r="12" spans="1:23" ht="15" thickBot="1" x14ac:dyDescent="0.35">
      <c r="T12" s="27">
        <v>2</v>
      </c>
      <c r="U12" s="23">
        <f>1-N4</f>
        <v>0.82052528121471813</v>
      </c>
    </row>
    <row r="13" spans="1:23" x14ac:dyDescent="0.3">
      <c r="T13" s="28" t="s">
        <v>32</v>
      </c>
      <c r="U13" s="30" t="s">
        <v>38</v>
      </c>
    </row>
    <row r="14" spans="1:23" x14ac:dyDescent="0.3">
      <c r="A14" t="s">
        <v>15</v>
      </c>
      <c r="T14" s="26">
        <v>1</v>
      </c>
      <c r="U14" s="22">
        <f>M4^2*3</f>
        <v>8.188215167551964E-2</v>
      </c>
    </row>
    <row r="15" spans="1:23" ht="15" thickBot="1" x14ac:dyDescent="0.35">
      <c r="A15" t="s">
        <v>15</v>
      </c>
      <c r="C15" t="s">
        <v>11</v>
      </c>
      <c r="E15" t="s">
        <v>12</v>
      </c>
      <c r="T15" s="26">
        <v>2</v>
      </c>
      <c r="U15" s="22">
        <f>N4^2*3</f>
        <v>9.6633524049168001E-2</v>
      </c>
    </row>
    <row r="16" spans="1:23" x14ac:dyDescent="0.3">
      <c r="A16" t="s">
        <v>15</v>
      </c>
      <c r="T16" s="28"/>
      <c r="U16" s="30" t="s">
        <v>39</v>
      </c>
      <c r="V16" s="24"/>
      <c r="W16" s="24"/>
    </row>
    <row r="17" spans="1:23" x14ac:dyDescent="0.3">
      <c r="A17" t="s">
        <v>15</v>
      </c>
      <c r="T17" s="26">
        <v>3</v>
      </c>
      <c r="U17" s="22">
        <f>(D8*E8)-(B8*C8)</f>
        <v>5.7105774654813768</v>
      </c>
      <c r="V17" s="24"/>
      <c r="W17" s="24"/>
    </row>
    <row r="18" spans="1:23" ht="15" thickBot="1" x14ac:dyDescent="0.35">
      <c r="A18" t="s">
        <v>15</v>
      </c>
      <c r="T18" s="27">
        <v>6</v>
      </c>
      <c r="U18" s="23">
        <f>(D11*E11)-(B11*C11)</f>
        <v>14.384517288040854</v>
      </c>
      <c r="V18" s="24"/>
      <c r="W18" s="24"/>
    </row>
    <row r="19" spans="1:23" x14ac:dyDescent="0.3">
      <c r="A19" t="s">
        <v>15</v>
      </c>
      <c r="T19" s="28" t="s">
        <v>40</v>
      </c>
      <c r="U19" s="30" t="s">
        <v>31</v>
      </c>
      <c r="V19" s="24"/>
      <c r="W19" s="24"/>
    </row>
    <row r="20" spans="1:23" x14ac:dyDescent="0.3">
      <c r="A20" t="s">
        <v>15</v>
      </c>
      <c r="B20" t="s">
        <v>10</v>
      </c>
      <c r="G20" t="s">
        <v>13</v>
      </c>
      <c r="T20" s="26">
        <v>1</v>
      </c>
      <c r="U20" s="22">
        <f>M4^3</f>
        <v>4.509225844971384E-3</v>
      </c>
    </row>
    <row r="21" spans="1:23" ht="15" thickBot="1" x14ac:dyDescent="0.35">
      <c r="A21" t="s">
        <v>15</v>
      </c>
      <c r="T21" s="27">
        <v>2</v>
      </c>
      <c r="U21" s="23">
        <f>N4^3</f>
        <v>5.7810915179850658E-3</v>
      </c>
    </row>
    <row r="22" spans="1:23" x14ac:dyDescent="0.3">
      <c r="B22" t="s">
        <v>14</v>
      </c>
      <c r="C22" t="s">
        <v>14</v>
      </c>
      <c r="D22" t="s">
        <v>14</v>
      </c>
      <c r="E22" t="s">
        <v>14</v>
      </c>
      <c r="F22" t="s">
        <v>14</v>
      </c>
      <c r="G22" t="s">
        <v>14</v>
      </c>
      <c r="H22" t="s">
        <v>14</v>
      </c>
      <c r="T22" s="28"/>
      <c r="U22" s="30" t="s">
        <v>41</v>
      </c>
    </row>
    <row r="23" spans="1:23" x14ac:dyDescent="0.3">
      <c r="T23" s="26">
        <v>3</v>
      </c>
      <c r="U23" s="22">
        <f>D8-E8+B8-C8</f>
        <v>-0.83205463854491279</v>
      </c>
    </row>
    <row r="24" spans="1:23" ht="15" thickBot="1" x14ac:dyDescent="0.35">
      <c r="T24" s="27">
        <v>6</v>
      </c>
      <c r="U24" s="23">
        <f>D11-E11+B11-C11</f>
        <v>-2.8717657604688771</v>
      </c>
    </row>
    <row r="25" spans="1:23" x14ac:dyDescent="0.3">
      <c r="T25" s="28"/>
      <c r="U25" s="30" t="s">
        <v>42</v>
      </c>
    </row>
    <row r="26" spans="1:23" x14ac:dyDescent="0.3">
      <c r="T26" s="26">
        <v>3</v>
      </c>
      <c r="U26" s="22">
        <f>D8-E8-B8+C8</f>
        <v>-0.777055004091316</v>
      </c>
    </row>
    <row r="27" spans="1:23" ht="15" thickBot="1" x14ac:dyDescent="0.35">
      <c r="T27" s="27">
        <v>6</v>
      </c>
      <c r="U27" s="23">
        <f>D11-E11-B11+C11</f>
        <v>1.2586162386804247</v>
      </c>
    </row>
    <row r="28" spans="1:23" x14ac:dyDescent="0.3">
      <c r="T28" s="31" t="s">
        <v>43</v>
      </c>
      <c r="U28" s="34" t="s">
        <v>31</v>
      </c>
    </row>
    <row r="29" spans="1:23" x14ac:dyDescent="0.3">
      <c r="T29" s="32">
        <v>1</v>
      </c>
      <c r="U29" s="22">
        <f>M4*2</f>
        <v>0.33041822321722236</v>
      </c>
    </row>
    <row r="30" spans="1:23" ht="15" thickBot="1" x14ac:dyDescent="0.35">
      <c r="T30" s="33">
        <v>2</v>
      </c>
      <c r="U30" s="23">
        <f>2*N4</f>
        <v>0.35894943757056369</v>
      </c>
    </row>
    <row r="31" spans="1:23" x14ac:dyDescent="0.3">
      <c r="T31" s="31"/>
      <c r="U31" s="34" t="s">
        <v>44</v>
      </c>
    </row>
    <row r="32" spans="1:23" x14ac:dyDescent="0.3">
      <c r="T32" s="32">
        <v>3</v>
      </c>
      <c r="U32" s="22">
        <f>E8-B8</f>
        <v>1.1720344774461697</v>
      </c>
    </row>
    <row r="33" spans="20:21" ht="15" thickBot="1" x14ac:dyDescent="0.35">
      <c r="T33" s="33">
        <v>6</v>
      </c>
      <c r="U33" s="23">
        <f>E11-B11</f>
        <v>2.6248171220661334</v>
      </c>
    </row>
    <row r="34" spans="20:21" x14ac:dyDescent="0.3">
      <c r="T34" s="31"/>
      <c r="U34" s="34" t="s">
        <v>38</v>
      </c>
    </row>
    <row r="35" spans="20:21" x14ac:dyDescent="0.3">
      <c r="T35" s="32">
        <v>1</v>
      </c>
      <c r="U35" s="22">
        <f>M4^2</f>
        <v>2.7294050558506547E-2</v>
      </c>
    </row>
    <row r="36" spans="20:21" ht="15" thickBot="1" x14ac:dyDescent="0.35">
      <c r="T36" s="33">
        <v>2</v>
      </c>
      <c r="U36" s="23">
        <f>N4^2</f>
        <v>3.2211174683056003E-2</v>
      </c>
    </row>
    <row r="37" spans="20:21" x14ac:dyDescent="0.3">
      <c r="T37" s="31"/>
      <c r="U37" s="34" t="s">
        <v>45</v>
      </c>
    </row>
    <row r="38" spans="20:21" x14ac:dyDescent="0.3">
      <c r="T38" s="32">
        <v>3</v>
      </c>
      <c r="U38" s="22">
        <f>D8+B8-E8-C8</f>
        <v>-0.83205463854491279</v>
      </c>
    </row>
    <row r="39" spans="20:21" ht="15" thickBot="1" x14ac:dyDescent="0.35">
      <c r="T39" s="33">
        <v>6</v>
      </c>
      <c r="U39" s="23">
        <f>D11+B11-E11-C11</f>
        <v>-2.871765760468878</v>
      </c>
    </row>
    <row r="40" spans="20:21" x14ac:dyDescent="0.3">
      <c r="T40" s="31" t="s">
        <v>46</v>
      </c>
      <c r="U40" s="21"/>
    </row>
    <row r="41" spans="20:21" x14ac:dyDescent="0.3">
      <c r="T41" s="32">
        <v>1</v>
      </c>
      <c r="U41" s="22">
        <f>(U29*U32)+(U35*U38)</f>
        <v>0.36455140821520432</v>
      </c>
    </row>
    <row r="42" spans="20:21" x14ac:dyDescent="0.3">
      <c r="T42" s="32">
        <v>2</v>
      </c>
      <c r="U42" s="22">
        <f>(U30*U33)+(U36*U39)</f>
        <v>0.84967368113194197</v>
      </c>
    </row>
    <row r="43" spans="20:21" ht="15" thickBot="1" x14ac:dyDescent="0.35">
      <c r="T43" s="35" t="s">
        <v>47</v>
      </c>
      <c r="U43" s="36">
        <f>U41+U42</f>
        <v>1.2142250893471462</v>
      </c>
    </row>
    <row r="44" spans="20:21" x14ac:dyDescent="0.3">
      <c r="T44" s="28" t="s">
        <v>46</v>
      </c>
      <c r="U44" s="21"/>
    </row>
    <row r="45" spans="20:21" x14ac:dyDescent="0.3">
      <c r="T45" s="26" t="s">
        <v>48</v>
      </c>
      <c r="U45" s="22">
        <f>U5*W8*U11+U14*U17+U20*U23*U26</f>
        <v>4.4255152458995362</v>
      </c>
    </row>
    <row r="46" spans="20:21" x14ac:dyDescent="0.3">
      <c r="T46" s="26" t="s">
        <v>49</v>
      </c>
      <c r="U46" s="22">
        <f>U6*W9*U12+U15*U18+U21*U24*U27</f>
        <v>13.787889452949084</v>
      </c>
    </row>
    <row r="47" spans="20:21" ht="15" thickBot="1" x14ac:dyDescent="0.35">
      <c r="T47" s="27" t="s">
        <v>47</v>
      </c>
      <c r="U47" s="23">
        <f>SUM(U45:U46)</f>
        <v>18.21340469884862</v>
      </c>
    </row>
    <row r="48" spans="20:21" x14ac:dyDescent="0.3">
      <c r="T48" s="37" t="s">
        <v>50</v>
      </c>
      <c r="U48">
        <f>U47/U43/3</f>
        <v>5.0000077851137803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e2</vt:lpstr>
      <vt:lpstr>e1</vt:lpstr>
      <vt:lpstr>solver</vt:lpstr>
      <vt:lpstr>solver (2)</vt:lpstr>
      <vt:lpstr>e1 (2)</vt:lpstr>
      <vt:lpstr>e2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2021-05-01T15:19:48Z</dcterms:created>
  <dcterms:modified xsi:type="dcterms:W3CDTF">2021-05-01T17:39:50Z</dcterms:modified>
</cp:coreProperties>
</file>