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A533736D-4195-44A4-A35E-59749AA15F58}" xr6:coauthVersionLast="46" xr6:coauthVersionMax="46" xr10:uidLastSave="{00000000-0000-0000-0000-000000000000}"/>
  <bookViews>
    <workbookView xWindow="-108" yWindow="-108" windowWidth="23256" windowHeight="12720" activeTab="2" xr2:uid="{728E7644-363F-47B0-A214-1D8C9793017F}"/>
  </bookViews>
  <sheets>
    <sheet name="e2" sheetId="2" r:id="rId1"/>
    <sheet name="e1" sheetId="1" r:id="rId2"/>
    <sheet name="solver" sheetId="3" r:id="rId3"/>
    <sheet name="solver (2)" sheetId="5" r:id="rId4"/>
    <sheet name="e1 (2)" sheetId="6" r:id="rId5"/>
    <sheet name="e2 (2)" sheetId="7" r:id="rId6"/>
  </sheets>
  <definedNames>
    <definedName name="solver_adj" localSheetId="2" hidden="1">solver!$B$6:$E$11</definedName>
    <definedName name="solver_adj" localSheetId="3" hidden="1">'solver (2)'!$B$6:$E$11</definedName>
    <definedName name="solver_cvg" localSheetId="2" hidden="1">"""""""""""""""""""""""""""""""""""""""""""""""""""""""""""""""0,0001"""""""""""""""""""""""""""""""""""""""""""""""""""""""""""""""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2" hidden="1">1</definedName>
    <definedName name="solver_drv" localSheetId="3" hidden="1">1</definedName>
    <definedName name="solver_eng" localSheetId="2" hidden="1">1</definedName>
    <definedName name="solver_eng" localSheetId="3" hidden="1">1</definedName>
    <definedName name="solver_est" localSheetId="2" hidden="1">1</definedName>
    <definedName name="solver_est" localSheetId="3" hidden="1">1</definedName>
    <definedName name="solver_itr" localSheetId="2" hidden="1">2147483647</definedName>
    <definedName name="solver_itr" localSheetId="3" hidden="1">2147483647</definedName>
    <definedName name="solver_lhs1" localSheetId="2" hidden="1">solver!$H$6:$J$11</definedName>
    <definedName name="solver_lhs1" localSheetId="3" hidden="1">'solver (2)'!$H$6:$J$11</definedName>
    <definedName name="solver_lhs2" localSheetId="2" hidden="1">solver!$N$6:$N$11</definedName>
    <definedName name="solver_lhs2" localSheetId="3" hidden="1">'solver (2)'!$N$6:$N$11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"""""""""""""""""""""""""""""""""""""""""""""""""""""""""""""""0,075"""""""""""""""""""""""""""""""""""""""""""""""""""""""""""""""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2" hidden="1">2</definedName>
    <definedName name="solver_msl" localSheetId="3" hidden="1">2</definedName>
    <definedName name="solver_neg" localSheetId="2" hidden="1">1</definedName>
    <definedName name="solver_neg" localSheetId="3" hidden="1">1</definedName>
    <definedName name="solver_nod" localSheetId="2" hidden="1">2147483647</definedName>
    <definedName name="solver_nod" localSheetId="3" hidden="1">2147483647</definedName>
    <definedName name="solver_num" localSheetId="2" hidden="1">2</definedName>
    <definedName name="solver_num" localSheetId="3" hidden="1">2</definedName>
    <definedName name="solver_nwt" localSheetId="2" hidden="1">1</definedName>
    <definedName name="solver_nwt" localSheetId="3" hidden="1">1</definedName>
    <definedName name="solver_opt" localSheetId="2" hidden="1">solver!$F$5</definedName>
    <definedName name="solver_opt" localSheetId="3" hidden="1">'solver (2)'!$F$5</definedName>
    <definedName name="solver_pre" localSheetId="2" hidden="1">"""""""""""""""""""""""""""""""""""""""""""""""""""""""""""""""0,000001"""""""""""""""""""""""""""""""""""""""""""""""""""""""""""""""</definedName>
    <definedName name="solver_pre" localSheetId="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2" hidden="1">1</definedName>
    <definedName name="solver_rbv" localSheetId="3" hidden="1">1</definedName>
    <definedName name="solver_rel1" localSheetId="2" hidden="1">3</definedName>
    <definedName name="solver_rel1" localSheetId="3" hidden="1">3</definedName>
    <definedName name="solver_rel2" localSheetId="2" hidden="1">2</definedName>
    <definedName name="solver_rel2" localSheetId="3" hidden="1">2</definedName>
    <definedName name="solver_rhs1" localSheetId="2" hidden="1">0</definedName>
    <definedName name="solver_rhs1" localSheetId="3" hidden="1">0</definedName>
    <definedName name="solver_rhs2" localSheetId="2" hidden="1">0</definedName>
    <definedName name="solver_rhs2" localSheetId="3" hidden="1">0</definedName>
    <definedName name="solver_rlx" localSheetId="2" hidden="1">2</definedName>
    <definedName name="solver_rlx" localSheetId="3" hidden="1">2</definedName>
    <definedName name="solver_rsd" localSheetId="2" hidden="1">0</definedName>
    <definedName name="solver_rsd" localSheetId="3" hidden="1">0</definedName>
    <definedName name="solver_scl" localSheetId="2" hidden="1">1</definedName>
    <definedName name="solver_scl" localSheetId="3" hidden="1">1</definedName>
    <definedName name="solver_sho" localSheetId="2" hidden="1">2</definedName>
    <definedName name="solver_sho" localSheetId="3" hidden="1">2</definedName>
    <definedName name="solver_ssz" localSheetId="2" hidden="1">100</definedName>
    <definedName name="solver_ssz" localSheetId="3" hidden="1">100</definedName>
    <definedName name="solver_tim" localSheetId="2" hidden="1">2147483647</definedName>
    <definedName name="solver_tim" localSheetId="3" hidden="1">2147483647</definedName>
    <definedName name="solver_tol" localSheetId="2" hidden="1">0.01</definedName>
    <definedName name="solver_tol" localSheetId="3" hidden="1">0.01</definedName>
    <definedName name="solver_typ" localSheetId="2" hidden="1">2</definedName>
    <definedName name="solver_typ" localSheetId="3" hidden="1">2</definedName>
    <definedName name="solver_val" localSheetId="2" hidden="1">0</definedName>
    <definedName name="solver_val" localSheetId="3" hidden="1">0</definedName>
    <definedName name="solver_ver" localSheetId="2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M11" i="5"/>
  <c r="L11" i="5"/>
  <c r="J11" i="5"/>
  <c r="I11" i="5"/>
  <c r="H11" i="5"/>
  <c r="M10" i="5"/>
  <c r="L10" i="5"/>
  <c r="J10" i="5"/>
  <c r="I10" i="5"/>
  <c r="H10" i="5"/>
  <c r="M9" i="5"/>
  <c r="L9" i="5"/>
  <c r="J9" i="5"/>
  <c r="I9" i="5"/>
  <c r="H9" i="5"/>
  <c r="M8" i="5"/>
  <c r="L8" i="5"/>
  <c r="J8" i="5"/>
  <c r="I8" i="5"/>
  <c r="H8" i="5"/>
  <c r="M7" i="5"/>
  <c r="L7" i="5"/>
  <c r="J7" i="5"/>
  <c r="I7" i="5"/>
  <c r="H7" i="5"/>
  <c r="M6" i="5"/>
  <c r="L6" i="5"/>
  <c r="J6" i="5"/>
  <c r="I6" i="5"/>
  <c r="H6" i="5"/>
  <c r="M11" i="3"/>
  <c r="L11" i="3"/>
  <c r="M10" i="3"/>
  <c r="L10" i="3"/>
  <c r="M9" i="3"/>
  <c r="L9" i="3"/>
  <c r="M8" i="3"/>
  <c r="L8" i="3"/>
  <c r="M7" i="3"/>
  <c r="L7" i="3"/>
  <c r="M6" i="3"/>
  <c r="L6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E11" i="7"/>
  <c r="D11" i="7"/>
  <c r="C11" i="7"/>
  <c r="B11" i="7"/>
  <c r="V9" i="7" s="1"/>
  <c r="E10" i="7"/>
  <c r="D10" i="7"/>
  <c r="C10" i="7"/>
  <c r="B10" i="7"/>
  <c r="E9" i="7"/>
  <c r="D9" i="7"/>
  <c r="C9" i="7"/>
  <c r="B9" i="7"/>
  <c r="E8" i="7"/>
  <c r="D8" i="7"/>
  <c r="C8" i="7"/>
  <c r="B8" i="7"/>
  <c r="E7" i="7"/>
  <c r="D7" i="7"/>
  <c r="C7" i="7"/>
  <c r="B7" i="7"/>
  <c r="E6" i="7"/>
  <c r="D6" i="7"/>
  <c r="C6" i="7"/>
  <c r="B6" i="7"/>
  <c r="E11" i="6"/>
  <c r="D11" i="6"/>
  <c r="C11" i="6"/>
  <c r="B11" i="6"/>
  <c r="V9" i="6" s="1"/>
  <c r="E10" i="6"/>
  <c r="D10" i="6"/>
  <c r="C10" i="6"/>
  <c r="B10" i="6"/>
  <c r="E9" i="6"/>
  <c r="D9" i="6"/>
  <c r="C9" i="6"/>
  <c r="B9" i="6"/>
  <c r="E8" i="6"/>
  <c r="D8" i="6"/>
  <c r="C8" i="6"/>
  <c r="B8" i="6"/>
  <c r="E7" i="6"/>
  <c r="D7" i="6"/>
  <c r="C7" i="6"/>
  <c r="B7" i="6"/>
  <c r="E6" i="6"/>
  <c r="D6" i="6"/>
  <c r="C6" i="6"/>
  <c r="B6" i="6"/>
  <c r="L2" i="7"/>
  <c r="K2" i="7"/>
  <c r="J2" i="7"/>
  <c r="I2" i="7"/>
  <c r="L2" i="6"/>
  <c r="K2" i="6"/>
  <c r="J2" i="6"/>
  <c r="I2" i="6"/>
  <c r="D20" i="5"/>
  <c r="D19" i="5"/>
  <c r="D18" i="5"/>
  <c r="D17" i="5"/>
  <c r="D16" i="5"/>
  <c r="D15" i="5"/>
  <c r="C3" i="5"/>
  <c r="B3" i="5"/>
  <c r="C2" i="5"/>
  <c r="B2" i="5"/>
  <c r="D8" i="2"/>
  <c r="D6" i="1"/>
  <c r="D20" i="3"/>
  <c r="D19" i="3"/>
  <c r="D18" i="3"/>
  <c r="D17" i="3"/>
  <c r="D16" i="3"/>
  <c r="D15" i="3"/>
  <c r="E11" i="2"/>
  <c r="D11" i="2"/>
  <c r="C11" i="2"/>
  <c r="B11" i="2"/>
  <c r="V9" i="2" s="1"/>
  <c r="E10" i="2"/>
  <c r="D10" i="2"/>
  <c r="C10" i="2"/>
  <c r="B10" i="2"/>
  <c r="E9" i="2"/>
  <c r="D9" i="2"/>
  <c r="C9" i="2"/>
  <c r="B9" i="2"/>
  <c r="E8" i="2"/>
  <c r="U8" i="2" s="1"/>
  <c r="C8" i="2"/>
  <c r="B8" i="2"/>
  <c r="V8" i="2" s="1"/>
  <c r="E7" i="2"/>
  <c r="D7" i="2"/>
  <c r="C7" i="2"/>
  <c r="B7" i="2"/>
  <c r="E6" i="2"/>
  <c r="C6" i="2"/>
  <c r="B6" i="2"/>
  <c r="E11" i="1"/>
  <c r="U9" i="1" s="1"/>
  <c r="D11" i="1"/>
  <c r="C11" i="1"/>
  <c r="B11" i="1"/>
  <c r="V9" i="1" s="1"/>
  <c r="E10" i="1"/>
  <c r="D10" i="1"/>
  <c r="C10" i="1"/>
  <c r="B10" i="1"/>
  <c r="E9" i="1"/>
  <c r="D9" i="1"/>
  <c r="C9" i="1"/>
  <c r="B9" i="1"/>
  <c r="E8" i="1"/>
  <c r="C8" i="1"/>
  <c r="B8" i="1"/>
  <c r="V8" i="1" s="1"/>
  <c r="E7" i="1"/>
  <c r="D7" i="1"/>
  <c r="C7" i="1"/>
  <c r="B7" i="1"/>
  <c r="E6" i="1"/>
  <c r="C6" i="1"/>
  <c r="B6" i="1"/>
  <c r="C3" i="3"/>
  <c r="B3" i="3"/>
  <c r="C2" i="3"/>
  <c r="B2" i="3"/>
  <c r="L2" i="2"/>
  <c r="K2" i="2"/>
  <c r="J2" i="2"/>
  <c r="I2" i="2"/>
  <c r="L2" i="1"/>
  <c r="K2" i="1"/>
  <c r="J2" i="1"/>
  <c r="I2" i="1"/>
  <c r="N9" i="5" l="1"/>
  <c r="N8" i="5"/>
  <c r="N7" i="5"/>
  <c r="N11" i="5"/>
  <c r="N6" i="5"/>
  <c r="N10" i="5"/>
  <c r="N8" i="3"/>
  <c r="N6" i="3"/>
  <c r="N10" i="3"/>
  <c r="N11" i="3"/>
  <c r="N7" i="3"/>
  <c r="N9" i="3"/>
  <c r="J4" i="6"/>
  <c r="K4" i="6"/>
  <c r="U38" i="7"/>
  <c r="U32" i="6"/>
  <c r="U32" i="7"/>
  <c r="I4" i="7"/>
  <c r="U33" i="7"/>
  <c r="U24" i="6"/>
  <c r="U9" i="6"/>
  <c r="W9" i="6" s="1"/>
  <c r="I4" i="6"/>
  <c r="U17" i="6"/>
  <c r="L4" i="6"/>
  <c r="L4" i="7"/>
  <c r="U23" i="7"/>
  <c r="U39" i="6"/>
  <c r="K4" i="7"/>
  <c r="J4" i="7"/>
  <c r="U27" i="7"/>
  <c r="U24" i="7"/>
  <c r="U39" i="7"/>
  <c r="U33" i="6"/>
  <c r="U38" i="6"/>
  <c r="U27" i="6"/>
  <c r="U17" i="7"/>
  <c r="U9" i="7"/>
  <c r="W9" i="7" s="1"/>
  <c r="U18" i="7"/>
  <c r="U8" i="7"/>
  <c r="V8" i="7"/>
  <c r="U26" i="7"/>
  <c r="U18" i="6"/>
  <c r="U8" i="6"/>
  <c r="V8" i="6"/>
  <c r="U23" i="6"/>
  <c r="U26" i="6"/>
  <c r="U32" i="1"/>
  <c r="U39" i="2"/>
  <c r="U33" i="2"/>
  <c r="U18" i="1"/>
  <c r="U8" i="1"/>
  <c r="W8" i="1" s="1"/>
  <c r="W8" i="2"/>
  <c r="U9" i="2"/>
  <c r="W9" i="2" s="1"/>
  <c r="U32" i="2"/>
  <c r="U17" i="2"/>
  <c r="W9" i="1"/>
  <c r="U24" i="1"/>
  <c r="U23" i="2"/>
  <c r="U33" i="1"/>
  <c r="U18" i="2"/>
  <c r="U24" i="2"/>
  <c r="U27" i="1"/>
  <c r="U39" i="1"/>
  <c r="U26" i="2"/>
  <c r="U38" i="2"/>
  <c r="U27" i="2"/>
  <c r="D8" i="1"/>
  <c r="D6" i="2"/>
  <c r="I4" i="2" s="1"/>
  <c r="L4" i="1"/>
  <c r="J4" i="1"/>
  <c r="L4" i="2"/>
  <c r="K4" i="2"/>
  <c r="J4" i="2"/>
  <c r="K4" i="1"/>
  <c r="I4" i="1"/>
  <c r="N4" i="6" l="1"/>
  <c r="U36" i="6" s="1"/>
  <c r="M4" i="6"/>
  <c r="U14" i="6" s="1"/>
  <c r="N4" i="7"/>
  <c r="U6" i="7" s="1"/>
  <c r="M4" i="7"/>
  <c r="U11" i="7" s="1"/>
  <c r="W8" i="7"/>
  <c r="W8" i="6"/>
  <c r="U17" i="1"/>
  <c r="U38" i="1"/>
  <c r="U26" i="1"/>
  <c r="U23" i="1"/>
  <c r="M4" i="2"/>
  <c r="N4" i="1"/>
  <c r="M4" i="1"/>
  <c r="N4" i="2"/>
  <c r="U15" i="6" l="1"/>
  <c r="P4" i="6"/>
  <c r="R4" i="6" s="1"/>
  <c r="U21" i="6"/>
  <c r="U30" i="6"/>
  <c r="U42" i="6" s="1"/>
  <c r="U6" i="6"/>
  <c r="U12" i="6"/>
  <c r="U35" i="6"/>
  <c r="U5" i="6"/>
  <c r="U20" i="6"/>
  <c r="U11" i="6"/>
  <c r="U29" i="6"/>
  <c r="O4" i="6"/>
  <c r="Q4" i="6" s="1"/>
  <c r="U15" i="7"/>
  <c r="U21" i="7"/>
  <c r="U30" i="7"/>
  <c r="P4" i="7"/>
  <c r="R4" i="7" s="1"/>
  <c r="U36" i="7"/>
  <c r="U12" i="7"/>
  <c r="U5" i="7"/>
  <c r="U14" i="7"/>
  <c r="U29" i="7"/>
  <c r="U20" i="7"/>
  <c r="O4" i="7"/>
  <c r="Q4" i="7" s="1"/>
  <c r="U35" i="7"/>
  <c r="P4" i="2"/>
  <c r="R4" i="2" s="1"/>
  <c r="U15" i="2"/>
  <c r="U6" i="2"/>
  <c r="U36" i="2"/>
  <c r="U12" i="2"/>
  <c r="U21" i="2"/>
  <c r="U30" i="2"/>
  <c r="O4" i="1"/>
  <c r="Q4" i="1" s="1"/>
  <c r="U29" i="1"/>
  <c r="U14" i="1"/>
  <c r="U35" i="1"/>
  <c r="U11" i="1"/>
  <c r="U5" i="1"/>
  <c r="U20" i="1"/>
  <c r="P4" i="1"/>
  <c r="R4" i="1" s="1"/>
  <c r="U30" i="1"/>
  <c r="U15" i="1"/>
  <c r="U21" i="1"/>
  <c r="U36" i="1"/>
  <c r="U12" i="1"/>
  <c r="U6" i="1"/>
  <c r="O4" i="2"/>
  <c r="Q4" i="2" s="1"/>
  <c r="U29" i="2"/>
  <c r="U14" i="2"/>
  <c r="U5" i="2"/>
  <c r="U35" i="2"/>
  <c r="U11" i="2"/>
  <c r="U20" i="2"/>
  <c r="S4" i="6" l="1"/>
  <c r="E2" i="6" s="1"/>
  <c r="U45" i="6"/>
  <c r="U46" i="6"/>
  <c r="U41" i="6"/>
  <c r="U43" i="6" s="1"/>
  <c r="U42" i="7"/>
  <c r="U45" i="7"/>
  <c r="U41" i="7"/>
  <c r="S4" i="7"/>
  <c r="E2" i="7" s="1"/>
  <c r="U46" i="7"/>
  <c r="U42" i="2"/>
  <c r="S4" i="1"/>
  <c r="E2" i="1" s="1"/>
  <c r="E2" i="3" s="1"/>
  <c r="F2" i="3" s="1"/>
  <c r="U46" i="2"/>
  <c r="S4" i="2"/>
  <c r="E2" i="2" s="1"/>
  <c r="F3" i="3" s="1"/>
  <c r="U45" i="2"/>
  <c r="U41" i="1"/>
  <c r="U42" i="1"/>
  <c r="U41" i="2"/>
  <c r="U46" i="1"/>
  <c r="U45" i="1"/>
  <c r="U47" i="6" l="1"/>
  <c r="U48" i="6" s="1"/>
  <c r="E2" i="5" s="1"/>
  <c r="U43" i="7"/>
  <c r="U47" i="7"/>
  <c r="U43" i="2"/>
  <c r="F5" i="3"/>
  <c r="U47" i="1"/>
  <c r="U47" i="2"/>
  <c r="U43" i="1"/>
  <c r="U48" i="7" l="1"/>
  <c r="E3" i="5" s="1"/>
  <c r="U48" i="1"/>
  <c r="F2" i="5" s="1"/>
  <c r="U48" i="2"/>
  <c r="F3" i="5" l="1"/>
  <c r="F5" i="5" s="1"/>
</calcChain>
</file>

<file path=xl/sharedStrings.xml><?xml version="1.0" encoding="utf-8"?>
<sst xmlns="http://schemas.openxmlformats.org/spreadsheetml/2006/main" count="464" uniqueCount="60">
  <si>
    <t>x1</t>
  </si>
  <si>
    <t>x2</t>
  </si>
  <si>
    <t>1. eset</t>
  </si>
  <si>
    <t>y</t>
  </si>
  <si>
    <t>trapéz1</t>
  </si>
  <si>
    <t>trapéz2</t>
  </si>
  <si>
    <t>trapéz3</t>
  </si>
  <si>
    <t>trapéz4</t>
  </si>
  <si>
    <t>trapéz5</t>
  </si>
  <si>
    <t>trapéz6</t>
  </si>
  <si>
    <t>A</t>
  </si>
  <si>
    <t>B</t>
  </si>
  <si>
    <t>C</t>
  </si>
  <si>
    <t>D</t>
  </si>
  <si>
    <t>X</t>
  </si>
  <si>
    <t>Y</t>
  </si>
  <si>
    <t>yb</t>
  </si>
  <si>
    <t>min</t>
  </si>
  <si>
    <t>tr1tr2</t>
  </si>
  <si>
    <t>tr4tr5</t>
  </si>
  <si>
    <t>&lt;--SOS!</t>
  </si>
  <si>
    <t>súly1</t>
  </si>
  <si>
    <t>súly2</t>
  </si>
  <si>
    <t>eset1</t>
  </si>
  <si>
    <t>eset2</t>
  </si>
  <si>
    <t>delta</t>
  </si>
  <si>
    <t>hiba</t>
  </si>
  <si>
    <t>origin</t>
  </si>
  <si>
    <t>ellenőrzés</t>
  </si>
  <si>
    <t>w1</t>
  </si>
  <si>
    <t>w2</t>
  </si>
  <si>
    <t>w</t>
  </si>
  <si>
    <t>*3</t>
  </si>
  <si>
    <t>d</t>
  </si>
  <si>
    <t>a</t>
  </si>
  <si>
    <t>^2</t>
  </si>
  <si>
    <t>különbség</t>
  </si>
  <si>
    <t>1-</t>
  </si>
  <si>
    <t>w^2</t>
  </si>
  <si>
    <t>cd-ab</t>
  </si>
  <si>
    <t>^3</t>
  </si>
  <si>
    <t>c-d+a-b</t>
  </si>
  <si>
    <t>c-d-a+b</t>
  </si>
  <si>
    <t>*2</t>
  </si>
  <si>
    <t>d-a</t>
  </si>
  <si>
    <t>c+a-d-b</t>
  </si>
  <si>
    <t>összevonás</t>
  </si>
  <si>
    <t>szum</t>
  </si>
  <si>
    <t>1(3)</t>
  </si>
  <si>
    <t>2(6)</t>
  </si>
  <si>
    <t>tört</t>
  </si>
  <si>
    <t>&lt;--helyes</t>
  </si>
  <si>
    <t>&lt;--téves</t>
  </si>
  <si>
    <t>B-A</t>
  </si>
  <si>
    <t>C-B</t>
  </si>
  <si>
    <t>D-C</t>
  </si>
  <si>
    <t>azonos</t>
  </si>
  <si>
    <t>&lt;--nem változik</t>
  </si>
  <si>
    <t>&lt;--nincs rá hivatkozás</t>
  </si>
  <si>
    <t>&lt;--változik az azonosság miatt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</si>
</sst>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0" fontId="0" fillId="2" borderId="0" xfId="0" applyFill="1"/>
    <xf numFmtId="0" fontId="0" fillId="4" borderId="1" xfId="0" applyFill="1" applyBorder="1"/>
    <xf numFmtId="0" fontId="0" fillId="4" borderId="0" xfId="0" applyFill="1"/>
    <xf numFmtId="0" fontId="0" fillId="5" borderId="0" xfId="0" applyFill="1"/>
    <xf numFmtId="0" fontId="0" fillId="5" borderId="1" xfId="0" applyFill="1" applyBorder="1"/>
    <xf numFmtId="0" fontId="0" fillId="6" borderId="0" xfId="0" applyFill="1"/>
    <xf numFmtId="0" fontId="0" fillId="6" borderId="1" xfId="0" applyFill="1" applyBorder="1"/>
    <xf numFmtId="0" fontId="0" fillId="7" borderId="0" xfId="0" applyFill="1"/>
    <xf numFmtId="0" fontId="1" fillId="0" borderId="1" xfId="0" applyFont="1" applyBorder="1"/>
    <xf numFmtId="0" fontId="1" fillId="0" borderId="0" xfId="0" applyFont="1"/>
    <xf numFmtId="0" fontId="0" fillId="7" borderId="1" xfId="0" applyFill="1" applyBorder="1"/>
    <xf numFmtId="0" fontId="0" fillId="8" borderId="0" xfId="0" applyFill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0" borderId="10" xfId="0" applyBorder="1"/>
    <xf numFmtId="0" fontId="0" fillId="9" borderId="8" xfId="0" applyFill="1" applyBorder="1"/>
    <xf numFmtId="0" fontId="0" fillId="9" borderId="6" xfId="0" applyFill="1" applyBorder="1"/>
    <xf numFmtId="0" fontId="0" fillId="9" borderId="3" xfId="0" applyFill="1" applyBorder="1"/>
    <xf numFmtId="0" fontId="0" fillId="9" borderId="9" xfId="0" applyFill="1" applyBorder="1"/>
    <xf numFmtId="0" fontId="0" fillId="9" borderId="4" xfId="0" applyFill="1" applyBorder="1"/>
    <xf numFmtId="0" fontId="0" fillId="10" borderId="3" xfId="0" applyFill="1" applyBorder="1"/>
    <xf numFmtId="0" fontId="0" fillId="10" borderId="8" xfId="0" applyFill="1" applyBorder="1"/>
    <xf numFmtId="0" fontId="0" fillId="10" borderId="6" xfId="0" applyFill="1" applyBorder="1"/>
    <xf numFmtId="0" fontId="0" fillId="10" borderId="4" xfId="0" applyFill="1" applyBorder="1"/>
    <xf numFmtId="0" fontId="1" fillId="10" borderId="6" xfId="0" applyFont="1" applyFill="1" applyBorder="1"/>
    <xf numFmtId="0" fontId="1" fillId="0" borderId="7" xfId="0" applyFont="1" applyBorder="1"/>
    <xf numFmtId="0" fontId="2" fillId="11" borderId="8" xfId="0" applyFont="1" applyFill="1" applyBorder="1"/>
    <xf numFmtId="0" fontId="2" fillId="11" borderId="0" xfId="0" applyFont="1" applyFill="1"/>
    <xf numFmtId="0" fontId="0" fillId="12" borderId="0" xfId="0" applyFill="1"/>
    <xf numFmtId="0" fontId="0" fillId="12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52493-C922-4A54-8152-E866C7373F4B}">
  <dimension ref="A1:W48"/>
  <sheetViews>
    <sheetView zoomScale="60" zoomScaleNormal="60" workbookViewId="0"/>
  </sheetViews>
  <sheetFormatPr defaultRowHeight="14.4" x14ac:dyDescent="0.3"/>
  <cols>
    <col min="1" max="1" width="7.44140625" bestFit="1" customWidth="1"/>
    <col min="2" max="4" width="4.33203125" bestFit="1" customWidth="1"/>
    <col min="5" max="5" width="13.109375" bestFit="1" customWidth="1"/>
    <col min="6" max="6" width="7.109375" customWidth="1"/>
    <col min="7" max="7" width="2.33203125" bestFit="1" customWidth="1"/>
    <col min="8" max="8" width="2.109375" bestFit="1" customWidth="1"/>
    <col min="9" max="12" width="7.44140625" bestFit="1" customWidth="1"/>
    <col min="13" max="14" width="6.109375" bestFit="1" customWidth="1"/>
    <col min="15" max="18" width="7.44140625" bestFit="1" customWidth="1"/>
    <col min="19" max="19" width="13.109375" bestFit="1" customWidth="1"/>
    <col min="20" max="20" width="10.88671875" bestFit="1" customWidth="1"/>
    <col min="21" max="21" width="13.109375" bestFit="1" customWidth="1"/>
    <col min="22" max="22" width="3.21875" bestFit="1" customWidth="1"/>
    <col min="23" max="23" width="9.7773437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6">
        <v>2.4</v>
      </c>
      <c r="C2" s="16">
        <v>2.6</v>
      </c>
      <c r="D2" s="16">
        <v>5</v>
      </c>
      <c r="E2" s="39">
        <f>S4</f>
        <v>4.9999625425733134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21</v>
      </c>
      <c r="R2" t="s">
        <v>22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28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D4-(D4-E4)*(B2-D6)/(E6-D6)</f>
        <v>0.93161969856938076</v>
      </c>
      <c r="J4" s="4">
        <f>B4+(C4-B4)*(B2-B9)/(C9-B9)</f>
        <v>0.14068529618241116</v>
      </c>
      <c r="K4" s="7">
        <f>B4+(C4-B4)*(C2-B7)/(C7-B7)</f>
        <v>0.79587787380371278</v>
      </c>
      <c r="L4" s="8">
        <f>D4-(D4-E4)*(C2-D10)/(E10-D10)</f>
        <v>0.39999999999999991</v>
      </c>
      <c r="M4">
        <f>MIN(I4,K4)</f>
        <v>0.79587787380371278</v>
      </c>
      <c r="N4">
        <f>MIN(J4,L4)</f>
        <v>0.14068529618241116</v>
      </c>
      <c r="O4" s="10">
        <f>(C4-B4)*(C8-B8)-(C8-B8)*(1-M4)*((C4-B4)-M4)</f>
        <v>0.32512106971751642</v>
      </c>
      <c r="P4" s="12">
        <f>(C4-B4)*(C11-B11)-(C11-B11)*(1-N4)*((C4-B4)-N4)</f>
        <v>0.56944065943750122</v>
      </c>
      <c r="Q4">
        <f>O4*C8</f>
        <v>1.1231402919693869</v>
      </c>
      <c r="R4">
        <f>P4*C11</f>
        <v>3.3496348458253142</v>
      </c>
      <c r="S4" s="40">
        <f>(Q4+R4)/(O4+P4)</f>
        <v>4.9999625425733134</v>
      </c>
      <c r="T4" s="28" t="s">
        <v>32</v>
      </c>
      <c r="U4" s="30" t="s">
        <v>31</v>
      </c>
    </row>
    <row r="5" spans="1:23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6">
        <v>1</v>
      </c>
      <c r="U5" s="22">
        <f>M4*3</f>
        <v>2.3876336214111382</v>
      </c>
    </row>
    <row r="6" spans="1:23" ht="15" thickBot="1" x14ac:dyDescent="0.35">
      <c r="A6" t="s">
        <v>4</v>
      </c>
      <c r="B6" s="1">
        <f>solver!B6</f>
        <v>0.99741822414217762</v>
      </c>
      <c r="C6" s="1">
        <f>solver!C6</f>
        <v>1.6066093463424769</v>
      </c>
      <c r="D6" s="2">
        <f>solver!D6</f>
        <v>2.3583433274350862</v>
      </c>
      <c r="E6" s="2">
        <f>solver!E6</f>
        <v>2.9675344496353855</v>
      </c>
      <c r="T6" s="26">
        <v>2</v>
      </c>
      <c r="U6" s="22">
        <f>N4*3</f>
        <v>0.42205588854723347</v>
      </c>
    </row>
    <row r="7" spans="1:23" x14ac:dyDescent="0.3">
      <c r="A7" t="s">
        <v>5</v>
      </c>
      <c r="B7" s="6">
        <f>solver!B7</f>
        <v>1.0002451789672913</v>
      </c>
      <c r="C7" s="6">
        <f>solver!C7</f>
        <v>3.0102958082014646</v>
      </c>
      <c r="D7" s="1">
        <f>solver!D7</f>
        <v>3.0102958082014646</v>
      </c>
      <c r="E7" s="1">
        <f>solver!E7</f>
        <v>5.0203464374358218</v>
      </c>
      <c r="T7" s="28" t="s">
        <v>35</v>
      </c>
      <c r="U7" s="29" t="s">
        <v>33</v>
      </c>
      <c r="V7" s="29" t="s">
        <v>34</v>
      </c>
      <c r="W7" s="30" t="s">
        <v>36</v>
      </c>
    </row>
    <row r="8" spans="1:23" x14ac:dyDescent="0.3">
      <c r="A8" t="s">
        <v>6</v>
      </c>
      <c r="B8" s="11">
        <f>solver!B8</f>
        <v>3.1152729174601985</v>
      </c>
      <c r="C8" s="11">
        <f>solver!C8</f>
        <v>3.4545293940661388</v>
      </c>
      <c r="D8" s="1">
        <f>solver!D8</f>
        <v>4.1814052209217802</v>
      </c>
      <c r="E8" s="13">
        <f>solver!E8</f>
        <v>4.5206616975290057</v>
      </c>
      <c r="F8" s="14" t="s">
        <v>20</v>
      </c>
      <c r="T8" s="26">
        <v>3</v>
      </c>
      <c r="U8" s="24">
        <f>E8^2</f>
        <v>20.436382183505831</v>
      </c>
      <c r="V8" s="24">
        <f>B8^2</f>
        <v>9.7049253502609769</v>
      </c>
      <c r="W8" s="22">
        <f>U8-V8</f>
        <v>10.731456833244854</v>
      </c>
    </row>
    <row r="9" spans="1:23" ht="15" thickBot="1" x14ac:dyDescent="0.35">
      <c r="A9" t="s">
        <v>7</v>
      </c>
      <c r="B9" s="3">
        <f>solver!B9</f>
        <v>2.1617461793980515</v>
      </c>
      <c r="C9" s="3">
        <f>solver!C9</f>
        <v>3.8552694335484419</v>
      </c>
      <c r="D9" s="1">
        <f>solver!D9</f>
        <v>4.0690099956227961</v>
      </c>
      <c r="E9" s="1">
        <f>solver!E9</f>
        <v>5.7625332497728987</v>
      </c>
      <c r="T9" s="27">
        <v>6</v>
      </c>
      <c r="U9" s="25">
        <f>E11^2</f>
        <v>64.951779628466724</v>
      </c>
      <c r="V9" s="25">
        <f>B11^2</f>
        <v>13.729860735672062</v>
      </c>
      <c r="W9" s="23">
        <f>U9-V9</f>
        <v>51.221918892794662</v>
      </c>
    </row>
    <row r="10" spans="1:23" x14ac:dyDescent="0.3">
      <c r="A10" t="s">
        <v>8</v>
      </c>
      <c r="B10" s="1">
        <f>solver!B10</f>
        <v>1</v>
      </c>
      <c r="C10" s="1">
        <f>solver!C10</f>
        <v>2</v>
      </c>
      <c r="D10" s="9">
        <f>solver!D10</f>
        <v>2</v>
      </c>
      <c r="E10" s="9">
        <f>solver!E10</f>
        <v>3</v>
      </c>
      <c r="T10" s="28" t="s">
        <v>37</v>
      </c>
      <c r="U10" s="30" t="s">
        <v>31</v>
      </c>
    </row>
    <row r="11" spans="1:23" x14ac:dyDescent="0.3">
      <c r="A11" t="s">
        <v>9</v>
      </c>
      <c r="B11" s="15">
        <f>solver!B11</f>
        <v>3.7053826706120465</v>
      </c>
      <c r="C11" s="15">
        <f>solver!C11</f>
        <v>5.8823246817923307</v>
      </c>
      <c r="D11" s="1">
        <f>solver!D11</f>
        <v>5.8823246817923298</v>
      </c>
      <c r="E11" s="13">
        <f>solver!E11</f>
        <v>8.0592666929731713</v>
      </c>
      <c r="F11" s="14" t="s">
        <v>20</v>
      </c>
      <c r="T11" s="26">
        <v>1</v>
      </c>
      <c r="U11" s="22">
        <f>1-M4</f>
        <v>0.20412212619628722</v>
      </c>
    </row>
    <row r="12" spans="1:23" ht="15" thickBot="1" x14ac:dyDescent="0.35">
      <c r="T12" s="27">
        <v>2</v>
      </c>
      <c r="U12" s="23">
        <f>1-N4</f>
        <v>0.85931470381758879</v>
      </c>
    </row>
    <row r="13" spans="1:23" x14ac:dyDescent="0.3">
      <c r="T13" s="28" t="s">
        <v>32</v>
      </c>
      <c r="U13" s="30" t="s">
        <v>38</v>
      </c>
    </row>
    <row r="14" spans="1:23" x14ac:dyDescent="0.3">
      <c r="A14" t="s">
        <v>15</v>
      </c>
      <c r="T14" s="26">
        <v>1</v>
      </c>
      <c r="U14" s="22">
        <f>M4^2*3</f>
        <v>1.9002647700309558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6">
        <v>2</v>
      </c>
      <c r="U15" s="22">
        <f>N4^2*3</f>
        <v>5.9377057685798262E-2</v>
      </c>
    </row>
    <row r="16" spans="1:23" x14ac:dyDescent="0.3">
      <c r="A16" t="s">
        <v>15</v>
      </c>
      <c r="T16" s="28"/>
      <c r="U16" s="30" t="s">
        <v>39</v>
      </c>
      <c r="V16" s="24"/>
      <c r="W16" s="24"/>
    </row>
    <row r="17" spans="1:23" x14ac:dyDescent="0.3">
      <c r="A17" t="s">
        <v>15</v>
      </c>
      <c r="T17" s="26">
        <v>3</v>
      </c>
      <c r="U17" s="22">
        <f>(D8*E8)-(B8*C8)</f>
        <v>8.1409165601644684</v>
      </c>
      <c r="V17" s="24"/>
      <c r="W17" s="24"/>
    </row>
    <row r="18" spans="1:23" ht="15" thickBot="1" x14ac:dyDescent="0.35">
      <c r="A18" t="s">
        <v>15</v>
      </c>
      <c r="T18" s="27">
        <v>6</v>
      </c>
      <c r="U18" s="23">
        <f>(D11*E11)-(B11*C11)</f>
        <v>25.610959446396112</v>
      </c>
      <c r="V18" s="24"/>
      <c r="W18" s="24"/>
    </row>
    <row r="19" spans="1:23" x14ac:dyDescent="0.3">
      <c r="A19" t="s">
        <v>15</v>
      </c>
      <c r="T19" s="28" t="s">
        <v>40</v>
      </c>
      <c r="U19" s="30" t="s">
        <v>31</v>
      </c>
      <c r="V19" s="24"/>
      <c r="W19" s="24"/>
    </row>
    <row r="20" spans="1:23" x14ac:dyDescent="0.3">
      <c r="A20" t="s">
        <v>15</v>
      </c>
      <c r="B20" t="s">
        <v>10</v>
      </c>
      <c r="G20" t="s">
        <v>13</v>
      </c>
      <c r="T20" s="26">
        <v>1</v>
      </c>
      <c r="U20" s="22">
        <f>M4^3</f>
        <v>0.5041262282787794</v>
      </c>
    </row>
    <row r="21" spans="1:23" ht="15" thickBot="1" x14ac:dyDescent="0.35">
      <c r="A21" t="s">
        <v>15</v>
      </c>
      <c r="T21" s="27">
        <v>2</v>
      </c>
      <c r="U21" s="23">
        <f>N4^3</f>
        <v>2.7844929823222135E-3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8"/>
      <c r="U22" s="30" t="s">
        <v>41</v>
      </c>
    </row>
    <row r="23" spans="1:23" x14ac:dyDescent="0.3">
      <c r="T23" s="26">
        <v>3</v>
      </c>
      <c r="U23" s="22">
        <f>D8-E8+B8-C8</f>
        <v>-0.67851295321316574</v>
      </c>
    </row>
    <row r="24" spans="1:23" ht="15" thickBot="1" x14ac:dyDescent="0.35">
      <c r="T24" s="27">
        <v>6</v>
      </c>
      <c r="U24" s="23">
        <f>D11-E11+B11-C11</f>
        <v>-4.3538840223611253</v>
      </c>
    </row>
    <row r="25" spans="1:23" x14ac:dyDescent="0.3">
      <c r="T25" s="28"/>
      <c r="U25" s="30" t="s">
        <v>42</v>
      </c>
    </row>
    <row r="26" spans="1:23" x14ac:dyDescent="0.3">
      <c r="T26" s="26">
        <v>3</v>
      </c>
      <c r="U26" s="22">
        <f>D8-E8-B8+C8</f>
        <v>-1.2851941733060812E-12</v>
      </c>
    </row>
    <row r="27" spans="1:23" ht="15" thickBot="1" x14ac:dyDescent="0.35">
      <c r="T27" s="27">
        <v>6</v>
      </c>
      <c r="U27" s="23">
        <f>D11-E11-B11+C11</f>
        <v>-5.5688786915197852E-13</v>
      </c>
    </row>
    <row r="28" spans="1:23" x14ac:dyDescent="0.3">
      <c r="T28" s="31" t="s">
        <v>43</v>
      </c>
      <c r="U28" s="34" t="s">
        <v>31</v>
      </c>
    </row>
    <row r="29" spans="1:23" x14ac:dyDescent="0.3">
      <c r="T29" s="32">
        <v>1</v>
      </c>
      <c r="U29" s="22">
        <f>M4*2</f>
        <v>1.5917557476074256</v>
      </c>
    </row>
    <row r="30" spans="1:23" ht="15" thickBot="1" x14ac:dyDescent="0.35">
      <c r="T30" s="33">
        <v>2</v>
      </c>
      <c r="U30" s="23">
        <f>2*N4</f>
        <v>0.28137059236482231</v>
      </c>
    </row>
    <row r="31" spans="1:23" x14ac:dyDescent="0.3">
      <c r="T31" s="31"/>
      <c r="U31" s="34" t="s">
        <v>44</v>
      </c>
    </row>
    <row r="32" spans="1:23" x14ac:dyDescent="0.3">
      <c r="T32" s="32">
        <v>3</v>
      </c>
      <c r="U32" s="22">
        <f>E8-B8</f>
        <v>1.4053887800688072</v>
      </c>
    </row>
    <row r="33" spans="20:21" ht="15" thickBot="1" x14ac:dyDescent="0.35">
      <c r="T33" s="33">
        <v>6</v>
      </c>
      <c r="U33" s="23">
        <f>E11-B11</f>
        <v>4.3538840223611253</v>
      </c>
    </row>
    <row r="34" spans="20:21" x14ac:dyDescent="0.3">
      <c r="T34" s="31"/>
      <c r="U34" s="34" t="s">
        <v>38</v>
      </c>
    </row>
    <row r="35" spans="20:21" x14ac:dyDescent="0.3">
      <c r="T35" s="32">
        <v>1</v>
      </c>
      <c r="U35" s="22">
        <f>M4^2</f>
        <v>0.63342159001031861</v>
      </c>
    </row>
    <row r="36" spans="20:21" ht="15" thickBot="1" x14ac:dyDescent="0.35">
      <c r="T36" s="33">
        <v>2</v>
      </c>
      <c r="U36" s="23">
        <f>N4^2</f>
        <v>1.9792352561932753E-2</v>
      </c>
    </row>
    <row r="37" spans="20:21" x14ac:dyDescent="0.3">
      <c r="T37" s="31"/>
      <c r="U37" s="34" t="s">
        <v>45</v>
      </c>
    </row>
    <row r="38" spans="20:21" x14ac:dyDescent="0.3">
      <c r="T38" s="32">
        <v>3</v>
      </c>
      <c r="U38" s="22">
        <f>D8+B8-E8-C8</f>
        <v>-0.67851295321316574</v>
      </c>
    </row>
    <row r="39" spans="20:21" ht="15" thickBot="1" x14ac:dyDescent="0.35">
      <c r="T39" s="33">
        <v>6</v>
      </c>
      <c r="U39" s="23">
        <f>D11+B11-E11-C11</f>
        <v>-4.3538840223611261</v>
      </c>
    </row>
    <row r="40" spans="20:21" x14ac:dyDescent="0.3">
      <c r="T40" s="31" t="s">
        <v>46</v>
      </c>
      <c r="U40" s="21"/>
    </row>
    <row r="41" spans="20:21" x14ac:dyDescent="0.3">
      <c r="T41" s="32">
        <v>1</v>
      </c>
      <c r="U41" s="22">
        <f>(U29*U32)+(U35*U38)</f>
        <v>1.8072509146306317</v>
      </c>
    </row>
    <row r="42" spans="20:21" x14ac:dyDescent="0.3">
      <c r="T42" s="32">
        <v>2</v>
      </c>
      <c r="U42" s="22">
        <f>(U30*U33)+(U36*U39)</f>
        <v>1.1388813188751477</v>
      </c>
    </row>
    <row r="43" spans="20:21" ht="15" thickBot="1" x14ac:dyDescent="0.35">
      <c r="T43" s="35" t="s">
        <v>47</v>
      </c>
      <c r="U43" s="36">
        <f>U41+U42</f>
        <v>2.9461322335057796</v>
      </c>
    </row>
    <row r="44" spans="20:21" x14ac:dyDescent="0.3">
      <c r="T44" s="28" t="s">
        <v>46</v>
      </c>
      <c r="U44" s="21"/>
    </row>
    <row r="45" spans="20:21" x14ac:dyDescent="0.3">
      <c r="T45" s="26" t="s">
        <v>48</v>
      </c>
      <c r="U45" s="22">
        <f>U5*W8*U11+U14*U17+U20*U23*U26</f>
        <v>20.700074725497132</v>
      </c>
    </row>
    <row r="46" spans="20:21" x14ac:dyDescent="0.3">
      <c r="T46" s="26" t="s">
        <v>49</v>
      </c>
      <c r="U46" s="22">
        <f>U6*W9*U12+U15*U18+U21*U24*U27</f>
        <v>20.09780907495534</v>
      </c>
    </row>
    <row r="47" spans="20:21" ht="15" thickBot="1" x14ac:dyDescent="0.35">
      <c r="T47" s="27" t="s">
        <v>47</v>
      </c>
      <c r="U47" s="23">
        <f>SUM(U45:U46)</f>
        <v>40.797883800452468</v>
      </c>
    </row>
    <row r="48" spans="20:21" x14ac:dyDescent="0.3">
      <c r="T48" s="37" t="s">
        <v>50</v>
      </c>
      <c r="U48">
        <f>U47/U43/3</f>
        <v>4.6159824211176721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75D6-3D50-45FF-96A0-1D7D8583C9B1}">
  <dimension ref="A1:Y48"/>
  <sheetViews>
    <sheetView zoomScale="60" zoomScaleNormal="60" workbookViewId="0"/>
  </sheetViews>
  <sheetFormatPr defaultRowHeight="14.4" x14ac:dyDescent="0.3"/>
  <cols>
    <col min="1" max="1" width="7.109375" bestFit="1" customWidth="1"/>
    <col min="2" max="4" width="4" bestFit="1" customWidth="1"/>
    <col min="5" max="5" width="12" bestFit="1" customWidth="1"/>
    <col min="6" max="6" width="7.109375" bestFit="1" customWidth="1"/>
    <col min="7" max="7" width="2.21875" bestFit="1" customWidth="1"/>
    <col min="8" max="8" width="2" bestFit="1" customWidth="1"/>
    <col min="9" max="12" width="7.109375" bestFit="1" customWidth="1"/>
    <col min="13" max="14" width="5.6640625" bestFit="1" customWidth="1"/>
    <col min="15" max="18" width="7.109375" bestFit="1" customWidth="1"/>
    <col min="19" max="19" width="12" bestFit="1" customWidth="1"/>
    <col min="20" max="20" width="10.21875" bestFit="1" customWidth="1"/>
    <col min="21" max="21" width="12" bestFit="1" customWidth="1"/>
    <col min="22" max="22" width="3" bestFit="1" customWidth="1"/>
    <col min="23" max="23" width="9.109375" bestFit="1" customWidth="1"/>
  </cols>
  <sheetData>
    <row r="1" spans="1:25" x14ac:dyDescent="0.3">
      <c r="B1" t="s">
        <v>0</v>
      </c>
      <c r="C1" t="s">
        <v>1</v>
      </c>
      <c r="D1" t="s">
        <v>3</v>
      </c>
      <c r="E1" t="s">
        <v>16</v>
      </c>
      <c r="M1" t="s">
        <v>29</v>
      </c>
      <c r="N1" t="s">
        <v>30</v>
      </c>
    </row>
    <row r="2" spans="1:25" x14ac:dyDescent="0.3">
      <c r="A2" t="s">
        <v>2</v>
      </c>
      <c r="B2" s="16">
        <v>2.2000000000000002</v>
      </c>
      <c r="C2" s="16">
        <v>2.8</v>
      </c>
      <c r="D2" s="16">
        <v>4</v>
      </c>
      <c r="E2" s="39">
        <f>S4</f>
        <v>4.0000024869272268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21</v>
      </c>
      <c r="R2" t="s">
        <v>22</v>
      </c>
    </row>
    <row r="3" spans="1:25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28</v>
      </c>
    </row>
    <row r="4" spans="1:25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D4-(D4-E4)*(B2-D6)/(E6-D6)</f>
        <v>1.259923891968707</v>
      </c>
      <c r="J4" s="4">
        <f>B4+(C4-B4)*(B2-B9)/(C9-B9)</f>
        <v>2.2588305479832309E-2</v>
      </c>
      <c r="K4" s="7">
        <f>B4+(C4-B4)*(C2-B7)/(C7-B7)</f>
        <v>0.895377855093338</v>
      </c>
      <c r="L4" s="8">
        <f>D4-(D4-E4)*(C2-D10)/(E10-D10)</f>
        <v>0.20000000000000018</v>
      </c>
      <c r="M4">
        <f>MIN(I4,K4)</f>
        <v>0.895377855093338</v>
      </c>
      <c r="N4">
        <f>MIN(J4,L4)</f>
        <v>2.2588305479832309E-2</v>
      </c>
      <c r="O4" s="10">
        <f>(C4-B4)*(C8-B8)-(C8-B8)*(1-M4)*((C4-B4)-M4)</f>
        <v>0.33554304536959861</v>
      </c>
      <c r="P4" s="12">
        <f>(C4-B4)*(C11-B11)-(C11-B11)*(1-N4)*((C4-B4)-N4)</f>
        <v>9.7236117836298597E-2</v>
      </c>
      <c r="Q4">
        <f>O4*C8</f>
        <v>1.1591433132037463</v>
      </c>
      <c r="R4">
        <f>P4*C11</f>
        <v>0.57197441591012677</v>
      </c>
      <c r="S4" s="40">
        <f>(Q4+R4)/(O4+P4)</f>
        <v>4.0000024869272268</v>
      </c>
      <c r="T4" s="28" t="s">
        <v>32</v>
      </c>
      <c r="U4" s="30" t="s">
        <v>31</v>
      </c>
    </row>
    <row r="5" spans="1:25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6">
        <v>1</v>
      </c>
      <c r="U5" s="22">
        <f>M4*3</f>
        <v>2.6861335652800138</v>
      </c>
    </row>
    <row r="6" spans="1:25" ht="15" thickBot="1" x14ac:dyDescent="0.35">
      <c r="A6" t="s">
        <v>4</v>
      </c>
      <c r="B6" s="1">
        <f>solver!B6</f>
        <v>0.99741822414217762</v>
      </c>
      <c r="C6" s="1">
        <f>solver!C6</f>
        <v>1.6066093463424769</v>
      </c>
      <c r="D6" s="2">
        <f>solver!D6</f>
        <v>2.3583433274350862</v>
      </c>
      <c r="E6" s="2">
        <f>solver!E6</f>
        <v>2.9675344496353855</v>
      </c>
      <c r="T6" s="26">
        <v>2</v>
      </c>
      <c r="U6" s="22">
        <f>N4*3</f>
        <v>6.7764916439496919E-2</v>
      </c>
    </row>
    <row r="7" spans="1:25" x14ac:dyDescent="0.3">
      <c r="A7" t="s">
        <v>5</v>
      </c>
      <c r="B7" s="6">
        <f>solver!B7</f>
        <v>1.0002451789672913</v>
      </c>
      <c r="C7" s="6">
        <f>solver!C7</f>
        <v>3.0102958082014646</v>
      </c>
      <c r="D7" s="1">
        <f>solver!D7</f>
        <v>3.0102958082014646</v>
      </c>
      <c r="E7" s="1">
        <f>solver!E7</f>
        <v>5.0203464374358218</v>
      </c>
      <c r="T7" s="28" t="s">
        <v>35</v>
      </c>
      <c r="U7" s="29" t="s">
        <v>33</v>
      </c>
      <c r="V7" s="29" t="s">
        <v>34</v>
      </c>
      <c r="W7" s="30" t="s">
        <v>36</v>
      </c>
    </row>
    <row r="8" spans="1:25" x14ac:dyDescent="0.3">
      <c r="A8" t="s">
        <v>6</v>
      </c>
      <c r="B8" s="11">
        <f>solver!B8</f>
        <v>3.1152729174601985</v>
      </c>
      <c r="C8" s="11">
        <f>solver!C8</f>
        <v>3.4545293940661388</v>
      </c>
      <c r="D8" s="1">
        <f>solver!D8</f>
        <v>4.1814052209217802</v>
      </c>
      <c r="E8" s="13">
        <f>solver!E8</f>
        <v>4.5206616975290057</v>
      </c>
      <c r="F8" s="14" t="s">
        <v>20</v>
      </c>
      <c r="T8" s="26">
        <v>3</v>
      </c>
      <c r="U8" s="24">
        <f>E8^2</f>
        <v>20.436382183505831</v>
      </c>
      <c r="V8" s="24">
        <f>B8^2</f>
        <v>9.7049253502609769</v>
      </c>
      <c r="W8" s="22">
        <f>U8-V8</f>
        <v>10.731456833244854</v>
      </c>
    </row>
    <row r="9" spans="1:25" ht="15" thickBot="1" x14ac:dyDescent="0.35">
      <c r="A9" t="s">
        <v>7</v>
      </c>
      <c r="B9" s="3">
        <f>solver!B9</f>
        <v>2.1617461793980515</v>
      </c>
      <c r="C9" s="3">
        <f>solver!C9</f>
        <v>3.8552694335484419</v>
      </c>
      <c r="D9" s="1">
        <f>solver!D9</f>
        <v>4.0690099956227961</v>
      </c>
      <c r="E9" s="1">
        <f>solver!E9</f>
        <v>5.7625332497728987</v>
      </c>
      <c r="T9" s="27">
        <v>6</v>
      </c>
      <c r="U9" s="25">
        <f>E11^2</f>
        <v>64.951779628466724</v>
      </c>
      <c r="V9" s="25">
        <f>B11^2</f>
        <v>13.729860735672062</v>
      </c>
      <c r="W9" s="23">
        <f>U9-V9</f>
        <v>51.221918892794662</v>
      </c>
    </row>
    <row r="10" spans="1:25" x14ac:dyDescent="0.3">
      <c r="A10" t="s">
        <v>8</v>
      </c>
      <c r="B10" s="1">
        <f>solver!B10</f>
        <v>1</v>
      </c>
      <c r="C10" s="1">
        <f>solver!C10</f>
        <v>2</v>
      </c>
      <c r="D10" s="9">
        <f>solver!D10</f>
        <v>2</v>
      </c>
      <c r="E10" s="9">
        <f>solver!E10</f>
        <v>3</v>
      </c>
      <c r="T10" s="28" t="s">
        <v>37</v>
      </c>
      <c r="U10" s="30" t="s">
        <v>31</v>
      </c>
    </row>
    <row r="11" spans="1:25" x14ac:dyDescent="0.3">
      <c r="A11" t="s">
        <v>9</v>
      </c>
      <c r="B11" s="15">
        <f>solver!B11</f>
        <v>3.7053826706120465</v>
      </c>
      <c r="C11" s="15">
        <f>solver!C11</f>
        <v>5.8823246817923307</v>
      </c>
      <c r="D11" s="1">
        <f>solver!D11</f>
        <v>5.8823246817923298</v>
      </c>
      <c r="E11" s="13">
        <f>solver!E11</f>
        <v>8.0592666929731713</v>
      </c>
      <c r="F11" s="14" t="s">
        <v>20</v>
      </c>
      <c r="T11" s="26">
        <v>1</v>
      </c>
      <c r="U11" s="22">
        <f>1-M4</f>
        <v>0.104622144906662</v>
      </c>
    </row>
    <row r="12" spans="1:25" ht="15" thickBot="1" x14ac:dyDescent="0.35">
      <c r="T12" s="27">
        <v>2</v>
      </c>
      <c r="U12" s="23">
        <f>1-N4</f>
        <v>0.97741169452016774</v>
      </c>
    </row>
    <row r="13" spans="1:25" x14ac:dyDescent="0.3">
      <c r="T13" s="28" t="s">
        <v>32</v>
      </c>
      <c r="U13" s="30" t="s">
        <v>38</v>
      </c>
    </row>
    <row r="14" spans="1:25" x14ac:dyDescent="0.3">
      <c r="A14" t="s">
        <v>15</v>
      </c>
      <c r="T14" s="26">
        <v>1</v>
      </c>
      <c r="U14" s="22">
        <f>M4^2*3</f>
        <v>2.4051045101746396</v>
      </c>
    </row>
    <row r="15" spans="1:25" ht="15" thickBot="1" x14ac:dyDescent="0.35">
      <c r="A15" t="s">
        <v>15</v>
      </c>
      <c r="C15" t="s">
        <v>11</v>
      </c>
      <c r="E15" t="s">
        <v>12</v>
      </c>
      <c r="T15" s="26">
        <v>2</v>
      </c>
      <c r="U15" s="22">
        <f>N4^2*3</f>
        <v>1.530694633350667E-3</v>
      </c>
    </row>
    <row r="16" spans="1:25" x14ac:dyDescent="0.3">
      <c r="A16" t="s">
        <v>15</v>
      </c>
      <c r="T16" s="28"/>
      <c r="U16" s="30" t="s">
        <v>39</v>
      </c>
      <c r="V16" s="24"/>
      <c r="W16" s="24"/>
      <c r="X16" s="24"/>
      <c r="Y16" s="24"/>
    </row>
    <row r="17" spans="1:25" x14ac:dyDescent="0.3">
      <c r="A17" t="s">
        <v>15</v>
      </c>
      <c r="T17" s="26">
        <v>3</v>
      </c>
      <c r="U17" s="22">
        <f>(D8*E8)-(B8*C8)</f>
        <v>8.1409165601644684</v>
      </c>
      <c r="V17" s="24"/>
      <c r="W17" s="24"/>
      <c r="X17" s="24"/>
      <c r="Y17" s="24"/>
    </row>
    <row r="18" spans="1:25" ht="15" thickBot="1" x14ac:dyDescent="0.35">
      <c r="A18" t="s">
        <v>15</v>
      </c>
      <c r="T18" s="27">
        <v>6</v>
      </c>
      <c r="U18" s="23">
        <f>(D11*E11)-(B11*C11)</f>
        <v>25.610959446396112</v>
      </c>
      <c r="V18" s="24"/>
      <c r="W18" s="24"/>
      <c r="X18" s="24"/>
      <c r="Y18" s="24"/>
    </row>
    <row r="19" spans="1:25" x14ac:dyDescent="0.3">
      <c r="A19" t="s">
        <v>15</v>
      </c>
      <c r="T19" s="28" t="s">
        <v>40</v>
      </c>
      <c r="U19" s="30" t="s">
        <v>31</v>
      </c>
      <c r="V19" s="24"/>
      <c r="W19" s="24"/>
      <c r="X19" s="24"/>
      <c r="Y19" s="24"/>
    </row>
    <row r="20" spans="1:25" x14ac:dyDescent="0.3">
      <c r="A20" t="s">
        <v>15</v>
      </c>
      <c r="B20" t="s">
        <v>10</v>
      </c>
      <c r="G20" t="s">
        <v>13</v>
      </c>
      <c r="T20" s="26">
        <v>1</v>
      </c>
      <c r="U20" s="22">
        <f>M4^3</f>
        <v>0.71782577253182744</v>
      </c>
    </row>
    <row r="21" spans="1:25" ht="15" thickBot="1" x14ac:dyDescent="0.35">
      <c r="A21" t="s">
        <v>15</v>
      </c>
      <c r="T21" s="27">
        <v>2</v>
      </c>
      <c r="U21" s="23">
        <f>N4^3</f>
        <v>1.1525265991488259E-5</v>
      </c>
    </row>
    <row r="22" spans="1:25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8"/>
      <c r="U22" s="30" t="s">
        <v>41</v>
      </c>
    </row>
    <row r="23" spans="1:25" x14ac:dyDescent="0.3">
      <c r="T23" s="26">
        <v>3</v>
      </c>
      <c r="U23" s="22">
        <f>D8-E8+B8-C8</f>
        <v>-0.67851295321316574</v>
      </c>
    </row>
    <row r="24" spans="1:25" ht="15" thickBot="1" x14ac:dyDescent="0.35">
      <c r="T24" s="27">
        <v>6</v>
      </c>
      <c r="U24" s="23">
        <f>D11-E11+B11-C11</f>
        <v>-4.3538840223611253</v>
      </c>
    </row>
    <row r="25" spans="1:25" x14ac:dyDescent="0.3">
      <c r="T25" s="28"/>
      <c r="U25" s="30" t="s">
        <v>42</v>
      </c>
    </row>
    <row r="26" spans="1:25" x14ac:dyDescent="0.3">
      <c r="T26" s="26">
        <v>3</v>
      </c>
      <c r="U26" s="22">
        <f>D8-E8-B8+C8</f>
        <v>-1.2851941733060812E-12</v>
      </c>
    </row>
    <row r="27" spans="1:25" ht="15" thickBot="1" x14ac:dyDescent="0.35">
      <c r="T27" s="27">
        <v>6</v>
      </c>
      <c r="U27" s="23">
        <f>D11-E11-B11+C11</f>
        <v>-5.5688786915197852E-13</v>
      </c>
    </row>
    <row r="28" spans="1:25" x14ac:dyDescent="0.3">
      <c r="T28" s="31" t="s">
        <v>43</v>
      </c>
      <c r="U28" s="34" t="s">
        <v>31</v>
      </c>
    </row>
    <row r="29" spans="1:25" x14ac:dyDescent="0.3">
      <c r="T29" s="32">
        <v>1</v>
      </c>
      <c r="U29" s="22">
        <f>M4*2</f>
        <v>1.790755710186676</v>
      </c>
    </row>
    <row r="30" spans="1:25" ht="15" thickBot="1" x14ac:dyDescent="0.35">
      <c r="T30" s="33">
        <v>2</v>
      </c>
      <c r="U30" s="23">
        <f>2*N4</f>
        <v>4.5176610959664618E-2</v>
      </c>
    </row>
    <row r="31" spans="1:25" x14ac:dyDescent="0.3">
      <c r="T31" s="31"/>
      <c r="U31" s="34" t="s">
        <v>44</v>
      </c>
    </row>
    <row r="32" spans="1:25" x14ac:dyDescent="0.3">
      <c r="T32" s="32">
        <v>3</v>
      </c>
      <c r="U32" s="22">
        <f>E8-B8</f>
        <v>1.4053887800688072</v>
      </c>
    </row>
    <row r="33" spans="20:21" ht="15" thickBot="1" x14ac:dyDescent="0.35">
      <c r="T33" s="33">
        <v>6</v>
      </c>
      <c r="U33" s="23">
        <f>E11-B11</f>
        <v>4.3538840223611253</v>
      </c>
    </row>
    <row r="34" spans="20:21" x14ac:dyDescent="0.3">
      <c r="T34" s="31"/>
      <c r="U34" s="34" t="s">
        <v>38</v>
      </c>
    </row>
    <row r="35" spans="20:21" x14ac:dyDescent="0.3">
      <c r="T35" s="32">
        <v>1</v>
      </c>
      <c r="U35" s="22">
        <f>M4^2</f>
        <v>0.80170150339154655</v>
      </c>
    </row>
    <row r="36" spans="20:21" ht="15" thickBot="1" x14ac:dyDescent="0.35">
      <c r="T36" s="33">
        <v>2</v>
      </c>
      <c r="U36" s="23">
        <f>N4^2</f>
        <v>5.1023154445022231E-4</v>
      </c>
    </row>
    <row r="37" spans="20:21" x14ac:dyDescent="0.3">
      <c r="T37" s="31"/>
      <c r="U37" s="34" t="s">
        <v>45</v>
      </c>
    </row>
    <row r="38" spans="20:21" x14ac:dyDescent="0.3">
      <c r="T38" s="32">
        <v>3</v>
      </c>
      <c r="U38" s="22">
        <f>D8+B8-E8-C8</f>
        <v>-0.67851295321316574</v>
      </c>
    </row>
    <row r="39" spans="20:21" ht="15" thickBot="1" x14ac:dyDescent="0.35">
      <c r="T39" s="33">
        <v>6</v>
      </c>
      <c r="U39" s="23">
        <f>D11+B11-E11-C11</f>
        <v>-4.3538840223611261</v>
      </c>
    </row>
    <row r="40" spans="20:21" x14ac:dyDescent="0.3">
      <c r="T40" s="31" t="s">
        <v>46</v>
      </c>
      <c r="U40" s="21"/>
    </row>
    <row r="41" spans="20:21" x14ac:dyDescent="0.3">
      <c r="T41" s="32">
        <v>1</v>
      </c>
      <c r="U41" s="22">
        <f>(U29*U32)+(U35*U38)</f>
        <v>1.9727431282788701</v>
      </c>
    </row>
    <row r="42" spans="20:21" x14ac:dyDescent="0.3">
      <c r="T42" s="32">
        <v>2</v>
      </c>
      <c r="U42" s="22">
        <f>(U30*U33)+(U36*U39)</f>
        <v>0.19447223567262181</v>
      </c>
    </row>
    <row r="43" spans="20:21" ht="15" thickBot="1" x14ac:dyDescent="0.35">
      <c r="T43" s="35" t="s">
        <v>47</v>
      </c>
      <c r="U43" s="36">
        <f>U41+U42</f>
        <v>2.1672153639514917</v>
      </c>
    </row>
    <row r="44" spans="20:21" x14ac:dyDescent="0.3">
      <c r="T44" s="28" t="s">
        <v>46</v>
      </c>
      <c r="U44" s="21"/>
    </row>
    <row r="45" spans="20:21" x14ac:dyDescent="0.3">
      <c r="T45" s="26" t="s">
        <v>48</v>
      </c>
      <c r="U45" s="22">
        <f>U5*W8*U11+U14*U17+U20*U23*U26</f>
        <v>22.595606309558516</v>
      </c>
    </row>
    <row r="46" spans="20:21" x14ac:dyDescent="0.3">
      <c r="T46" s="26" t="s">
        <v>49</v>
      </c>
      <c r="U46" s="22">
        <f>U6*W9*U12+U15*U18+U21*U24*U27</f>
        <v>3.4318464954613552</v>
      </c>
    </row>
    <row r="47" spans="20:21" ht="15" thickBot="1" x14ac:dyDescent="0.35">
      <c r="T47" s="27" t="s">
        <v>47</v>
      </c>
      <c r="U47" s="23">
        <f>SUM(U45:U46)</f>
        <v>26.02745280501987</v>
      </c>
    </row>
    <row r="48" spans="20:21" x14ac:dyDescent="0.3">
      <c r="T48" s="37" t="s">
        <v>50</v>
      </c>
      <c r="U48">
        <f>U47/U43/3</f>
        <v>4.0032097160176274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85C9F-F305-4233-9A8B-B2189147616A}">
  <dimension ref="A1:N36"/>
  <sheetViews>
    <sheetView tabSelected="1" zoomScale="80" zoomScaleNormal="80" workbookViewId="0"/>
  </sheetViews>
  <sheetFormatPr defaultRowHeight="14.4" x14ac:dyDescent="0.3"/>
  <cols>
    <col min="6" max="6" width="25.88671875" bestFit="1" customWidth="1"/>
  </cols>
  <sheetData>
    <row r="1" spans="1:14" ht="15" thickBot="1" x14ac:dyDescent="0.35">
      <c r="B1" t="s">
        <v>0</v>
      </c>
      <c r="C1" t="s">
        <v>1</v>
      </c>
      <c r="D1" t="s">
        <v>3</v>
      </c>
      <c r="E1" t="s">
        <v>16</v>
      </c>
      <c r="F1" t="s">
        <v>25</v>
      </c>
    </row>
    <row r="2" spans="1:14" ht="15" thickBot="1" x14ac:dyDescent="0.35">
      <c r="A2" t="s">
        <v>23</v>
      </c>
      <c r="B2" s="17">
        <f>'e1'!B2</f>
        <v>2.2000000000000002</v>
      </c>
      <c r="C2" s="20">
        <f>'e1'!C2</f>
        <v>2.8</v>
      </c>
      <c r="D2">
        <v>4</v>
      </c>
      <c r="E2" s="39">
        <f>'e1'!E2</f>
        <v>4.0000024869272268</v>
      </c>
      <c r="F2">
        <f>D2-E2</f>
        <v>-2.4869272268190912E-6</v>
      </c>
    </row>
    <row r="3" spans="1:14" ht="15" thickBot="1" x14ac:dyDescent="0.35">
      <c r="A3" t="s">
        <v>24</v>
      </c>
      <c r="B3" s="18">
        <f>'e2'!B2</f>
        <v>2.4</v>
      </c>
      <c r="C3" s="19">
        <f>'e2'!C2</f>
        <v>2.6</v>
      </c>
      <c r="D3">
        <v>5</v>
      </c>
      <c r="E3" s="39">
        <f>'e2'!E2</f>
        <v>4.9999625425733134</v>
      </c>
      <c r="F3">
        <f>D3-E3</f>
        <v>3.7457426686593465E-5</v>
      </c>
    </row>
    <row r="4" spans="1:14" x14ac:dyDescent="0.3">
      <c r="F4" t="s">
        <v>26</v>
      </c>
    </row>
    <row r="5" spans="1:14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F5">
        <f>SUMSQ(F2:F3)</f>
        <v>1.4092436210130183E-9</v>
      </c>
      <c r="H5" t="s">
        <v>53</v>
      </c>
      <c r="I5" t="s">
        <v>54</v>
      </c>
      <c r="J5" t="s">
        <v>55</v>
      </c>
      <c r="L5" t="s">
        <v>53</v>
      </c>
      <c r="M5" t="s">
        <v>55</v>
      </c>
      <c r="N5" t="s">
        <v>56</v>
      </c>
    </row>
    <row r="6" spans="1:14" x14ac:dyDescent="0.3">
      <c r="A6" t="s">
        <v>4</v>
      </c>
      <c r="B6" s="1">
        <v>0.99741822414217762</v>
      </c>
      <c r="C6" s="1">
        <v>1.6066093463424769</v>
      </c>
      <c r="D6" s="2">
        <v>2.3583433274350862</v>
      </c>
      <c r="E6" s="2">
        <v>2.9675344496353855</v>
      </c>
      <c r="H6" s="1">
        <f>C6-B6</f>
        <v>0.60919112220029925</v>
      </c>
      <c r="I6" s="1">
        <f t="shared" ref="I6:J6" si="0">D6-C6</f>
        <v>0.75173398109260936</v>
      </c>
      <c r="J6" s="1">
        <f t="shared" si="0"/>
        <v>0.60919112220029925</v>
      </c>
      <c r="L6">
        <f>C6-B6</f>
        <v>0.60919112220029925</v>
      </c>
      <c r="M6">
        <f>E6-D6</f>
        <v>0.60919112220029925</v>
      </c>
      <c r="N6" s="1">
        <f>L6-M6</f>
        <v>0</v>
      </c>
    </row>
    <row r="7" spans="1:14" x14ac:dyDescent="0.3">
      <c r="A7" t="s">
        <v>5</v>
      </c>
      <c r="B7" s="6">
        <v>1.0002451789672913</v>
      </c>
      <c r="C7" s="6">
        <v>3.0102958082014646</v>
      </c>
      <c r="D7" s="1">
        <v>3.0102958082014646</v>
      </c>
      <c r="E7" s="1">
        <v>5.0203464374358218</v>
      </c>
      <c r="H7" s="1">
        <f t="shared" ref="H7:H11" si="1">C7-B7</f>
        <v>2.0100506292341733</v>
      </c>
      <c r="I7" s="1">
        <f t="shared" ref="I7:I11" si="2">D7-C7</f>
        <v>0</v>
      </c>
      <c r="J7" s="1">
        <f t="shared" ref="J7:J11" si="3">E7-D7</f>
        <v>2.0100506292343572</v>
      </c>
      <c r="L7">
        <f t="shared" ref="L7:L11" si="4">C7-B7</f>
        <v>2.0100506292341733</v>
      </c>
      <c r="M7">
        <f t="shared" ref="M7:M11" si="5">E7-D7</f>
        <v>2.0100506292343572</v>
      </c>
      <c r="N7" s="1">
        <f t="shared" ref="N7:N11" si="6">L7-M7</f>
        <v>-1.8385293287792592E-13</v>
      </c>
    </row>
    <row r="8" spans="1:14" x14ac:dyDescent="0.3">
      <c r="A8" t="s">
        <v>6</v>
      </c>
      <c r="B8" s="11">
        <v>3.1152729174601985</v>
      </c>
      <c r="C8" s="11">
        <v>3.4545293940661388</v>
      </c>
      <c r="D8" s="1">
        <v>4.1814052209217802</v>
      </c>
      <c r="E8" s="13">
        <v>4.5206616975290057</v>
      </c>
      <c r="H8" s="1">
        <f t="shared" si="1"/>
        <v>0.33925647660594027</v>
      </c>
      <c r="I8" s="1">
        <f t="shared" si="2"/>
        <v>0.72687582685564145</v>
      </c>
      <c r="J8" s="1">
        <f t="shared" si="3"/>
        <v>0.33925647660722547</v>
      </c>
      <c r="L8">
        <f t="shared" si="4"/>
        <v>0.33925647660594027</v>
      </c>
      <c r="M8">
        <f t="shared" si="5"/>
        <v>0.33925647660722547</v>
      </c>
      <c r="N8" s="1">
        <f t="shared" si="6"/>
        <v>-1.2851941733060812E-12</v>
      </c>
    </row>
    <row r="9" spans="1:14" x14ac:dyDescent="0.3">
      <c r="A9" t="s">
        <v>7</v>
      </c>
      <c r="B9" s="3">
        <v>2.1617461793980515</v>
      </c>
      <c r="C9" s="3">
        <v>3.8552694335484419</v>
      </c>
      <c r="D9" s="1">
        <v>4.0690099956227961</v>
      </c>
      <c r="E9" s="1">
        <v>5.7625332497728987</v>
      </c>
      <c r="H9" s="1">
        <f t="shared" si="1"/>
        <v>1.6935232541503904</v>
      </c>
      <c r="I9" s="1">
        <f t="shared" si="2"/>
        <v>0.21374056207435421</v>
      </c>
      <c r="J9" s="1">
        <f t="shared" si="3"/>
        <v>1.6935232541501026</v>
      </c>
      <c r="L9">
        <f t="shared" si="4"/>
        <v>1.6935232541503904</v>
      </c>
      <c r="M9">
        <f t="shared" si="5"/>
        <v>1.6935232541501026</v>
      </c>
      <c r="N9" s="1">
        <f t="shared" si="6"/>
        <v>2.8776980798284058E-13</v>
      </c>
    </row>
    <row r="10" spans="1:14" x14ac:dyDescent="0.3">
      <c r="A10" t="s">
        <v>8</v>
      </c>
      <c r="B10" s="1">
        <v>1</v>
      </c>
      <c r="C10" s="1">
        <v>2</v>
      </c>
      <c r="D10" s="9">
        <v>2</v>
      </c>
      <c r="E10" s="9">
        <v>3</v>
      </c>
      <c r="H10" s="1">
        <f t="shared" si="1"/>
        <v>1</v>
      </c>
      <c r="I10" s="1">
        <f t="shared" si="2"/>
        <v>0</v>
      </c>
      <c r="J10" s="1">
        <f t="shared" si="3"/>
        <v>1</v>
      </c>
      <c r="L10">
        <f t="shared" si="4"/>
        <v>1</v>
      </c>
      <c r="M10">
        <f t="shared" si="5"/>
        <v>1</v>
      </c>
      <c r="N10" s="1">
        <f t="shared" si="6"/>
        <v>0</v>
      </c>
    </row>
    <row r="11" spans="1:14" x14ac:dyDescent="0.3">
      <c r="A11" t="s">
        <v>9</v>
      </c>
      <c r="B11" s="15">
        <v>3.7053826706120465</v>
      </c>
      <c r="C11" s="15">
        <v>5.8823246817923307</v>
      </c>
      <c r="D11" s="1">
        <v>5.8823246817923298</v>
      </c>
      <c r="E11" s="13">
        <v>8.0592666929731713</v>
      </c>
      <c r="H11" s="1">
        <f t="shared" si="1"/>
        <v>2.1769420111802842</v>
      </c>
      <c r="I11" s="1">
        <f t="shared" si="2"/>
        <v>0</v>
      </c>
      <c r="J11" s="1">
        <f t="shared" si="3"/>
        <v>2.1769420111808415</v>
      </c>
      <c r="L11">
        <f t="shared" si="4"/>
        <v>2.1769420111802842</v>
      </c>
      <c r="M11">
        <f t="shared" si="5"/>
        <v>2.1769420111808415</v>
      </c>
      <c r="N11" s="1">
        <f t="shared" si="6"/>
        <v>-5.5733195836182858E-13</v>
      </c>
    </row>
    <row r="13" spans="1:14" x14ac:dyDescent="0.3">
      <c r="A13" t="s">
        <v>27</v>
      </c>
    </row>
    <row r="14" spans="1:14" x14ac:dyDescent="0.3">
      <c r="A14" t="s">
        <v>14</v>
      </c>
      <c r="B14" t="s">
        <v>10</v>
      </c>
      <c r="C14" t="s">
        <v>11</v>
      </c>
      <c r="D14" t="s">
        <v>12</v>
      </c>
      <c r="E14" t="s">
        <v>13</v>
      </c>
    </row>
    <row r="15" spans="1:14" x14ac:dyDescent="0.3">
      <c r="A15" t="s">
        <v>4</v>
      </c>
      <c r="B15" s="1">
        <v>1</v>
      </c>
      <c r="C15" s="1">
        <v>2</v>
      </c>
      <c r="D15" s="2">
        <f>C15</f>
        <v>2</v>
      </c>
      <c r="E15" s="2">
        <v>3</v>
      </c>
    </row>
    <row r="16" spans="1:14" x14ac:dyDescent="0.3">
      <c r="A16" t="s">
        <v>5</v>
      </c>
      <c r="B16" s="6">
        <v>1</v>
      </c>
      <c r="C16" s="6">
        <v>3</v>
      </c>
      <c r="D16" s="1">
        <f t="shared" ref="D16:D20" si="7">C16</f>
        <v>3</v>
      </c>
      <c r="E16" s="1">
        <v>5</v>
      </c>
    </row>
    <row r="17" spans="1:6" x14ac:dyDescent="0.3">
      <c r="A17" t="s">
        <v>6</v>
      </c>
      <c r="B17" s="11">
        <v>3</v>
      </c>
      <c r="C17" s="11">
        <v>4</v>
      </c>
      <c r="D17" s="1">
        <f t="shared" si="7"/>
        <v>4</v>
      </c>
      <c r="E17" s="13">
        <v>5</v>
      </c>
      <c r="F17" t="s">
        <v>58</v>
      </c>
    </row>
    <row r="18" spans="1:6" x14ac:dyDescent="0.3">
      <c r="A18" t="s">
        <v>7</v>
      </c>
      <c r="B18" s="3">
        <v>2</v>
      </c>
      <c r="C18" s="3">
        <v>4</v>
      </c>
      <c r="D18" s="1">
        <f t="shared" si="7"/>
        <v>4</v>
      </c>
      <c r="E18" s="1">
        <v>6</v>
      </c>
    </row>
    <row r="19" spans="1:6" x14ac:dyDescent="0.3">
      <c r="A19" t="s">
        <v>8</v>
      </c>
      <c r="B19" s="1">
        <v>1</v>
      </c>
      <c r="C19" s="1">
        <v>2</v>
      </c>
      <c r="D19" s="9">
        <f t="shared" si="7"/>
        <v>2</v>
      </c>
      <c r="E19" s="9">
        <v>3</v>
      </c>
      <c r="F19" t="s">
        <v>57</v>
      </c>
    </row>
    <row r="20" spans="1:6" x14ac:dyDescent="0.3">
      <c r="A20" t="s">
        <v>9</v>
      </c>
      <c r="B20" s="15">
        <v>4</v>
      </c>
      <c r="C20" s="15">
        <v>5.5</v>
      </c>
      <c r="D20" s="1">
        <f t="shared" si="7"/>
        <v>5.5</v>
      </c>
      <c r="E20" s="13">
        <v>7</v>
      </c>
      <c r="F20" t="s">
        <v>58</v>
      </c>
    </row>
    <row r="22" spans="1:6" x14ac:dyDescent="0.3">
      <c r="A22" t="s">
        <v>14</v>
      </c>
      <c r="B22" t="s">
        <v>10</v>
      </c>
      <c r="C22" t="s">
        <v>11</v>
      </c>
      <c r="D22" t="s">
        <v>12</v>
      </c>
      <c r="E22" t="s">
        <v>13</v>
      </c>
      <c r="F22" t="s">
        <v>51</v>
      </c>
    </row>
    <row r="23" spans="1:6" x14ac:dyDescent="0.3">
      <c r="A23" t="s">
        <v>4</v>
      </c>
      <c r="B23" s="1">
        <v>0.99741822414217762</v>
      </c>
      <c r="C23" s="1">
        <v>1.6066093463424769</v>
      </c>
      <c r="D23" s="2">
        <v>2.3583433274350862</v>
      </c>
      <c r="E23" s="2">
        <v>2.9675344496353855</v>
      </c>
    </row>
    <row r="24" spans="1:6" x14ac:dyDescent="0.3">
      <c r="A24" t="s">
        <v>5</v>
      </c>
      <c r="B24" s="6">
        <v>1.0002451789672913</v>
      </c>
      <c r="C24" s="6">
        <v>3.0102958082014646</v>
      </c>
      <c r="D24" s="1">
        <v>3.0102958082014646</v>
      </c>
      <c r="E24" s="1">
        <v>5.0203464374358218</v>
      </c>
    </row>
    <row r="25" spans="1:6" x14ac:dyDescent="0.3">
      <c r="A25" t="s">
        <v>6</v>
      </c>
      <c r="B25" s="11">
        <v>3.1152729174601985</v>
      </c>
      <c r="C25" s="11">
        <v>3.4545293940661388</v>
      </c>
      <c r="D25" s="1">
        <v>4.1814052209217802</v>
      </c>
      <c r="E25" s="13">
        <v>4.5206616975290057</v>
      </c>
      <c r="F25" t="s">
        <v>59</v>
      </c>
    </row>
    <row r="26" spans="1:6" x14ac:dyDescent="0.3">
      <c r="A26" t="s">
        <v>7</v>
      </c>
      <c r="B26" s="3">
        <v>2.1617461793980515</v>
      </c>
      <c r="C26" s="3">
        <v>3.8552694335484419</v>
      </c>
      <c r="D26" s="1">
        <v>4.0690099956227961</v>
      </c>
      <c r="E26" s="1">
        <v>5.7625332497728987</v>
      </c>
    </row>
    <row r="27" spans="1:6" x14ac:dyDescent="0.3">
      <c r="A27" t="s">
        <v>8</v>
      </c>
      <c r="B27" s="1">
        <v>1</v>
      </c>
      <c r="C27" s="1">
        <v>2</v>
      </c>
      <c r="D27" s="9">
        <v>2</v>
      </c>
      <c r="E27" s="9">
        <v>3</v>
      </c>
    </row>
    <row r="28" spans="1:6" x14ac:dyDescent="0.3">
      <c r="A28" t="s">
        <v>9</v>
      </c>
      <c r="B28" s="15">
        <v>3.7053826706120465</v>
      </c>
      <c r="C28" s="15">
        <v>5.8823246817923307</v>
      </c>
      <c r="D28" s="1">
        <v>5.8823246817923298</v>
      </c>
      <c r="E28" s="13">
        <v>8.0592666929731713</v>
      </c>
      <c r="F28" t="s">
        <v>59</v>
      </c>
    </row>
    <row r="30" spans="1:6" x14ac:dyDescent="0.3">
      <c r="A30" t="s">
        <v>14</v>
      </c>
      <c r="B30" t="s">
        <v>10</v>
      </c>
      <c r="C30" t="s">
        <v>11</v>
      </c>
      <c r="D30" t="s">
        <v>12</v>
      </c>
      <c r="E30" t="s">
        <v>13</v>
      </c>
      <c r="F30" t="s">
        <v>52</v>
      </c>
    </row>
    <row r="31" spans="1:6" x14ac:dyDescent="0.3">
      <c r="A31" t="s">
        <v>4</v>
      </c>
      <c r="B31" s="1">
        <v>1.0129839004960099</v>
      </c>
      <c r="C31" s="1">
        <v>1.782599182314057</v>
      </c>
      <c r="D31" s="2">
        <v>1.8479064770298752</v>
      </c>
      <c r="E31" s="2">
        <v>2.6175217594570266</v>
      </c>
    </row>
    <row r="32" spans="1:6" x14ac:dyDescent="0.3">
      <c r="A32" t="s">
        <v>5</v>
      </c>
      <c r="B32" s="6">
        <v>1</v>
      </c>
      <c r="C32" s="6">
        <v>3</v>
      </c>
      <c r="D32" s="1">
        <v>3</v>
      </c>
      <c r="E32" s="1">
        <v>5</v>
      </c>
    </row>
    <row r="33" spans="1:5" x14ac:dyDescent="0.3">
      <c r="A33" t="s">
        <v>6</v>
      </c>
      <c r="B33" s="11">
        <v>3.348519167114735</v>
      </c>
      <c r="C33" s="11">
        <v>3.6735549710508244</v>
      </c>
      <c r="D33" s="1">
        <v>4.0321670593957064</v>
      </c>
      <c r="E33" s="13">
        <v>4.3572028638260329</v>
      </c>
    </row>
    <row r="34" spans="1:5" x14ac:dyDescent="0.3">
      <c r="A34" t="s">
        <v>7</v>
      </c>
      <c r="B34" s="3">
        <v>2.1821365793132421</v>
      </c>
      <c r="C34" s="3">
        <v>3.4527433018382299</v>
      </c>
      <c r="D34" s="1">
        <v>4.2089228123703846</v>
      </c>
      <c r="E34" s="1">
        <v>5.4795295277675748</v>
      </c>
    </row>
    <row r="35" spans="1:5" x14ac:dyDescent="0.3">
      <c r="A35" t="s">
        <v>8</v>
      </c>
      <c r="B35" s="1">
        <v>1</v>
      </c>
      <c r="C35" s="1">
        <v>2</v>
      </c>
      <c r="D35" s="9">
        <v>2</v>
      </c>
      <c r="E35" s="9">
        <v>3</v>
      </c>
    </row>
    <row r="36" spans="1:5" x14ac:dyDescent="0.3">
      <c r="A36" t="s">
        <v>9</v>
      </c>
      <c r="B36" s="15">
        <v>4.1842144907041492</v>
      </c>
      <c r="C36" s="15">
        <v>5.2241054052948241</v>
      </c>
      <c r="D36" s="1">
        <v>6.0480695706473746</v>
      </c>
      <c r="E36" s="13">
        <v>7.0879604857476828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AD660-CA92-43B2-93EA-64D3DF2A8499}">
  <dimension ref="A1:N36"/>
  <sheetViews>
    <sheetView zoomScale="80" zoomScaleNormal="80" workbookViewId="0"/>
  </sheetViews>
  <sheetFormatPr defaultRowHeight="14.4" x14ac:dyDescent="0.3"/>
  <cols>
    <col min="1" max="1" width="7.109375" bestFit="1" customWidth="1"/>
    <col min="2" max="5" width="12" bestFit="1" customWidth="1"/>
    <col min="6" max="6" width="13.6640625" bestFit="1" customWidth="1"/>
    <col min="7" max="7" width="6.44140625" customWidth="1"/>
    <col min="8" max="10" width="12" bestFit="1" customWidth="1"/>
    <col min="12" max="13" width="12" bestFit="1" customWidth="1"/>
    <col min="14" max="14" width="12.6640625" bestFit="1" customWidth="1"/>
  </cols>
  <sheetData>
    <row r="1" spans="1:14" ht="15" thickBot="1" x14ac:dyDescent="0.35">
      <c r="B1" t="s">
        <v>0</v>
      </c>
      <c r="C1" t="s">
        <v>1</v>
      </c>
      <c r="D1" t="s">
        <v>3</v>
      </c>
      <c r="E1" t="s">
        <v>16</v>
      </c>
      <c r="F1" t="s">
        <v>25</v>
      </c>
    </row>
    <row r="2" spans="1:14" ht="15" thickBot="1" x14ac:dyDescent="0.35">
      <c r="A2" t="s">
        <v>23</v>
      </c>
      <c r="B2" s="17">
        <f>'e1'!B2</f>
        <v>2.2000000000000002</v>
      </c>
      <c r="C2" s="20">
        <f>'e1'!C2</f>
        <v>2.8</v>
      </c>
      <c r="D2">
        <v>4</v>
      </c>
      <c r="E2" s="38">
        <f>'e1 (2)'!U48</f>
        <v>4.0000272397707421</v>
      </c>
      <c r="F2">
        <f>D2-E2</f>
        <v>-2.7239770742149005E-5</v>
      </c>
    </row>
    <row r="3" spans="1:14" ht="15" thickBot="1" x14ac:dyDescent="0.35">
      <c r="A3" t="s">
        <v>24</v>
      </c>
      <c r="B3" s="18">
        <f>'e2'!B2</f>
        <v>2.4</v>
      </c>
      <c r="C3" s="19">
        <f>'e2'!C2</f>
        <v>2.6</v>
      </c>
      <c r="D3">
        <v>5</v>
      </c>
      <c r="E3" s="38">
        <f>'e2 (2)'!U48</f>
        <v>4.9999994975291502</v>
      </c>
      <c r="F3">
        <f>D3-E3</f>
        <v>5.0247084981691614E-7</v>
      </c>
    </row>
    <row r="4" spans="1:14" x14ac:dyDescent="0.3">
      <c r="F4" t="s">
        <v>26</v>
      </c>
    </row>
    <row r="5" spans="1:14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F5">
        <f>SUMSQ(F2:F3)</f>
        <v>7.4225758703975271E-10</v>
      </c>
      <c r="H5" t="s">
        <v>53</v>
      </c>
      <c r="I5" t="s">
        <v>54</v>
      </c>
      <c r="J5" t="s">
        <v>55</v>
      </c>
      <c r="L5" t="s">
        <v>53</v>
      </c>
      <c r="M5" t="s">
        <v>55</v>
      </c>
      <c r="N5" t="s">
        <v>56</v>
      </c>
    </row>
    <row r="6" spans="1:14" x14ac:dyDescent="0.3">
      <c r="A6" t="s">
        <v>4</v>
      </c>
      <c r="B6" s="1">
        <v>1.0129839004960099</v>
      </c>
      <c r="C6" s="1">
        <v>1.782599182314057</v>
      </c>
      <c r="D6" s="2">
        <v>1.8479064770298752</v>
      </c>
      <c r="E6" s="2">
        <v>2.6175217594570266</v>
      </c>
      <c r="H6" s="1">
        <f>C6-B6</f>
        <v>0.76961528181804706</v>
      </c>
      <c r="I6" s="1">
        <f t="shared" ref="I6:J11" si="0">D6-C6</f>
        <v>6.5307294715818198E-2</v>
      </c>
      <c r="J6" s="1">
        <f t="shared" si="0"/>
        <v>0.76961528242715138</v>
      </c>
      <c r="L6">
        <f>C6-B6</f>
        <v>0.76961528181804706</v>
      </c>
      <c r="M6">
        <f>E6-D6</f>
        <v>0.76961528242715138</v>
      </c>
      <c r="N6" s="1">
        <f>L6-M6</f>
        <v>-6.0910432253535873E-10</v>
      </c>
    </row>
    <row r="7" spans="1:14" x14ac:dyDescent="0.3">
      <c r="A7" t="s">
        <v>5</v>
      </c>
      <c r="B7" s="6">
        <v>1</v>
      </c>
      <c r="C7" s="6">
        <v>3</v>
      </c>
      <c r="D7" s="1">
        <v>3</v>
      </c>
      <c r="E7" s="1">
        <v>5</v>
      </c>
      <c r="H7" s="1">
        <f t="shared" ref="H7:H11" si="1">C7-B7</f>
        <v>2</v>
      </c>
      <c r="I7" s="1">
        <f t="shared" si="0"/>
        <v>0</v>
      </c>
      <c r="J7" s="1">
        <f t="shared" si="0"/>
        <v>2</v>
      </c>
      <c r="L7">
        <f t="shared" ref="L7:L11" si="2">C7-B7</f>
        <v>2</v>
      </c>
      <c r="M7">
        <f t="shared" ref="M7:M11" si="3">E7-D7</f>
        <v>2</v>
      </c>
      <c r="N7" s="1">
        <f t="shared" ref="N7:N11" si="4">L7-M7</f>
        <v>0</v>
      </c>
    </row>
    <row r="8" spans="1:14" x14ac:dyDescent="0.3">
      <c r="A8" t="s">
        <v>6</v>
      </c>
      <c r="B8" s="11">
        <v>3.348519167114735</v>
      </c>
      <c r="C8" s="11">
        <v>3.6735549710508244</v>
      </c>
      <c r="D8" s="1">
        <v>4.0321670593957064</v>
      </c>
      <c r="E8" s="13">
        <v>4.3572028638260329</v>
      </c>
      <c r="H8" s="1">
        <f t="shared" si="1"/>
        <v>0.32503580393608944</v>
      </c>
      <c r="I8" s="1">
        <f t="shared" si="0"/>
        <v>0.35861208834488201</v>
      </c>
      <c r="J8" s="1">
        <f t="shared" si="0"/>
        <v>0.32503580443032654</v>
      </c>
      <c r="L8">
        <f t="shared" si="2"/>
        <v>0.32503580393608944</v>
      </c>
      <c r="M8">
        <f t="shared" si="3"/>
        <v>0.32503580443032654</v>
      </c>
      <c r="N8" s="1">
        <f t="shared" si="4"/>
        <v>-4.9423709569396124E-10</v>
      </c>
    </row>
    <row r="9" spans="1:14" x14ac:dyDescent="0.3">
      <c r="A9" t="s">
        <v>7</v>
      </c>
      <c r="B9" s="3">
        <v>2.1821365793132421</v>
      </c>
      <c r="C9" s="3">
        <v>3.4527433018382299</v>
      </c>
      <c r="D9" s="1">
        <v>4.2089228123703846</v>
      </c>
      <c r="E9" s="1">
        <v>5.4795295277675748</v>
      </c>
      <c r="H9" s="1">
        <f t="shared" si="1"/>
        <v>1.2706067225249877</v>
      </c>
      <c r="I9" s="1">
        <f t="shared" si="0"/>
        <v>0.75617951053215471</v>
      </c>
      <c r="J9" s="1">
        <f t="shared" si="0"/>
        <v>1.2706067153971903</v>
      </c>
      <c r="L9">
        <f t="shared" si="2"/>
        <v>1.2706067225249877</v>
      </c>
      <c r="M9">
        <f t="shared" si="3"/>
        <v>1.2706067153971903</v>
      </c>
      <c r="N9" s="1">
        <f t="shared" si="4"/>
        <v>7.1277974633687791E-9</v>
      </c>
    </row>
    <row r="10" spans="1:14" x14ac:dyDescent="0.3">
      <c r="A10" t="s">
        <v>8</v>
      </c>
      <c r="B10" s="1">
        <v>1</v>
      </c>
      <c r="C10" s="1">
        <v>2</v>
      </c>
      <c r="D10" s="9">
        <v>2</v>
      </c>
      <c r="E10" s="9">
        <v>3</v>
      </c>
      <c r="H10" s="1">
        <f t="shared" si="1"/>
        <v>1</v>
      </c>
      <c r="I10" s="1">
        <f t="shared" si="0"/>
        <v>0</v>
      </c>
      <c r="J10" s="1">
        <f t="shared" si="0"/>
        <v>1</v>
      </c>
      <c r="L10">
        <f t="shared" si="2"/>
        <v>1</v>
      </c>
      <c r="M10">
        <f t="shared" si="3"/>
        <v>1</v>
      </c>
      <c r="N10" s="1">
        <f t="shared" si="4"/>
        <v>0</v>
      </c>
    </row>
    <row r="11" spans="1:14" x14ac:dyDescent="0.3">
      <c r="A11" t="s">
        <v>9</v>
      </c>
      <c r="B11" s="15">
        <v>4.1842144907041492</v>
      </c>
      <c r="C11" s="15">
        <v>5.2241054052948241</v>
      </c>
      <c r="D11" s="1">
        <v>6.0480695706473746</v>
      </c>
      <c r="E11" s="13">
        <v>7.0879604857476828</v>
      </c>
      <c r="H11" s="1">
        <f t="shared" si="1"/>
        <v>1.039890914590675</v>
      </c>
      <c r="I11" s="1">
        <f t="shared" si="0"/>
        <v>0.82396416535255046</v>
      </c>
      <c r="J11" s="1">
        <f t="shared" si="0"/>
        <v>1.0398909151003082</v>
      </c>
      <c r="L11">
        <f t="shared" si="2"/>
        <v>1.039890914590675</v>
      </c>
      <c r="M11">
        <f t="shared" si="3"/>
        <v>1.0398909151003082</v>
      </c>
      <c r="N11" s="1">
        <f t="shared" si="4"/>
        <v>-5.0963322451025306E-10</v>
      </c>
    </row>
    <row r="13" spans="1:14" x14ac:dyDescent="0.3">
      <c r="A13" t="s">
        <v>27</v>
      </c>
    </row>
    <row r="14" spans="1:14" x14ac:dyDescent="0.3">
      <c r="A14" t="s">
        <v>14</v>
      </c>
      <c r="B14" t="s">
        <v>10</v>
      </c>
      <c r="C14" t="s">
        <v>11</v>
      </c>
      <c r="D14" t="s">
        <v>12</v>
      </c>
      <c r="E14" t="s">
        <v>13</v>
      </c>
    </row>
    <row r="15" spans="1:14" x14ac:dyDescent="0.3">
      <c r="A15" t="s">
        <v>4</v>
      </c>
      <c r="B15" s="1">
        <v>1</v>
      </c>
      <c r="C15" s="1">
        <v>2</v>
      </c>
      <c r="D15" s="2">
        <f>C15</f>
        <v>2</v>
      </c>
      <c r="E15" s="2">
        <v>3</v>
      </c>
    </row>
    <row r="16" spans="1:14" x14ac:dyDescent="0.3">
      <c r="A16" t="s">
        <v>5</v>
      </c>
      <c r="B16" s="6">
        <v>1</v>
      </c>
      <c r="C16" s="6">
        <v>3</v>
      </c>
      <c r="D16" s="1">
        <f t="shared" ref="D16:D20" si="5">C16</f>
        <v>3</v>
      </c>
      <c r="E16" s="1">
        <v>5</v>
      </c>
    </row>
    <row r="17" spans="1:6" x14ac:dyDescent="0.3">
      <c r="A17" t="s">
        <v>6</v>
      </c>
      <c r="B17" s="11">
        <v>3</v>
      </c>
      <c r="C17" s="11">
        <v>4</v>
      </c>
      <c r="D17" s="1">
        <f t="shared" si="5"/>
        <v>4</v>
      </c>
      <c r="E17" s="13">
        <v>5</v>
      </c>
    </row>
    <row r="18" spans="1:6" x14ac:dyDescent="0.3">
      <c r="A18" t="s">
        <v>7</v>
      </c>
      <c r="B18" s="3">
        <v>2</v>
      </c>
      <c r="C18" s="3">
        <v>4</v>
      </c>
      <c r="D18" s="1">
        <f t="shared" si="5"/>
        <v>4</v>
      </c>
      <c r="E18" s="1">
        <v>6</v>
      </c>
    </row>
    <row r="19" spans="1:6" x14ac:dyDescent="0.3">
      <c r="A19" t="s">
        <v>8</v>
      </c>
      <c r="B19" s="1">
        <v>1</v>
      </c>
      <c r="C19" s="1">
        <v>2</v>
      </c>
      <c r="D19" s="9">
        <f t="shared" si="5"/>
        <v>2</v>
      </c>
      <c r="E19" s="9">
        <v>3</v>
      </c>
      <c r="F19" t="s">
        <v>57</v>
      </c>
    </row>
    <row r="20" spans="1:6" x14ac:dyDescent="0.3">
      <c r="A20" t="s">
        <v>9</v>
      </c>
      <c r="B20" s="15">
        <v>4</v>
      </c>
      <c r="C20" s="15">
        <v>5.5</v>
      </c>
      <c r="D20" s="1">
        <f t="shared" si="5"/>
        <v>5.5</v>
      </c>
      <c r="E20" s="13">
        <v>7</v>
      </c>
    </row>
    <row r="22" spans="1:6" x14ac:dyDescent="0.3">
      <c r="A22" t="s">
        <v>14</v>
      </c>
      <c r="B22" t="s">
        <v>10</v>
      </c>
      <c r="C22" t="s">
        <v>11</v>
      </c>
      <c r="D22" t="s">
        <v>12</v>
      </c>
      <c r="E22" t="s">
        <v>13</v>
      </c>
      <c r="F22" t="s">
        <v>52</v>
      </c>
    </row>
    <row r="23" spans="1:6" x14ac:dyDescent="0.3">
      <c r="A23" t="s">
        <v>4</v>
      </c>
      <c r="B23" s="1">
        <v>0.99741822414217762</v>
      </c>
      <c r="C23" s="1">
        <v>1.6066093463424769</v>
      </c>
      <c r="D23" s="2">
        <v>2.3583433274350862</v>
      </c>
      <c r="E23" s="2">
        <v>2.9675344496353855</v>
      </c>
    </row>
    <row r="24" spans="1:6" x14ac:dyDescent="0.3">
      <c r="A24" t="s">
        <v>5</v>
      </c>
      <c r="B24" s="6">
        <v>1.0002451789672913</v>
      </c>
      <c r="C24" s="6">
        <v>3.0102958082014646</v>
      </c>
      <c r="D24" s="1">
        <v>3.0102958082014646</v>
      </c>
      <c r="E24" s="1">
        <v>5.0203464374358218</v>
      </c>
    </row>
    <row r="25" spans="1:6" x14ac:dyDescent="0.3">
      <c r="A25" t="s">
        <v>6</v>
      </c>
      <c r="B25" s="11">
        <v>3.1152729174601985</v>
      </c>
      <c r="C25" s="11">
        <v>3.4545293940661388</v>
      </c>
      <c r="D25" s="1">
        <v>4.1814052209217802</v>
      </c>
      <c r="E25" s="13">
        <v>4.5206616975290057</v>
      </c>
    </row>
    <row r="26" spans="1:6" x14ac:dyDescent="0.3">
      <c r="A26" t="s">
        <v>7</v>
      </c>
      <c r="B26" s="3">
        <v>2.1617461793980515</v>
      </c>
      <c r="C26" s="3">
        <v>3.8552694335484419</v>
      </c>
      <c r="D26" s="1">
        <v>4.0690099956227961</v>
      </c>
      <c r="E26" s="1">
        <v>5.7625332497728987</v>
      </c>
    </row>
    <row r="27" spans="1:6" x14ac:dyDescent="0.3">
      <c r="A27" t="s">
        <v>8</v>
      </c>
      <c r="B27" s="1">
        <v>1</v>
      </c>
      <c r="C27" s="1">
        <v>2</v>
      </c>
      <c r="D27" s="9">
        <v>2</v>
      </c>
      <c r="E27" s="9">
        <v>3</v>
      </c>
    </row>
    <row r="28" spans="1:6" x14ac:dyDescent="0.3">
      <c r="A28" t="s">
        <v>9</v>
      </c>
      <c r="B28" s="15">
        <v>3.7053826706120465</v>
      </c>
      <c r="C28" s="15">
        <v>5.8823246817923307</v>
      </c>
      <c r="D28" s="1">
        <v>5.8823246817923298</v>
      </c>
      <c r="E28" s="13">
        <v>8.0592666929731713</v>
      </c>
    </row>
    <row r="30" spans="1:6" x14ac:dyDescent="0.3">
      <c r="A30" t="s">
        <v>14</v>
      </c>
      <c r="B30" t="s">
        <v>10</v>
      </c>
      <c r="C30" t="s">
        <v>11</v>
      </c>
      <c r="D30" t="s">
        <v>12</v>
      </c>
      <c r="E30" t="s">
        <v>13</v>
      </c>
      <c r="F30" t="s">
        <v>51</v>
      </c>
    </row>
    <row r="31" spans="1:6" x14ac:dyDescent="0.3">
      <c r="A31" t="s">
        <v>4</v>
      </c>
      <c r="B31" s="1">
        <v>1.0129839004960099</v>
      </c>
      <c r="C31" s="1">
        <v>1.782599182314057</v>
      </c>
      <c r="D31" s="2">
        <v>1.8479064770298752</v>
      </c>
      <c r="E31" s="2">
        <v>2.6175217594570266</v>
      </c>
    </row>
    <row r="32" spans="1:6" x14ac:dyDescent="0.3">
      <c r="A32" t="s">
        <v>5</v>
      </c>
      <c r="B32" s="6">
        <v>1</v>
      </c>
      <c r="C32" s="6">
        <v>3</v>
      </c>
      <c r="D32" s="1">
        <v>3</v>
      </c>
      <c r="E32" s="1">
        <v>5</v>
      </c>
    </row>
    <row r="33" spans="1:5" x14ac:dyDescent="0.3">
      <c r="A33" t="s">
        <v>6</v>
      </c>
      <c r="B33" s="11">
        <v>3.348519167114735</v>
      </c>
      <c r="C33" s="11">
        <v>3.6735549710508244</v>
      </c>
      <c r="D33" s="1">
        <v>4.0321670593957064</v>
      </c>
      <c r="E33" s="13">
        <v>4.3572028638260329</v>
      </c>
    </row>
    <row r="34" spans="1:5" x14ac:dyDescent="0.3">
      <c r="A34" t="s">
        <v>7</v>
      </c>
      <c r="B34" s="3">
        <v>2.1821365793132421</v>
      </c>
      <c r="C34" s="3">
        <v>3.4527433018382299</v>
      </c>
      <c r="D34" s="1">
        <v>4.2089228123703846</v>
      </c>
      <c r="E34" s="1">
        <v>5.4795295277675748</v>
      </c>
    </row>
    <row r="35" spans="1:5" x14ac:dyDescent="0.3">
      <c r="A35" t="s">
        <v>8</v>
      </c>
      <c r="B35" s="1">
        <v>1</v>
      </c>
      <c r="C35" s="1">
        <v>2</v>
      </c>
      <c r="D35" s="9">
        <v>2</v>
      </c>
      <c r="E35" s="9">
        <v>3</v>
      </c>
    </row>
    <row r="36" spans="1:5" x14ac:dyDescent="0.3">
      <c r="A36" t="s">
        <v>9</v>
      </c>
      <c r="B36" s="15">
        <v>4.1842144907041492</v>
      </c>
      <c r="C36" s="15">
        <v>5.2241054052948241</v>
      </c>
      <c r="D36" s="1">
        <v>6.0480695706473746</v>
      </c>
      <c r="E36" s="13">
        <v>7.0879604857476828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CA60-131C-49E8-B19C-F2F97325F53E}">
  <dimension ref="A1:Y48"/>
  <sheetViews>
    <sheetView zoomScale="60" zoomScaleNormal="60" workbookViewId="0"/>
  </sheetViews>
  <sheetFormatPr defaultRowHeight="14.4" x14ac:dyDescent="0.3"/>
  <cols>
    <col min="1" max="1" width="8.21875" bestFit="1" customWidth="1"/>
    <col min="2" max="5" width="12.77734375" bestFit="1" customWidth="1"/>
    <col min="6" max="6" width="7.88671875" bestFit="1" customWidth="1"/>
    <col min="7" max="7" width="2.5546875" bestFit="1" customWidth="1"/>
    <col min="8" max="8" width="2.21875" bestFit="1" customWidth="1"/>
    <col min="9" max="10" width="12.77734375" bestFit="1" customWidth="1"/>
    <col min="11" max="12" width="8.21875" bestFit="1" customWidth="1"/>
    <col min="13" max="19" width="12.77734375" bestFit="1" customWidth="1"/>
    <col min="20" max="20" width="12.33203125" bestFit="1" customWidth="1"/>
    <col min="21" max="21" width="13.5546875" bestFit="1" customWidth="1"/>
    <col min="22" max="23" width="12.77734375" bestFit="1" customWidth="1"/>
  </cols>
  <sheetData>
    <row r="1" spans="1:25" x14ac:dyDescent="0.3">
      <c r="B1" t="s">
        <v>0</v>
      </c>
      <c r="C1" t="s">
        <v>1</v>
      </c>
      <c r="D1" t="s">
        <v>3</v>
      </c>
      <c r="E1" t="s">
        <v>16</v>
      </c>
      <c r="M1" t="s">
        <v>29</v>
      </c>
      <c r="N1" t="s">
        <v>30</v>
      </c>
    </row>
    <row r="2" spans="1:25" x14ac:dyDescent="0.3">
      <c r="A2" t="s">
        <v>2</v>
      </c>
      <c r="B2" s="16">
        <v>2.2000000000000002</v>
      </c>
      <c r="C2" s="16">
        <v>2.8</v>
      </c>
      <c r="D2" s="16">
        <v>4</v>
      </c>
      <c r="E2" s="38">
        <f>S4</f>
        <v>3.8309412351411689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21</v>
      </c>
      <c r="R2" t="s">
        <v>22</v>
      </c>
    </row>
    <row r="3" spans="1:25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28</v>
      </c>
    </row>
    <row r="4" spans="1:25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D4-(D4-E4)*(B2-D6)/(E6-D6)</f>
        <v>0.54250710581042449</v>
      </c>
      <c r="J4" s="4">
        <f>B4+(C4-B4)*(B2-B9)/(C9-B9)</f>
        <v>1.405896912874767E-2</v>
      </c>
      <c r="K4" s="7">
        <f>B4+(C4-B4)*(C2-B7)/(C7-B7)</f>
        <v>0.89999999999999991</v>
      </c>
      <c r="L4" s="8">
        <f>D4-(D4-E4)*(C2-D10)/(E10-D10)</f>
        <v>0.20000000000000018</v>
      </c>
      <c r="M4">
        <f>MIN(I4,K4)</f>
        <v>0.54250710581042449</v>
      </c>
      <c r="N4">
        <f>MIN(J4,L4)</f>
        <v>1.405896912874767E-2</v>
      </c>
      <c r="O4" s="10">
        <f>(C4-B4)*(C8-B8)-(C8-B8)*(1-M4)*((C4-B4)-M4)</f>
        <v>0.25700589200524504</v>
      </c>
      <c r="P4" s="12">
        <f>(C4-B4)*(C11-B11)-(C11-B11)*(1-N4)*((C4-B4)-N4)</f>
        <v>2.9034049294743847E-2</v>
      </c>
      <c r="Q4">
        <f>O4*C8</f>
        <v>0.94412527216521924</v>
      </c>
      <c r="R4">
        <f>P4*C11</f>
        <v>0.15167693385826769</v>
      </c>
      <c r="S4" s="38">
        <f>(Q4+R4)/(O4+P4)</f>
        <v>3.8309412351411689</v>
      </c>
      <c r="T4" s="28" t="s">
        <v>32</v>
      </c>
      <c r="U4" s="30" t="s">
        <v>31</v>
      </c>
    </row>
    <row r="5" spans="1:25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6">
        <v>1</v>
      </c>
      <c r="U5" s="22">
        <f>M4*3</f>
        <v>1.6275213174312735</v>
      </c>
    </row>
    <row r="6" spans="1:25" ht="15" thickBot="1" x14ac:dyDescent="0.35">
      <c r="A6" t="s">
        <v>4</v>
      </c>
      <c r="B6" s="1">
        <f>'solver (2)'!B6</f>
        <v>1.0129839004960099</v>
      </c>
      <c r="C6" s="1">
        <f>'solver (2)'!C6</f>
        <v>1.782599182314057</v>
      </c>
      <c r="D6" s="2">
        <f>'solver (2)'!D6</f>
        <v>1.8479064770298752</v>
      </c>
      <c r="E6" s="2">
        <f>'solver (2)'!E6</f>
        <v>2.6175217594570266</v>
      </c>
      <c r="T6" s="26">
        <v>2</v>
      </c>
      <c r="U6" s="22">
        <f>N4*3</f>
        <v>4.2176907386243009E-2</v>
      </c>
    </row>
    <row r="7" spans="1:25" x14ac:dyDescent="0.3">
      <c r="A7" t="s">
        <v>5</v>
      </c>
      <c r="B7" s="6">
        <f>'solver (2)'!B7</f>
        <v>1</v>
      </c>
      <c r="C7" s="6">
        <f>'solver (2)'!C7</f>
        <v>3</v>
      </c>
      <c r="D7" s="1">
        <f>'solver (2)'!D7</f>
        <v>3</v>
      </c>
      <c r="E7" s="1">
        <f>'solver (2)'!E7</f>
        <v>5</v>
      </c>
      <c r="T7" s="28" t="s">
        <v>35</v>
      </c>
      <c r="U7" s="29" t="s">
        <v>33</v>
      </c>
      <c r="V7" s="29" t="s">
        <v>34</v>
      </c>
      <c r="W7" s="30" t="s">
        <v>36</v>
      </c>
    </row>
    <row r="8" spans="1:25" x14ac:dyDescent="0.3">
      <c r="A8" t="s">
        <v>6</v>
      </c>
      <c r="B8" s="11">
        <f>'solver (2)'!B8</f>
        <v>3.348519167114735</v>
      </c>
      <c r="C8" s="11">
        <f>'solver (2)'!C8</f>
        <v>3.6735549710508244</v>
      </c>
      <c r="D8" s="1">
        <f>'solver (2)'!D8</f>
        <v>4.0321670593957064</v>
      </c>
      <c r="E8" s="13">
        <f>'solver (2)'!E8</f>
        <v>4.3572028638260329</v>
      </c>
      <c r="F8" s="14" t="s">
        <v>20</v>
      </c>
      <c r="T8" s="26">
        <v>3</v>
      </c>
      <c r="U8" s="24">
        <f>E8^2</f>
        <v>18.985216796533784</v>
      </c>
      <c r="V8" s="24">
        <f>B8^2</f>
        <v>11.212580612534758</v>
      </c>
      <c r="W8" s="22">
        <f>U8-V8</f>
        <v>7.7726361839990261</v>
      </c>
    </row>
    <row r="9" spans="1:25" ht="15" thickBot="1" x14ac:dyDescent="0.35">
      <c r="A9" t="s">
        <v>7</v>
      </c>
      <c r="B9" s="3">
        <f>'solver (2)'!B9</f>
        <v>2.1821365793132421</v>
      </c>
      <c r="C9" s="3">
        <f>'solver (2)'!C9</f>
        <v>3.4527433018382299</v>
      </c>
      <c r="D9" s="1">
        <f>'solver (2)'!D9</f>
        <v>4.2089228123703846</v>
      </c>
      <c r="E9" s="1">
        <f>'solver (2)'!E9</f>
        <v>5.4795295277675748</v>
      </c>
      <c r="T9" s="27">
        <v>6</v>
      </c>
      <c r="U9" s="25">
        <f>E11^2</f>
        <v>50.239183847520529</v>
      </c>
      <c r="V9" s="25">
        <f>B11^2</f>
        <v>17.507650904218583</v>
      </c>
      <c r="W9" s="23">
        <f>U9-V9</f>
        <v>32.731532943301943</v>
      </c>
    </row>
    <row r="10" spans="1:25" x14ac:dyDescent="0.3">
      <c r="A10" t="s">
        <v>8</v>
      </c>
      <c r="B10" s="1">
        <f>'solver (2)'!B10</f>
        <v>1</v>
      </c>
      <c r="C10" s="1">
        <f>'solver (2)'!C10</f>
        <v>2</v>
      </c>
      <c r="D10" s="9">
        <f>'solver (2)'!D10</f>
        <v>2</v>
      </c>
      <c r="E10" s="9">
        <f>'solver (2)'!E10</f>
        <v>3</v>
      </c>
      <c r="T10" s="28" t="s">
        <v>37</v>
      </c>
      <c r="U10" s="30" t="s">
        <v>31</v>
      </c>
    </row>
    <row r="11" spans="1:25" x14ac:dyDescent="0.3">
      <c r="A11" t="s">
        <v>9</v>
      </c>
      <c r="B11" s="15">
        <f>'solver (2)'!B11</f>
        <v>4.1842144907041492</v>
      </c>
      <c r="C11" s="15">
        <f>'solver (2)'!C11</f>
        <v>5.2241054052948241</v>
      </c>
      <c r="D11" s="1">
        <f>'solver (2)'!D11</f>
        <v>6.0480695706473746</v>
      </c>
      <c r="E11" s="13">
        <f>'solver (2)'!E11</f>
        <v>7.0879604857476828</v>
      </c>
      <c r="F11" s="14" t="s">
        <v>20</v>
      </c>
      <c r="T11" s="26">
        <v>1</v>
      </c>
      <c r="U11" s="22">
        <f>1-M4</f>
        <v>0.45749289418957551</v>
      </c>
    </row>
    <row r="12" spans="1:25" ht="15" thickBot="1" x14ac:dyDescent="0.35">
      <c r="T12" s="27">
        <v>2</v>
      </c>
      <c r="U12" s="23">
        <f>1-N4</f>
        <v>0.98594103087125229</v>
      </c>
    </row>
    <row r="13" spans="1:25" x14ac:dyDescent="0.3">
      <c r="T13" s="28" t="s">
        <v>32</v>
      </c>
      <c r="U13" s="30" t="s">
        <v>38</v>
      </c>
    </row>
    <row r="14" spans="1:25" x14ac:dyDescent="0.3">
      <c r="A14" t="s">
        <v>15</v>
      </c>
      <c r="T14" s="26">
        <v>1</v>
      </c>
      <c r="U14" s="22">
        <f>M4^2*3</f>
        <v>0.88294187956440939</v>
      </c>
    </row>
    <row r="15" spans="1:25" ht="15" thickBot="1" x14ac:dyDescent="0.35">
      <c r="A15" t="s">
        <v>15</v>
      </c>
      <c r="C15" t="s">
        <v>11</v>
      </c>
      <c r="E15" t="s">
        <v>12</v>
      </c>
      <c r="T15" s="26">
        <v>2</v>
      </c>
      <c r="U15" s="22">
        <f>N4^2*3</f>
        <v>5.9296383888924004E-4</v>
      </c>
    </row>
    <row r="16" spans="1:25" x14ac:dyDescent="0.3">
      <c r="A16" t="s">
        <v>15</v>
      </c>
      <c r="T16" s="28"/>
      <c r="U16" s="30" t="s">
        <v>39</v>
      </c>
      <c r="V16" s="24"/>
      <c r="W16" s="24"/>
      <c r="X16" s="24"/>
      <c r="Y16" s="24"/>
    </row>
    <row r="17" spans="1:25" x14ac:dyDescent="0.3">
      <c r="A17" t="s">
        <v>15</v>
      </c>
      <c r="T17" s="26">
        <v>3</v>
      </c>
      <c r="U17" s="22">
        <f>(D8*E8)-(B8*C8)</f>
        <v>5.2680006266106645</v>
      </c>
      <c r="V17" s="24"/>
      <c r="W17" s="24"/>
      <c r="X17" s="24"/>
      <c r="Y17" s="24"/>
    </row>
    <row r="18" spans="1:25" ht="15" thickBot="1" x14ac:dyDescent="0.35">
      <c r="A18" t="s">
        <v>15</v>
      </c>
      <c r="T18" s="27">
        <v>6</v>
      </c>
      <c r="U18" s="23">
        <f>(D11*E11)-(B11*C11)</f>
        <v>21.009700594001071</v>
      </c>
      <c r="V18" s="24"/>
      <c r="W18" s="24"/>
      <c r="X18" s="24"/>
      <c r="Y18" s="24"/>
    </row>
    <row r="19" spans="1:25" x14ac:dyDescent="0.3">
      <c r="A19" t="s">
        <v>15</v>
      </c>
      <c r="T19" s="28" t="s">
        <v>40</v>
      </c>
      <c r="U19" s="30" t="s">
        <v>31</v>
      </c>
      <c r="V19" s="24"/>
      <c r="W19" s="24"/>
      <c r="X19" s="24"/>
      <c r="Y19" s="24"/>
    </row>
    <row r="20" spans="1:25" x14ac:dyDescent="0.3">
      <c r="A20" t="s">
        <v>15</v>
      </c>
      <c r="B20" t="s">
        <v>10</v>
      </c>
      <c r="G20" t="s">
        <v>13</v>
      </c>
      <c r="T20" s="26">
        <v>1</v>
      </c>
      <c r="U20" s="22">
        <f>M4^3</f>
        <v>0.15966741456043471</v>
      </c>
    </row>
    <row r="21" spans="1:25" ht="15" thickBot="1" x14ac:dyDescent="0.35">
      <c r="A21" t="s">
        <v>15</v>
      </c>
      <c r="T21" s="27">
        <v>2</v>
      </c>
      <c r="U21" s="23">
        <f>N4^3</f>
        <v>2.7788201018025111E-6</v>
      </c>
    </row>
    <row r="22" spans="1:25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8"/>
      <c r="U22" s="30" t="s">
        <v>41</v>
      </c>
    </row>
    <row r="23" spans="1:25" x14ac:dyDescent="0.3">
      <c r="T23" s="26">
        <v>3</v>
      </c>
      <c r="U23" s="22">
        <f>D8-E8+B8-C8</f>
        <v>-0.65007160836641598</v>
      </c>
    </row>
    <row r="24" spans="1:25" ht="15" thickBot="1" x14ac:dyDescent="0.35">
      <c r="T24" s="27">
        <v>6</v>
      </c>
      <c r="U24" s="23">
        <f>D11-E11+B11-C11</f>
        <v>-2.0797818296909831</v>
      </c>
    </row>
    <row r="25" spans="1:25" x14ac:dyDescent="0.3">
      <c r="T25" s="28"/>
      <c r="U25" s="30" t="s">
        <v>42</v>
      </c>
    </row>
    <row r="26" spans="1:25" x14ac:dyDescent="0.3">
      <c r="T26" s="26">
        <v>3</v>
      </c>
      <c r="U26" s="22">
        <f>D8-E8-B8+C8</f>
        <v>-4.9423709569396124E-10</v>
      </c>
    </row>
    <row r="27" spans="1:25" ht="15" thickBot="1" x14ac:dyDescent="0.35">
      <c r="T27" s="27">
        <v>6</v>
      </c>
      <c r="U27" s="23">
        <f>D11-E11-B11+C11</f>
        <v>-5.0963322451025306E-10</v>
      </c>
    </row>
    <row r="28" spans="1:25" x14ac:dyDescent="0.3">
      <c r="T28" s="31" t="s">
        <v>43</v>
      </c>
      <c r="U28" s="34" t="s">
        <v>31</v>
      </c>
    </row>
    <row r="29" spans="1:25" x14ac:dyDescent="0.3">
      <c r="T29" s="32">
        <v>1</v>
      </c>
      <c r="U29" s="22">
        <f>M4*2</f>
        <v>1.085014211620849</v>
      </c>
    </row>
    <row r="30" spans="1:25" ht="15" thickBot="1" x14ac:dyDescent="0.35">
      <c r="T30" s="33">
        <v>2</v>
      </c>
      <c r="U30" s="23">
        <f>2*N4</f>
        <v>2.811793825749534E-2</v>
      </c>
    </row>
    <row r="31" spans="1:25" x14ac:dyDescent="0.3">
      <c r="T31" s="31"/>
      <c r="U31" s="34" t="s">
        <v>44</v>
      </c>
    </row>
    <row r="32" spans="1:25" x14ac:dyDescent="0.3">
      <c r="T32" s="32">
        <v>3</v>
      </c>
      <c r="U32" s="22">
        <f>E8-B8</f>
        <v>1.008683696711298</v>
      </c>
    </row>
    <row r="33" spans="20:21" ht="15" thickBot="1" x14ac:dyDescent="0.35">
      <c r="T33" s="33">
        <v>6</v>
      </c>
      <c r="U33" s="23">
        <f>E11-B11</f>
        <v>2.9037459950435336</v>
      </c>
    </row>
    <row r="34" spans="20:21" x14ac:dyDescent="0.3">
      <c r="T34" s="31"/>
      <c r="U34" s="34" t="s">
        <v>38</v>
      </c>
    </row>
    <row r="35" spans="20:21" x14ac:dyDescent="0.3">
      <c r="T35" s="32">
        <v>1</v>
      </c>
      <c r="U35" s="22">
        <f>M4^2</f>
        <v>0.29431395985480313</v>
      </c>
    </row>
    <row r="36" spans="20:21" ht="15" thickBot="1" x14ac:dyDescent="0.35">
      <c r="T36" s="33">
        <v>2</v>
      </c>
      <c r="U36" s="23">
        <f>N4^2</f>
        <v>1.9765461296308002E-4</v>
      </c>
    </row>
    <row r="37" spans="20:21" x14ac:dyDescent="0.3">
      <c r="T37" s="31"/>
      <c r="U37" s="34" t="s">
        <v>45</v>
      </c>
    </row>
    <row r="38" spans="20:21" x14ac:dyDescent="0.3">
      <c r="T38" s="32">
        <v>3</v>
      </c>
      <c r="U38" s="22">
        <f>D8+B8-E8-C8</f>
        <v>-0.65007160836641598</v>
      </c>
    </row>
    <row r="39" spans="20:21" ht="15" thickBot="1" x14ac:dyDescent="0.35">
      <c r="T39" s="33">
        <v>6</v>
      </c>
      <c r="U39" s="23">
        <f>D11+B11-E11-C11</f>
        <v>-2.0797818296909822</v>
      </c>
    </row>
    <row r="40" spans="20:21" x14ac:dyDescent="0.3">
      <c r="T40" s="31" t="s">
        <v>46</v>
      </c>
      <c r="U40" s="21"/>
    </row>
    <row r="41" spans="20:21" x14ac:dyDescent="0.3">
      <c r="T41" s="32">
        <v>1</v>
      </c>
      <c r="U41" s="22">
        <f>(U29*U32)+(U35*U38)</f>
        <v>0.90311099671451178</v>
      </c>
    </row>
    <row r="42" spans="20:21" x14ac:dyDescent="0.3">
      <c r="T42" s="32">
        <v>2</v>
      </c>
      <c r="U42" s="22">
        <f>(U30*U33)+(U36*U39)</f>
        <v>8.1236272131488221E-2</v>
      </c>
    </row>
    <row r="43" spans="20:21" ht="15" thickBot="1" x14ac:dyDescent="0.35">
      <c r="T43" s="35" t="s">
        <v>47</v>
      </c>
      <c r="U43" s="36">
        <f>U41+U42</f>
        <v>0.98434726884599999</v>
      </c>
    </row>
    <row r="44" spans="20:21" x14ac:dyDescent="0.3">
      <c r="T44" s="28" t="s">
        <v>46</v>
      </c>
      <c r="U44" s="21"/>
    </row>
    <row r="45" spans="20:21" x14ac:dyDescent="0.3">
      <c r="T45" s="26" t="s">
        <v>48</v>
      </c>
      <c r="U45" s="22">
        <f>U5*W8*U11+U14*U17+U20*U23*U26</f>
        <v>10.438683455483048</v>
      </c>
    </row>
    <row r="46" spans="20:21" x14ac:dyDescent="0.3">
      <c r="T46" s="26" t="s">
        <v>49</v>
      </c>
      <c r="U46" s="22">
        <f>U6*W9*U12+U15*U18+U21*U24*U27</f>
        <v>1.3735642108507535</v>
      </c>
    </row>
    <row r="47" spans="20:21" ht="15" thickBot="1" x14ac:dyDescent="0.35">
      <c r="T47" s="27" t="s">
        <v>47</v>
      </c>
      <c r="U47" s="23">
        <f>SUM(U45:U46)</f>
        <v>11.812247666333802</v>
      </c>
    </row>
    <row r="48" spans="20:21" x14ac:dyDescent="0.3">
      <c r="T48" s="37" t="s">
        <v>50</v>
      </c>
      <c r="U48">
        <f>U47/U43/3</f>
        <v>4.0000272397707421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0A2D-4997-4DB4-B879-0DD6E57D305F}">
  <dimension ref="A1:W48"/>
  <sheetViews>
    <sheetView zoomScale="60" zoomScaleNormal="60" workbookViewId="0"/>
  </sheetViews>
  <sheetFormatPr defaultRowHeight="14.4" x14ac:dyDescent="0.3"/>
  <cols>
    <col min="1" max="1" width="7.44140625" customWidth="1"/>
    <col min="2" max="5" width="13.109375" bestFit="1" customWidth="1"/>
    <col min="6" max="6" width="7.109375" customWidth="1"/>
    <col min="7" max="7" width="2.33203125" bestFit="1" customWidth="1"/>
    <col min="8" max="8" width="2.109375" bestFit="1" customWidth="1"/>
    <col min="9" max="10" width="13.109375" bestFit="1" customWidth="1"/>
    <col min="11" max="12" width="7.44140625" bestFit="1" customWidth="1"/>
    <col min="13" max="19" width="13.109375" bestFit="1" customWidth="1"/>
    <col min="20" max="20" width="10.88671875" bestFit="1" customWidth="1"/>
    <col min="21" max="21" width="13.77734375" bestFit="1" customWidth="1"/>
    <col min="22" max="23" width="13.10937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6">
        <v>2.4</v>
      </c>
      <c r="C2" s="16">
        <v>2.6</v>
      </c>
      <c r="D2" s="16">
        <v>5</v>
      </c>
      <c r="E2" s="38">
        <f>S4</f>
        <v>4.718468917963011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21</v>
      </c>
      <c r="R2" t="s">
        <v>22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28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D4-(D4-E4)*(B2-D6)/(E6-D6)</f>
        <v>0.28263700633779498</v>
      </c>
      <c r="J4" s="4">
        <f>B4+(C4-B4)*(B2-B9)/(C9-B9)</f>
        <v>0.1714640862703867</v>
      </c>
      <c r="K4" s="7">
        <f>B4+(C4-B4)*(C2-B7)/(C7-B7)</f>
        <v>0.8</v>
      </c>
      <c r="L4" s="8">
        <f>D4-(D4-E4)*(C2-D10)/(E10-D10)</f>
        <v>0.39999999999999991</v>
      </c>
      <c r="M4">
        <f>MIN(I4,K4)</f>
        <v>0.28263700633779498</v>
      </c>
      <c r="N4">
        <f>MIN(J4,L4)</f>
        <v>0.1714640862703867</v>
      </c>
      <c r="O4" s="10">
        <f>(C4-B4)*(C8-B8)-(C8-B8)*(1-M4)*((C4-B4)-M4)</f>
        <v>0.15776923786484412</v>
      </c>
      <c r="P4" s="12">
        <f>(C4-B4)*(C11-B11)-(C11-B11)*(1-N4)*((C4-B4)-N4)</f>
        <v>0.32603516789028586</v>
      </c>
      <c r="Q4">
        <f>O4*C8</f>
        <v>0.5795739680372981</v>
      </c>
      <c r="R4">
        <f>P4*C11</f>
        <v>1.7032420828918478</v>
      </c>
      <c r="S4" s="38">
        <f>(Q4+R4)/(O4+P4)</f>
        <v>4.718468917963011</v>
      </c>
      <c r="T4" s="28" t="s">
        <v>32</v>
      </c>
      <c r="U4" s="30" t="s">
        <v>31</v>
      </c>
    </row>
    <row r="5" spans="1:23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6">
        <v>1</v>
      </c>
      <c r="U5" s="22">
        <f>M4*3</f>
        <v>0.84791101901338495</v>
      </c>
    </row>
    <row r="6" spans="1:23" ht="15" thickBot="1" x14ac:dyDescent="0.35">
      <c r="A6" t="s">
        <v>4</v>
      </c>
      <c r="B6" s="1">
        <f>'solver (2)'!B6</f>
        <v>1.0129839004960099</v>
      </c>
      <c r="C6" s="1">
        <f>'solver (2)'!C6</f>
        <v>1.782599182314057</v>
      </c>
      <c r="D6" s="2">
        <f>'solver (2)'!D6</f>
        <v>1.8479064770298752</v>
      </c>
      <c r="E6" s="2">
        <f>'solver (2)'!E6</f>
        <v>2.6175217594570266</v>
      </c>
      <c r="T6" s="26">
        <v>2</v>
      </c>
      <c r="U6" s="22">
        <f>N4*3</f>
        <v>0.51439225881116013</v>
      </c>
    </row>
    <row r="7" spans="1:23" x14ac:dyDescent="0.3">
      <c r="A7" t="s">
        <v>5</v>
      </c>
      <c r="B7" s="6">
        <f>'solver (2)'!B7</f>
        <v>1</v>
      </c>
      <c r="C7" s="6">
        <f>'solver (2)'!C7</f>
        <v>3</v>
      </c>
      <c r="D7" s="1">
        <f>'solver (2)'!D7</f>
        <v>3</v>
      </c>
      <c r="E7" s="1">
        <f>'solver (2)'!E7</f>
        <v>5</v>
      </c>
      <c r="T7" s="28" t="s">
        <v>35</v>
      </c>
      <c r="U7" s="29" t="s">
        <v>33</v>
      </c>
      <c r="V7" s="29" t="s">
        <v>34</v>
      </c>
      <c r="W7" s="30" t="s">
        <v>36</v>
      </c>
    </row>
    <row r="8" spans="1:23" x14ac:dyDescent="0.3">
      <c r="A8" t="s">
        <v>6</v>
      </c>
      <c r="B8" s="11">
        <f>'solver (2)'!B8</f>
        <v>3.348519167114735</v>
      </c>
      <c r="C8" s="11">
        <f>'solver (2)'!C8</f>
        <v>3.6735549710508244</v>
      </c>
      <c r="D8" s="1">
        <f>'solver (2)'!D8</f>
        <v>4.0321670593957064</v>
      </c>
      <c r="E8" s="13">
        <f>'solver (2)'!E8</f>
        <v>4.3572028638260329</v>
      </c>
      <c r="F8" s="14" t="s">
        <v>20</v>
      </c>
      <c r="T8" s="26">
        <v>3</v>
      </c>
      <c r="U8" s="24">
        <f>E8^2</f>
        <v>18.985216796533784</v>
      </c>
      <c r="V8" s="24">
        <f>B8^2</f>
        <v>11.212580612534758</v>
      </c>
      <c r="W8" s="22">
        <f>U8-V8</f>
        <v>7.7726361839990261</v>
      </c>
    </row>
    <row r="9" spans="1:23" ht="15" thickBot="1" x14ac:dyDescent="0.35">
      <c r="A9" t="s">
        <v>7</v>
      </c>
      <c r="B9" s="3">
        <f>'solver (2)'!B9</f>
        <v>2.1821365793132421</v>
      </c>
      <c r="C9" s="3">
        <f>'solver (2)'!C9</f>
        <v>3.4527433018382299</v>
      </c>
      <c r="D9" s="1">
        <f>'solver (2)'!D9</f>
        <v>4.2089228123703846</v>
      </c>
      <c r="E9" s="1">
        <f>'solver (2)'!E9</f>
        <v>5.4795295277675748</v>
      </c>
      <c r="T9" s="27">
        <v>6</v>
      </c>
      <c r="U9" s="25">
        <f>E11^2</f>
        <v>50.239183847520529</v>
      </c>
      <c r="V9" s="25">
        <f>B11^2</f>
        <v>17.507650904218583</v>
      </c>
      <c r="W9" s="23">
        <f>U9-V9</f>
        <v>32.731532943301943</v>
      </c>
    </row>
    <row r="10" spans="1:23" x14ac:dyDescent="0.3">
      <c r="A10" t="s">
        <v>8</v>
      </c>
      <c r="B10" s="1">
        <f>'solver (2)'!B10</f>
        <v>1</v>
      </c>
      <c r="C10" s="1">
        <f>'solver (2)'!C10</f>
        <v>2</v>
      </c>
      <c r="D10" s="9">
        <f>'solver (2)'!D10</f>
        <v>2</v>
      </c>
      <c r="E10" s="9">
        <f>'solver (2)'!E10</f>
        <v>3</v>
      </c>
      <c r="T10" s="28" t="s">
        <v>37</v>
      </c>
      <c r="U10" s="30" t="s">
        <v>31</v>
      </c>
    </row>
    <row r="11" spans="1:23" x14ac:dyDescent="0.3">
      <c r="A11" t="s">
        <v>9</v>
      </c>
      <c r="B11" s="15">
        <f>'solver (2)'!B11</f>
        <v>4.1842144907041492</v>
      </c>
      <c r="C11" s="15">
        <f>'solver (2)'!C11</f>
        <v>5.2241054052948241</v>
      </c>
      <c r="D11" s="1">
        <f>'solver (2)'!D11</f>
        <v>6.0480695706473746</v>
      </c>
      <c r="E11" s="13">
        <f>'solver (2)'!E11</f>
        <v>7.0879604857476828</v>
      </c>
      <c r="F11" s="14" t="s">
        <v>20</v>
      </c>
      <c r="T11" s="26">
        <v>1</v>
      </c>
      <c r="U11" s="22">
        <f>1-M4</f>
        <v>0.71736299366220502</v>
      </c>
    </row>
    <row r="12" spans="1:23" ht="15" thickBot="1" x14ac:dyDescent="0.35">
      <c r="T12" s="27">
        <v>2</v>
      </c>
      <c r="U12" s="23">
        <f>1-N4</f>
        <v>0.82853591372961333</v>
      </c>
    </row>
    <row r="13" spans="1:23" x14ac:dyDescent="0.3">
      <c r="T13" s="28" t="s">
        <v>32</v>
      </c>
      <c r="U13" s="30" t="s">
        <v>38</v>
      </c>
    </row>
    <row r="14" spans="1:23" x14ac:dyDescent="0.3">
      <c r="A14" t="s">
        <v>15</v>
      </c>
      <c r="T14" s="26">
        <v>1</v>
      </c>
      <c r="U14" s="22">
        <f>M4^2*3</f>
        <v>0.23965103205477228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6">
        <v>2</v>
      </c>
      <c r="U15" s="22">
        <f>N4^2*3</f>
        <v>8.819979864161584E-2</v>
      </c>
    </row>
    <row r="16" spans="1:23" x14ac:dyDescent="0.3">
      <c r="A16" t="s">
        <v>15</v>
      </c>
      <c r="T16" s="28"/>
      <c r="U16" s="30" t="s">
        <v>39</v>
      </c>
      <c r="V16" s="24"/>
      <c r="W16" s="24"/>
    </row>
    <row r="17" spans="1:23" x14ac:dyDescent="0.3">
      <c r="A17" t="s">
        <v>15</v>
      </c>
      <c r="T17" s="26">
        <v>3</v>
      </c>
      <c r="U17" s="22">
        <f>(D8*E8)-(B8*C8)</f>
        <v>5.2680006266106645</v>
      </c>
      <c r="V17" s="24"/>
      <c r="W17" s="24"/>
    </row>
    <row r="18" spans="1:23" ht="15" thickBot="1" x14ac:dyDescent="0.35">
      <c r="A18" t="s">
        <v>15</v>
      </c>
      <c r="T18" s="27">
        <v>6</v>
      </c>
      <c r="U18" s="23">
        <f>(D11*E11)-(B11*C11)</f>
        <v>21.009700594001071</v>
      </c>
      <c r="V18" s="24"/>
      <c r="W18" s="24"/>
    </row>
    <row r="19" spans="1:23" x14ac:dyDescent="0.3">
      <c r="A19" t="s">
        <v>15</v>
      </c>
      <c r="T19" s="28" t="s">
        <v>40</v>
      </c>
      <c r="U19" s="30" t="s">
        <v>31</v>
      </c>
      <c r="V19" s="24"/>
      <c r="W19" s="24"/>
    </row>
    <row r="20" spans="1:23" x14ac:dyDescent="0.3">
      <c r="A20" t="s">
        <v>15</v>
      </c>
      <c r="B20" t="s">
        <v>10</v>
      </c>
      <c r="G20" t="s">
        <v>13</v>
      </c>
      <c r="T20" s="26">
        <v>1</v>
      </c>
      <c r="U20" s="22">
        <f>M4^3</f>
        <v>2.2578083421907928E-2</v>
      </c>
    </row>
    <row r="21" spans="1:23" ht="15" thickBot="1" x14ac:dyDescent="0.35">
      <c r="A21" t="s">
        <v>15</v>
      </c>
      <c r="T21" s="27">
        <v>2</v>
      </c>
      <c r="U21" s="23">
        <f>N4^3</f>
        <v>5.0410326277722517E-3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8"/>
      <c r="U22" s="30" t="s">
        <v>41</v>
      </c>
    </row>
    <row r="23" spans="1:23" x14ac:dyDescent="0.3">
      <c r="T23" s="26">
        <v>3</v>
      </c>
      <c r="U23" s="22">
        <f>D8-E8+B8-C8</f>
        <v>-0.65007160836641598</v>
      </c>
    </row>
    <row r="24" spans="1:23" ht="15" thickBot="1" x14ac:dyDescent="0.35">
      <c r="T24" s="27">
        <v>6</v>
      </c>
      <c r="U24" s="23">
        <f>D11-E11+B11-C11</f>
        <v>-2.0797818296909831</v>
      </c>
    </row>
    <row r="25" spans="1:23" x14ac:dyDescent="0.3">
      <c r="T25" s="28"/>
      <c r="U25" s="30" t="s">
        <v>42</v>
      </c>
    </row>
    <row r="26" spans="1:23" x14ac:dyDescent="0.3">
      <c r="T26" s="26">
        <v>3</v>
      </c>
      <c r="U26" s="22">
        <f>D8-E8-B8+C8</f>
        <v>-4.9423709569396124E-10</v>
      </c>
    </row>
    <row r="27" spans="1:23" ht="15" thickBot="1" x14ac:dyDescent="0.35">
      <c r="T27" s="27">
        <v>6</v>
      </c>
      <c r="U27" s="23">
        <f>D11-E11-B11+C11</f>
        <v>-5.0963322451025306E-10</v>
      </c>
    </row>
    <row r="28" spans="1:23" x14ac:dyDescent="0.3">
      <c r="T28" s="31" t="s">
        <v>43</v>
      </c>
      <c r="U28" s="34" t="s">
        <v>31</v>
      </c>
    </row>
    <row r="29" spans="1:23" x14ac:dyDescent="0.3">
      <c r="T29" s="32">
        <v>1</v>
      </c>
      <c r="U29" s="22">
        <f>M4*2</f>
        <v>0.56527401267558997</v>
      </c>
    </row>
    <row r="30" spans="1:23" ht="15" thickBot="1" x14ac:dyDescent="0.35">
      <c r="T30" s="33">
        <v>2</v>
      </c>
      <c r="U30" s="23">
        <f>2*N4</f>
        <v>0.3429281725407734</v>
      </c>
    </row>
    <row r="31" spans="1:23" x14ac:dyDescent="0.3">
      <c r="T31" s="31"/>
      <c r="U31" s="34" t="s">
        <v>44</v>
      </c>
    </row>
    <row r="32" spans="1:23" x14ac:dyDescent="0.3">
      <c r="T32" s="32">
        <v>3</v>
      </c>
      <c r="U32" s="22">
        <f>E8-B8</f>
        <v>1.008683696711298</v>
      </c>
    </row>
    <row r="33" spans="20:21" ht="15" thickBot="1" x14ac:dyDescent="0.35">
      <c r="T33" s="33">
        <v>6</v>
      </c>
      <c r="U33" s="23">
        <f>E11-B11</f>
        <v>2.9037459950435336</v>
      </c>
    </row>
    <row r="34" spans="20:21" x14ac:dyDescent="0.3">
      <c r="T34" s="31"/>
      <c r="U34" s="34" t="s">
        <v>38</v>
      </c>
    </row>
    <row r="35" spans="20:21" x14ac:dyDescent="0.3">
      <c r="T35" s="32">
        <v>1</v>
      </c>
      <c r="U35" s="22">
        <f>M4^2</f>
        <v>7.9883677351590757E-2</v>
      </c>
    </row>
    <row r="36" spans="20:21" ht="15" thickBot="1" x14ac:dyDescent="0.35">
      <c r="T36" s="33">
        <v>2</v>
      </c>
      <c r="U36" s="23">
        <f>N4^2</f>
        <v>2.9399932880538614E-2</v>
      </c>
    </row>
    <row r="37" spans="20:21" x14ac:dyDescent="0.3">
      <c r="T37" s="31"/>
      <c r="U37" s="34" t="s">
        <v>45</v>
      </c>
    </row>
    <row r="38" spans="20:21" x14ac:dyDescent="0.3">
      <c r="T38" s="32">
        <v>3</v>
      </c>
      <c r="U38" s="22">
        <f>D8+B8-E8-C8</f>
        <v>-0.65007160836641598</v>
      </c>
    </row>
    <row r="39" spans="20:21" ht="15" thickBot="1" x14ac:dyDescent="0.35">
      <c r="T39" s="33">
        <v>6</v>
      </c>
      <c r="U39" s="23">
        <f>D11+B11-E11-C11</f>
        <v>-2.0797818296909822</v>
      </c>
    </row>
    <row r="40" spans="20:21" x14ac:dyDescent="0.3">
      <c r="T40" s="31" t="s">
        <v>46</v>
      </c>
      <c r="U40" s="21"/>
    </row>
    <row r="41" spans="20:21" x14ac:dyDescent="0.3">
      <c r="T41" s="32">
        <v>1</v>
      </c>
      <c r="U41" s="22">
        <f>(U29*U32)+(U35*U38)</f>
        <v>0.51825257014227077</v>
      </c>
    </row>
    <row r="42" spans="20:21" x14ac:dyDescent="0.3">
      <c r="T42" s="32">
        <v>2</v>
      </c>
      <c r="U42" s="22">
        <f>(U30*U33)+(U36*U39)</f>
        <v>0.93463086140378993</v>
      </c>
    </row>
    <row r="43" spans="20:21" ht="15" thickBot="1" x14ac:dyDescent="0.35">
      <c r="T43" s="35" t="s">
        <v>47</v>
      </c>
      <c r="U43" s="36">
        <f>U41+U42</f>
        <v>1.4528834315460606</v>
      </c>
    </row>
    <row r="44" spans="20:21" x14ac:dyDescent="0.3">
      <c r="T44" s="28" t="s">
        <v>46</v>
      </c>
      <c r="U44" s="21"/>
    </row>
    <row r="45" spans="20:21" x14ac:dyDescent="0.3">
      <c r="T45" s="26" t="s">
        <v>48</v>
      </c>
      <c r="U45" s="22">
        <f>U5*W8*U11+U14*U17+U20*U23*U26</f>
        <v>5.990265370952975</v>
      </c>
    </row>
    <row r="46" spans="20:21" x14ac:dyDescent="0.3">
      <c r="T46" s="26" t="s">
        <v>49</v>
      </c>
      <c r="U46" s="22">
        <f>U6*W9*U12+U15*U18+U21*U24*U27</f>
        <v>15.802983912143215</v>
      </c>
    </row>
    <row r="47" spans="20:21" ht="15" thickBot="1" x14ac:dyDescent="0.35">
      <c r="T47" s="27" t="s">
        <v>47</v>
      </c>
      <c r="U47" s="23">
        <f>SUM(U45:U46)</f>
        <v>21.793249283096191</v>
      </c>
    </row>
    <row r="48" spans="20:21" x14ac:dyDescent="0.3">
      <c r="T48" s="37" t="s">
        <v>50</v>
      </c>
      <c r="U48">
        <f>U47/U43/3</f>
        <v>4.9999994975291502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e2</vt:lpstr>
      <vt:lpstr>e1</vt:lpstr>
      <vt:lpstr>solver</vt:lpstr>
      <vt:lpstr>solver (2)</vt:lpstr>
      <vt:lpstr>e1 (2)</vt:lpstr>
      <vt:lpstr>e2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2021-05-01T15:19:48Z</dcterms:created>
  <dcterms:modified xsi:type="dcterms:W3CDTF">2021-05-01T17:56:53Z</dcterms:modified>
</cp:coreProperties>
</file>