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110B29CE-F448-4F08-92E6-AB06218CA7E2}" xr6:coauthVersionLast="46" xr6:coauthVersionMax="46" xr10:uidLastSave="{00000000-0000-0000-0000-000000000000}"/>
  <bookViews>
    <workbookView xWindow="-108" yWindow="-108" windowWidth="23256" windowHeight="12720" activeTab="3" xr2:uid="{728E7644-363F-47B0-A214-1D8C9793017F}"/>
  </bookViews>
  <sheets>
    <sheet name="e2" sheetId="2" r:id="rId1"/>
    <sheet name="e1" sheetId="1" r:id="rId2"/>
    <sheet name="solver" sheetId="3" r:id="rId3"/>
    <sheet name="solver (2)" sheetId="5" r:id="rId4"/>
    <sheet name="e1 (2)" sheetId="6" r:id="rId5"/>
    <sheet name="e2 (2)" sheetId="7" r:id="rId6"/>
    <sheet name="e2 (3)" sheetId="8" r:id="rId7"/>
  </sheets>
  <definedNames>
    <definedName name="solver_adj" localSheetId="2" hidden="1">solver!$B$6:$E$11</definedName>
    <definedName name="solver_adj" localSheetId="3" hidden="1">'solver (2)'!$B$6:$E$11</definedName>
    <definedName name="solver_cvg" localSheetId="2" hidden="1">"""""""""""""""""""""""""""""""""""""""""""""""""""""""""""""""0,0001"""""""""""""""""""""""""""""""""""""""""""""""""""""""""""""""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solver!$H$6:$J$11</definedName>
    <definedName name="solver_lhs1" localSheetId="3" hidden="1">'solver (2)'!$B$2</definedName>
    <definedName name="solver_lhs10" localSheetId="3" hidden="1">'solver (2)'!$C$2</definedName>
    <definedName name="solver_lhs11" localSheetId="3" hidden="1">'solver (2)'!$C$2</definedName>
    <definedName name="solver_lhs12" localSheetId="3" hidden="1">'solver (2)'!$C$2</definedName>
    <definedName name="solver_lhs13" localSheetId="3" hidden="1">'solver (2)'!$C$2</definedName>
    <definedName name="solver_lhs14" localSheetId="3" hidden="1">'solver (2)'!$C$2</definedName>
    <definedName name="solver_lhs15" localSheetId="3" hidden="1">'solver (2)'!$C$2</definedName>
    <definedName name="solver_lhs16" localSheetId="3" hidden="1">'solver (2)'!$C$2</definedName>
    <definedName name="solver_lhs17" localSheetId="3" hidden="1">'solver (2)'!$H$6:$J$11</definedName>
    <definedName name="solver_lhs18" localSheetId="3" hidden="1">'solver (2)'!$N$6:$N$11</definedName>
    <definedName name="solver_lhs2" localSheetId="2" hidden="1">solver!$N$6:$N$11</definedName>
    <definedName name="solver_lhs2" localSheetId="3" hidden="1">'solver (2)'!$B$2</definedName>
    <definedName name="solver_lhs3" localSheetId="3" hidden="1">'solver (2)'!$B$2</definedName>
    <definedName name="solver_lhs4" localSheetId="3" hidden="1">'solver (2)'!$B$2</definedName>
    <definedName name="solver_lhs5" localSheetId="3" hidden="1">'solver (2)'!$B$2</definedName>
    <definedName name="solver_lhs6" localSheetId="3" hidden="1">'solver (2)'!$B$2</definedName>
    <definedName name="solver_lhs7" localSheetId="3" hidden="1">'solver (2)'!$B$2</definedName>
    <definedName name="solver_lhs8" localSheetId="3" hidden="1">'solver (2)'!$B$2</definedName>
    <definedName name="solver_lhs9" localSheetId="3" hidden="1">'solver (2)'!$C$2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"""""""""""""""""""""""""""""""""""""""""""""""""""""""""""""""0,075"""""""""""""""""""""""""""""""""""""""""""""""""""""""""""""""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2</definedName>
    <definedName name="solver_num" localSheetId="3" hidden="1">18</definedName>
    <definedName name="solver_nwt" localSheetId="2" hidden="1">1</definedName>
    <definedName name="solver_nwt" localSheetId="3" hidden="1">1</definedName>
    <definedName name="solver_opt" localSheetId="2" hidden="1">solver!$F$5</definedName>
    <definedName name="solver_opt" localSheetId="3" hidden="1">'solver (2)'!$F$5</definedName>
    <definedName name="solver_pre" localSheetId="2" hidden="1">"""""""""""""""""""""""""""""""""""""""""""""""""""""""""""""""0,000001"""""""""""""""""""""""""""""""""""""""""""""""""""""""""""""""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3" hidden="1">1</definedName>
    <definedName name="solver_rel1" localSheetId="2" hidden="1">3</definedName>
    <definedName name="solver_rel1" localSheetId="3" hidden="1">1</definedName>
    <definedName name="solver_rel10" localSheetId="3" hidden="1">1</definedName>
    <definedName name="solver_rel11" localSheetId="3" hidden="1">1</definedName>
    <definedName name="solver_rel12" localSheetId="3" hidden="1">1</definedName>
    <definedName name="solver_rel13" localSheetId="3" hidden="1">3</definedName>
    <definedName name="solver_rel14" localSheetId="3" hidden="1">3</definedName>
    <definedName name="solver_rel15" localSheetId="3" hidden="1">3</definedName>
    <definedName name="solver_rel16" localSheetId="3" hidden="1">3</definedName>
    <definedName name="solver_rel17" localSheetId="3" hidden="1">3</definedName>
    <definedName name="solver_rel18" localSheetId="3" hidden="1">2</definedName>
    <definedName name="solver_rel2" localSheetId="2" hidden="1">2</definedName>
    <definedName name="solver_rel2" localSheetId="3" hidden="1">1</definedName>
    <definedName name="solver_rel3" localSheetId="3" hidden="1">1</definedName>
    <definedName name="solver_rel4" localSheetId="3" hidden="1">1</definedName>
    <definedName name="solver_rel5" localSheetId="3" hidden="1">3</definedName>
    <definedName name="solver_rel6" localSheetId="3" hidden="1">3</definedName>
    <definedName name="solver_rel7" localSheetId="3" hidden="1">3</definedName>
    <definedName name="solver_rel8" localSheetId="3" hidden="1">3</definedName>
    <definedName name="solver_rel9" localSheetId="3" hidden="1">1</definedName>
    <definedName name="solver_rhs1" localSheetId="2" hidden="1">0</definedName>
    <definedName name="solver_rhs1" localSheetId="3" hidden="1">'solver (2)'!$E$10</definedName>
    <definedName name="solver_rhs10" localSheetId="3" hidden="1">'solver (2)'!$E$6</definedName>
    <definedName name="solver_rhs11" localSheetId="3" hidden="1">'solver (2)'!$E$7</definedName>
    <definedName name="solver_rhs12" localSheetId="3" hidden="1">'solver (2)'!$E$9</definedName>
    <definedName name="solver_rhs13" localSheetId="3" hidden="1">'solver (2)'!$B$10</definedName>
    <definedName name="solver_rhs14" localSheetId="3" hidden="1">'solver (2)'!$B$6</definedName>
    <definedName name="solver_rhs15" localSheetId="3" hidden="1">'solver (2)'!$B$7</definedName>
    <definedName name="solver_rhs16" localSheetId="3" hidden="1">'solver (2)'!$B$9</definedName>
    <definedName name="solver_rhs17" localSheetId="3" hidden="1">0</definedName>
    <definedName name="solver_rhs18" localSheetId="3" hidden="1">0</definedName>
    <definedName name="solver_rhs2" localSheetId="2" hidden="1">0</definedName>
    <definedName name="solver_rhs2" localSheetId="3" hidden="1">'solver (2)'!$E$6</definedName>
    <definedName name="solver_rhs3" localSheetId="3" hidden="1">'solver (2)'!$E$7</definedName>
    <definedName name="solver_rhs4" localSheetId="3" hidden="1">'solver (2)'!$E$9</definedName>
    <definedName name="solver_rhs5" localSheetId="3" hidden="1">'solver (2)'!$B$10</definedName>
    <definedName name="solver_rhs6" localSheetId="3" hidden="1">'solver (2)'!$B$6</definedName>
    <definedName name="solver_rhs7" localSheetId="3" hidden="1">'solver (2)'!$B$7</definedName>
    <definedName name="solver_rhs8" localSheetId="3" hidden="1">'solver (2)'!$B$9</definedName>
    <definedName name="solver_rhs9" localSheetId="3" hidden="1">'solver (2)'!$E$10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5" l="1"/>
  <c r="D35" i="5"/>
  <c r="F35" i="5" s="1"/>
  <c r="C35" i="5"/>
  <c r="B35" i="5"/>
  <c r="U32" i="8"/>
  <c r="U24" i="8"/>
  <c r="U23" i="8"/>
  <c r="E11" i="8"/>
  <c r="U33" i="8" s="1"/>
  <c r="D11" i="8"/>
  <c r="U18" i="8" s="1"/>
  <c r="C11" i="8"/>
  <c r="B11" i="8"/>
  <c r="I10" i="8"/>
  <c r="E10" i="8"/>
  <c r="K10" i="8" s="1"/>
  <c r="D10" i="8"/>
  <c r="C10" i="8"/>
  <c r="B10" i="8"/>
  <c r="V9" i="8"/>
  <c r="U9" i="8"/>
  <c r="W9" i="8" s="1"/>
  <c r="K9" i="8"/>
  <c r="E9" i="8"/>
  <c r="D9" i="8"/>
  <c r="C9" i="8"/>
  <c r="I9" i="8" s="1"/>
  <c r="B9" i="8"/>
  <c r="V8" i="8"/>
  <c r="U8" i="8"/>
  <c r="W8" i="8" s="1"/>
  <c r="E8" i="8"/>
  <c r="D8" i="8"/>
  <c r="U17" i="8" s="1"/>
  <c r="C8" i="8"/>
  <c r="B8" i="8"/>
  <c r="K7" i="8"/>
  <c r="I7" i="8"/>
  <c r="E7" i="8"/>
  <c r="D7" i="8"/>
  <c r="C7" i="8"/>
  <c r="B7" i="8"/>
  <c r="I6" i="8"/>
  <c r="E6" i="8"/>
  <c r="K6" i="8" s="1"/>
  <c r="D6" i="8"/>
  <c r="C6" i="8"/>
  <c r="B6" i="8"/>
  <c r="L2" i="8"/>
  <c r="K2" i="8"/>
  <c r="J2" i="8"/>
  <c r="I2" i="8"/>
  <c r="F34" i="5"/>
  <c r="F33" i="5"/>
  <c r="E34" i="5"/>
  <c r="D34" i="5"/>
  <c r="C34" i="5"/>
  <c r="B34" i="5"/>
  <c r="E33" i="5"/>
  <c r="D33" i="5"/>
  <c r="C33" i="5"/>
  <c r="B33" i="5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11" i="1"/>
  <c r="U9" i="1" s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V8" i="1" s="1"/>
  <c r="E7" i="1"/>
  <c r="D7" i="1"/>
  <c r="C7" i="1"/>
  <c r="B7" i="1"/>
  <c r="E6" i="1"/>
  <c r="D6" i="1"/>
  <c r="C6" i="1"/>
  <c r="B6" i="1"/>
  <c r="I11" i="5"/>
  <c r="D10" i="7"/>
  <c r="M9" i="5"/>
  <c r="D6" i="7"/>
  <c r="E11" i="7"/>
  <c r="C11" i="7"/>
  <c r="B11" i="7"/>
  <c r="V9" i="7" s="1"/>
  <c r="E10" i="7"/>
  <c r="C10" i="7"/>
  <c r="I10" i="7" s="1"/>
  <c r="B10" i="7"/>
  <c r="E9" i="7"/>
  <c r="C9" i="7"/>
  <c r="B9" i="7"/>
  <c r="E8" i="7"/>
  <c r="D8" i="7"/>
  <c r="C8" i="7"/>
  <c r="B8" i="7"/>
  <c r="E7" i="7"/>
  <c r="D7" i="7"/>
  <c r="K7" i="7" s="1"/>
  <c r="C7" i="7"/>
  <c r="B7" i="7"/>
  <c r="E6" i="7"/>
  <c r="C6" i="7"/>
  <c r="B6" i="7"/>
  <c r="E11" i="6"/>
  <c r="C11" i="6"/>
  <c r="B11" i="6"/>
  <c r="V9" i="6" s="1"/>
  <c r="E10" i="6"/>
  <c r="C10" i="6"/>
  <c r="I10" i="6" s="1"/>
  <c r="B10" i="6"/>
  <c r="E9" i="6"/>
  <c r="C9" i="6"/>
  <c r="B9" i="6"/>
  <c r="E8" i="6"/>
  <c r="D8" i="6"/>
  <c r="C8" i="6"/>
  <c r="B8" i="6"/>
  <c r="E7" i="6"/>
  <c r="D7" i="6"/>
  <c r="K7" i="6" s="1"/>
  <c r="C7" i="6"/>
  <c r="B7" i="6"/>
  <c r="E6" i="6"/>
  <c r="C6" i="6"/>
  <c r="I6" i="6" s="1"/>
  <c r="B6" i="6"/>
  <c r="M6" i="5"/>
  <c r="L11" i="5"/>
  <c r="H11" i="5"/>
  <c r="L10" i="5"/>
  <c r="J10" i="5"/>
  <c r="I10" i="5"/>
  <c r="H10" i="5"/>
  <c r="L9" i="5"/>
  <c r="H9" i="5"/>
  <c r="M8" i="5"/>
  <c r="L8" i="5"/>
  <c r="J8" i="5"/>
  <c r="I8" i="5"/>
  <c r="H8" i="5"/>
  <c r="M7" i="5"/>
  <c r="L7" i="5"/>
  <c r="J7" i="5"/>
  <c r="I7" i="5"/>
  <c r="H7" i="5"/>
  <c r="L6" i="5"/>
  <c r="J6" i="5"/>
  <c r="H6" i="5"/>
  <c r="M11" i="3"/>
  <c r="L11" i="3"/>
  <c r="M10" i="3"/>
  <c r="L10" i="3"/>
  <c r="M9" i="3"/>
  <c r="L9" i="3"/>
  <c r="M8" i="3"/>
  <c r="L8" i="3"/>
  <c r="M7" i="3"/>
  <c r="L7" i="3"/>
  <c r="M6" i="3"/>
  <c r="L6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L2" i="7"/>
  <c r="K2" i="7"/>
  <c r="J2" i="7"/>
  <c r="I2" i="7"/>
  <c r="L2" i="6"/>
  <c r="K2" i="6"/>
  <c r="J2" i="6"/>
  <c r="I2" i="6"/>
  <c r="D20" i="5"/>
  <c r="D19" i="5"/>
  <c r="D18" i="5"/>
  <c r="D17" i="5"/>
  <c r="D16" i="5"/>
  <c r="D15" i="5"/>
  <c r="C3" i="5"/>
  <c r="B3" i="5"/>
  <c r="C2" i="5"/>
  <c r="B2" i="5"/>
  <c r="D20" i="3"/>
  <c r="D19" i="3"/>
  <c r="D18" i="3"/>
  <c r="D17" i="3"/>
  <c r="D16" i="3"/>
  <c r="D15" i="3"/>
  <c r="V9" i="2"/>
  <c r="U8" i="2"/>
  <c r="V8" i="2"/>
  <c r="V9" i="1"/>
  <c r="C3" i="3"/>
  <c r="B3" i="3"/>
  <c r="C2" i="3"/>
  <c r="B2" i="3"/>
  <c r="L2" i="2"/>
  <c r="K2" i="2"/>
  <c r="J2" i="2"/>
  <c r="I2" i="2"/>
  <c r="L2" i="1"/>
  <c r="K2" i="1"/>
  <c r="J2" i="1"/>
  <c r="I2" i="1"/>
  <c r="J6" i="8" l="1"/>
  <c r="I4" i="8" s="1"/>
  <c r="K4" i="8"/>
  <c r="J9" i="8"/>
  <c r="J4" i="8"/>
  <c r="J7" i="8"/>
  <c r="J10" i="8"/>
  <c r="L4" i="8" s="1"/>
  <c r="U26" i="8"/>
  <c r="U38" i="8"/>
  <c r="U27" i="8"/>
  <c r="U39" i="8"/>
  <c r="K10" i="7"/>
  <c r="J10" i="7" s="1"/>
  <c r="L4" i="7" s="1"/>
  <c r="I6" i="7"/>
  <c r="I7" i="7"/>
  <c r="J7" i="7" s="1"/>
  <c r="K4" i="7" s="1"/>
  <c r="I9" i="7"/>
  <c r="K6" i="7"/>
  <c r="I7" i="6"/>
  <c r="J7" i="6" s="1"/>
  <c r="K4" i="6" s="1"/>
  <c r="D9" i="6"/>
  <c r="K9" i="6" s="1"/>
  <c r="D11" i="6"/>
  <c r="U27" i="6" s="1"/>
  <c r="D9" i="7"/>
  <c r="K9" i="7" s="1"/>
  <c r="D11" i="7"/>
  <c r="U24" i="7" s="1"/>
  <c r="M10" i="5"/>
  <c r="N10" i="5" s="1"/>
  <c r="I9" i="6"/>
  <c r="D6" i="6"/>
  <c r="K6" i="6" s="1"/>
  <c r="J6" i="6" s="1"/>
  <c r="I4" i="6" s="1"/>
  <c r="D10" i="6"/>
  <c r="K10" i="6" s="1"/>
  <c r="J10" i="6" s="1"/>
  <c r="L4" i="6" s="1"/>
  <c r="M11" i="5"/>
  <c r="N11" i="5" s="1"/>
  <c r="I9" i="5"/>
  <c r="I6" i="5"/>
  <c r="J9" i="5"/>
  <c r="J11" i="5"/>
  <c r="N9" i="5"/>
  <c r="N8" i="5"/>
  <c r="N7" i="5"/>
  <c r="N6" i="5"/>
  <c r="N8" i="3"/>
  <c r="N6" i="3"/>
  <c r="N10" i="3"/>
  <c r="N11" i="3"/>
  <c r="N7" i="3"/>
  <c r="N9" i="3"/>
  <c r="U38" i="7"/>
  <c r="U32" i="6"/>
  <c r="U32" i="7"/>
  <c r="U33" i="7"/>
  <c r="U9" i="6"/>
  <c r="W9" i="6" s="1"/>
  <c r="U17" i="6"/>
  <c r="U23" i="7"/>
  <c r="U33" i="6"/>
  <c r="U38" i="6"/>
  <c r="U17" i="7"/>
  <c r="U9" i="7"/>
  <c r="W9" i="7" s="1"/>
  <c r="U8" i="7"/>
  <c r="V8" i="7"/>
  <c r="U26" i="7"/>
  <c r="U8" i="6"/>
  <c r="V8" i="6"/>
  <c r="U23" i="6"/>
  <c r="U26" i="6"/>
  <c r="U32" i="1"/>
  <c r="U39" i="2"/>
  <c r="U33" i="2"/>
  <c r="U18" i="1"/>
  <c r="U8" i="1"/>
  <c r="W8" i="1" s="1"/>
  <c r="W8" i="2"/>
  <c r="U9" i="2"/>
  <c r="W9" i="2" s="1"/>
  <c r="U32" i="2"/>
  <c r="U17" i="2"/>
  <c r="W9" i="1"/>
  <c r="U24" i="1"/>
  <c r="U23" i="2"/>
  <c r="U33" i="1"/>
  <c r="U18" i="2"/>
  <c r="U24" i="2"/>
  <c r="U27" i="1"/>
  <c r="U39" i="1"/>
  <c r="U26" i="2"/>
  <c r="U38" i="2"/>
  <c r="U27" i="2"/>
  <c r="I4" i="2"/>
  <c r="L4" i="1"/>
  <c r="J4" i="1"/>
  <c r="L4" i="2"/>
  <c r="K4" i="2"/>
  <c r="J4" i="2"/>
  <c r="K4" i="1"/>
  <c r="I4" i="1"/>
  <c r="M4" i="8" l="1"/>
  <c r="N4" i="8"/>
  <c r="U18" i="6"/>
  <c r="U39" i="6"/>
  <c r="J9" i="7"/>
  <c r="J4" i="7" s="1"/>
  <c r="N4" i="7" s="1"/>
  <c r="U6" i="7" s="1"/>
  <c r="U24" i="6"/>
  <c r="J6" i="7"/>
  <c r="I4" i="7" s="1"/>
  <c r="M4" i="7" s="1"/>
  <c r="U11" i="7" s="1"/>
  <c r="U27" i="7"/>
  <c r="U18" i="7"/>
  <c r="J9" i="6"/>
  <c r="J4" i="6" s="1"/>
  <c r="N4" i="6" s="1"/>
  <c r="U36" i="6" s="1"/>
  <c r="U39" i="7"/>
  <c r="M4" i="6"/>
  <c r="U14" i="6" s="1"/>
  <c r="W8" i="7"/>
  <c r="W8" i="6"/>
  <c r="U17" i="1"/>
  <c r="U38" i="1"/>
  <c r="U26" i="1"/>
  <c r="U23" i="1"/>
  <c r="M4" i="2"/>
  <c r="N4" i="1"/>
  <c r="M4" i="1"/>
  <c r="N4" i="2"/>
  <c r="U36" i="8" l="1"/>
  <c r="U21" i="8"/>
  <c r="U30" i="8"/>
  <c r="U42" i="8" s="1"/>
  <c r="U6" i="8"/>
  <c r="U15" i="8"/>
  <c r="U12" i="8"/>
  <c r="P4" i="8"/>
  <c r="R4" i="8" s="1"/>
  <c r="U35" i="8"/>
  <c r="U20" i="8"/>
  <c r="U29" i="8"/>
  <c r="U5" i="8"/>
  <c r="U14" i="8"/>
  <c r="U11" i="8"/>
  <c r="O4" i="8"/>
  <c r="Q4" i="8" s="1"/>
  <c r="U15" i="6"/>
  <c r="P4" i="6"/>
  <c r="R4" i="6" s="1"/>
  <c r="U21" i="6"/>
  <c r="U30" i="6"/>
  <c r="U42" i="6" s="1"/>
  <c r="U6" i="6"/>
  <c r="U12" i="6"/>
  <c r="U35" i="6"/>
  <c r="U5" i="6"/>
  <c r="U20" i="6"/>
  <c r="U11" i="6"/>
  <c r="U29" i="6"/>
  <c r="O4" i="6"/>
  <c r="Q4" i="6" s="1"/>
  <c r="U15" i="7"/>
  <c r="U21" i="7"/>
  <c r="U30" i="7"/>
  <c r="P4" i="7"/>
  <c r="R4" i="7" s="1"/>
  <c r="U36" i="7"/>
  <c r="U12" i="7"/>
  <c r="U5" i="7"/>
  <c r="U14" i="7"/>
  <c r="U29" i="7"/>
  <c r="U20" i="7"/>
  <c r="O4" i="7"/>
  <c r="Q4" i="7" s="1"/>
  <c r="U35" i="7"/>
  <c r="P4" i="2"/>
  <c r="R4" i="2" s="1"/>
  <c r="U15" i="2"/>
  <c r="U6" i="2"/>
  <c r="U36" i="2"/>
  <c r="U12" i="2"/>
  <c r="U21" i="2"/>
  <c r="U30" i="2"/>
  <c r="O4" i="1"/>
  <c r="Q4" i="1" s="1"/>
  <c r="U29" i="1"/>
  <c r="U14" i="1"/>
  <c r="U35" i="1"/>
  <c r="U11" i="1"/>
  <c r="U5" i="1"/>
  <c r="U20" i="1"/>
  <c r="P4" i="1"/>
  <c r="R4" i="1" s="1"/>
  <c r="U30" i="1"/>
  <c r="U15" i="1"/>
  <c r="U21" i="1"/>
  <c r="U36" i="1"/>
  <c r="U12" i="1"/>
  <c r="U6" i="1"/>
  <c r="O4" i="2"/>
  <c r="Q4" i="2" s="1"/>
  <c r="U29" i="2"/>
  <c r="U14" i="2"/>
  <c r="U5" i="2"/>
  <c r="U35" i="2"/>
  <c r="U11" i="2"/>
  <c r="U20" i="2"/>
  <c r="U46" i="8" l="1"/>
  <c r="S4" i="8"/>
  <c r="E2" i="8" s="1"/>
  <c r="U45" i="8"/>
  <c r="U47" i="8" s="1"/>
  <c r="U41" i="8"/>
  <c r="U43" i="8" s="1"/>
  <c r="S4" i="6"/>
  <c r="E2" i="6" s="1"/>
  <c r="U45" i="6"/>
  <c r="U46" i="6"/>
  <c r="U41" i="6"/>
  <c r="U43" i="6" s="1"/>
  <c r="U42" i="7"/>
  <c r="U45" i="7"/>
  <c r="U41" i="7"/>
  <c r="S4" i="7"/>
  <c r="E2" i="7" s="1"/>
  <c r="U46" i="7"/>
  <c r="U42" i="2"/>
  <c r="S4" i="1"/>
  <c r="E2" i="1" s="1"/>
  <c r="E2" i="3" s="1"/>
  <c r="F2" i="3" s="1"/>
  <c r="U46" i="2"/>
  <c r="S4" i="2"/>
  <c r="E2" i="2" s="1"/>
  <c r="U45" i="2"/>
  <c r="U41" i="1"/>
  <c r="U42" i="1"/>
  <c r="U41" i="2"/>
  <c r="U46" i="1"/>
  <c r="U45" i="1"/>
  <c r="U48" i="8" l="1"/>
  <c r="E3" i="3"/>
  <c r="F3" i="3" s="1"/>
  <c r="F5" i="3" s="1"/>
  <c r="U47" i="6"/>
  <c r="U48" i="6" s="1"/>
  <c r="E2" i="5" s="1"/>
  <c r="U43" i="7"/>
  <c r="U47" i="7"/>
  <c r="U43" i="2"/>
  <c r="U47" i="1"/>
  <c r="U47" i="2"/>
  <c r="U43" i="1"/>
  <c r="U48" i="7" l="1"/>
  <c r="E3" i="5" s="1"/>
  <c r="U48" i="1"/>
  <c r="F2" i="5" s="1"/>
  <c r="U48" i="2"/>
  <c r="F3" i="5" l="1"/>
  <c r="F5" i="5" s="1"/>
</calcChain>
</file>

<file path=xl/sharedStrings.xml><?xml version="1.0" encoding="utf-8"?>
<sst xmlns="http://schemas.openxmlformats.org/spreadsheetml/2006/main" count="532" uniqueCount="75">
  <si>
    <t>x1</t>
  </si>
  <si>
    <t>x2</t>
  </si>
  <si>
    <t>1. eset</t>
  </si>
  <si>
    <t>y</t>
  </si>
  <si>
    <t>trapéz1</t>
  </si>
  <si>
    <t>trapéz2</t>
  </si>
  <si>
    <t>trapéz3</t>
  </si>
  <si>
    <t>trapéz4</t>
  </si>
  <si>
    <t>trapéz5</t>
  </si>
  <si>
    <t>trapéz6</t>
  </si>
  <si>
    <t>A</t>
  </si>
  <si>
    <t>B</t>
  </si>
  <si>
    <t>C</t>
  </si>
  <si>
    <t>D</t>
  </si>
  <si>
    <t>X</t>
  </si>
  <si>
    <t>Y</t>
  </si>
  <si>
    <t>yb</t>
  </si>
  <si>
    <t>min</t>
  </si>
  <si>
    <t>tr1tr2</t>
  </si>
  <si>
    <t>tr4tr5</t>
  </si>
  <si>
    <t>súly1</t>
  </si>
  <si>
    <t>súly2</t>
  </si>
  <si>
    <t>eset1</t>
  </si>
  <si>
    <t>eset2</t>
  </si>
  <si>
    <t>delta</t>
  </si>
  <si>
    <t>hiba</t>
  </si>
  <si>
    <t>origin</t>
  </si>
  <si>
    <t>ellenőrzés</t>
  </si>
  <si>
    <t>w1</t>
  </si>
  <si>
    <t>w2</t>
  </si>
  <si>
    <t>w</t>
  </si>
  <si>
    <t>*3</t>
  </si>
  <si>
    <t>d</t>
  </si>
  <si>
    <t>a</t>
  </si>
  <si>
    <t>^2</t>
  </si>
  <si>
    <t>különbség</t>
  </si>
  <si>
    <t>1-</t>
  </si>
  <si>
    <t>w^2</t>
  </si>
  <si>
    <t>cd-ab</t>
  </si>
  <si>
    <t>^3</t>
  </si>
  <si>
    <t>c-d+a-b</t>
  </si>
  <si>
    <t>c-d-a+b</t>
  </si>
  <si>
    <t>*2</t>
  </si>
  <si>
    <t>d-a</t>
  </si>
  <si>
    <t>c+a-d-b</t>
  </si>
  <si>
    <t>összevonás</t>
  </si>
  <si>
    <t>szum</t>
  </si>
  <si>
    <t>1(3)</t>
  </si>
  <si>
    <t>2(6)</t>
  </si>
  <si>
    <t>tört</t>
  </si>
  <si>
    <t>B-A</t>
  </si>
  <si>
    <t>C-B</t>
  </si>
  <si>
    <t>D-C</t>
  </si>
  <si>
    <t>azonos</t>
  </si>
  <si>
    <t>I6:K11&gt;=0</t>
  </si>
  <si>
    <t>restrikciók</t>
  </si>
  <si>
    <t>I6:K11&lt;=1</t>
  </si>
  <si>
    <t>I4:L4&lt;=1</t>
  </si>
  <si>
    <t>b2&gt;=(B6:B11)</t>
  </si>
  <si>
    <t>c2&gt;=(B6:B11)</t>
  </si>
  <si>
    <t>b2&lt;=(E6:E11)</t>
  </si>
  <si>
    <t>c2&lt;=(E6:E11)</t>
  </si>
  <si>
    <t>(N6:N11)=0</t>
  </si>
  <si>
    <t>(H6:J11)&gt;=0</t>
  </si>
  <si>
    <t>e(i)</t>
  </si>
  <si>
    <t>opt</t>
  </si>
  <si>
    <t>OAM</t>
  </si>
  <si>
    <t>eset3</t>
  </si>
  <si>
    <t>eset4</t>
  </si>
  <si>
    <t>eset5</t>
  </si>
  <si>
    <t>eset6</t>
  </si>
  <si>
    <t>eset7</t>
  </si>
  <si>
    <t>eset8</t>
  </si>
  <si>
    <t>eset9</t>
  </si>
  <si>
    <t>eset10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</si>
</sst>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0" fillId="4" borderId="1" xfId="0" applyFill="1" applyBorder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1" fillId="0" borderId="0" xfId="0" applyFont="1"/>
    <xf numFmtId="0" fontId="0" fillId="7" borderId="1" xfId="0" applyFill="1" applyBorder="1"/>
    <xf numFmtId="0" fontId="0" fillId="8" borderId="0" xfId="0" applyFill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9" borderId="8" xfId="0" applyFill="1" applyBorder="1"/>
    <xf numFmtId="0" fontId="0" fillId="9" borderId="6" xfId="0" applyFill="1" applyBorder="1"/>
    <xf numFmtId="0" fontId="0" fillId="9" borderId="3" xfId="0" applyFill="1" applyBorder="1"/>
    <xf numFmtId="0" fontId="0" fillId="9" borderId="9" xfId="0" applyFill="1" applyBorder="1"/>
    <xf numFmtId="0" fontId="0" fillId="9" borderId="4" xfId="0" applyFill="1" applyBorder="1"/>
    <xf numFmtId="0" fontId="0" fillId="10" borderId="3" xfId="0" applyFill="1" applyBorder="1"/>
    <xf numFmtId="0" fontId="0" fillId="10" borderId="8" xfId="0" applyFill="1" applyBorder="1"/>
    <xf numFmtId="0" fontId="0" fillId="10" borderId="6" xfId="0" applyFill="1" applyBorder="1"/>
    <xf numFmtId="0" fontId="0" fillId="10" borderId="4" xfId="0" applyFill="1" applyBorder="1"/>
    <xf numFmtId="0" fontId="1" fillId="10" borderId="6" xfId="0" applyFont="1" applyFill="1" applyBorder="1"/>
    <xf numFmtId="0" fontId="1" fillId="0" borderId="7" xfId="0" applyFont="1" applyBorder="1"/>
    <xf numFmtId="0" fontId="2" fillId="11" borderId="8" xfId="0" applyFont="1" applyFill="1" applyBorder="1"/>
    <xf numFmtId="0" fontId="2" fillId="11" borderId="0" xfId="0" applyFont="1" applyFill="1"/>
    <xf numFmtId="0" fontId="0" fillId="12" borderId="0" xfId="0" applyFill="1"/>
    <xf numFmtId="0" fontId="0" fillId="12" borderId="0" xfId="0" applyFont="1" applyFill="1"/>
    <xf numFmtId="0" fontId="0" fillId="0" borderId="3" xfId="0" applyBorder="1"/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1" xfId="0" applyFont="1" applyBorder="1"/>
    <xf numFmtId="167" fontId="0" fillId="12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2493-C922-4A54-8152-E866C7373F4B}">
  <dimension ref="A1:W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4" width="13.44140625" bestFit="1" customWidth="1"/>
    <col min="15" max="15" width="12.33203125" bestFit="1" customWidth="1"/>
    <col min="16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8">
        <f>S4</f>
        <v>4.9999821946314098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0.44599984325664832</v>
      </c>
      <c r="J4" s="4">
        <f>B4+(C4-B4)*(B2-B9)/(C9-B9)</f>
        <v>0.12973651374757442</v>
      </c>
      <c r="K4" s="7">
        <f>B4+(C4-B4)*(C2-B7)/(C7-B7)</f>
        <v>0.8</v>
      </c>
      <c r="L4" s="8">
        <f>D4-(D4-E4)*(C2-D10)/(E10-D10)</f>
        <v>0.39999999999999991</v>
      </c>
      <c r="M4">
        <f>MIN(I4,K4)</f>
        <v>0.44599984325664832</v>
      </c>
      <c r="N4">
        <f>MIN(J4,L4)</f>
        <v>0.12973651374757442</v>
      </c>
      <c r="O4" s="10">
        <f>(C4-B4)*(C8-B8)-(C8-B8)*(1-M4)*((C4-B4)-M4)</f>
        <v>0.40761800970080642</v>
      </c>
      <c r="P4" s="12">
        <f>(C4-B4)*(C11-B11)-(C11-B11)*(1-N4)*((C4-B4)-N4)</f>
        <v>0.5098048970603215</v>
      </c>
      <c r="Q4">
        <f>O4*C8</f>
        <v>1.4892369773078307</v>
      </c>
      <c r="R4">
        <f>P4*C11</f>
        <v>3.0978612214448011</v>
      </c>
      <c r="S4" s="39">
        <f>(Q4+R4)/(O4+P4)</f>
        <v>4.9999821946314098</v>
      </c>
      <c r="T4" s="27" t="s">
        <v>31</v>
      </c>
      <c r="U4" s="29" t="s">
        <v>30</v>
      </c>
    </row>
    <row r="5" spans="1:23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1.337999529769945</v>
      </c>
    </row>
    <row r="6" spans="1:23" ht="15" thickBot="1" x14ac:dyDescent="0.35">
      <c r="A6" t="s">
        <v>4</v>
      </c>
      <c r="B6" s="1">
        <f>'solver (2)'!B6</f>
        <v>1.006277396515487</v>
      </c>
      <c r="C6" s="1">
        <f>'solver (2)'!C6</f>
        <v>1.9031386982577434</v>
      </c>
      <c r="D6" s="2">
        <f>'solver (2)'!D6</f>
        <v>1.9031386982577434</v>
      </c>
      <c r="E6" s="2">
        <f>'solver (2)'!E6</f>
        <v>2.8</v>
      </c>
      <c r="T6" s="25">
        <v>2</v>
      </c>
      <c r="U6" s="21">
        <f>N4*3</f>
        <v>0.38920954124272322</v>
      </c>
    </row>
    <row r="7" spans="1:23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3.0653889971914592</v>
      </c>
      <c r="C8" s="11">
        <f>'solver (2)'!C8</f>
        <v>3.6535112332277411</v>
      </c>
      <c r="D8" s="1">
        <f>'solver (2)'!D8</f>
        <v>3.653511233227742</v>
      </c>
      <c r="E8" s="44">
        <f>'solver (2)'!E8</f>
        <v>4.2416334692640234</v>
      </c>
      <c r="F8" s="13"/>
      <c r="T8" s="25">
        <v>3</v>
      </c>
      <c r="U8" s="23">
        <f>E8^2</f>
        <v>17.991454487580754</v>
      </c>
      <c r="V8" s="23">
        <f>B8^2</f>
        <v>9.3966097041024597</v>
      </c>
      <c r="W8" s="21">
        <f>U8-V8</f>
        <v>8.5948447834782939</v>
      </c>
    </row>
    <row r="9" spans="1:23" ht="15" thickBot="1" x14ac:dyDescent="0.35">
      <c r="A9" t="s">
        <v>7</v>
      </c>
      <c r="B9" s="3">
        <f>'solver (2)'!B9</f>
        <v>2.1613395018819337</v>
      </c>
      <c r="C9" s="3">
        <f>'solver (2)'!C9</f>
        <v>4.000917976931933</v>
      </c>
      <c r="D9" s="1">
        <f>'solver (2)'!D9</f>
        <v>4.000917976931933</v>
      </c>
      <c r="E9" s="1">
        <f>'solver (2)'!E9</f>
        <v>5.84049645198193</v>
      </c>
      <c r="T9" s="26">
        <v>6</v>
      </c>
      <c r="U9" s="24">
        <f>E11^2</f>
        <v>66.873548500807345</v>
      </c>
      <c r="V9" s="24">
        <f>B11^2</f>
        <v>15.804598222546222</v>
      </c>
      <c r="W9" s="22">
        <f>U9-V9</f>
        <v>51.068950278261127</v>
      </c>
    </row>
    <row r="10" spans="1:23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T10" s="27" t="s">
        <v>36</v>
      </c>
      <c r="U10" s="29" t="s">
        <v>30</v>
      </c>
    </row>
    <row r="11" spans="1:23" x14ac:dyDescent="0.3">
      <c r="A11" t="s">
        <v>9</v>
      </c>
      <c r="B11" s="14">
        <f>'solver (2)'!B11</f>
        <v>3.975499745006434</v>
      </c>
      <c r="C11" s="14">
        <f>'solver (2)'!C11</f>
        <v>6.0765623070863786</v>
      </c>
      <c r="D11" s="1">
        <f>'solver (2)'!D11</f>
        <v>6.076562307086375</v>
      </c>
      <c r="E11" s="44">
        <f>'solver (2)'!E11</f>
        <v>8.177624869166312</v>
      </c>
      <c r="F11" s="13"/>
      <c r="T11" s="25">
        <v>1</v>
      </c>
      <c r="U11" s="21">
        <f>1-M4</f>
        <v>0.55400015674335168</v>
      </c>
    </row>
    <row r="12" spans="1:23" ht="15" thickBot="1" x14ac:dyDescent="0.35">
      <c r="T12" s="26">
        <v>2</v>
      </c>
      <c r="U12" s="22">
        <f>1-N4</f>
        <v>0.87026348625242556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0.59674758055486454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5.0494688998123705E-2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4.2974223917391505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25.534475139130553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8.8716442463751238E-2</v>
      </c>
    </row>
    <row r="21" spans="1:23" ht="15" thickBot="1" x14ac:dyDescent="0.35">
      <c r="A21" t="s">
        <v>15</v>
      </c>
      <c r="T21" s="26">
        <v>2</v>
      </c>
      <c r="U21" s="22">
        <f>N4^3</f>
        <v>2.1836683044615234E-3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-1.1762444720725633</v>
      </c>
    </row>
    <row r="24" spans="1:23" ht="15" thickBot="1" x14ac:dyDescent="0.35">
      <c r="T24" s="26">
        <v>6</v>
      </c>
      <c r="U24" s="22">
        <f>D11-E11+B11-C11</f>
        <v>-4.2021251241598812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0</v>
      </c>
    </row>
    <row r="27" spans="1:23" ht="15" thickBot="1" x14ac:dyDescent="0.35">
      <c r="T27" s="26">
        <v>6</v>
      </c>
      <c r="U27" s="22">
        <f>D11-E11-B11+C11</f>
        <v>7.1054273576010019E-15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0.89199968651329664</v>
      </c>
    </row>
    <row r="30" spans="1:23" ht="15" thickBot="1" x14ac:dyDescent="0.35">
      <c r="T30" s="32">
        <v>2</v>
      </c>
      <c r="U30" s="22">
        <f>2*N4</f>
        <v>0.25947302749514883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1.1762444720725642</v>
      </c>
    </row>
    <row r="33" spans="20:21" ht="15" thickBot="1" x14ac:dyDescent="0.35">
      <c r="T33" s="32">
        <v>6</v>
      </c>
      <c r="U33" s="22">
        <f>E11-B11</f>
        <v>4.2021251241598776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0.19891586018495486</v>
      </c>
    </row>
    <row r="36" spans="20:21" ht="15" thickBot="1" x14ac:dyDescent="0.35">
      <c r="T36" s="32">
        <v>2</v>
      </c>
      <c r="U36" s="22">
        <f>N4^2</f>
        <v>1.6831562999374567E-2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-1.1762444720725629</v>
      </c>
    </row>
    <row r="39" spans="20:21" ht="15" thickBot="1" x14ac:dyDescent="0.35">
      <c r="T39" s="32">
        <v>6</v>
      </c>
      <c r="U39" s="22">
        <f>D11+B11-E11-C11</f>
        <v>-4.2021251241598812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0.81523601940161339</v>
      </c>
    </row>
    <row r="42" spans="20:21" x14ac:dyDescent="0.3">
      <c r="T42" s="31">
        <v>2</v>
      </c>
      <c r="U42" s="21">
        <f>(U30*U33)+(U36*U39)</f>
        <v>1.0196097941206399</v>
      </c>
    </row>
    <row r="43" spans="20:21" ht="15" thickBot="1" x14ac:dyDescent="0.35">
      <c r="T43" s="34" t="s">
        <v>46</v>
      </c>
      <c r="U43" s="35">
        <f>U41+U42</f>
        <v>1.8348458135222532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8.9354218638469884</v>
      </c>
    </row>
    <row r="46" spans="20:21" x14ac:dyDescent="0.3">
      <c r="T46" s="25" t="s">
        <v>48</v>
      </c>
      <c r="U46" s="21">
        <f>U6*W9*U12+U15*U18+U21*U24*U27</f>
        <v>18.587167328668734</v>
      </c>
    </row>
    <row r="47" spans="20:21" ht="15" thickBot="1" x14ac:dyDescent="0.35">
      <c r="T47" s="26" t="s">
        <v>46</v>
      </c>
      <c r="U47" s="22">
        <f>SUM(U45:U46)</f>
        <v>27.522589192515724</v>
      </c>
    </row>
    <row r="48" spans="20:21" x14ac:dyDescent="0.3">
      <c r="T48" s="36" t="s">
        <v>49</v>
      </c>
      <c r="U48">
        <f>U47/U43/3</f>
        <v>4.9999821946314054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75D6-3D50-45FF-96A0-1D7D8583C9B1}">
  <dimension ref="A1:Y48"/>
  <sheetViews>
    <sheetView zoomScale="60" zoomScaleNormal="60" workbookViewId="0"/>
  </sheetViews>
  <sheetFormatPr defaultRowHeight="14.4" x14ac:dyDescent="0.3"/>
  <cols>
    <col min="1" max="1" width="7.88671875" bestFit="1" customWidth="1"/>
    <col min="2" max="5" width="13.44140625" bestFit="1" customWidth="1"/>
    <col min="6" max="6" width="2.33203125" bestFit="1" customWidth="1"/>
    <col min="7" max="7" width="2.5546875" bestFit="1" customWidth="1"/>
    <col min="8" max="8" width="2.33203125" bestFit="1" customWidth="1"/>
    <col min="9" max="10" width="13.44140625" bestFit="1" customWidth="1"/>
    <col min="11" max="12" width="7.88671875" bestFit="1" customWidth="1"/>
    <col min="13" max="19" width="13.44140625" bestFit="1" customWidth="1"/>
    <col min="20" max="20" width="11.21875" bestFit="1" customWidth="1"/>
    <col min="21" max="21" width="14" bestFit="1" customWidth="1"/>
    <col min="22" max="23" width="13.4414062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8">
        <f>S4</f>
        <v>4.0000099235561066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0.66899976488497215</v>
      </c>
      <c r="J4" s="4">
        <f>B4+(C4-B4)*(B2-B9)/(C9-B9)</f>
        <v>2.1015954819223304E-2</v>
      </c>
      <c r="K4" s="7">
        <f>B4+(C4-B4)*(C2-B7)/(C7-B7)</f>
        <v>0.89999999999999991</v>
      </c>
      <c r="L4" s="8">
        <f>D4-(D4-E4)*(C2-D10)/(E10-D10)</f>
        <v>0.20000000000000018</v>
      </c>
      <c r="M4">
        <f>MIN(I4,K4)</f>
        <v>0.66899976488497215</v>
      </c>
      <c r="N4">
        <f>MIN(J4,L4)</f>
        <v>2.1015954819223304E-2</v>
      </c>
      <c r="O4" s="10">
        <f>(C4-B4)*(C8-B8)-(C8-B8)*(1-M4)*((C4-B4)-M4)</f>
        <v>0.52368688419491749</v>
      </c>
      <c r="P4" s="12">
        <f>(C4-B4)*(C11-B11)-(C11-B11)*(1-N4)*((C4-B4)-N4)</f>
        <v>8.7383694702270365E-2</v>
      </c>
      <c r="Q4">
        <f>O4*C8</f>
        <v>1.9132959141001662</v>
      </c>
      <c r="R4">
        <f>P4*C11</f>
        <v>0.53099246548175971</v>
      </c>
      <c r="S4" s="39">
        <f>(Q4+R4)/(O4+P4)</f>
        <v>4.0000099235561066</v>
      </c>
      <c r="T4" s="27" t="s">
        <v>31</v>
      </c>
      <c r="U4" s="29" t="s">
        <v>30</v>
      </c>
    </row>
    <row r="5" spans="1:25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2.0069992946549164</v>
      </c>
    </row>
    <row r="6" spans="1:25" ht="15" thickBot="1" x14ac:dyDescent="0.35">
      <c r="A6" t="s">
        <v>4</v>
      </c>
      <c r="B6" s="1">
        <f>'solver (2)'!B6</f>
        <v>1.006277396515487</v>
      </c>
      <c r="C6" s="1">
        <f>'solver (2)'!C6</f>
        <v>1.9031386982577434</v>
      </c>
      <c r="D6" s="2">
        <f>'solver (2)'!D6</f>
        <v>1.9031386982577434</v>
      </c>
      <c r="E6" s="2">
        <f>'solver (2)'!E6</f>
        <v>2.8</v>
      </c>
      <c r="T6" s="25">
        <v>2</v>
      </c>
      <c r="U6" s="21">
        <f>N4*3</f>
        <v>6.3047864457669911E-2</v>
      </c>
    </row>
    <row r="7" spans="1:25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3.0653889971914592</v>
      </c>
      <c r="C8" s="11">
        <f>'solver (2)'!C8</f>
        <v>3.6535112332277411</v>
      </c>
      <c r="D8" s="1">
        <f>'solver (2)'!D8</f>
        <v>3.653511233227742</v>
      </c>
      <c r="E8" s="44">
        <f>'solver (2)'!E8</f>
        <v>4.2416334692640234</v>
      </c>
      <c r="F8" s="13"/>
      <c r="T8" s="25">
        <v>3</v>
      </c>
      <c r="U8" s="23">
        <f>E8^2</f>
        <v>17.991454487580754</v>
      </c>
      <c r="V8" s="23">
        <f>B8^2</f>
        <v>9.3966097041024597</v>
      </c>
      <c r="W8" s="21">
        <f>U8-V8</f>
        <v>8.5948447834782939</v>
      </c>
    </row>
    <row r="9" spans="1:25" ht="15" thickBot="1" x14ac:dyDescent="0.35">
      <c r="A9" t="s">
        <v>7</v>
      </c>
      <c r="B9" s="3">
        <f>'solver (2)'!B9</f>
        <v>2.1613395018819337</v>
      </c>
      <c r="C9" s="3">
        <f>'solver (2)'!C9</f>
        <v>4.000917976931933</v>
      </c>
      <c r="D9" s="1">
        <f>'solver (2)'!D9</f>
        <v>4.000917976931933</v>
      </c>
      <c r="E9" s="1">
        <f>'solver (2)'!E9</f>
        <v>5.84049645198193</v>
      </c>
      <c r="T9" s="26">
        <v>6</v>
      </c>
      <c r="U9" s="24">
        <f>E11^2</f>
        <v>66.873548500807345</v>
      </c>
      <c r="V9" s="24">
        <f>B11^2</f>
        <v>15.804598222546222</v>
      </c>
      <c r="W9" s="22">
        <f>U9-V9</f>
        <v>51.068950278261127</v>
      </c>
    </row>
    <row r="10" spans="1:25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T10" s="27" t="s">
        <v>36</v>
      </c>
      <c r="U10" s="29" t="s">
        <v>30</v>
      </c>
    </row>
    <row r="11" spans="1:25" x14ac:dyDescent="0.3">
      <c r="A11" t="s">
        <v>9</v>
      </c>
      <c r="B11" s="14">
        <f>'solver (2)'!B11</f>
        <v>3.975499745006434</v>
      </c>
      <c r="C11" s="14">
        <f>'solver (2)'!C11</f>
        <v>6.0765623070863786</v>
      </c>
      <c r="D11" s="1">
        <f>'solver (2)'!D11</f>
        <v>6.076562307086375</v>
      </c>
      <c r="E11" s="44">
        <f>'solver (2)'!E11</f>
        <v>8.177624869166312</v>
      </c>
      <c r="F11" s="13"/>
      <c r="T11" s="25">
        <v>1</v>
      </c>
      <c r="U11" s="21">
        <f>1-M4</f>
        <v>0.33100023511502785</v>
      </c>
    </row>
    <row r="12" spans="1:25" ht="15" thickBot="1" x14ac:dyDescent="0.35">
      <c r="T12" s="26">
        <v>2</v>
      </c>
      <c r="U12" s="22">
        <f>1-N4</f>
        <v>0.97898404518077675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1.3426820562484441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1.3250110708909056E-3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4.2974223917391505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25.534475139130553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0.29941799331516</v>
      </c>
    </row>
    <row r="21" spans="1:25" ht="15" thickBot="1" x14ac:dyDescent="0.35">
      <c r="A21" t="s">
        <v>15</v>
      </c>
      <c r="T21" s="26">
        <v>2</v>
      </c>
      <c r="U21" s="22">
        <f>N4^3</f>
        <v>9.2821242669379858E-6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-1.1762444720725633</v>
      </c>
    </row>
    <row r="24" spans="1:25" ht="15" thickBot="1" x14ac:dyDescent="0.35">
      <c r="T24" s="26">
        <v>6</v>
      </c>
      <c r="U24" s="22">
        <f>D11-E11+B11-C11</f>
        <v>-4.2021251241598812</v>
      </c>
    </row>
    <row r="25" spans="1:25" x14ac:dyDescent="0.3">
      <c r="T25" s="27"/>
      <c r="U25" s="29" t="s">
        <v>41</v>
      </c>
    </row>
    <row r="26" spans="1:25" x14ac:dyDescent="0.3">
      <c r="T26" s="25">
        <v>3</v>
      </c>
      <c r="U26" s="21">
        <f>D8-E8-B8+C8</f>
        <v>0</v>
      </c>
    </row>
    <row r="27" spans="1:25" ht="15" thickBot="1" x14ac:dyDescent="0.35">
      <c r="T27" s="26">
        <v>6</v>
      </c>
      <c r="U27" s="22">
        <f>D11-E11-B11+C11</f>
        <v>7.1054273576010019E-15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1.3379995297699443</v>
      </c>
    </row>
    <row r="30" spans="1:25" ht="15" thickBot="1" x14ac:dyDescent="0.35">
      <c r="T30" s="32">
        <v>2</v>
      </c>
      <c r="U30" s="22">
        <f>2*N4</f>
        <v>4.2031909638446607E-2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1.1762444720725642</v>
      </c>
    </row>
    <row r="33" spans="20:21" ht="15" thickBot="1" x14ac:dyDescent="0.35">
      <c r="T33" s="32">
        <v>6</v>
      </c>
      <c r="U33" s="22">
        <f>E11-B11</f>
        <v>4.2021251241598776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0.44756068541614802</v>
      </c>
    </row>
    <row r="36" spans="20:21" ht="15" thickBot="1" x14ac:dyDescent="0.35">
      <c r="T36" s="32">
        <v>2</v>
      </c>
      <c r="U36" s="22">
        <f>N4^2</f>
        <v>4.4167035696363521E-4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-1.1762444720725629</v>
      </c>
    </row>
    <row r="39" spans="20:21" ht="15" thickBot="1" x14ac:dyDescent="0.35">
      <c r="T39" s="32">
        <v>6</v>
      </c>
      <c r="U39" s="22">
        <f>D11+B11-E11-C11</f>
        <v>-4.2021251241598812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1.0473737683898359</v>
      </c>
    </row>
    <row r="42" spans="20:21" x14ac:dyDescent="0.3">
      <c r="T42" s="31">
        <v>2</v>
      </c>
      <c r="U42" s="21">
        <f>(U30*U33)+(U36*U39)</f>
        <v>0.17476738940454067</v>
      </c>
    </row>
    <row r="43" spans="20:21" ht="15" thickBot="1" x14ac:dyDescent="0.35">
      <c r="T43" s="34" t="s">
        <v>46</v>
      </c>
      <c r="U43" s="35">
        <f>U41+U42</f>
        <v>1.2221411577943766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11.479775484601006</v>
      </c>
    </row>
    <row r="46" spans="20:21" x14ac:dyDescent="0.3">
      <c r="T46" s="25" t="s">
        <v>48</v>
      </c>
      <c r="U46" s="21">
        <f>U6*W9*U12+U15*U18+U21*U24*U27</f>
        <v>3.1859547928905556</v>
      </c>
    </row>
    <row r="47" spans="20:21" ht="15" thickBot="1" x14ac:dyDescent="0.35">
      <c r="T47" s="26" t="s">
        <v>46</v>
      </c>
      <c r="U47" s="22">
        <f>SUM(U45:U46)</f>
        <v>14.665730277491562</v>
      </c>
    </row>
    <row r="48" spans="20:21" x14ac:dyDescent="0.3">
      <c r="T48" s="36" t="s">
        <v>49</v>
      </c>
      <c r="U48">
        <f>U47/U43/3</f>
        <v>4.0000099235561049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5C9F-F305-4233-9A8B-B2189147616A}">
  <dimension ref="A1:N20"/>
  <sheetViews>
    <sheetView zoomScale="80" zoomScaleNormal="80" workbookViewId="0">
      <selection activeCell="E2" sqref="E2:E3"/>
    </sheetView>
  </sheetViews>
  <sheetFormatPr defaultRowHeight="14.4" x14ac:dyDescent="0.3"/>
  <cols>
    <col min="5" max="5" width="11.5546875" bestFit="1" customWidth="1"/>
    <col min="6" max="6" width="25.88671875" bestFit="1" customWidth="1"/>
  </cols>
  <sheetData>
    <row r="1" spans="1:14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</row>
    <row r="2" spans="1:14" ht="15" thickBot="1" x14ac:dyDescent="0.35">
      <c r="A2" t="s">
        <v>22</v>
      </c>
      <c r="B2" s="16">
        <f>'e1'!B2</f>
        <v>2.2000000000000002</v>
      </c>
      <c r="C2" s="19">
        <f>'e1'!C2</f>
        <v>2.8</v>
      </c>
      <c r="D2">
        <v>4</v>
      </c>
      <c r="E2" s="45">
        <f>'e1'!E2</f>
        <v>4.0000099235561066</v>
      </c>
      <c r="F2">
        <f>D2-E2</f>
        <v>-9.9235561066279843E-6</v>
      </c>
    </row>
    <row r="3" spans="1:14" ht="15" thickBot="1" x14ac:dyDescent="0.35">
      <c r="A3" t="s">
        <v>23</v>
      </c>
      <c r="B3" s="17">
        <f>'e2'!B2</f>
        <v>2.4</v>
      </c>
      <c r="C3" s="18">
        <f>'e2'!C2</f>
        <v>2.6</v>
      </c>
      <c r="D3">
        <v>5</v>
      </c>
      <c r="E3" s="45">
        <f>'e2'!E2</f>
        <v>4.9999821946314098</v>
      </c>
      <c r="F3">
        <f>D3-E3</f>
        <v>1.7805368590195769E-5</v>
      </c>
    </row>
    <row r="4" spans="1:14" x14ac:dyDescent="0.3">
      <c r="F4" t="s">
        <v>25</v>
      </c>
    </row>
    <row r="5" spans="1:14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4.1550811643412364E-10</v>
      </c>
      <c r="H5" t="s">
        <v>50</v>
      </c>
      <c r="I5" t="s">
        <v>51</v>
      </c>
      <c r="J5" t="s">
        <v>52</v>
      </c>
      <c r="L5" t="s">
        <v>50</v>
      </c>
      <c r="M5" t="s">
        <v>52</v>
      </c>
      <c r="N5" t="s">
        <v>53</v>
      </c>
    </row>
    <row r="6" spans="1:14" x14ac:dyDescent="0.3">
      <c r="A6" t="s">
        <v>4</v>
      </c>
      <c r="B6" s="1">
        <v>1.006277396515487</v>
      </c>
      <c r="C6" s="1">
        <v>1.9031386982577434</v>
      </c>
      <c r="D6" s="2">
        <v>1.9031386982577434</v>
      </c>
      <c r="E6" s="2">
        <v>2.8</v>
      </c>
      <c r="H6" s="1">
        <f>C6-B6</f>
        <v>0.89686130174225642</v>
      </c>
      <c r="I6" s="1">
        <f t="shared" ref="I6:J6" si="0">D6-C6</f>
        <v>0</v>
      </c>
      <c r="J6" s="1">
        <f t="shared" si="0"/>
        <v>0.89686130174225642</v>
      </c>
      <c r="L6">
        <f>C6-B6</f>
        <v>0.89686130174225642</v>
      </c>
      <c r="M6">
        <f>E6-D6</f>
        <v>0.89686130174225642</v>
      </c>
      <c r="N6" s="1">
        <f>L6-M6</f>
        <v>0</v>
      </c>
    </row>
    <row r="7" spans="1:14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  <c r="H7" s="1">
        <f t="shared" ref="H7:H11" si="1">C7-B7</f>
        <v>2</v>
      </c>
      <c r="I7" s="1">
        <f t="shared" ref="I7:I11" si="2">D7-C7</f>
        <v>0</v>
      </c>
      <c r="J7" s="1">
        <f t="shared" ref="J7:J11" si="3">E7-D7</f>
        <v>2</v>
      </c>
      <c r="L7">
        <f t="shared" ref="L7:L11" si="4">C7-B7</f>
        <v>2</v>
      </c>
      <c r="M7">
        <f t="shared" ref="M7:M11" si="5">E7-D7</f>
        <v>2</v>
      </c>
      <c r="N7" s="1">
        <f t="shared" ref="N7:N11" si="6">L7-M7</f>
        <v>0</v>
      </c>
    </row>
    <row r="8" spans="1:14" x14ac:dyDescent="0.3">
      <c r="A8" t="s">
        <v>6</v>
      </c>
      <c r="B8" s="11">
        <v>3.0653889971914592</v>
      </c>
      <c r="C8" s="11">
        <v>3.6535112332277411</v>
      </c>
      <c r="D8" s="1">
        <v>3.653511233227742</v>
      </c>
      <c r="E8" s="44">
        <v>4.2416334692640234</v>
      </c>
      <c r="H8" s="1">
        <f t="shared" si="1"/>
        <v>0.58812223603628189</v>
      </c>
      <c r="I8" s="1">
        <f t="shared" si="2"/>
        <v>0</v>
      </c>
      <c r="J8" s="1">
        <f t="shared" si="3"/>
        <v>0.58812223603628144</v>
      </c>
      <c r="L8">
        <f t="shared" si="4"/>
        <v>0.58812223603628189</v>
      </c>
      <c r="M8">
        <f t="shared" si="5"/>
        <v>0.58812223603628144</v>
      </c>
      <c r="N8" s="1">
        <f t="shared" si="6"/>
        <v>0</v>
      </c>
    </row>
    <row r="9" spans="1:14" x14ac:dyDescent="0.3">
      <c r="A9" t="s">
        <v>7</v>
      </c>
      <c r="B9" s="3">
        <v>2.1613395018819337</v>
      </c>
      <c r="C9" s="3">
        <v>4.000917976931933</v>
      </c>
      <c r="D9" s="1">
        <v>4.000917976931933</v>
      </c>
      <c r="E9" s="1">
        <v>5.84049645198193</v>
      </c>
      <c r="H9" s="1">
        <f t="shared" si="1"/>
        <v>1.8395784750499993</v>
      </c>
      <c r="I9" s="1">
        <f t="shared" si="2"/>
        <v>0</v>
      </c>
      <c r="J9" s="1">
        <f t="shared" si="3"/>
        <v>1.8395784750499971</v>
      </c>
      <c r="L9">
        <f t="shared" si="4"/>
        <v>1.8395784750499993</v>
      </c>
      <c r="M9">
        <f t="shared" si="5"/>
        <v>1.8395784750499971</v>
      </c>
      <c r="N9" s="1">
        <f t="shared" si="6"/>
        <v>2.2204460492503131E-15</v>
      </c>
    </row>
    <row r="10" spans="1:14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  <c r="H10" s="1">
        <f t="shared" si="1"/>
        <v>1</v>
      </c>
      <c r="I10" s="1">
        <f t="shared" si="2"/>
        <v>0</v>
      </c>
      <c r="J10" s="1">
        <f t="shared" si="3"/>
        <v>1</v>
      </c>
      <c r="L10">
        <f t="shared" si="4"/>
        <v>1</v>
      </c>
      <c r="M10">
        <f t="shared" si="5"/>
        <v>1</v>
      </c>
      <c r="N10" s="1">
        <f t="shared" si="6"/>
        <v>0</v>
      </c>
    </row>
    <row r="11" spans="1:14" x14ac:dyDescent="0.3">
      <c r="A11" t="s">
        <v>9</v>
      </c>
      <c r="B11" s="14">
        <v>3.975499745006434</v>
      </c>
      <c r="C11" s="14">
        <v>6.0765623070863786</v>
      </c>
      <c r="D11" s="1">
        <v>6.076562307086375</v>
      </c>
      <c r="E11" s="44">
        <v>8.177624869166312</v>
      </c>
      <c r="H11" s="1">
        <f t="shared" si="1"/>
        <v>2.1010625620799446</v>
      </c>
      <c r="I11" s="1">
        <f t="shared" si="2"/>
        <v>0</v>
      </c>
      <c r="J11" s="1">
        <f t="shared" si="3"/>
        <v>2.101062562079937</v>
      </c>
      <c r="L11">
        <f t="shared" si="4"/>
        <v>2.1010625620799446</v>
      </c>
      <c r="M11">
        <f t="shared" si="5"/>
        <v>2.101062562079937</v>
      </c>
      <c r="N11" s="1">
        <f t="shared" si="6"/>
        <v>7.5495165674510645E-15</v>
      </c>
    </row>
    <row r="13" spans="1:14" x14ac:dyDescent="0.3">
      <c r="A13" t="s">
        <v>26</v>
      </c>
    </row>
    <row r="14" spans="1:14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14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14" x14ac:dyDescent="0.3">
      <c r="A16" t="s">
        <v>5</v>
      </c>
      <c r="B16" s="6">
        <v>1</v>
      </c>
      <c r="C16" s="6">
        <v>3</v>
      </c>
      <c r="D16" s="1">
        <f t="shared" ref="D16:D20" si="7">C16</f>
        <v>3</v>
      </c>
      <c r="E16" s="1">
        <v>5</v>
      </c>
    </row>
    <row r="17" spans="1:5" x14ac:dyDescent="0.3">
      <c r="A17" t="s">
        <v>6</v>
      </c>
      <c r="B17" s="11">
        <v>3</v>
      </c>
      <c r="C17" s="11">
        <v>4</v>
      </c>
      <c r="D17" s="1">
        <f t="shared" si="7"/>
        <v>4</v>
      </c>
      <c r="E17" s="44">
        <v>5</v>
      </c>
    </row>
    <row r="18" spans="1:5" x14ac:dyDescent="0.3">
      <c r="A18" t="s">
        <v>7</v>
      </c>
      <c r="B18" s="3">
        <v>2</v>
      </c>
      <c r="C18" s="3">
        <v>4</v>
      </c>
      <c r="D18" s="1">
        <f t="shared" si="7"/>
        <v>4</v>
      </c>
      <c r="E18" s="1">
        <v>6</v>
      </c>
    </row>
    <row r="19" spans="1:5" x14ac:dyDescent="0.3">
      <c r="A19" t="s">
        <v>8</v>
      </c>
      <c r="B19" s="1">
        <v>1</v>
      </c>
      <c r="C19" s="1">
        <v>2</v>
      </c>
      <c r="D19" s="9">
        <f t="shared" si="7"/>
        <v>2</v>
      </c>
      <c r="E19" s="9">
        <v>3</v>
      </c>
    </row>
    <row r="20" spans="1:5" x14ac:dyDescent="0.3">
      <c r="A20" t="s">
        <v>9</v>
      </c>
      <c r="B20" s="14">
        <v>4</v>
      </c>
      <c r="C20" s="14">
        <v>5.5</v>
      </c>
      <c r="D20" s="1">
        <f t="shared" si="7"/>
        <v>5.5</v>
      </c>
      <c r="E20" s="44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D660-CA92-43B2-93EA-64D3DF2A8499}">
  <dimension ref="A1:T42"/>
  <sheetViews>
    <sheetView tabSelected="1" zoomScale="80" zoomScaleNormal="80" workbookViewId="0"/>
  </sheetViews>
  <sheetFormatPr defaultRowHeight="14.4" x14ac:dyDescent="0.3"/>
  <cols>
    <col min="1" max="1" width="7.33203125" bestFit="1" customWidth="1"/>
    <col min="2" max="4" width="12" bestFit="1" customWidth="1"/>
    <col min="5" max="5" width="12.88671875" bestFit="1" customWidth="1"/>
    <col min="6" max="6" width="12.6640625" bestFit="1" customWidth="1"/>
    <col min="7" max="7" width="6.44140625" customWidth="1"/>
    <col min="8" max="8" width="10" bestFit="1" customWidth="1"/>
    <col min="9" max="9" width="12.109375" bestFit="1" customWidth="1"/>
    <col min="10" max="11" width="11.77734375" bestFit="1" customWidth="1"/>
    <col min="12" max="12" width="11.5546875" bestFit="1" customWidth="1"/>
    <col min="13" max="13" width="4" bestFit="1" customWidth="1"/>
    <col min="14" max="14" width="10.5546875" bestFit="1" customWidth="1"/>
    <col min="16" max="17" width="9.109375" bestFit="1" customWidth="1"/>
    <col min="18" max="18" width="8" bestFit="1" customWidth="1"/>
    <col min="20" max="20" width="10.6640625" bestFit="1" customWidth="1"/>
  </cols>
  <sheetData>
    <row r="1" spans="1:20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24</v>
      </c>
      <c r="H1" t="s">
        <v>55</v>
      </c>
      <c r="I1" t="s">
        <v>58</v>
      </c>
      <c r="J1" t="s">
        <v>59</v>
      </c>
      <c r="K1" t="s">
        <v>60</v>
      </c>
      <c r="L1" t="s">
        <v>61</v>
      </c>
      <c r="N1" t="s">
        <v>62</v>
      </c>
      <c r="P1" s="7" t="s">
        <v>54</v>
      </c>
      <c r="Q1" s="7" t="s">
        <v>56</v>
      </c>
      <c r="R1" s="7" t="s">
        <v>57</v>
      </c>
      <c r="T1" t="s">
        <v>63</v>
      </c>
    </row>
    <row r="2" spans="1:20" ht="15" thickBot="1" x14ac:dyDescent="0.35">
      <c r="A2" t="s">
        <v>22</v>
      </c>
      <c r="B2" s="16">
        <f>'e1'!B2</f>
        <v>2.2000000000000002</v>
      </c>
      <c r="C2" s="19">
        <f>'e1'!C2</f>
        <v>2.8</v>
      </c>
      <c r="D2">
        <v>4</v>
      </c>
      <c r="E2" s="37">
        <f>'e1 (2)'!U48</f>
        <v>4.0000099235561049</v>
      </c>
      <c r="F2">
        <f>D2-E2</f>
        <v>-9.9235561048516274E-6</v>
      </c>
      <c r="P2" t="s">
        <v>64</v>
      </c>
      <c r="Q2" t="s">
        <v>64</v>
      </c>
      <c r="R2" t="s">
        <v>64</v>
      </c>
    </row>
    <row r="3" spans="1:20" ht="15" thickBot="1" x14ac:dyDescent="0.35">
      <c r="A3" t="s">
        <v>23</v>
      </c>
      <c r="B3" s="17">
        <f>'e2'!B2</f>
        <v>2.4</v>
      </c>
      <c r="C3" s="18">
        <f>'e2'!C2</f>
        <v>2.6</v>
      </c>
      <c r="D3">
        <v>5</v>
      </c>
      <c r="E3" s="37">
        <f>'e2 (2)'!U48</f>
        <v>4.9999821946314054</v>
      </c>
      <c r="F3">
        <f>D3-E3</f>
        <v>1.7805368594636661E-5</v>
      </c>
    </row>
    <row r="4" spans="1:20" x14ac:dyDescent="0.3">
      <c r="F4" t="s">
        <v>25</v>
      </c>
    </row>
    <row r="5" spans="1:20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4.1550811655701155E-10</v>
      </c>
      <c r="H5" t="s">
        <v>50</v>
      </c>
      <c r="I5" t="s">
        <v>51</v>
      </c>
      <c r="J5" t="s">
        <v>52</v>
      </c>
      <c r="L5" t="s">
        <v>50</v>
      </c>
      <c r="M5" t="s">
        <v>52</v>
      </c>
      <c r="N5" t="s">
        <v>53</v>
      </c>
    </row>
    <row r="6" spans="1:20" x14ac:dyDescent="0.3">
      <c r="A6" t="s">
        <v>4</v>
      </c>
      <c r="B6" s="1">
        <v>1.006277396515487</v>
      </c>
      <c r="C6" s="1">
        <v>1.9031386982577434</v>
      </c>
      <c r="D6" s="2">
        <v>1.9031386982577434</v>
      </c>
      <c r="E6" s="2">
        <v>2.8</v>
      </c>
      <c r="H6" s="1">
        <f>C6-B6</f>
        <v>0.89686130174225642</v>
      </c>
      <c r="I6" s="1">
        <f t="shared" ref="I6:J11" si="0">D6-C6</f>
        <v>0</v>
      </c>
      <c r="J6" s="1">
        <f t="shared" si="0"/>
        <v>0.89686130174225642</v>
      </c>
      <c r="L6">
        <f>C6-B6</f>
        <v>0.89686130174225642</v>
      </c>
      <c r="M6">
        <f>E6-D6</f>
        <v>0.89686130174225642</v>
      </c>
      <c r="N6" s="1">
        <f>L6-M6</f>
        <v>0</v>
      </c>
    </row>
    <row r="7" spans="1:20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  <c r="H7" s="1">
        <f t="shared" ref="H7:H11" si="1">C7-B7</f>
        <v>2</v>
      </c>
      <c r="I7" s="1">
        <f t="shared" si="0"/>
        <v>0</v>
      </c>
      <c r="J7" s="1">
        <f t="shared" si="0"/>
        <v>2</v>
      </c>
      <c r="L7">
        <f t="shared" ref="L7:L11" si="2">C7-B7</f>
        <v>2</v>
      </c>
      <c r="M7">
        <f t="shared" ref="M7:M11" si="3">E7-D7</f>
        <v>2</v>
      </c>
      <c r="N7" s="1">
        <f t="shared" ref="N7:N11" si="4">L7-M7</f>
        <v>0</v>
      </c>
    </row>
    <row r="8" spans="1:20" x14ac:dyDescent="0.3">
      <c r="A8" t="s">
        <v>6</v>
      </c>
      <c r="B8" s="11">
        <v>3.0653889971914592</v>
      </c>
      <c r="C8" s="11">
        <v>3.6535112332277411</v>
      </c>
      <c r="D8" s="1">
        <v>3.653511233227742</v>
      </c>
      <c r="E8" s="44">
        <v>4.2416334692640234</v>
      </c>
      <c r="H8" s="1">
        <f t="shared" si="1"/>
        <v>0.58812223603628189</v>
      </c>
      <c r="I8" s="1">
        <f t="shared" si="0"/>
        <v>0</v>
      </c>
      <c r="J8" s="1">
        <f t="shared" si="0"/>
        <v>0.58812223603628144</v>
      </c>
      <c r="L8">
        <f t="shared" si="2"/>
        <v>0.58812223603628189</v>
      </c>
      <c r="M8">
        <f t="shared" si="3"/>
        <v>0.58812223603628144</v>
      </c>
      <c r="N8" s="1">
        <f t="shared" si="4"/>
        <v>0</v>
      </c>
    </row>
    <row r="9" spans="1:20" x14ac:dyDescent="0.3">
      <c r="A9" t="s">
        <v>7</v>
      </c>
      <c r="B9" s="3">
        <v>2.1613395018819337</v>
      </c>
      <c r="C9" s="3">
        <v>4.000917976931933</v>
      </c>
      <c r="D9" s="1">
        <v>4.000917976931933</v>
      </c>
      <c r="E9" s="1">
        <v>5.84049645198193</v>
      </c>
      <c r="H9" s="1">
        <f t="shared" si="1"/>
        <v>1.8395784750499993</v>
      </c>
      <c r="I9" s="1">
        <f t="shared" si="0"/>
        <v>0</v>
      </c>
      <c r="J9" s="1">
        <f t="shared" si="0"/>
        <v>1.8395784750499971</v>
      </c>
      <c r="L9">
        <f t="shared" si="2"/>
        <v>1.8395784750499993</v>
      </c>
      <c r="M9">
        <f t="shared" si="3"/>
        <v>1.8395784750499971</v>
      </c>
      <c r="N9" s="1">
        <f t="shared" si="4"/>
        <v>2.2204460492503131E-15</v>
      </c>
    </row>
    <row r="10" spans="1:20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  <c r="H10" s="1">
        <f t="shared" si="1"/>
        <v>1</v>
      </c>
      <c r="I10" s="1">
        <f t="shared" si="0"/>
        <v>0</v>
      </c>
      <c r="J10" s="1">
        <f t="shared" si="0"/>
        <v>1</v>
      </c>
      <c r="L10">
        <f t="shared" si="2"/>
        <v>1</v>
      </c>
      <c r="M10">
        <f t="shared" si="3"/>
        <v>1</v>
      </c>
      <c r="N10" s="1">
        <f t="shared" si="4"/>
        <v>0</v>
      </c>
    </row>
    <row r="11" spans="1:20" x14ac:dyDescent="0.3">
      <c r="A11" t="s">
        <v>9</v>
      </c>
      <c r="B11" s="14">
        <v>3.975499745006434</v>
      </c>
      <c r="C11" s="14">
        <v>6.0765623070863786</v>
      </c>
      <c r="D11" s="1">
        <v>6.076562307086375</v>
      </c>
      <c r="E11" s="44">
        <v>8.177624869166312</v>
      </c>
      <c r="H11" s="1">
        <f t="shared" si="1"/>
        <v>2.1010625620799446</v>
      </c>
      <c r="I11" s="1">
        <f t="shared" si="0"/>
        <v>0</v>
      </c>
      <c r="J11" s="1">
        <f t="shared" si="0"/>
        <v>2.101062562079937</v>
      </c>
      <c r="L11">
        <f t="shared" si="2"/>
        <v>2.1010625620799446</v>
      </c>
      <c r="M11">
        <f t="shared" si="3"/>
        <v>2.101062562079937</v>
      </c>
      <c r="N11" s="1">
        <f t="shared" si="4"/>
        <v>7.5495165674510645E-15</v>
      </c>
    </row>
    <row r="13" spans="1:20" x14ac:dyDescent="0.3">
      <c r="A13" t="s">
        <v>26</v>
      </c>
    </row>
    <row r="14" spans="1:20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20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20" x14ac:dyDescent="0.3">
      <c r="A16" t="s">
        <v>5</v>
      </c>
      <c r="B16" s="6">
        <v>1</v>
      </c>
      <c r="C16" s="6">
        <v>3</v>
      </c>
      <c r="D16" s="1">
        <f t="shared" ref="D16:D20" si="5">C16</f>
        <v>3</v>
      </c>
      <c r="E16" s="1">
        <v>5</v>
      </c>
    </row>
    <row r="17" spans="1:6" x14ac:dyDescent="0.3">
      <c r="A17" t="s">
        <v>6</v>
      </c>
      <c r="B17" s="11">
        <v>3</v>
      </c>
      <c r="C17" s="11">
        <v>4</v>
      </c>
      <c r="D17" s="1">
        <f t="shared" si="5"/>
        <v>4</v>
      </c>
      <c r="E17" s="44">
        <v>5</v>
      </c>
    </row>
    <row r="18" spans="1:6" x14ac:dyDescent="0.3">
      <c r="A18" t="s">
        <v>7</v>
      </c>
      <c r="B18" s="3">
        <v>2</v>
      </c>
      <c r="C18" s="3">
        <v>4</v>
      </c>
      <c r="D18" s="1">
        <f t="shared" si="5"/>
        <v>4</v>
      </c>
      <c r="E18" s="1">
        <v>6</v>
      </c>
    </row>
    <row r="19" spans="1:6" x14ac:dyDescent="0.3">
      <c r="A19" t="s">
        <v>8</v>
      </c>
      <c r="B19" s="1">
        <v>1</v>
      </c>
      <c r="C19" s="1">
        <v>2</v>
      </c>
      <c r="D19" s="9">
        <f t="shared" si="5"/>
        <v>2</v>
      </c>
      <c r="E19" s="9">
        <v>3</v>
      </c>
    </row>
    <row r="20" spans="1:6" x14ac:dyDescent="0.3">
      <c r="A20" t="s">
        <v>9</v>
      </c>
      <c r="B20" s="14">
        <v>4</v>
      </c>
      <c r="C20" s="14">
        <v>5.5</v>
      </c>
      <c r="D20" s="1">
        <f t="shared" si="5"/>
        <v>5.5</v>
      </c>
      <c r="E20" s="44">
        <v>7</v>
      </c>
    </row>
    <row r="22" spans="1:6" x14ac:dyDescent="0.3">
      <c r="A22" t="s">
        <v>65</v>
      </c>
    </row>
    <row r="23" spans="1:6" x14ac:dyDescent="0.3">
      <c r="A23" t="s">
        <v>14</v>
      </c>
      <c r="B23" t="s">
        <v>10</v>
      </c>
      <c r="C23" t="s">
        <v>11</v>
      </c>
      <c r="D23" t="s">
        <v>12</v>
      </c>
      <c r="E23" t="s">
        <v>13</v>
      </c>
    </row>
    <row r="24" spans="1:6" x14ac:dyDescent="0.3">
      <c r="A24" t="s">
        <v>4</v>
      </c>
      <c r="B24" s="1">
        <v>1.006277396515487</v>
      </c>
      <c r="C24" s="1">
        <v>1.9031386982577434</v>
      </c>
      <c r="D24" s="2">
        <v>1.9031386982577434</v>
      </c>
      <c r="E24" s="2">
        <v>2.8</v>
      </c>
    </row>
    <row r="25" spans="1:6" x14ac:dyDescent="0.3">
      <c r="A25" t="s">
        <v>5</v>
      </c>
      <c r="B25" s="6">
        <v>1</v>
      </c>
      <c r="C25" s="6">
        <v>3</v>
      </c>
      <c r="D25" s="1">
        <v>3</v>
      </c>
      <c r="E25" s="1">
        <v>5</v>
      </c>
    </row>
    <row r="26" spans="1:6" x14ac:dyDescent="0.3">
      <c r="A26" t="s">
        <v>6</v>
      </c>
      <c r="B26" s="11">
        <v>3.0653889971914592</v>
      </c>
      <c r="C26" s="11">
        <v>3.6535112332277411</v>
      </c>
      <c r="D26" s="1">
        <v>3.653511233227742</v>
      </c>
      <c r="E26" s="44">
        <v>4.2416334692640234</v>
      </c>
    </row>
    <row r="27" spans="1:6" x14ac:dyDescent="0.3">
      <c r="A27" t="s">
        <v>7</v>
      </c>
      <c r="B27" s="3">
        <v>2.1613395018819337</v>
      </c>
      <c r="C27" s="3">
        <v>4.000917976931933</v>
      </c>
      <c r="D27" s="1">
        <v>4.000917976931933</v>
      </c>
      <c r="E27" s="1">
        <v>5.84049645198193</v>
      </c>
    </row>
    <row r="28" spans="1:6" x14ac:dyDescent="0.3">
      <c r="A28" t="s">
        <v>8</v>
      </c>
      <c r="B28" s="1">
        <v>1</v>
      </c>
      <c r="C28" s="1">
        <v>2</v>
      </c>
      <c r="D28" s="9">
        <v>2</v>
      </c>
      <c r="E28" s="9">
        <v>3</v>
      </c>
    </row>
    <row r="29" spans="1:6" x14ac:dyDescent="0.3">
      <c r="A29" t="s">
        <v>9</v>
      </c>
      <c r="B29" s="14">
        <v>3.975499745006434</v>
      </c>
      <c r="C29" s="14">
        <v>6.0765623070863786</v>
      </c>
      <c r="D29" s="1">
        <v>6.076562307086375</v>
      </c>
      <c r="E29" s="44">
        <v>8.177624869166312</v>
      </c>
    </row>
    <row r="32" spans="1:6" x14ac:dyDescent="0.3">
      <c r="A32" t="s">
        <v>66</v>
      </c>
      <c r="B32" t="s">
        <v>0</v>
      </c>
      <c r="C32" t="s">
        <v>1</v>
      </c>
      <c r="D32" t="s">
        <v>3</v>
      </c>
      <c r="E32" t="s">
        <v>16</v>
      </c>
      <c r="F32" t="s">
        <v>24</v>
      </c>
    </row>
    <row r="33" spans="1:6" x14ac:dyDescent="0.3">
      <c r="A33" t="s">
        <v>22</v>
      </c>
      <c r="B33">
        <f>'e1 (2)'!B2</f>
        <v>2.2000000000000002</v>
      </c>
      <c r="C33">
        <f>'e1 (2)'!C2</f>
        <v>2.8</v>
      </c>
      <c r="D33">
        <f>'e1 (2)'!D2</f>
        <v>4</v>
      </c>
      <c r="E33">
        <f>'e1 (2)'!E2</f>
        <v>4.0000099235561066</v>
      </c>
      <c r="F33">
        <f>D33-E33</f>
        <v>-9.9235561066279843E-6</v>
      </c>
    </row>
    <row r="34" spans="1:6" x14ac:dyDescent="0.3">
      <c r="A34" t="s">
        <v>23</v>
      </c>
      <c r="B34">
        <f>'e2 (2)'!B2</f>
        <v>2.4</v>
      </c>
      <c r="C34">
        <f>'e2 (2)'!C2</f>
        <v>2.6</v>
      </c>
      <c r="D34">
        <f>'e2 (2)'!D2</f>
        <v>5</v>
      </c>
      <c r="E34">
        <f>'e2 (2)'!E2</f>
        <v>4.9999821946314098</v>
      </c>
      <c r="F34">
        <f>D34-E34</f>
        <v>1.7805368590195769E-5</v>
      </c>
    </row>
    <row r="35" spans="1:6" x14ac:dyDescent="0.3">
      <c r="A35" t="s">
        <v>67</v>
      </c>
      <c r="B35">
        <f>'e2 (3)'!B2</f>
        <v>3</v>
      </c>
      <c r="C35">
        <f>'e2 (3)'!C2</f>
        <v>4</v>
      </c>
      <c r="D35">
        <f>'e2 (3)'!D2</f>
        <v>2</v>
      </c>
      <c r="E35" t="e">
        <f>'e2 (3)'!E2</f>
        <v>#DIV/0!</v>
      </c>
      <c r="F35" t="e">
        <f>D35-E35</f>
        <v>#DIV/0!</v>
      </c>
    </row>
    <row r="36" spans="1:6" x14ac:dyDescent="0.3">
      <c r="A36" t="s">
        <v>68</v>
      </c>
    </row>
    <row r="37" spans="1:6" x14ac:dyDescent="0.3">
      <c r="A37" t="s">
        <v>69</v>
      </c>
    </row>
    <row r="38" spans="1:6" x14ac:dyDescent="0.3">
      <c r="A38" t="s">
        <v>70</v>
      </c>
    </row>
    <row r="39" spans="1:6" x14ac:dyDescent="0.3">
      <c r="A39" t="s">
        <v>71</v>
      </c>
    </row>
    <row r="40" spans="1:6" x14ac:dyDescent="0.3">
      <c r="A40" t="s">
        <v>72</v>
      </c>
    </row>
    <row r="41" spans="1:6" x14ac:dyDescent="0.3">
      <c r="A41" t="s">
        <v>73</v>
      </c>
    </row>
    <row r="42" spans="1:6" x14ac:dyDescent="0.3">
      <c r="A42" t="s">
        <v>74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CA60-131C-49E8-B19C-F2F97325F53E}">
  <dimension ref="A1:Y48"/>
  <sheetViews>
    <sheetView zoomScale="60" zoomScaleNormal="60" workbookViewId="0">
      <selection activeCell="B6" sqref="B6:E11"/>
    </sheetView>
  </sheetViews>
  <sheetFormatPr defaultRowHeight="14.4" x14ac:dyDescent="0.3"/>
  <cols>
    <col min="1" max="1" width="10.44140625" bestFit="1" customWidth="1"/>
    <col min="2" max="5" width="12.77734375" bestFit="1" customWidth="1"/>
    <col min="6" max="6" width="7.88671875" bestFit="1" customWidth="1"/>
    <col min="7" max="7" width="2.5546875" bestFit="1" customWidth="1"/>
    <col min="8" max="8" width="2.21875" bestFit="1" customWidth="1"/>
    <col min="9" max="10" width="12.77734375" bestFit="1" customWidth="1"/>
    <col min="11" max="11" width="11.21875" customWidth="1"/>
    <col min="12" max="12" width="8.21875" bestFit="1" customWidth="1"/>
    <col min="13" max="19" width="12.77734375" bestFit="1" customWidth="1"/>
    <col min="20" max="20" width="12.33203125" bestFit="1" customWidth="1"/>
    <col min="21" max="21" width="13.5546875" bestFit="1" customWidth="1"/>
    <col min="22" max="23" width="12.7773437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28</v>
      </c>
      <c r="N1" t="s">
        <v>29</v>
      </c>
    </row>
    <row r="2" spans="1:25" x14ac:dyDescent="0.3">
      <c r="A2" t="s">
        <v>2</v>
      </c>
      <c r="B2" s="15">
        <v>2.2000000000000002</v>
      </c>
      <c r="C2" s="15">
        <v>2.8</v>
      </c>
      <c r="D2" s="15">
        <v>4</v>
      </c>
      <c r="E2" s="37">
        <f>S4</f>
        <v>4.0000099235561066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0.66899976488497215</v>
      </c>
      <c r="J4" s="4">
        <f>MAX(I9:K9)</f>
        <v>2.1015954819223304E-2</v>
      </c>
      <c r="K4" s="7">
        <f>MAX(I7:K7)</f>
        <v>0.89999999999999991</v>
      </c>
      <c r="L4" s="8">
        <f>MAX(I10:K10)</f>
        <v>0.20000000000000018</v>
      </c>
      <c r="M4">
        <f>MIN(I4,K4)</f>
        <v>0.66899976488497215</v>
      </c>
      <c r="N4">
        <f>MIN(J4,L4)</f>
        <v>2.1015954819223304E-2</v>
      </c>
      <c r="O4" s="10">
        <f>(C4-B4)*(C8-B8)-(C8-B8)*(1-M4)*((C4-B4)-M4)</f>
        <v>0.52368688419491749</v>
      </c>
      <c r="P4" s="12">
        <f>(C4-B4)*(C11-B11)-(C11-B11)*(1-N4)*((C4-B4)-N4)</f>
        <v>8.7383694702270365E-2</v>
      </c>
      <c r="Q4">
        <f>O4*C8</f>
        <v>1.9132959141001662</v>
      </c>
      <c r="R4">
        <f>P4*C11</f>
        <v>0.53099246548175971</v>
      </c>
      <c r="S4" s="37">
        <f>(Q4+R4)/(O4+P4)</f>
        <v>4.0000099235561066</v>
      </c>
      <c r="T4" s="27" t="s">
        <v>31</v>
      </c>
      <c r="U4" s="29" t="s">
        <v>30</v>
      </c>
    </row>
    <row r="5" spans="1:25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2.0069992946549164</v>
      </c>
    </row>
    <row r="6" spans="1:25" ht="15" thickBot="1" x14ac:dyDescent="0.35">
      <c r="A6" t="s">
        <v>4</v>
      </c>
      <c r="B6" s="1">
        <f>'solver (2)'!B6</f>
        <v>1.006277396515487</v>
      </c>
      <c r="C6" s="1">
        <f>'solver (2)'!C6</f>
        <v>1.9031386982577434</v>
      </c>
      <c r="D6" s="2">
        <f>'solver (2)'!D6</f>
        <v>1.9031386982577434</v>
      </c>
      <c r="E6" s="2">
        <f>'solver (2)'!E6</f>
        <v>2.8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0.66899976488497215</v>
      </c>
      <c r="T6" s="25">
        <v>2</v>
      </c>
      <c r="U6" s="21">
        <f>N4*3</f>
        <v>6.3047864457669911E-2</v>
      </c>
    </row>
    <row r="7" spans="1:25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I7" s="42">
        <f>IF(C2&lt;=C7,B4+(C4-B4)*(C2-B7)/(C7-B7),0)</f>
        <v>0.89999999999999991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5" x14ac:dyDescent="0.3">
      <c r="A8" t="s">
        <v>6</v>
      </c>
      <c r="B8" s="11">
        <f>'solver (2)'!B8</f>
        <v>3.0653889971914592</v>
      </c>
      <c r="C8" s="11">
        <f>'solver (2)'!C8</f>
        <v>3.6535112332277411</v>
      </c>
      <c r="D8" s="1">
        <f>'solver (2)'!D8</f>
        <v>3.653511233227742</v>
      </c>
      <c r="E8" s="44">
        <f>'solver (2)'!E8</f>
        <v>4.2416334692640234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17.991454487580754</v>
      </c>
      <c r="V8" s="23">
        <f>B8^2</f>
        <v>9.3966097041024597</v>
      </c>
      <c r="W8" s="21">
        <f>U8-V8</f>
        <v>8.5948447834782939</v>
      </c>
    </row>
    <row r="9" spans="1:25" ht="15" thickBot="1" x14ac:dyDescent="0.35">
      <c r="A9" t="s">
        <v>7</v>
      </c>
      <c r="B9" s="3">
        <f>'solver (2)'!B9</f>
        <v>2.1613395018819337</v>
      </c>
      <c r="C9" s="3">
        <f>'solver (2)'!C9</f>
        <v>4.000917976931933</v>
      </c>
      <c r="D9" s="1">
        <f>'solver (2)'!D9</f>
        <v>4.000917976931933</v>
      </c>
      <c r="E9" s="1">
        <f>'solver (2)'!E9</f>
        <v>5.84049645198193</v>
      </c>
      <c r="I9" s="42">
        <f>IF(B2&lt;=C9,B4+(C4-B4)*(B2-B9)/(C9-B9),0)</f>
        <v>2.1015954819223304E-2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66.873548500807345</v>
      </c>
      <c r="V9" s="24">
        <f>B11^2</f>
        <v>15.804598222546222</v>
      </c>
      <c r="W9" s="22">
        <f>U9-V9</f>
        <v>51.068950278261127</v>
      </c>
    </row>
    <row r="10" spans="1:25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0.20000000000000018</v>
      </c>
      <c r="T10" s="27" t="s">
        <v>36</v>
      </c>
      <c r="U10" s="29" t="s">
        <v>30</v>
      </c>
    </row>
    <row r="11" spans="1:25" ht="15" thickBot="1" x14ac:dyDescent="0.35">
      <c r="A11" t="s">
        <v>9</v>
      </c>
      <c r="B11" s="14">
        <f>'solver (2)'!B11</f>
        <v>3.975499745006434</v>
      </c>
      <c r="C11" s="14">
        <f>'solver (2)'!C11</f>
        <v>6.0765623070863786</v>
      </c>
      <c r="D11" s="1">
        <f>'solver (2)'!D11</f>
        <v>6.076562307086375</v>
      </c>
      <c r="E11" s="44">
        <f>'solver (2)'!E11</f>
        <v>8.177624869166312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0.33100023511502785</v>
      </c>
    </row>
    <row r="12" spans="1:25" ht="15" thickBot="1" x14ac:dyDescent="0.35">
      <c r="T12" s="26">
        <v>2</v>
      </c>
      <c r="U12" s="22">
        <f>1-N4</f>
        <v>0.97898404518077675</v>
      </c>
    </row>
    <row r="13" spans="1:25" x14ac:dyDescent="0.3">
      <c r="T13" s="27" t="s">
        <v>31</v>
      </c>
      <c r="U13" s="29" t="s">
        <v>37</v>
      </c>
    </row>
    <row r="14" spans="1:25" x14ac:dyDescent="0.3">
      <c r="A14" t="s">
        <v>15</v>
      </c>
      <c r="T14" s="25">
        <v>1</v>
      </c>
      <c r="U14" s="21">
        <f>M4^2*3</f>
        <v>1.3426820562484441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1.3250110708909056E-3</v>
      </c>
    </row>
    <row r="16" spans="1:25" x14ac:dyDescent="0.3">
      <c r="A16" t="s">
        <v>15</v>
      </c>
      <c r="T16" s="27"/>
      <c r="U16" s="29" t="s">
        <v>38</v>
      </c>
      <c r="V16" s="23"/>
      <c r="W16" s="23"/>
      <c r="X16" s="23"/>
      <c r="Y16" s="23"/>
    </row>
    <row r="17" spans="1:25" x14ac:dyDescent="0.3">
      <c r="A17" t="s">
        <v>15</v>
      </c>
      <c r="T17" s="25">
        <v>3</v>
      </c>
      <c r="U17" s="21">
        <f>(D8*E8)-(B8*C8)</f>
        <v>4.2974223917391505</v>
      </c>
      <c r="V17" s="23"/>
      <c r="W17" s="23"/>
      <c r="X17" s="23"/>
      <c r="Y17" s="23"/>
    </row>
    <row r="18" spans="1:25" ht="15" thickBot="1" x14ac:dyDescent="0.35">
      <c r="A18" t="s">
        <v>15</v>
      </c>
      <c r="T18" s="26">
        <v>6</v>
      </c>
      <c r="U18" s="22">
        <f>(D11*E11)-(B11*C11)</f>
        <v>25.534475139130553</v>
      </c>
      <c r="V18" s="23"/>
      <c r="W18" s="23"/>
      <c r="X18" s="23"/>
      <c r="Y18" s="23"/>
    </row>
    <row r="19" spans="1:25" x14ac:dyDescent="0.3">
      <c r="A19" t="s">
        <v>15</v>
      </c>
      <c r="T19" s="27" t="s">
        <v>39</v>
      </c>
      <c r="U19" s="29" t="s">
        <v>30</v>
      </c>
      <c r="V19" s="23"/>
      <c r="W19" s="23"/>
      <c r="X19" s="23"/>
      <c r="Y19" s="23"/>
    </row>
    <row r="20" spans="1:25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0.29941799331516</v>
      </c>
    </row>
    <row r="21" spans="1:25" ht="15" thickBot="1" x14ac:dyDescent="0.35">
      <c r="A21" t="s">
        <v>15</v>
      </c>
      <c r="T21" s="26">
        <v>2</v>
      </c>
      <c r="U21" s="22">
        <f>N4^3</f>
        <v>9.2821242669379858E-6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5" x14ac:dyDescent="0.3">
      <c r="T23" s="25">
        <v>3</v>
      </c>
      <c r="U23" s="21">
        <f>D8-E8+B8-C8</f>
        <v>-1.1762444720725633</v>
      </c>
    </row>
    <row r="24" spans="1:25" ht="15" thickBot="1" x14ac:dyDescent="0.35">
      <c r="T24" s="26">
        <v>6</v>
      </c>
      <c r="U24" s="22">
        <f>D11-E11+B11-C11</f>
        <v>-4.2021251241598812</v>
      </c>
    </row>
    <row r="25" spans="1:25" x14ac:dyDescent="0.3">
      <c r="A25" t="s">
        <v>55</v>
      </c>
      <c r="B25" t="s">
        <v>58</v>
      </c>
      <c r="C25" t="s">
        <v>59</v>
      </c>
      <c r="D25" t="s">
        <v>60</v>
      </c>
      <c r="E25" t="s">
        <v>61</v>
      </c>
      <c r="I25" t="s">
        <v>54</v>
      </c>
      <c r="J25" t="s">
        <v>56</v>
      </c>
      <c r="K25" t="s">
        <v>57</v>
      </c>
      <c r="T25" s="27"/>
      <c r="U25" s="29" t="s">
        <v>41</v>
      </c>
    </row>
    <row r="26" spans="1:25" x14ac:dyDescent="0.3">
      <c r="T26" s="25">
        <v>3</v>
      </c>
      <c r="U26" s="21">
        <f>D8-E8-B8+C8</f>
        <v>0</v>
      </c>
    </row>
    <row r="27" spans="1:25" ht="15" thickBot="1" x14ac:dyDescent="0.35">
      <c r="T27" s="26">
        <v>6</v>
      </c>
      <c r="U27" s="22">
        <f>D11-E11-B11+C11</f>
        <v>7.1054273576010019E-15</v>
      </c>
    </row>
    <row r="28" spans="1:25" x14ac:dyDescent="0.3">
      <c r="T28" s="30" t="s">
        <v>42</v>
      </c>
      <c r="U28" s="33" t="s">
        <v>30</v>
      </c>
    </row>
    <row r="29" spans="1:25" x14ac:dyDescent="0.3">
      <c r="T29" s="31">
        <v>1</v>
      </c>
      <c r="U29" s="21">
        <f>M4*2</f>
        <v>1.3379995297699443</v>
      </c>
    </row>
    <row r="30" spans="1:25" ht="15" thickBot="1" x14ac:dyDescent="0.35">
      <c r="T30" s="32">
        <v>2</v>
      </c>
      <c r="U30" s="22">
        <f>2*N4</f>
        <v>4.2031909638446607E-2</v>
      </c>
    </row>
    <row r="31" spans="1:25" x14ac:dyDescent="0.3">
      <c r="T31" s="30"/>
      <c r="U31" s="33" t="s">
        <v>43</v>
      </c>
    </row>
    <row r="32" spans="1:25" x14ac:dyDescent="0.3">
      <c r="T32" s="31">
        <v>3</v>
      </c>
      <c r="U32" s="21">
        <f>E8-B8</f>
        <v>1.1762444720725642</v>
      </c>
    </row>
    <row r="33" spans="20:21" ht="15" thickBot="1" x14ac:dyDescent="0.35">
      <c r="T33" s="32">
        <v>6</v>
      </c>
      <c r="U33" s="22">
        <f>E11-B11</f>
        <v>4.2021251241598776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0.44756068541614802</v>
      </c>
    </row>
    <row r="36" spans="20:21" ht="15" thickBot="1" x14ac:dyDescent="0.35">
      <c r="T36" s="32">
        <v>2</v>
      </c>
      <c r="U36" s="22">
        <f>N4^2</f>
        <v>4.4167035696363521E-4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-1.1762444720725629</v>
      </c>
    </row>
    <row r="39" spans="20:21" ht="15" thickBot="1" x14ac:dyDescent="0.35">
      <c r="T39" s="32">
        <v>6</v>
      </c>
      <c r="U39" s="22">
        <f>D11+B11-E11-C11</f>
        <v>-4.2021251241598812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1.0473737683898359</v>
      </c>
    </row>
    <row r="42" spans="20:21" x14ac:dyDescent="0.3">
      <c r="T42" s="31">
        <v>2</v>
      </c>
      <c r="U42" s="21">
        <f>(U30*U33)+(U36*U39)</f>
        <v>0.17476738940454067</v>
      </c>
    </row>
    <row r="43" spans="20:21" ht="15" thickBot="1" x14ac:dyDescent="0.35">
      <c r="T43" s="34" t="s">
        <v>46</v>
      </c>
      <c r="U43" s="35">
        <f>U41+U42</f>
        <v>1.2221411577943766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11.479775484601006</v>
      </c>
    </row>
    <row r="46" spans="20:21" x14ac:dyDescent="0.3">
      <c r="T46" s="25" t="s">
        <v>48</v>
      </c>
      <c r="U46" s="21">
        <f>U6*W9*U12+U15*U18+U21*U24*U27</f>
        <v>3.1859547928905556</v>
      </c>
    </row>
    <row r="47" spans="20:21" ht="15" thickBot="1" x14ac:dyDescent="0.35">
      <c r="T47" s="26" t="s">
        <v>46</v>
      </c>
      <c r="U47" s="22">
        <f>SUM(U45:U46)</f>
        <v>14.665730277491562</v>
      </c>
    </row>
    <row r="48" spans="20:21" x14ac:dyDescent="0.3">
      <c r="T48" s="36" t="s">
        <v>49</v>
      </c>
      <c r="U48">
        <f>U47/U43/3</f>
        <v>4.0000099235561049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0A2D-4997-4DB4-B879-0DD6E57D305F}">
  <dimension ref="A1:W48"/>
  <sheetViews>
    <sheetView zoomScale="60" zoomScaleNormal="60" workbookViewId="0">
      <selection activeCell="B6" sqref="B6:E11"/>
    </sheetView>
  </sheetViews>
  <sheetFormatPr defaultRowHeight="14.4" x14ac:dyDescent="0.3"/>
  <cols>
    <col min="1" max="1" width="7.44140625" customWidth="1"/>
    <col min="2" max="5" width="13.109375" bestFit="1" customWidth="1"/>
    <col min="6" max="6" width="7.109375" customWidth="1"/>
    <col min="7" max="7" width="2.33203125" bestFit="1" customWidth="1"/>
    <col min="8" max="8" width="2.109375" bestFit="1" customWidth="1"/>
    <col min="9" max="10" width="13.109375" bestFit="1" customWidth="1"/>
    <col min="11" max="12" width="7.44140625" bestFit="1" customWidth="1"/>
    <col min="13" max="19" width="13.109375" bestFit="1" customWidth="1"/>
    <col min="20" max="20" width="10.88671875" bestFit="1" customWidth="1"/>
    <col min="21" max="21" width="13.77734375" bestFit="1" customWidth="1"/>
    <col min="22" max="23" width="13.10937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2.4</v>
      </c>
      <c r="C2" s="15">
        <v>2.6</v>
      </c>
      <c r="D2" s="15">
        <v>5</v>
      </c>
      <c r="E2" s="37">
        <f>S4</f>
        <v>4.9999821946314098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0.44599984325664832</v>
      </c>
      <c r="J4" s="4">
        <f>MAX(I9:K9)</f>
        <v>0.12973651374757442</v>
      </c>
      <c r="K4" s="7">
        <f>MAX(I7:K7)</f>
        <v>0.8</v>
      </c>
      <c r="L4" s="8">
        <f>MAX(I10:K10)</f>
        <v>0.39999999999999991</v>
      </c>
      <c r="M4">
        <f>MIN(I4,K4)</f>
        <v>0.44599984325664832</v>
      </c>
      <c r="N4">
        <f>MIN(J4,L4)</f>
        <v>0.12973651374757442</v>
      </c>
      <c r="O4" s="10">
        <f>(C4-B4)*(C8-B8)-(C8-B8)*(1-M4)*((C4-B4)-M4)</f>
        <v>0.40761800970080642</v>
      </c>
      <c r="P4" s="12">
        <f>(C4-B4)*(C11-B11)-(C11-B11)*(1-N4)*((C4-B4)-N4)</f>
        <v>0.5098048970603215</v>
      </c>
      <c r="Q4">
        <f>O4*C8</f>
        <v>1.4892369773078307</v>
      </c>
      <c r="R4">
        <f>P4*C11</f>
        <v>3.0978612214448011</v>
      </c>
      <c r="S4" s="37">
        <f>(Q4+R4)/(O4+P4)</f>
        <v>4.9999821946314098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1.337999529769945</v>
      </c>
    </row>
    <row r="6" spans="1:23" ht="15" thickBot="1" x14ac:dyDescent="0.35">
      <c r="A6" t="s">
        <v>4</v>
      </c>
      <c r="B6" s="1">
        <f>'solver (2)'!B6</f>
        <v>1.006277396515487</v>
      </c>
      <c r="C6" s="1">
        <f>'solver (2)'!C6</f>
        <v>1.9031386982577434</v>
      </c>
      <c r="D6" s="2">
        <f>'solver (2)'!D6</f>
        <v>1.9031386982577434</v>
      </c>
      <c r="E6" s="2">
        <f>'solver (2)'!E6</f>
        <v>2.8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0.44599984325664832</v>
      </c>
      <c r="T6" s="25">
        <v>2</v>
      </c>
      <c r="U6" s="21">
        <f>N4*3</f>
        <v>0.38920954124272322</v>
      </c>
    </row>
    <row r="7" spans="1:23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I7" s="42">
        <f>IF(C2&lt;=C7,B4+(C4-B4)*(C2-B7)/(C7-B7),0)</f>
        <v>0.8</v>
      </c>
      <c r="J7" s="23">
        <f>IF(I7+K7=0,1,0)</f>
        <v>0</v>
      </c>
      <c r="K7" s="21">
        <f>IF(C2&gt;=D7,D4-(D4-E4)*(C2-D7)/(E7-D7),0)</f>
        <v>0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3.0653889971914592</v>
      </c>
      <c r="C8" s="11">
        <f>'solver (2)'!C8</f>
        <v>3.6535112332277411</v>
      </c>
      <c r="D8" s="1">
        <f>'solver (2)'!D8</f>
        <v>3.653511233227742</v>
      </c>
      <c r="E8" s="44">
        <f>'solver (2)'!E8</f>
        <v>4.2416334692640234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17.991454487580754</v>
      </c>
      <c r="V8" s="23">
        <f>B8^2</f>
        <v>9.3966097041024597</v>
      </c>
      <c r="W8" s="21">
        <f>U8-V8</f>
        <v>8.5948447834782939</v>
      </c>
    </row>
    <row r="9" spans="1:23" ht="15" thickBot="1" x14ac:dyDescent="0.35">
      <c r="A9" t="s">
        <v>7</v>
      </c>
      <c r="B9" s="3">
        <f>'solver (2)'!B9</f>
        <v>2.1613395018819337</v>
      </c>
      <c r="C9" s="3">
        <f>'solver (2)'!C9</f>
        <v>4.000917976931933</v>
      </c>
      <c r="D9" s="1">
        <f>'solver (2)'!D9</f>
        <v>4.000917976931933</v>
      </c>
      <c r="E9" s="1">
        <f>'solver (2)'!E9</f>
        <v>5.84049645198193</v>
      </c>
      <c r="I9" s="42">
        <f>IF(B2&lt;=C9,B4+(C4-B4)*(B2-B9)/(C9-B9),0)</f>
        <v>0.12973651374757442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66.873548500807345</v>
      </c>
      <c r="V9" s="24">
        <f>B11^2</f>
        <v>15.804598222546222</v>
      </c>
      <c r="W9" s="22">
        <f>U9-V9</f>
        <v>51.068950278261127</v>
      </c>
    </row>
    <row r="10" spans="1:23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0.39999999999999991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3.975499745006434</v>
      </c>
      <c r="C11" s="14">
        <f>'solver (2)'!C11</f>
        <v>6.0765623070863786</v>
      </c>
      <c r="D11" s="1">
        <f>'solver (2)'!D11</f>
        <v>6.076562307086375</v>
      </c>
      <c r="E11" s="44">
        <f>'solver (2)'!E11</f>
        <v>8.177624869166312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0.55400015674335168</v>
      </c>
    </row>
    <row r="12" spans="1:23" ht="15" thickBot="1" x14ac:dyDescent="0.35">
      <c r="T12" s="26">
        <v>2</v>
      </c>
      <c r="U12" s="22">
        <f>1-N4</f>
        <v>0.87026348625242556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0.59674758055486454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5.0494688998123705E-2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4.2974223917391505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25.534475139130553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8.8716442463751238E-2</v>
      </c>
    </row>
    <row r="21" spans="1:23" ht="15" thickBot="1" x14ac:dyDescent="0.35">
      <c r="A21" t="s">
        <v>15</v>
      </c>
      <c r="T21" s="26">
        <v>2</v>
      </c>
      <c r="U21" s="22">
        <f>N4^3</f>
        <v>2.1836683044615234E-3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-1.1762444720725633</v>
      </c>
    </row>
    <row r="24" spans="1:23" ht="15" thickBot="1" x14ac:dyDescent="0.35">
      <c r="T24" s="26">
        <v>6</v>
      </c>
      <c r="U24" s="22">
        <f>D11-E11+B11-C11</f>
        <v>-4.2021251241598812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0</v>
      </c>
    </row>
    <row r="27" spans="1:23" ht="15" thickBot="1" x14ac:dyDescent="0.35">
      <c r="T27" s="26">
        <v>6</v>
      </c>
      <c r="U27" s="22">
        <f>D11-E11-B11+C11</f>
        <v>7.1054273576010019E-15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0.89199968651329664</v>
      </c>
    </row>
    <row r="30" spans="1:23" ht="15" thickBot="1" x14ac:dyDescent="0.35">
      <c r="T30" s="32">
        <v>2</v>
      </c>
      <c r="U30" s="22">
        <f>2*N4</f>
        <v>0.25947302749514883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1.1762444720725642</v>
      </c>
    </row>
    <row r="33" spans="20:21" ht="15" thickBot="1" x14ac:dyDescent="0.35">
      <c r="T33" s="32">
        <v>6</v>
      </c>
      <c r="U33" s="22">
        <f>E11-B11</f>
        <v>4.2021251241598776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0.19891586018495486</v>
      </c>
    </row>
    <row r="36" spans="20:21" ht="15" thickBot="1" x14ac:dyDescent="0.35">
      <c r="T36" s="32">
        <v>2</v>
      </c>
      <c r="U36" s="22">
        <f>N4^2</f>
        <v>1.6831562999374567E-2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-1.1762444720725629</v>
      </c>
    </row>
    <row r="39" spans="20:21" ht="15" thickBot="1" x14ac:dyDescent="0.35">
      <c r="T39" s="32">
        <v>6</v>
      </c>
      <c r="U39" s="22">
        <f>D11+B11-E11-C11</f>
        <v>-4.2021251241598812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0.81523601940161339</v>
      </c>
    </row>
    <row r="42" spans="20:21" x14ac:dyDescent="0.3">
      <c r="T42" s="31">
        <v>2</v>
      </c>
      <c r="U42" s="21">
        <f>(U30*U33)+(U36*U39)</f>
        <v>1.0196097941206399</v>
      </c>
    </row>
    <row r="43" spans="20:21" ht="15" thickBot="1" x14ac:dyDescent="0.35">
      <c r="T43" s="34" t="s">
        <v>46</v>
      </c>
      <c r="U43" s="35">
        <f>U41+U42</f>
        <v>1.8348458135222532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8.9354218638469884</v>
      </c>
    </row>
    <row r="46" spans="20:21" x14ac:dyDescent="0.3">
      <c r="T46" s="25" t="s">
        <v>48</v>
      </c>
      <c r="U46" s="21">
        <f>U6*W9*U12+U15*U18+U21*U24*U27</f>
        <v>18.587167328668734</v>
      </c>
    </row>
    <row r="47" spans="20:21" ht="15" thickBot="1" x14ac:dyDescent="0.35">
      <c r="T47" s="26" t="s">
        <v>46</v>
      </c>
      <c r="U47" s="22">
        <f>SUM(U45:U46)</f>
        <v>27.522589192515724</v>
      </c>
    </row>
    <row r="48" spans="20:21" x14ac:dyDescent="0.3">
      <c r="T48" s="36" t="s">
        <v>49</v>
      </c>
      <c r="U48">
        <f>U47/U43/3</f>
        <v>4.9999821946314054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B79C-551F-4FC5-841C-E4EECDC37565}">
  <dimension ref="A1:W48"/>
  <sheetViews>
    <sheetView zoomScale="60" zoomScaleNormal="60" workbookViewId="0">
      <selection activeCell="D2" sqref="D2"/>
    </sheetView>
  </sheetViews>
  <sheetFormatPr defaultRowHeight="14.4" x14ac:dyDescent="0.3"/>
  <cols>
    <col min="1" max="1" width="7.44140625" customWidth="1"/>
    <col min="2" max="5" width="13.109375" bestFit="1" customWidth="1"/>
    <col min="6" max="6" width="7.109375" customWidth="1"/>
    <col min="7" max="7" width="2.33203125" bestFit="1" customWidth="1"/>
    <col min="8" max="8" width="2.109375" bestFit="1" customWidth="1"/>
    <col min="9" max="10" width="13.109375" bestFit="1" customWidth="1"/>
    <col min="11" max="12" width="7.44140625" bestFit="1" customWidth="1"/>
    <col min="13" max="19" width="13.109375" bestFit="1" customWidth="1"/>
    <col min="20" max="20" width="10.88671875" bestFit="1" customWidth="1"/>
    <col min="21" max="21" width="13.77734375" bestFit="1" customWidth="1"/>
    <col min="22" max="23" width="13.10937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5">
        <v>3</v>
      </c>
      <c r="C2" s="15">
        <v>4</v>
      </c>
      <c r="D2" s="15">
        <v>2</v>
      </c>
      <c r="E2" s="37" t="e">
        <f>S4</f>
        <v>#DIV/0!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20</v>
      </c>
      <c r="R2" t="s">
        <v>21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27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MAX(I6:K6)</f>
        <v>0</v>
      </c>
      <c r="J4" s="4">
        <f>MAX(I9:K9)</f>
        <v>0.45589819053262826</v>
      </c>
      <c r="K4" s="7">
        <f>MAX(I7:K7)</f>
        <v>0.5</v>
      </c>
      <c r="L4" s="8">
        <f>MAX(I10:K10)</f>
        <v>0</v>
      </c>
      <c r="M4">
        <f>MIN(I4,K4)</f>
        <v>0</v>
      </c>
      <c r="N4">
        <f>MIN(J4,L4)</f>
        <v>0</v>
      </c>
      <c r="O4" s="10">
        <f>(C4-B4)*(C8-B8)-(C8-B8)*(1-M4)*((C4-B4)-M4)</f>
        <v>0</v>
      </c>
      <c r="P4" s="12">
        <f>(C4-B4)*(C11-B11)-(C11-B11)*(1-N4)*((C4-B4)-N4)</f>
        <v>0</v>
      </c>
      <c r="Q4">
        <f>O4*C8</f>
        <v>0</v>
      </c>
      <c r="R4">
        <f>P4*C11</f>
        <v>0</v>
      </c>
      <c r="S4" s="37" t="e">
        <f>(Q4+R4)/(O4+P4)</f>
        <v>#DIV/0!</v>
      </c>
      <c r="T4" s="27" t="s">
        <v>31</v>
      </c>
      <c r="U4" s="29" t="s">
        <v>30</v>
      </c>
    </row>
    <row r="5" spans="1:23" ht="15" thickBot="1" x14ac:dyDescent="0.35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5">
        <v>1</v>
      </c>
      <c r="U5" s="21">
        <f>M4*3</f>
        <v>0</v>
      </c>
    </row>
    <row r="6" spans="1:23" ht="15" thickBot="1" x14ac:dyDescent="0.35">
      <c r="A6" t="s">
        <v>4</v>
      </c>
      <c r="B6" s="1">
        <f>'solver (2)'!B6</f>
        <v>1.006277396515487</v>
      </c>
      <c r="C6" s="1">
        <f>'solver (2)'!C6</f>
        <v>1.9031386982577434</v>
      </c>
      <c r="D6" s="2">
        <f>'solver (2)'!D6</f>
        <v>1.9031386982577434</v>
      </c>
      <c r="E6" s="2">
        <f>'solver (2)'!E6</f>
        <v>2.8</v>
      </c>
      <c r="I6" s="40">
        <f>IF(B2&lt;=C6,B4+(C4-B4)*(B2-B6)/(C6-B6),0)</f>
        <v>0</v>
      </c>
      <c r="J6" s="41">
        <f>IF(I6+K6=0,1,0)</f>
        <v>0</v>
      </c>
      <c r="K6" s="20">
        <f>IF(B2&gt;=D6,D4-(D4-E4)*(B2-D6)/(E6-D6),0)</f>
        <v>-0.22299992162832449</v>
      </c>
      <c r="T6" s="25">
        <v>2</v>
      </c>
      <c r="U6" s="21">
        <f>N4*3</f>
        <v>0</v>
      </c>
    </row>
    <row r="7" spans="1:23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I7" s="42">
        <f>IF(C2&lt;=C7,B4+(C4-B4)*(C2-B7)/(C7-B7),0)</f>
        <v>0</v>
      </c>
      <c r="J7" s="23">
        <f>IF(I7+K7=0,1,0)</f>
        <v>0</v>
      </c>
      <c r="K7" s="21">
        <f>IF(C2&gt;=D7,D4-(D4-E4)*(C2-D7)/(E7-D7),0)</f>
        <v>0.5</v>
      </c>
      <c r="T7" s="27" t="s">
        <v>34</v>
      </c>
      <c r="U7" s="28" t="s">
        <v>32</v>
      </c>
      <c r="V7" s="28" t="s">
        <v>33</v>
      </c>
      <c r="W7" s="29" t="s">
        <v>35</v>
      </c>
    </row>
    <row r="8" spans="1:23" x14ac:dyDescent="0.3">
      <c r="A8" t="s">
        <v>6</v>
      </c>
      <c r="B8" s="11">
        <f>'solver (2)'!B8</f>
        <v>3.0653889971914592</v>
      </c>
      <c r="C8" s="11">
        <f>'solver (2)'!C8</f>
        <v>3.6535112332277411</v>
      </c>
      <c r="D8" s="1">
        <f>'solver (2)'!D8</f>
        <v>3.653511233227742</v>
      </c>
      <c r="E8" s="44">
        <f>'solver (2)'!E8</f>
        <v>4.2416334692640234</v>
      </c>
      <c r="F8" s="13"/>
      <c r="I8" s="42">
        <v>0</v>
      </c>
      <c r="J8" s="23">
        <v>0</v>
      </c>
      <c r="K8" s="21">
        <v>0</v>
      </c>
      <c r="T8" s="25">
        <v>3</v>
      </c>
      <c r="U8" s="23">
        <f>E8^2</f>
        <v>17.991454487580754</v>
      </c>
      <c r="V8" s="23">
        <f>B8^2</f>
        <v>9.3966097041024597</v>
      </c>
      <c r="W8" s="21">
        <f>U8-V8</f>
        <v>8.5948447834782939</v>
      </c>
    </row>
    <row r="9" spans="1:23" ht="15" thickBot="1" x14ac:dyDescent="0.35">
      <c r="A9" t="s">
        <v>7</v>
      </c>
      <c r="B9" s="3">
        <f>'solver (2)'!B9</f>
        <v>2.1613395018819337</v>
      </c>
      <c r="C9" s="3">
        <f>'solver (2)'!C9</f>
        <v>4.000917976931933</v>
      </c>
      <c r="D9" s="1">
        <f>'solver (2)'!D9</f>
        <v>4.000917976931933</v>
      </c>
      <c r="E9" s="1">
        <f>'solver (2)'!E9</f>
        <v>5.84049645198193</v>
      </c>
      <c r="I9" s="42">
        <f>IF(B2&lt;=C9,B4+(C4-B4)*(B2-B9)/(C9-B9),0)</f>
        <v>0.45589819053262826</v>
      </c>
      <c r="J9" s="23">
        <f>IF(I9+K9=0,1,0)</f>
        <v>0</v>
      </c>
      <c r="K9" s="21">
        <f>IF(B2&gt;=D9,D4-(D4-E4)*(B2-D9)/(E9-D9),0)</f>
        <v>0</v>
      </c>
      <c r="T9" s="26">
        <v>6</v>
      </c>
      <c r="U9" s="24">
        <f>E11^2</f>
        <v>66.873548500807345</v>
      </c>
      <c r="V9" s="24">
        <f>B11^2</f>
        <v>15.804598222546222</v>
      </c>
      <c r="W9" s="22">
        <f>U9-V9</f>
        <v>51.068950278261127</v>
      </c>
    </row>
    <row r="10" spans="1:23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I10" s="42">
        <f>IF(B2&lt;=C10,B4+(C4-B4)*(B2-B10)/(C10-B10),0)</f>
        <v>0</v>
      </c>
      <c r="J10" s="23">
        <f>IF(I10+K10=0,1,0)</f>
        <v>0</v>
      </c>
      <c r="K10" s="21">
        <f>IF(C2&gt;=D10,D4-(D4-E4)*(C2-D10)/(E10-D10),0)</f>
        <v>-1</v>
      </c>
      <c r="T10" s="27" t="s">
        <v>36</v>
      </c>
      <c r="U10" s="29" t="s">
        <v>30</v>
      </c>
    </row>
    <row r="11" spans="1:23" ht="15" thickBot="1" x14ac:dyDescent="0.35">
      <c r="A11" t="s">
        <v>9</v>
      </c>
      <c r="B11" s="14">
        <f>'solver (2)'!B11</f>
        <v>3.975499745006434</v>
      </c>
      <c r="C11" s="14">
        <f>'solver (2)'!C11</f>
        <v>6.0765623070863786</v>
      </c>
      <c r="D11" s="1">
        <f>'solver (2)'!D11</f>
        <v>6.076562307086375</v>
      </c>
      <c r="E11" s="44">
        <f>'solver (2)'!E11</f>
        <v>8.177624869166312</v>
      </c>
      <c r="F11" s="13"/>
      <c r="I11" s="43">
        <v>0</v>
      </c>
      <c r="J11" s="24">
        <v>0</v>
      </c>
      <c r="K11" s="22">
        <v>0</v>
      </c>
      <c r="T11" s="25">
        <v>1</v>
      </c>
      <c r="U11" s="21">
        <f>1-M4</f>
        <v>1</v>
      </c>
    </row>
    <row r="12" spans="1:23" ht="15" thickBot="1" x14ac:dyDescent="0.35">
      <c r="T12" s="26">
        <v>2</v>
      </c>
      <c r="U12" s="22">
        <f>1-N4</f>
        <v>1</v>
      </c>
    </row>
    <row r="13" spans="1:23" x14ac:dyDescent="0.3">
      <c r="T13" s="27" t="s">
        <v>31</v>
      </c>
      <c r="U13" s="29" t="s">
        <v>37</v>
      </c>
    </row>
    <row r="14" spans="1:23" x14ac:dyDescent="0.3">
      <c r="A14" t="s">
        <v>15</v>
      </c>
      <c r="T14" s="25">
        <v>1</v>
      </c>
      <c r="U14" s="21">
        <f>M4^2*3</f>
        <v>0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5">
        <v>2</v>
      </c>
      <c r="U15" s="21">
        <f>N4^2*3</f>
        <v>0</v>
      </c>
    </row>
    <row r="16" spans="1:23" x14ac:dyDescent="0.3">
      <c r="A16" t="s">
        <v>15</v>
      </c>
      <c r="T16" s="27"/>
      <c r="U16" s="29" t="s">
        <v>38</v>
      </c>
      <c r="V16" s="23"/>
      <c r="W16" s="23"/>
    </row>
    <row r="17" spans="1:23" x14ac:dyDescent="0.3">
      <c r="A17" t="s">
        <v>15</v>
      </c>
      <c r="T17" s="25">
        <v>3</v>
      </c>
      <c r="U17" s="21">
        <f>(D8*E8)-(B8*C8)</f>
        <v>4.2974223917391505</v>
      </c>
      <c r="V17" s="23"/>
      <c r="W17" s="23"/>
    </row>
    <row r="18" spans="1:23" ht="15" thickBot="1" x14ac:dyDescent="0.35">
      <c r="A18" t="s">
        <v>15</v>
      </c>
      <c r="T18" s="26">
        <v>6</v>
      </c>
      <c r="U18" s="22">
        <f>(D11*E11)-(B11*C11)</f>
        <v>25.534475139130553</v>
      </c>
      <c r="V18" s="23"/>
      <c r="W18" s="23"/>
    </row>
    <row r="19" spans="1:23" x14ac:dyDescent="0.3">
      <c r="A19" t="s">
        <v>15</v>
      </c>
      <c r="T19" s="27" t="s">
        <v>39</v>
      </c>
      <c r="U19" s="29" t="s">
        <v>30</v>
      </c>
      <c r="V19" s="23"/>
      <c r="W19" s="23"/>
    </row>
    <row r="20" spans="1:23" x14ac:dyDescent="0.3">
      <c r="A20" t="s">
        <v>15</v>
      </c>
      <c r="B20" t="s">
        <v>10</v>
      </c>
      <c r="G20" t="s">
        <v>13</v>
      </c>
      <c r="T20" s="25">
        <v>1</v>
      </c>
      <c r="U20" s="21">
        <f>M4^3</f>
        <v>0</v>
      </c>
    </row>
    <row r="21" spans="1:23" ht="15" thickBot="1" x14ac:dyDescent="0.35">
      <c r="A21" t="s">
        <v>15</v>
      </c>
      <c r="T21" s="26">
        <v>2</v>
      </c>
      <c r="U21" s="22">
        <f>N4^3</f>
        <v>0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7"/>
      <c r="U22" s="29" t="s">
        <v>40</v>
      </c>
    </row>
    <row r="23" spans="1:23" x14ac:dyDescent="0.3">
      <c r="T23" s="25">
        <v>3</v>
      </c>
      <c r="U23" s="21">
        <f>D8-E8+B8-C8</f>
        <v>-1.1762444720725633</v>
      </c>
    </row>
    <row r="24" spans="1:23" ht="15" thickBot="1" x14ac:dyDescent="0.35">
      <c r="T24" s="26">
        <v>6</v>
      </c>
      <c r="U24" s="22">
        <f>D11-E11+B11-C11</f>
        <v>-4.2021251241598812</v>
      </c>
    </row>
    <row r="25" spans="1:23" x14ac:dyDescent="0.3">
      <c r="T25" s="27"/>
      <c r="U25" s="29" t="s">
        <v>41</v>
      </c>
    </row>
    <row r="26" spans="1:23" x14ac:dyDescent="0.3">
      <c r="T26" s="25">
        <v>3</v>
      </c>
      <c r="U26" s="21">
        <f>D8-E8-B8+C8</f>
        <v>0</v>
      </c>
    </row>
    <row r="27" spans="1:23" ht="15" thickBot="1" x14ac:dyDescent="0.35">
      <c r="T27" s="26">
        <v>6</v>
      </c>
      <c r="U27" s="22">
        <f>D11-E11-B11+C11</f>
        <v>7.1054273576010019E-15</v>
      </c>
    </row>
    <row r="28" spans="1:23" x14ac:dyDescent="0.3">
      <c r="T28" s="30" t="s">
        <v>42</v>
      </c>
      <c r="U28" s="33" t="s">
        <v>30</v>
      </c>
    </row>
    <row r="29" spans="1:23" x14ac:dyDescent="0.3">
      <c r="T29" s="31">
        <v>1</v>
      </c>
      <c r="U29" s="21">
        <f>M4*2</f>
        <v>0</v>
      </c>
    </row>
    <row r="30" spans="1:23" ht="15" thickBot="1" x14ac:dyDescent="0.35">
      <c r="T30" s="32">
        <v>2</v>
      </c>
      <c r="U30" s="22">
        <f>2*N4</f>
        <v>0</v>
      </c>
    </row>
    <row r="31" spans="1:23" x14ac:dyDescent="0.3">
      <c r="T31" s="30"/>
      <c r="U31" s="33" t="s">
        <v>43</v>
      </c>
    </row>
    <row r="32" spans="1:23" x14ac:dyDescent="0.3">
      <c r="T32" s="31">
        <v>3</v>
      </c>
      <c r="U32" s="21">
        <f>E8-B8</f>
        <v>1.1762444720725642</v>
      </c>
    </row>
    <row r="33" spans="20:21" ht="15" thickBot="1" x14ac:dyDescent="0.35">
      <c r="T33" s="32">
        <v>6</v>
      </c>
      <c r="U33" s="22">
        <f>E11-B11</f>
        <v>4.2021251241598776</v>
      </c>
    </row>
    <row r="34" spans="20:21" x14ac:dyDescent="0.3">
      <c r="T34" s="30"/>
      <c r="U34" s="33" t="s">
        <v>37</v>
      </c>
    </row>
    <row r="35" spans="20:21" x14ac:dyDescent="0.3">
      <c r="T35" s="31">
        <v>1</v>
      </c>
      <c r="U35" s="21">
        <f>M4^2</f>
        <v>0</v>
      </c>
    </row>
    <row r="36" spans="20:21" ht="15" thickBot="1" x14ac:dyDescent="0.35">
      <c r="T36" s="32">
        <v>2</v>
      </c>
      <c r="U36" s="22">
        <f>N4^2</f>
        <v>0</v>
      </c>
    </row>
    <row r="37" spans="20:21" x14ac:dyDescent="0.3">
      <c r="T37" s="30"/>
      <c r="U37" s="33" t="s">
        <v>44</v>
      </c>
    </row>
    <row r="38" spans="20:21" x14ac:dyDescent="0.3">
      <c r="T38" s="31">
        <v>3</v>
      </c>
      <c r="U38" s="21">
        <f>D8+B8-E8-C8</f>
        <v>-1.1762444720725629</v>
      </c>
    </row>
    <row r="39" spans="20:21" ht="15" thickBot="1" x14ac:dyDescent="0.35">
      <c r="T39" s="32">
        <v>6</v>
      </c>
      <c r="U39" s="22">
        <f>D11+B11-E11-C11</f>
        <v>-4.2021251241598812</v>
      </c>
    </row>
    <row r="40" spans="20:21" x14ac:dyDescent="0.3">
      <c r="T40" s="30" t="s">
        <v>45</v>
      </c>
      <c r="U40" s="20"/>
    </row>
    <row r="41" spans="20:21" x14ac:dyDescent="0.3">
      <c r="T41" s="31">
        <v>1</v>
      </c>
      <c r="U41" s="21">
        <f>(U29*U32)+(U35*U38)</f>
        <v>0</v>
      </c>
    </row>
    <row r="42" spans="20:21" x14ac:dyDescent="0.3">
      <c r="T42" s="31">
        <v>2</v>
      </c>
      <c r="U42" s="21">
        <f>(U30*U33)+(U36*U39)</f>
        <v>0</v>
      </c>
    </row>
    <row r="43" spans="20:21" ht="15" thickBot="1" x14ac:dyDescent="0.35">
      <c r="T43" s="34" t="s">
        <v>46</v>
      </c>
      <c r="U43" s="35">
        <f>U41+U42</f>
        <v>0</v>
      </c>
    </row>
    <row r="44" spans="20:21" x14ac:dyDescent="0.3">
      <c r="T44" s="27" t="s">
        <v>45</v>
      </c>
      <c r="U44" s="20"/>
    </row>
    <row r="45" spans="20:21" x14ac:dyDescent="0.3">
      <c r="T45" s="25" t="s">
        <v>47</v>
      </c>
      <c r="U45" s="21">
        <f>U5*W8*U11+U14*U17+U20*U23*U26</f>
        <v>0</v>
      </c>
    </row>
    <row r="46" spans="20:21" x14ac:dyDescent="0.3">
      <c r="T46" s="25" t="s">
        <v>48</v>
      </c>
      <c r="U46" s="21">
        <f>U6*W9*U12+U15*U18+U21*U24*U27</f>
        <v>0</v>
      </c>
    </row>
    <row r="47" spans="20:21" ht="15" thickBot="1" x14ac:dyDescent="0.35">
      <c r="T47" s="26" t="s">
        <v>46</v>
      </c>
      <c r="U47" s="22">
        <f>SUM(U45:U46)</f>
        <v>0</v>
      </c>
    </row>
    <row r="48" spans="20:21" x14ac:dyDescent="0.3">
      <c r="T48" s="36" t="s">
        <v>49</v>
      </c>
      <c r="U48" t="e">
        <f>U47/U43/3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e2</vt:lpstr>
      <vt:lpstr>e1</vt:lpstr>
      <vt:lpstr>solver</vt:lpstr>
      <vt:lpstr>solver (2)</vt:lpstr>
      <vt:lpstr>e1 (2)</vt:lpstr>
      <vt:lpstr>e2 (2)</vt:lpstr>
      <vt:lpstr>e2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2021-05-01T15:19:48Z</dcterms:created>
  <dcterms:modified xsi:type="dcterms:W3CDTF">2021-05-02T08:42:19Z</dcterms:modified>
</cp:coreProperties>
</file>