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8D0E679E-1A17-4437-8E18-7F212C7B6580}" xr6:coauthVersionLast="46" xr6:coauthVersionMax="46" xr10:uidLastSave="{00000000-0000-0000-0000-000000000000}"/>
  <bookViews>
    <workbookView xWindow="-108" yWindow="-108" windowWidth="23256" windowHeight="12720" firstSheet="3" activeTab="3" xr2:uid="{728E7644-363F-47B0-A214-1D8C9793017F}"/>
  </bookViews>
  <sheets>
    <sheet name="e2" sheetId="2" r:id="rId1"/>
    <sheet name="e1" sheetId="1" r:id="rId2"/>
    <sheet name="solver" sheetId="3" r:id="rId3"/>
    <sheet name="solver (2)" sheetId="5" r:id="rId4"/>
    <sheet name="regresszio (2)" sheetId="18" r:id="rId5"/>
    <sheet name="regresszio" sheetId="17" r:id="rId6"/>
    <sheet name="modellek" sheetId="16" r:id="rId7"/>
    <sheet name="e1 (2)" sheetId="6" r:id="rId8"/>
    <sheet name="e2 (2)" sheetId="7" r:id="rId9"/>
    <sheet name="e2 (3)" sheetId="8" r:id="rId10"/>
    <sheet name="e2 (4)" sheetId="9" r:id="rId11"/>
    <sheet name="e2 (5)" sheetId="10" r:id="rId12"/>
    <sheet name="e2 (6)" sheetId="11" r:id="rId13"/>
    <sheet name="e2 (7)" sheetId="12" r:id="rId14"/>
    <sheet name="e2 (8)" sheetId="13" r:id="rId15"/>
    <sheet name="e2 (9)" sheetId="14" r:id="rId16"/>
    <sheet name="e2 (10)" sheetId="15" r:id="rId17"/>
  </sheets>
  <definedNames>
    <definedName name="solver_adj" localSheetId="5" hidden="1">regresszio!$B$2:$C$2</definedName>
    <definedName name="solver_adj" localSheetId="4" hidden="1">'regresszio (2)'!$B$2:$C$2</definedName>
    <definedName name="solver_adj" localSheetId="2" hidden="1">solver!$B$6:$E$11</definedName>
    <definedName name="solver_adj" localSheetId="3" hidden="1">'solver (2)'!$B$6:$E$11</definedName>
    <definedName name="solver_cvg" localSheetId="5" hidden="1">"""0,0001"""</definedName>
    <definedName name="solver_cvg" localSheetId="4" hidden="1">"""""""""""""""0,0001"""""""""""""""</definedName>
    <definedName name="solver_cvg" localSheetId="2" hidden="1">"""""""""""""""""""""""""""""""""""""""""""""""""""""""""""""""0,0001"""""""""""""""""""""""""""""""""""""""""""""""""""""""""""""""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5" hidden="1">1</definedName>
    <definedName name="solver_drv" localSheetId="4" hidden="1">1</definedName>
    <definedName name="solver_drv" localSheetId="2" hidden="1">1</definedName>
    <definedName name="solver_drv" localSheetId="3" hidden="1">1</definedName>
    <definedName name="solver_eng" localSheetId="5" hidden="1">1</definedName>
    <definedName name="solver_eng" localSheetId="4" hidden="1">1</definedName>
    <definedName name="solver_eng" localSheetId="2" hidden="1">1</definedName>
    <definedName name="solver_eng" localSheetId="3" hidden="1">1</definedName>
    <definedName name="solver_est" localSheetId="5" hidden="1">1</definedName>
    <definedName name="solver_est" localSheetId="4" hidden="1">1</definedName>
    <definedName name="solver_est" localSheetId="2" hidden="1">1</definedName>
    <definedName name="solver_est" localSheetId="3" hidden="1">1</definedName>
    <definedName name="solver_itr" localSheetId="5" hidden="1">2147483647</definedName>
    <definedName name="solver_itr" localSheetId="4" hidden="1">2147483647</definedName>
    <definedName name="solver_itr" localSheetId="2" hidden="1">2147483647</definedName>
    <definedName name="solver_itr" localSheetId="3" hidden="1">2147483647</definedName>
    <definedName name="solver_lhs1" localSheetId="2" hidden="1">solver!$H$6:$J$11</definedName>
    <definedName name="solver_lhs1" localSheetId="3" hidden="1">'solver (2)'!$B$2</definedName>
    <definedName name="solver_lhs10" localSheetId="3" hidden="1">'solver (2)'!$C$2</definedName>
    <definedName name="solver_lhs11" localSheetId="3" hidden="1">'solver (2)'!$C$2</definedName>
    <definedName name="solver_lhs12" localSheetId="3" hidden="1">'solver (2)'!$C$2</definedName>
    <definedName name="solver_lhs13" localSheetId="3" hidden="1">'solver (2)'!$C$2</definedName>
    <definedName name="solver_lhs14" localSheetId="3" hidden="1">'solver (2)'!$C$2</definedName>
    <definedName name="solver_lhs15" localSheetId="3" hidden="1">'solver (2)'!$C$2</definedName>
    <definedName name="solver_lhs16" localSheetId="3" hidden="1">'solver (2)'!$C$2</definedName>
    <definedName name="solver_lhs17" localSheetId="3" hidden="1">'solver (2)'!$H$6:$J$11</definedName>
    <definedName name="solver_lhs18" localSheetId="3" hidden="1">'solver (2)'!$N$6:$N$11</definedName>
    <definedName name="solver_lhs2" localSheetId="2" hidden="1">solver!$N$6:$N$11</definedName>
    <definedName name="solver_lhs2" localSheetId="3" hidden="1">'solver (2)'!$B$2</definedName>
    <definedName name="solver_lhs3" localSheetId="3" hidden="1">'solver (2)'!$B$2</definedName>
    <definedName name="solver_lhs4" localSheetId="3" hidden="1">'solver (2)'!$B$2</definedName>
    <definedName name="solver_lhs5" localSheetId="3" hidden="1">'solver (2)'!$B$2</definedName>
    <definedName name="solver_lhs6" localSheetId="3" hidden="1">'solver (2)'!$B$2</definedName>
    <definedName name="solver_lhs7" localSheetId="3" hidden="1">'solver (2)'!$B$2</definedName>
    <definedName name="solver_lhs8" localSheetId="3" hidden="1">'solver (2)'!$B$2</definedName>
    <definedName name="solver_lhs9" localSheetId="3" hidden="1">'solver (2)'!$C$2</definedName>
    <definedName name="solver_mip" localSheetId="5" hidden="1">2147483647</definedName>
    <definedName name="solver_mip" localSheetId="4" hidden="1">2147483647</definedName>
    <definedName name="solver_mip" localSheetId="2" hidden="1">2147483647</definedName>
    <definedName name="solver_mip" localSheetId="3" hidden="1">2147483647</definedName>
    <definedName name="solver_mni" localSheetId="5" hidden="1">30</definedName>
    <definedName name="solver_mni" localSheetId="4" hidden="1">30</definedName>
    <definedName name="solver_mni" localSheetId="2" hidden="1">30</definedName>
    <definedName name="solver_mni" localSheetId="3" hidden="1">30</definedName>
    <definedName name="solver_mrt" localSheetId="5" hidden="1">"""0,075"""</definedName>
    <definedName name="solver_mrt" localSheetId="4" hidden="1">"""""""""""""""0,075"""""""""""""""</definedName>
    <definedName name="solver_mrt" localSheetId="2" hidden="1">"""""""""""""""""""""""""""""""""""""""""""""""""""""""""""""""0,075"""""""""""""""""""""""""""""""""""""""""""""""""""""""""""""""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5" hidden="1">2</definedName>
    <definedName name="solver_msl" localSheetId="4" hidden="1">2</definedName>
    <definedName name="solver_msl" localSheetId="2" hidden="1">2</definedName>
    <definedName name="solver_msl" localSheetId="3" hidden="1">2</definedName>
    <definedName name="solver_neg" localSheetId="5" hidden="1">1</definedName>
    <definedName name="solver_neg" localSheetId="4" hidden="1">1</definedName>
    <definedName name="solver_neg" localSheetId="2" hidden="1">1</definedName>
    <definedName name="solver_neg" localSheetId="3" hidden="1">1</definedName>
    <definedName name="solver_nod" localSheetId="5" hidden="1">2147483647</definedName>
    <definedName name="solver_nod" localSheetId="4" hidden="1">2147483647</definedName>
    <definedName name="solver_nod" localSheetId="2" hidden="1">2147483647</definedName>
    <definedName name="solver_nod" localSheetId="3" hidden="1">2147483647</definedName>
    <definedName name="solver_num" localSheetId="5" hidden="1">0</definedName>
    <definedName name="solver_num" localSheetId="4" hidden="1">0</definedName>
    <definedName name="solver_num" localSheetId="2" hidden="1">2</definedName>
    <definedName name="solver_num" localSheetId="3" hidden="1">18</definedName>
    <definedName name="solver_nwt" localSheetId="5" hidden="1">1</definedName>
    <definedName name="solver_nwt" localSheetId="4" hidden="1">1</definedName>
    <definedName name="solver_nwt" localSheetId="2" hidden="1">1</definedName>
    <definedName name="solver_nwt" localSheetId="3" hidden="1">1</definedName>
    <definedName name="solver_opt" localSheetId="5" hidden="1">regresszio!$I$2</definedName>
    <definedName name="solver_opt" localSheetId="4" hidden="1">'regresszio (2)'!$I$2</definedName>
    <definedName name="solver_opt" localSheetId="2" hidden="1">solver!$F$5</definedName>
    <definedName name="solver_opt" localSheetId="3" hidden="1">'solver (2)'!$F$32</definedName>
    <definedName name="solver_pre" localSheetId="5" hidden="1">"""0,000001"""</definedName>
    <definedName name="solver_pre" localSheetId="4" hidden="1">"""""""""""""""0,000001"""""""""""""""</definedName>
    <definedName name="solver_pre" localSheetId="2" hidden="1">"""""""""""""""""""""""""""""""""""""""""""""""""""""""""""""""0,000001"""""""""""""""""""""""""""""""""""""""""""""""""""""""""""""""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5" hidden="1">1</definedName>
    <definedName name="solver_rbv" localSheetId="4" hidden="1">1</definedName>
    <definedName name="solver_rbv" localSheetId="2" hidden="1">1</definedName>
    <definedName name="solver_rbv" localSheetId="3" hidden="1">1</definedName>
    <definedName name="solver_rel1" localSheetId="2" hidden="1">3</definedName>
    <definedName name="solver_rel1" localSheetId="3" hidden="1">1</definedName>
    <definedName name="solver_rel10" localSheetId="3" hidden="1">1</definedName>
    <definedName name="solver_rel11" localSheetId="3" hidden="1">1</definedName>
    <definedName name="solver_rel12" localSheetId="3" hidden="1">1</definedName>
    <definedName name="solver_rel13" localSheetId="3" hidden="1">3</definedName>
    <definedName name="solver_rel14" localSheetId="3" hidden="1">3</definedName>
    <definedName name="solver_rel15" localSheetId="3" hidden="1">3</definedName>
    <definedName name="solver_rel16" localSheetId="3" hidden="1">3</definedName>
    <definedName name="solver_rel17" localSheetId="3" hidden="1">3</definedName>
    <definedName name="solver_rel18" localSheetId="3" hidden="1">2</definedName>
    <definedName name="solver_rel2" localSheetId="2" hidden="1">2</definedName>
    <definedName name="solver_rel2" localSheetId="3" hidden="1">1</definedName>
    <definedName name="solver_rel3" localSheetId="3" hidden="1">1</definedName>
    <definedName name="solver_rel4" localSheetId="3" hidden="1">1</definedName>
    <definedName name="solver_rel5" localSheetId="3" hidden="1">3</definedName>
    <definedName name="solver_rel6" localSheetId="3" hidden="1">3</definedName>
    <definedName name="solver_rel7" localSheetId="3" hidden="1">3</definedName>
    <definedName name="solver_rel8" localSheetId="3" hidden="1">3</definedName>
    <definedName name="solver_rel9" localSheetId="3" hidden="1">1</definedName>
    <definedName name="solver_rhs1" localSheetId="2" hidden="1">0</definedName>
    <definedName name="solver_rhs1" localSheetId="3" hidden="1">'solver (2)'!$E$10</definedName>
    <definedName name="solver_rhs10" localSheetId="3" hidden="1">'solver (2)'!$E$6</definedName>
    <definedName name="solver_rhs11" localSheetId="3" hidden="1">'solver (2)'!$E$7</definedName>
    <definedName name="solver_rhs12" localSheetId="3" hidden="1">'solver (2)'!$E$9</definedName>
    <definedName name="solver_rhs13" localSheetId="3" hidden="1">'solver (2)'!$B$10</definedName>
    <definedName name="solver_rhs14" localSheetId="3" hidden="1">'solver (2)'!$B$6</definedName>
    <definedName name="solver_rhs15" localSheetId="3" hidden="1">'solver (2)'!$B$7</definedName>
    <definedName name="solver_rhs16" localSheetId="3" hidden="1">'solver (2)'!$B$9</definedName>
    <definedName name="solver_rhs17" localSheetId="3" hidden="1">0</definedName>
    <definedName name="solver_rhs18" localSheetId="3" hidden="1">0</definedName>
    <definedName name="solver_rhs2" localSheetId="2" hidden="1">0</definedName>
    <definedName name="solver_rhs2" localSheetId="3" hidden="1">'solver (2)'!$E$6</definedName>
    <definedName name="solver_rhs3" localSheetId="3" hidden="1">'solver (2)'!$E$7</definedName>
    <definedName name="solver_rhs4" localSheetId="3" hidden="1">'solver (2)'!$E$9</definedName>
    <definedName name="solver_rhs5" localSheetId="3" hidden="1">'solver (2)'!$B$10</definedName>
    <definedName name="solver_rhs6" localSheetId="3" hidden="1">'solver (2)'!$B$6</definedName>
    <definedName name="solver_rhs7" localSheetId="3" hidden="1">'solver (2)'!$B$7</definedName>
    <definedName name="solver_rhs8" localSheetId="3" hidden="1">'solver (2)'!$B$9</definedName>
    <definedName name="solver_rhs9" localSheetId="3" hidden="1">'solver (2)'!$E$10</definedName>
    <definedName name="solver_rlx" localSheetId="5" hidden="1">2</definedName>
    <definedName name="solver_rlx" localSheetId="4" hidden="1">2</definedName>
    <definedName name="solver_rlx" localSheetId="2" hidden="1">2</definedName>
    <definedName name="solver_rlx" localSheetId="3" hidden="1">2</definedName>
    <definedName name="solver_rsd" localSheetId="5" hidden="1">0</definedName>
    <definedName name="solver_rsd" localSheetId="4" hidden="1">0</definedName>
    <definedName name="solver_rsd" localSheetId="2" hidden="1">0</definedName>
    <definedName name="solver_rsd" localSheetId="3" hidden="1">0</definedName>
    <definedName name="solver_scl" localSheetId="5" hidden="1">1</definedName>
    <definedName name="solver_scl" localSheetId="4" hidden="1">1</definedName>
    <definedName name="solver_scl" localSheetId="2" hidden="1">1</definedName>
    <definedName name="solver_scl" localSheetId="3" hidden="1">1</definedName>
    <definedName name="solver_sho" localSheetId="5" hidden="1">2</definedName>
    <definedName name="solver_sho" localSheetId="4" hidden="1">2</definedName>
    <definedName name="solver_sho" localSheetId="2" hidden="1">2</definedName>
    <definedName name="solver_sho" localSheetId="3" hidden="1">2</definedName>
    <definedName name="solver_ssz" localSheetId="5" hidden="1">100</definedName>
    <definedName name="solver_ssz" localSheetId="4" hidden="1">100</definedName>
    <definedName name="solver_ssz" localSheetId="2" hidden="1">100</definedName>
    <definedName name="solver_ssz" localSheetId="3" hidden="1">100</definedName>
    <definedName name="solver_tim" localSheetId="5" hidden="1">2147483647</definedName>
    <definedName name="solver_tim" localSheetId="4" hidden="1">2147483647</definedName>
    <definedName name="solver_tim" localSheetId="2" hidden="1">2147483647</definedName>
    <definedName name="solver_tim" localSheetId="3" hidden="1">2147483647</definedName>
    <definedName name="solver_tol" localSheetId="5" hidden="1">0.01</definedName>
    <definedName name="solver_tol" localSheetId="4" hidden="1">0.01</definedName>
    <definedName name="solver_tol" localSheetId="2" hidden="1">0.01</definedName>
    <definedName name="solver_tol" localSheetId="3" hidden="1">0.01</definedName>
    <definedName name="solver_typ" localSheetId="5" hidden="1">2</definedName>
    <definedName name="solver_typ" localSheetId="4" hidden="1">2</definedName>
    <definedName name="solver_typ" localSheetId="2" hidden="1">2</definedName>
    <definedName name="solver_typ" localSheetId="3" hidden="1">2</definedName>
    <definedName name="solver_val" localSheetId="5" hidden="1">0</definedName>
    <definedName name="solver_val" localSheetId="4" hidden="1">0</definedName>
    <definedName name="solver_val" localSheetId="2" hidden="1">0</definedName>
    <definedName name="solver_val" localSheetId="3" hidden="1">0</definedName>
    <definedName name="solver_ver" localSheetId="5" hidden="1">3</definedName>
    <definedName name="solver_ver" localSheetId="4" hidden="1">3</definedName>
    <definedName name="solver_ver" localSheetId="2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5" l="1"/>
  <c r="M32" i="5"/>
  <c r="L44" i="5"/>
  <c r="L32" i="5"/>
  <c r="D13" i="18"/>
  <c r="C13" i="18"/>
  <c r="G13" i="18" s="1"/>
  <c r="B13" i="18"/>
  <c r="F13" i="18" s="1"/>
  <c r="A13" i="18"/>
  <c r="D12" i="18"/>
  <c r="C12" i="18"/>
  <c r="G12" i="18" s="1"/>
  <c r="B12" i="18"/>
  <c r="F12" i="18" s="1"/>
  <c r="A12" i="18"/>
  <c r="D11" i="18"/>
  <c r="C11" i="18"/>
  <c r="G11" i="18" s="1"/>
  <c r="B11" i="18"/>
  <c r="F11" i="18" s="1"/>
  <c r="A11" i="18"/>
  <c r="D10" i="18"/>
  <c r="C10" i="18"/>
  <c r="G10" i="18" s="1"/>
  <c r="B10" i="18"/>
  <c r="F10" i="18" s="1"/>
  <c r="A10" i="18"/>
  <c r="D9" i="18"/>
  <c r="C9" i="18"/>
  <c r="G9" i="18" s="1"/>
  <c r="B9" i="18"/>
  <c r="F9" i="18" s="1"/>
  <c r="A9" i="18"/>
  <c r="D8" i="18"/>
  <c r="C8" i="18"/>
  <c r="G8" i="18" s="1"/>
  <c r="B8" i="18"/>
  <c r="F8" i="18" s="1"/>
  <c r="A8" i="18"/>
  <c r="D7" i="18"/>
  <c r="C7" i="18"/>
  <c r="G7" i="18" s="1"/>
  <c r="B7" i="18"/>
  <c r="F7" i="18" s="1"/>
  <c r="A7" i="18"/>
  <c r="D6" i="18"/>
  <c r="C6" i="18"/>
  <c r="G6" i="18" s="1"/>
  <c r="B6" i="18"/>
  <c r="F6" i="18" s="1"/>
  <c r="A6" i="18"/>
  <c r="D5" i="18"/>
  <c r="C5" i="18"/>
  <c r="G5" i="18" s="1"/>
  <c r="B5" i="18"/>
  <c r="F5" i="18" s="1"/>
  <c r="A5" i="18"/>
  <c r="D4" i="18"/>
  <c r="C4" i="18"/>
  <c r="G4" i="18" s="1"/>
  <c r="B4" i="18"/>
  <c r="F4" i="18" s="1"/>
  <c r="A4" i="18"/>
  <c r="D3" i="18"/>
  <c r="C3" i="18"/>
  <c r="B3" i="18"/>
  <c r="F13" i="17"/>
  <c r="D13" i="17"/>
  <c r="C13" i="17"/>
  <c r="G13" i="17" s="1"/>
  <c r="B13" i="17"/>
  <c r="A13" i="17"/>
  <c r="F12" i="17"/>
  <c r="D12" i="17"/>
  <c r="C12" i="17"/>
  <c r="G12" i="17" s="1"/>
  <c r="B12" i="17"/>
  <c r="A12" i="17"/>
  <c r="F11" i="17"/>
  <c r="D11" i="17"/>
  <c r="C11" i="17"/>
  <c r="G11" i="17" s="1"/>
  <c r="B11" i="17"/>
  <c r="A11" i="17"/>
  <c r="F10" i="17"/>
  <c r="D10" i="17"/>
  <c r="C10" i="17"/>
  <c r="G10" i="17" s="1"/>
  <c r="B10" i="17"/>
  <c r="A10" i="17"/>
  <c r="F9" i="17"/>
  <c r="D9" i="17"/>
  <c r="C9" i="17"/>
  <c r="G9" i="17" s="1"/>
  <c r="B9" i="17"/>
  <c r="A9" i="17"/>
  <c r="F8" i="17"/>
  <c r="D8" i="17"/>
  <c r="C8" i="17"/>
  <c r="G8" i="17" s="1"/>
  <c r="B8" i="17"/>
  <c r="A8" i="17"/>
  <c r="F7" i="17"/>
  <c r="D7" i="17"/>
  <c r="C7" i="17"/>
  <c r="G7" i="17" s="1"/>
  <c r="B7" i="17"/>
  <c r="A7" i="17"/>
  <c r="F6" i="17"/>
  <c r="D6" i="17"/>
  <c r="C6" i="17"/>
  <c r="G6" i="17" s="1"/>
  <c r="B6" i="17"/>
  <c r="A6" i="17"/>
  <c r="F5" i="17"/>
  <c r="D5" i="17"/>
  <c r="C5" i="17"/>
  <c r="G5" i="17" s="1"/>
  <c r="B5" i="17"/>
  <c r="A5" i="17"/>
  <c r="F4" i="17"/>
  <c r="D4" i="17"/>
  <c r="C4" i="17"/>
  <c r="G4" i="17" s="1"/>
  <c r="H4" i="17" s="1"/>
  <c r="B4" i="17"/>
  <c r="A4" i="17"/>
  <c r="D3" i="17"/>
  <c r="C3" i="17"/>
  <c r="B3" i="17"/>
  <c r="H6" i="18" l="1"/>
  <c r="I6" i="18" s="1"/>
  <c r="H5" i="18"/>
  <c r="I5" i="18" s="1"/>
  <c r="H10" i="18"/>
  <c r="I10" i="18" s="1"/>
  <c r="H4" i="18"/>
  <c r="I4" i="18" s="1"/>
  <c r="H12" i="18"/>
  <c r="I12" i="18" s="1"/>
  <c r="H13" i="18"/>
  <c r="I13" i="18" s="1"/>
  <c r="H7" i="18"/>
  <c r="I7" i="18" s="1"/>
  <c r="H9" i="18"/>
  <c r="I9" i="18" s="1"/>
  <c r="H11" i="18"/>
  <c r="I11" i="18" s="1"/>
  <c r="H8" i="18"/>
  <c r="I8" i="18" s="1"/>
  <c r="H5" i="17"/>
  <c r="I5" i="17" s="1"/>
  <c r="H13" i="17"/>
  <c r="I13" i="17" s="1"/>
  <c r="H11" i="17"/>
  <c r="I11" i="17" s="1"/>
  <c r="H6" i="17"/>
  <c r="I6" i="17" s="1"/>
  <c r="H9" i="17"/>
  <c r="I9" i="17" s="1"/>
  <c r="H12" i="17"/>
  <c r="I12" i="17" s="1"/>
  <c r="H8" i="17"/>
  <c r="I8" i="17" s="1"/>
  <c r="H10" i="17"/>
  <c r="I10" i="17" s="1"/>
  <c r="H7" i="17"/>
  <c r="I4" i="17"/>
  <c r="K23" i="5"/>
  <c r="J23" i="5"/>
  <c r="I23" i="5"/>
  <c r="H23" i="5"/>
  <c r="D11" i="15"/>
  <c r="D10" i="11"/>
  <c r="D9" i="15"/>
  <c r="D6" i="11"/>
  <c r="G113" i="5"/>
  <c r="G112" i="5"/>
  <c r="G111" i="5"/>
  <c r="G110" i="5"/>
  <c r="G109" i="5"/>
  <c r="G108" i="5"/>
  <c r="G107" i="5"/>
  <c r="G106" i="5"/>
  <c r="G105" i="5"/>
  <c r="G104" i="5"/>
  <c r="G91" i="5"/>
  <c r="G92" i="5"/>
  <c r="G93" i="5"/>
  <c r="G94" i="5"/>
  <c r="G95" i="5"/>
  <c r="G96" i="5"/>
  <c r="G97" i="5"/>
  <c r="G98" i="5"/>
  <c r="G99" i="5"/>
  <c r="G90" i="5"/>
  <c r="G85" i="5"/>
  <c r="G84" i="5"/>
  <c r="G83" i="5"/>
  <c r="G82" i="5"/>
  <c r="G81" i="5"/>
  <c r="G80" i="5"/>
  <c r="G79" i="5"/>
  <c r="G78" i="5"/>
  <c r="G77" i="5"/>
  <c r="G76" i="5"/>
  <c r="G71" i="5"/>
  <c r="G70" i="5"/>
  <c r="G69" i="5"/>
  <c r="G68" i="5"/>
  <c r="G67" i="5"/>
  <c r="G66" i="5"/>
  <c r="G65" i="5"/>
  <c r="G64" i="5"/>
  <c r="G63" i="5"/>
  <c r="G62" i="5"/>
  <c r="G61" i="5"/>
  <c r="G75" i="5" s="1"/>
  <c r="G89" i="5" s="1"/>
  <c r="G103" i="5" s="1"/>
  <c r="A61" i="5"/>
  <c r="A75" i="5" s="1"/>
  <c r="A89" i="5" s="1"/>
  <c r="A103" i="5" s="1"/>
  <c r="F60" i="5"/>
  <c r="E60" i="5"/>
  <c r="E74" i="5" s="1"/>
  <c r="E88" i="5" s="1"/>
  <c r="E102" i="5" s="1"/>
  <c r="D60" i="5"/>
  <c r="D74" i="5" s="1"/>
  <c r="D88" i="5" s="1"/>
  <c r="D102" i="5" s="1"/>
  <c r="C60" i="5"/>
  <c r="C74" i="5" s="1"/>
  <c r="C88" i="5" s="1"/>
  <c r="C102" i="5" s="1"/>
  <c r="B60" i="5"/>
  <c r="B74" i="5" s="1"/>
  <c r="B88" i="5" s="1"/>
  <c r="B102" i="5" s="1"/>
  <c r="A60" i="5"/>
  <c r="G57" i="5"/>
  <c r="G56" i="5"/>
  <c r="G55" i="5"/>
  <c r="G54" i="5"/>
  <c r="G53" i="5"/>
  <c r="G52" i="5"/>
  <c r="G51" i="5"/>
  <c r="G50" i="5"/>
  <c r="G49" i="5"/>
  <c r="G48" i="5"/>
  <c r="A57" i="5"/>
  <c r="A71" i="5" s="1"/>
  <c r="A85" i="5" s="1"/>
  <c r="A99" i="5" s="1"/>
  <c r="A113" i="5" s="1"/>
  <c r="A56" i="5"/>
  <c r="A70" i="5" s="1"/>
  <c r="A84" i="5" s="1"/>
  <c r="A98" i="5" s="1"/>
  <c r="A112" i="5" s="1"/>
  <c r="A55" i="5"/>
  <c r="A69" i="5" s="1"/>
  <c r="A83" i="5" s="1"/>
  <c r="A97" i="5" s="1"/>
  <c r="A111" i="5" s="1"/>
  <c r="A54" i="5"/>
  <c r="A68" i="5" s="1"/>
  <c r="A82" i="5" s="1"/>
  <c r="A96" i="5" s="1"/>
  <c r="A110" i="5" s="1"/>
  <c r="A53" i="5"/>
  <c r="A67" i="5" s="1"/>
  <c r="A81" i="5" s="1"/>
  <c r="A95" i="5" s="1"/>
  <c r="A109" i="5" s="1"/>
  <c r="A52" i="5"/>
  <c r="A66" i="5" s="1"/>
  <c r="A80" i="5" s="1"/>
  <c r="A94" i="5" s="1"/>
  <c r="A108" i="5" s="1"/>
  <c r="A51" i="5"/>
  <c r="A65" i="5" s="1"/>
  <c r="A79" i="5" s="1"/>
  <c r="A93" i="5" s="1"/>
  <c r="A107" i="5" s="1"/>
  <c r="A50" i="5"/>
  <c r="A64" i="5" s="1"/>
  <c r="A78" i="5" s="1"/>
  <c r="A92" i="5" s="1"/>
  <c r="A106" i="5" s="1"/>
  <c r="A49" i="5"/>
  <c r="A63" i="5" s="1"/>
  <c r="A77" i="5" s="1"/>
  <c r="A91" i="5" s="1"/>
  <c r="A105" i="5" s="1"/>
  <c r="A48" i="5"/>
  <c r="A62" i="5" s="1"/>
  <c r="A76" i="5" s="1"/>
  <c r="A90" i="5" s="1"/>
  <c r="A104" i="5" s="1"/>
  <c r="F47" i="5"/>
  <c r="F61" i="5" s="1"/>
  <c r="F75" i="5" s="1"/>
  <c r="F89" i="5" s="1"/>
  <c r="F103" i="5" s="1"/>
  <c r="C47" i="5"/>
  <c r="C61" i="5" s="1"/>
  <c r="C75" i="5" s="1"/>
  <c r="C89" i="5" s="1"/>
  <c r="C103" i="5" s="1"/>
  <c r="B47" i="5"/>
  <c r="D47" i="5" s="1"/>
  <c r="D61" i="5" s="1"/>
  <c r="D75" i="5" s="1"/>
  <c r="D89" i="5" s="1"/>
  <c r="D103" i="5" s="1"/>
  <c r="D43" i="5"/>
  <c r="C43" i="5"/>
  <c r="B43" i="5"/>
  <c r="D42" i="5"/>
  <c r="C42" i="5"/>
  <c r="B42" i="5"/>
  <c r="E11" i="15"/>
  <c r="C11" i="15"/>
  <c r="B11" i="15"/>
  <c r="E10" i="15"/>
  <c r="D10" i="15"/>
  <c r="C10" i="15"/>
  <c r="B10" i="15"/>
  <c r="E9" i="15"/>
  <c r="C9" i="15"/>
  <c r="B9" i="15"/>
  <c r="E8" i="15"/>
  <c r="U8" i="15" s="1"/>
  <c r="D8" i="15"/>
  <c r="C8" i="15"/>
  <c r="B8" i="15"/>
  <c r="V8" i="15" s="1"/>
  <c r="E7" i="15"/>
  <c r="D7" i="15"/>
  <c r="C7" i="15"/>
  <c r="B7" i="15"/>
  <c r="E6" i="15"/>
  <c r="D6" i="15"/>
  <c r="C6" i="15"/>
  <c r="B6" i="15"/>
  <c r="L2" i="15"/>
  <c r="K2" i="15"/>
  <c r="J2" i="15"/>
  <c r="I2" i="15"/>
  <c r="E11" i="14"/>
  <c r="D11" i="14"/>
  <c r="C11" i="14"/>
  <c r="B11" i="14"/>
  <c r="V9" i="14" s="1"/>
  <c r="E10" i="14"/>
  <c r="C10" i="14"/>
  <c r="B10" i="14"/>
  <c r="E9" i="14"/>
  <c r="D9" i="14"/>
  <c r="C9" i="14"/>
  <c r="B9" i="14"/>
  <c r="E8" i="14"/>
  <c r="U8" i="14" s="1"/>
  <c r="D8" i="14"/>
  <c r="C8" i="14"/>
  <c r="B8" i="14"/>
  <c r="E7" i="14"/>
  <c r="D7" i="14"/>
  <c r="C7" i="14"/>
  <c r="B7" i="14"/>
  <c r="E6" i="14"/>
  <c r="C6" i="14"/>
  <c r="B6" i="14"/>
  <c r="L2" i="14"/>
  <c r="K2" i="14"/>
  <c r="J2" i="14"/>
  <c r="I2" i="14"/>
  <c r="D41" i="5"/>
  <c r="C41" i="5"/>
  <c r="B41" i="5"/>
  <c r="E11" i="13"/>
  <c r="D11" i="13"/>
  <c r="C11" i="13"/>
  <c r="B11" i="13"/>
  <c r="V9" i="13" s="1"/>
  <c r="E10" i="13"/>
  <c r="D10" i="13"/>
  <c r="C10" i="13"/>
  <c r="B10" i="13"/>
  <c r="E9" i="13"/>
  <c r="D9" i="13"/>
  <c r="K9" i="13" s="1"/>
  <c r="C9" i="13"/>
  <c r="B9" i="13"/>
  <c r="E8" i="13"/>
  <c r="D8" i="13"/>
  <c r="C8" i="13"/>
  <c r="B8" i="13"/>
  <c r="V8" i="13" s="1"/>
  <c r="E7" i="13"/>
  <c r="D7" i="13"/>
  <c r="C7" i="13"/>
  <c r="B7" i="13"/>
  <c r="E6" i="13"/>
  <c r="D6" i="13"/>
  <c r="C6" i="13"/>
  <c r="B6" i="13"/>
  <c r="L2" i="13"/>
  <c r="K2" i="13"/>
  <c r="J2" i="13"/>
  <c r="I2" i="13"/>
  <c r="D40" i="5"/>
  <c r="C40" i="5"/>
  <c r="B40" i="5"/>
  <c r="E11" i="12"/>
  <c r="U9" i="12" s="1"/>
  <c r="D11" i="12"/>
  <c r="C11" i="12"/>
  <c r="B11" i="12"/>
  <c r="V9" i="12" s="1"/>
  <c r="E10" i="12"/>
  <c r="C10" i="12"/>
  <c r="B10" i="12"/>
  <c r="E9" i="12"/>
  <c r="D9" i="12"/>
  <c r="K9" i="12" s="1"/>
  <c r="C9" i="12"/>
  <c r="B9" i="12"/>
  <c r="E8" i="12"/>
  <c r="D8" i="12"/>
  <c r="C8" i="12"/>
  <c r="B8" i="12"/>
  <c r="E7" i="12"/>
  <c r="D7" i="12"/>
  <c r="C7" i="12"/>
  <c r="B7" i="12"/>
  <c r="E6" i="12"/>
  <c r="C6" i="12"/>
  <c r="B6" i="12"/>
  <c r="L2" i="12"/>
  <c r="K2" i="12"/>
  <c r="J2" i="12"/>
  <c r="I2" i="12"/>
  <c r="D39" i="5"/>
  <c r="C39" i="5"/>
  <c r="B39" i="5"/>
  <c r="E11" i="11"/>
  <c r="U9" i="11" s="1"/>
  <c r="D11" i="11"/>
  <c r="C11" i="11"/>
  <c r="B11" i="11"/>
  <c r="V9" i="11" s="1"/>
  <c r="E10" i="11"/>
  <c r="C10" i="11"/>
  <c r="B10" i="11"/>
  <c r="E9" i="11"/>
  <c r="D9" i="11"/>
  <c r="C9" i="11"/>
  <c r="B9" i="11"/>
  <c r="E8" i="11"/>
  <c r="U8" i="11" s="1"/>
  <c r="D8" i="11"/>
  <c r="C8" i="11"/>
  <c r="B8" i="11"/>
  <c r="V8" i="11" s="1"/>
  <c r="E7" i="11"/>
  <c r="D7" i="11"/>
  <c r="C7" i="11"/>
  <c r="B7" i="11"/>
  <c r="E6" i="11"/>
  <c r="C6" i="11"/>
  <c r="B6" i="11"/>
  <c r="L2" i="11"/>
  <c r="K2" i="11"/>
  <c r="J2" i="11"/>
  <c r="I2" i="11"/>
  <c r="D38" i="5"/>
  <c r="C38" i="5"/>
  <c r="B38" i="5"/>
  <c r="E11" i="10"/>
  <c r="U9" i="10" s="1"/>
  <c r="C11" i="10"/>
  <c r="B11" i="10"/>
  <c r="V9" i="10" s="1"/>
  <c r="E10" i="10"/>
  <c r="D10" i="10"/>
  <c r="C10" i="10"/>
  <c r="B10" i="10"/>
  <c r="E9" i="10"/>
  <c r="C9" i="10"/>
  <c r="B9" i="10"/>
  <c r="E8" i="10"/>
  <c r="U8" i="10" s="1"/>
  <c r="D8" i="10"/>
  <c r="C8" i="10"/>
  <c r="B8" i="10"/>
  <c r="V8" i="10" s="1"/>
  <c r="E7" i="10"/>
  <c r="D7" i="10"/>
  <c r="C7" i="10"/>
  <c r="B7" i="10"/>
  <c r="E6" i="10"/>
  <c r="D6" i="10"/>
  <c r="C6" i="10"/>
  <c r="B6" i="10"/>
  <c r="L2" i="10"/>
  <c r="K2" i="10"/>
  <c r="J2" i="10"/>
  <c r="I2" i="10"/>
  <c r="D37" i="5"/>
  <c r="C37" i="5"/>
  <c r="B37" i="5"/>
  <c r="E11" i="9"/>
  <c r="D11" i="9"/>
  <c r="C11" i="9"/>
  <c r="B11" i="9"/>
  <c r="V9" i="9" s="1"/>
  <c r="E10" i="9"/>
  <c r="D10" i="9"/>
  <c r="C10" i="9"/>
  <c r="B10" i="9"/>
  <c r="E9" i="9"/>
  <c r="D9" i="9"/>
  <c r="C9" i="9"/>
  <c r="B9" i="9"/>
  <c r="E8" i="9"/>
  <c r="D8" i="9"/>
  <c r="C8" i="9"/>
  <c r="B8" i="9"/>
  <c r="V8" i="9" s="1"/>
  <c r="E7" i="9"/>
  <c r="D7" i="9"/>
  <c r="C7" i="9"/>
  <c r="B7" i="9"/>
  <c r="E6" i="9"/>
  <c r="D6" i="9"/>
  <c r="C6" i="9"/>
  <c r="B6" i="9"/>
  <c r="L2" i="9"/>
  <c r="K2" i="9"/>
  <c r="J2" i="9"/>
  <c r="I2" i="9"/>
  <c r="I11" i="5"/>
  <c r="J10" i="5"/>
  <c r="D9" i="1"/>
  <c r="D8" i="7"/>
  <c r="D7" i="6"/>
  <c r="D36" i="5"/>
  <c r="C36" i="5"/>
  <c r="B36" i="5"/>
  <c r="E11" i="8"/>
  <c r="U9" i="8" s="1"/>
  <c r="C11" i="8"/>
  <c r="B11" i="8"/>
  <c r="V9" i="8" s="1"/>
  <c r="E10" i="8"/>
  <c r="C10" i="8"/>
  <c r="B10" i="8"/>
  <c r="E9" i="8"/>
  <c r="C9" i="8"/>
  <c r="B9" i="8"/>
  <c r="E8" i="8"/>
  <c r="D8" i="8"/>
  <c r="C8" i="8"/>
  <c r="B8" i="8"/>
  <c r="V8" i="8" s="1"/>
  <c r="E7" i="8"/>
  <c r="C7" i="8"/>
  <c r="B7" i="8"/>
  <c r="E6" i="8"/>
  <c r="C6" i="8"/>
  <c r="B6" i="8"/>
  <c r="L2" i="8"/>
  <c r="K2" i="8"/>
  <c r="J2" i="8"/>
  <c r="I2" i="8"/>
  <c r="D35" i="5"/>
  <c r="C35" i="5"/>
  <c r="B35" i="5"/>
  <c r="D34" i="5"/>
  <c r="C34" i="5"/>
  <c r="B34" i="5"/>
  <c r="E11" i="2"/>
  <c r="C11" i="2"/>
  <c r="B11" i="2"/>
  <c r="V9" i="2" s="1"/>
  <c r="E10" i="2"/>
  <c r="D10" i="2"/>
  <c r="C10" i="2"/>
  <c r="B10" i="2"/>
  <c r="E9" i="2"/>
  <c r="C9" i="2"/>
  <c r="B9" i="2"/>
  <c r="E8" i="2"/>
  <c r="U8" i="2" s="1"/>
  <c r="D8" i="2"/>
  <c r="C8" i="2"/>
  <c r="B8" i="2"/>
  <c r="V8" i="2" s="1"/>
  <c r="E7" i="2"/>
  <c r="C7" i="2"/>
  <c r="B7" i="2"/>
  <c r="E6" i="2"/>
  <c r="D6" i="2"/>
  <c r="C6" i="2"/>
  <c r="B6" i="2"/>
  <c r="E11" i="1"/>
  <c r="U9" i="1" s="1"/>
  <c r="C11" i="1"/>
  <c r="B11" i="1"/>
  <c r="V9" i="1" s="1"/>
  <c r="E10" i="1"/>
  <c r="C10" i="1"/>
  <c r="B10" i="1"/>
  <c r="E9" i="1"/>
  <c r="C9" i="1"/>
  <c r="B9" i="1"/>
  <c r="E8" i="1"/>
  <c r="D8" i="1"/>
  <c r="C8" i="1"/>
  <c r="B8" i="1"/>
  <c r="V8" i="1" s="1"/>
  <c r="E7" i="1"/>
  <c r="C7" i="1"/>
  <c r="B7" i="1"/>
  <c r="E6" i="1"/>
  <c r="C6" i="1"/>
  <c r="B6" i="1"/>
  <c r="D6" i="7"/>
  <c r="E11" i="7"/>
  <c r="C11" i="7"/>
  <c r="B11" i="7"/>
  <c r="V9" i="7" s="1"/>
  <c r="E10" i="7"/>
  <c r="C10" i="7"/>
  <c r="B10" i="7"/>
  <c r="E9" i="7"/>
  <c r="C9" i="7"/>
  <c r="B9" i="7"/>
  <c r="E8" i="7"/>
  <c r="C8" i="7"/>
  <c r="B8" i="7"/>
  <c r="E7" i="7"/>
  <c r="C7" i="7"/>
  <c r="B7" i="7"/>
  <c r="E6" i="7"/>
  <c r="C6" i="7"/>
  <c r="B6" i="7"/>
  <c r="E11" i="6"/>
  <c r="C11" i="6"/>
  <c r="B11" i="6"/>
  <c r="V9" i="6" s="1"/>
  <c r="E10" i="6"/>
  <c r="C10" i="6"/>
  <c r="B10" i="6"/>
  <c r="E9" i="6"/>
  <c r="C9" i="6"/>
  <c r="B9" i="6"/>
  <c r="E8" i="6"/>
  <c r="C8" i="6"/>
  <c r="B8" i="6"/>
  <c r="E7" i="6"/>
  <c r="C7" i="6"/>
  <c r="B7" i="6"/>
  <c r="E6" i="6"/>
  <c r="C6" i="6"/>
  <c r="B6" i="6"/>
  <c r="L11" i="5"/>
  <c r="H11" i="5"/>
  <c r="L10" i="5"/>
  <c r="H10" i="5"/>
  <c r="L9" i="5"/>
  <c r="H9" i="5"/>
  <c r="M8" i="5"/>
  <c r="L8" i="5"/>
  <c r="J8" i="5"/>
  <c r="I8" i="5"/>
  <c r="H8" i="5"/>
  <c r="L7" i="5"/>
  <c r="I7" i="5"/>
  <c r="H7" i="5"/>
  <c r="L6" i="5"/>
  <c r="H6" i="5"/>
  <c r="M11" i="3"/>
  <c r="L11" i="3"/>
  <c r="M10" i="3"/>
  <c r="L10" i="3"/>
  <c r="M9" i="3"/>
  <c r="L9" i="3"/>
  <c r="M8" i="3"/>
  <c r="L8" i="3"/>
  <c r="M7" i="3"/>
  <c r="L7" i="3"/>
  <c r="M6" i="3"/>
  <c r="L6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L2" i="7"/>
  <c r="K2" i="7"/>
  <c r="J2" i="7"/>
  <c r="I2" i="7"/>
  <c r="L2" i="6"/>
  <c r="K2" i="6"/>
  <c r="J2" i="6"/>
  <c r="I2" i="6"/>
  <c r="D20" i="5"/>
  <c r="D19" i="5"/>
  <c r="D18" i="5"/>
  <c r="D17" i="5"/>
  <c r="D16" i="5"/>
  <c r="D15" i="5"/>
  <c r="C3" i="5"/>
  <c r="B3" i="5"/>
  <c r="C2" i="5"/>
  <c r="B2" i="5"/>
  <c r="D20" i="3"/>
  <c r="D19" i="3"/>
  <c r="D18" i="3"/>
  <c r="D17" i="3"/>
  <c r="D16" i="3"/>
  <c r="D15" i="3"/>
  <c r="C3" i="3"/>
  <c r="B3" i="3"/>
  <c r="C2" i="3"/>
  <c r="B2" i="3"/>
  <c r="L2" i="2"/>
  <c r="K2" i="2"/>
  <c r="J2" i="2"/>
  <c r="I2" i="2"/>
  <c r="L2" i="1"/>
  <c r="K2" i="1"/>
  <c r="J2" i="1"/>
  <c r="I2" i="1"/>
  <c r="I14" i="18" l="1"/>
  <c r="I2" i="18"/>
  <c r="I14" i="17"/>
  <c r="I7" i="17"/>
  <c r="I2" i="17" s="1"/>
  <c r="F51" i="5"/>
  <c r="F65" i="5" s="1"/>
  <c r="F57" i="5"/>
  <c r="H57" i="5" s="1"/>
  <c r="F49" i="5"/>
  <c r="H49" i="5" s="1"/>
  <c r="F53" i="5"/>
  <c r="H53" i="5" s="1"/>
  <c r="F50" i="5"/>
  <c r="B44" i="5"/>
  <c r="F52" i="5"/>
  <c r="B54" i="5"/>
  <c r="F56" i="5"/>
  <c r="C57" i="5"/>
  <c r="E57" i="5" s="1"/>
  <c r="E71" i="5" s="1"/>
  <c r="E99" i="5" s="1"/>
  <c r="L99" i="5" s="1"/>
  <c r="C44" i="5"/>
  <c r="F55" i="5"/>
  <c r="H55" i="5" s="1"/>
  <c r="E47" i="5"/>
  <c r="E61" i="5" s="1"/>
  <c r="E75" i="5" s="1"/>
  <c r="E89" i="5" s="1"/>
  <c r="E103" i="5" s="1"/>
  <c r="F48" i="5"/>
  <c r="F62" i="5" s="1"/>
  <c r="D44" i="5"/>
  <c r="F54" i="5"/>
  <c r="F68" i="5" s="1"/>
  <c r="I10" i="11"/>
  <c r="I10" i="10"/>
  <c r="I6" i="13"/>
  <c r="I10" i="13"/>
  <c r="I10" i="15"/>
  <c r="I6" i="11"/>
  <c r="I10" i="14"/>
  <c r="I6" i="14"/>
  <c r="I6" i="15"/>
  <c r="I6" i="10"/>
  <c r="K10" i="10"/>
  <c r="I7" i="13"/>
  <c r="I7" i="12"/>
  <c r="I7" i="11"/>
  <c r="I7" i="14"/>
  <c r="I7" i="15"/>
  <c r="D9" i="10"/>
  <c r="K9" i="10" s="1"/>
  <c r="D11" i="10"/>
  <c r="U27" i="10" s="1"/>
  <c r="D6" i="14"/>
  <c r="K6" i="14" s="1"/>
  <c r="D10" i="14"/>
  <c r="K10" i="14" s="1"/>
  <c r="D6" i="1"/>
  <c r="I4" i="1" s="1"/>
  <c r="D6" i="12"/>
  <c r="K6" i="12" s="1"/>
  <c r="D10" i="12"/>
  <c r="K10" i="12" s="1"/>
  <c r="D6" i="8"/>
  <c r="K6" i="8" s="1"/>
  <c r="M6" i="5"/>
  <c r="N6" i="5" s="1"/>
  <c r="K9" i="14"/>
  <c r="K9" i="15"/>
  <c r="I10" i="7"/>
  <c r="H58" i="5"/>
  <c r="G44" i="5" s="1"/>
  <c r="H65" i="5"/>
  <c r="F79" i="5"/>
  <c r="F76" i="5"/>
  <c r="H76" i="5" s="1"/>
  <c r="H62" i="5"/>
  <c r="F82" i="5"/>
  <c r="H68" i="5"/>
  <c r="F66" i="5"/>
  <c r="H52" i="5"/>
  <c r="F70" i="5"/>
  <c r="H56" i="5"/>
  <c r="B53" i="5"/>
  <c r="C54" i="5"/>
  <c r="H51" i="5"/>
  <c r="B49" i="5"/>
  <c r="B52" i="5"/>
  <c r="C53" i="5"/>
  <c r="B56" i="5"/>
  <c r="C49" i="5"/>
  <c r="B51" i="5"/>
  <c r="C52" i="5"/>
  <c r="C56" i="5"/>
  <c r="F63" i="5"/>
  <c r="F67" i="5"/>
  <c r="F69" i="5"/>
  <c r="F71" i="5"/>
  <c r="B82" i="5"/>
  <c r="C51" i="5"/>
  <c r="H54" i="5"/>
  <c r="C55" i="5"/>
  <c r="B50" i="5"/>
  <c r="B57" i="5"/>
  <c r="C50" i="5"/>
  <c r="B61" i="5"/>
  <c r="B75" i="5" s="1"/>
  <c r="B89" i="5" s="1"/>
  <c r="B103" i="5" s="1"/>
  <c r="H48" i="5"/>
  <c r="B48" i="5"/>
  <c r="K10" i="15"/>
  <c r="B55" i="5"/>
  <c r="C48" i="5"/>
  <c r="U32" i="14"/>
  <c r="K6" i="15"/>
  <c r="U33" i="14"/>
  <c r="U39" i="15"/>
  <c r="U33" i="15"/>
  <c r="W8" i="15"/>
  <c r="U32" i="15"/>
  <c r="I9" i="14"/>
  <c r="U24" i="14"/>
  <c r="K7" i="15"/>
  <c r="U23" i="14"/>
  <c r="V8" i="14"/>
  <c r="W8" i="14" s="1"/>
  <c r="U23" i="15"/>
  <c r="U9" i="15"/>
  <c r="K7" i="14"/>
  <c r="V9" i="15"/>
  <c r="U18" i="15"/>
  <c r="U26" i="14"/>
  <c r="U24" i="15"/>
  <c r="I9" i="15"/>
  <c r="U17" i="14"/>
  <c r="U38" i="14"/>
  <c r="U26" i="15"/>
  <c r="U9" i="14"/>
  <c r="W9" i="14" s="1"/>
  <c r="U18" i="14"/>
  <c r="U27" i="15"/>
  <c r="U38" i="15"/>
  <c r="U17" i="15"/>
  <c r="U27" i="14"/>
  <c r="U39" i="14"/>
  <c r="K9" i="9"/>
  <c r="K9" i="11"/>
  <c r="K6" i="13"/>
  <c r="U32" i="13"/>
  <c r="U38" i="13"/>
  <c r="U33" i="13"/>
  <c r="U17" i="13"/>
  <c r="U9" i="13"/>
  <c r="W9" i="13" s="1"/>
  <c r="U18" i="13"/>
  <c r="U8" i="13"/>
  <c r="W8" i="13" s="1"/>
  <c r="K7" i="13"/>
  <c r="U23" i="13"/>
  <c r="I9" i="13"/>
  <c r="J9" i="13" s="1"/>
  <c r="J4" i="13" s="1"/>
  <c r="U24" i="13"/>
  <c r="K10" i="13"/>
  <c r="U27" i="13"/>
  <c r="U39" i="13"/>
  <c r="U26" i="13"/>
  <c r="U32" i="12"/>
  <c r="I6" i="12"/>
  <c r="I10" i="12"/>
  <c r="U18" i="12"/>
  <c r="U38" i="12"/>
  <c r="W9" i="12"/>
  <c r="U33" i="12"/>
  <c r="U8" i="12"/>
  <c r="V8" i="12"/>
  <c r="K7" i="12"/>
  <c r="I9" i="12"/>
  <c r="U23" i="12"/>
  <c r="U24" i="12"/>
  <c r="U26" i="12"/>
  <c r="U17" i="12"/>
  <c r="U27" i="12"/>
  <c r="U39" i="12"/>
  <c r="K10" i="11"/>
  <c r="K6" i="11"/>
  <c r="K7" i="11"/>
  <c r="W9" i="11"/>
  <c r="U33" i="11"/>
  <c r="U24" i="11"/>
  <c r="U23" i="11"/>
  <c r="U18" i="11"/>
  <c r="U26" i="11"/>
  <c r="I9" i="11"/>
  <c r="U32" i="11"/>
  <c r="U38" i="11"/>
  <c r="W8" i="11"/>
  <c r="U27" i="11"/>
  <c r="U39" i="11"/>
  <c r="U17" i="11"/>
  <c r="K7" i="10"/>
  <c r="K6" i="10"/>
  <c r="I7" i="10"/>
  <c r="I9" i="10"/>
  <c r="W9" i="10"/>
  <c r="U38" i="10"/>
  <c r="W8" i="10"/>
  <c r="U17" i="10"/>
  <c r="U32" i="10"/>
  <c r="U33" i="10"/>
  <c r="U23" i="10"/>
  <c r="U26" i="10"/>
  <c r="U32" i="9"/>
  <c r="I6" i="9"/>
  <c r="K6" i="9"/>
  <c r="I7" i="9"/>
  <c r="I10" i="9"/>
  <c r="I9" i="9"/>
  <c r="U33" i="9"/>
  <c r="U17" i="9"/>
  <c r="U9" i="9"/>
  <c r="W9" i="9" s="1"/>
  <c r="U18" i="9"/>
  <c r="U8" i="9"/>
  <c r="W8" i="9" s="1"/>
  <c r="U39" i="9"/>
  <c r="K7" i="9"/>
  <c r="U23" i="9"/>
  <c r="U24" i="9"/>
  <c r="K10" i="9"/>
  <c r="U26" i="9"/>
  <c r="U38" i="9"/>
  <c r="U27" i="9"/>
  <c r="K7" i="6"/>
  <c r="I6" i="6"/>
  <c r="I6" i="8"/>
  <c r="I10" i="6"/>
  <c r="I10" i="8"/>
  <c r="I7" i="8"/>
  <c r="D11" i="2"/>
  <c r="U27" i="2" s="1"/>
  <c r="J6" i="5"/>
  <c r="M9" i="5"/>
  <c r="N9" i="5" s="1"/>
  <c r="D10" i="1"/>
  <c r="L4" i="1" s="1"/>
  <c r="D10" i="8"/>
  <c r="K10" i="8" s="1"/>
  <c r="D9" i="2"/>
  <c r="D9" i="8"/>
  <c r="K9" i="8" s="1"/>
  <c r="U23" i="8"/>
  <c r="U32" i="8"/>
  <c r="J7" i="5"/>
  <c r="U17" i="8"/>
  <c r="W9" i="8"/>
  <c r="M7" i="5"/>
  <c r="N7" i="5" s="1"/>
  <c r="D8" i="6"/>
  <c r="U26" i="6" s="1"/>
  <c r="D7" i="7"/>
  <c r="K7" i="7" s="1"/>
  <c r="D7" i="8"/>
  <c r="K7" i="8" s="1"/>
  <c r="U8" i="8"/>
  <c r="W8" i="8" s="1"/>
  <c r="D11" i="8"/>
  <c r="I10" i="5"/>
  <c r="D10" i="7"/>
  <c r="K10" i="7" s="1"/>
  <c r="D7" i="1"/>
  <c r="D11" i="1"/>
  <c r="U27" i="1" s="1"/>
  <c r="D7" i="2"/>
  <c r="U33" i="8"/>
  <c r="I9" i="8"/>
  <c r="U26" i="8"/>
  <c r="U38" i="8"/>
  <c r="I6" i="7"/>
  <c r="I7" i="7"/>
  <c r="I9" i="7"/>
  <c r="K6" i="7"/>
  <c r="I7" i="6"/>
  <c r="D9" i="6"/>
  <c r="K9" i="6" s="1"/>
  <c r="D11" i="6"/>
  <c r="U27" i="6" s="1"/>
  <c r="D9" i="7"/>
  <c r="K9" i="7" s="1"/>
  <c r="D11" i="7"/>
  <c r="U24" i="7" s="1"/>
  <c r="M10" i="5"/>
  <c r="N10" i="5" s="1"/>
  <c r="I9" i="6"/>
  <c r="D6" i="6"/>
  <c r="K6" i="6" s="1"/>
  <c r="D10" i="6"/>
  <c r="K10" i="6" s="1"/>
  <c r="M11" i="5"/>
  <c r="N11" i="5" s="1"/>
  <c r="I9" i="5"/>
  <c r="I6" i="5"/>
  <c r="J9" i="5"/>
  <c r="J11" i="5"/>
  <c r="N8" i="5"/>
  <c r="N8" i="3"/>
  <c r="N6" i="3"/>
  <c r="N10" i="3"/>
  <c r="N11" i="3"/>
  <c r="N7" i="3"/>
  <c r="N9" i="3"/>
  <c r="U38" i="7"/>
  <c r="U32" i="6"/>
  <c r="U32" i="7"/>
  <c r="U33" i="7"/>
  <c r="U9" i="6"/>
  <c r="W9" i="6" s="1"/>
  <c r="U23" i="7"/>
  <c r="U33" i="6"/>
  <c r="U17" i="7"/>
  <c r="U9" i="7"/>
  <c r="W9" i="7" s="1"/>
  <c r="U8" i="7"/>
  <c r="V8" i="7"/>
  <c r="U26" i="7"/>
  <c r="U8" i="6"/>
  <c r="V8" i="6"/>
  <c r="U32" i="1"/>
  <c r="U33" i="2"/>
  <c r="U8" i="1"/>
  <c r="W8" i="1" s="1"/>
  <c r="W8" i="2"/>
  <c r="U9" i="2"/>
  <c r="W9" i="2" s="1"/>
  <c r="U32" i="2"/>
  <c r="U17" i="2"/>
  <c r="W9" i="1"/>
  <c r="U23" i="2"/>
  <c r="U33" i="1"/>
  <c r="U26" i="2"/>
  <c r="U38" i="2"/>
  <c r="I4" i="2"/>
  <c r="J4" i="1"/>
  <c r="L4" i="2"/>
  <c r="K4" i="2"/>
  <c r="J4" i="2"/>
  <c r="K4" i="1"/>
  <c r="C85" i="5" l="1"/>
  <c r="F64" i="5"/>
  <c r="H50" i="5"/>
  <c r="J10" i="11"/>
  <c r="L4" i="11" s="1"/>
  <c r="J6" i="15"/>
  <c r="I4" i="15" s="1"/>
  <c r="J10" i="13"/>
  <c r="L4" i="13" s="1"/>
  <c r="N4" i="13" s="1"/>
  <c r="J6" i="13"/>
  <c r="I4" i="13" s="1"/>
  <c r="J10" i="15"/>
  <c r="L4" i="15" s="1"/>
  <c r="J7" i="12"/>
  <c r="K4" i="12" s="1"/>
  <c r="J6" i="11"/>
  <c r="I4" i="11" s="1"/>
  <c r="J6" i="10"/>
  <c r="I4" i="10" s="1"/>
  <c r="J6" i="14"/>
  <c r="I4" i="14" s="1"/>
  <c r="J10" i="10"/>
  <c r="L4" i="10" s="1"/>
  <c r="J10" i="14"/>
  <c r="L4" i="14" s="1"/>
  <c r="J7" i="14"/>
  <c r="K4" i="14" s="1"/>
  <c r="J7" i="11"/>
  <c r="K4" i="11" s="1"/>
  <c r="J7" i="15"/>
  <c r="K4" i="15" s="1"/>
  <c r="J7" i="13"/>
  <c r="K4" i="13" s="1"/>
  <c r="J10" i="7"/>
  <c r="L4" i="7" s="1"/>
  <c r="U18" i="10"/>
  <c r="J9" i="10"/>
  <c r="J4" i="10" s="1"/>
  <c r="U24" i="10"/>
  <c r="U39" i="10"/>
  <c r="J9" i="14"/>
  <c r="J4" i="14" s="1"/>
  <c r="J9" i="15"/>
  <c r="J4" i="15" s="1"/>
  <c r="F77" i="5"/>
  <c r="H63" i="5"/>
  <c r="D50" i="5"/>
  <c r="D64" i="5" s="1"/>
  <c r="D106" i="5" s="1"/>
  <c r="L106" i="5" s="1"/>
  <c r="B78" i="5"/>
  <c r="H69" i="5"/>
  <c r="F83" i="5"/>
  <c r="B84" i="5"/>
  <c r="D56" i="5"/>
  <c r="D70" i="5" s="1"/>
  <c r="D112" i="5" s="1"/>
  <c r="L112" i="5" s="1"/>
  <c r="F90" i="5"/>
  <c r="M76" i="5"/>
  <c r="B76" i="5"/>
  <c r="D48" i="5"/>
  <c r="D62" i="5" s="1"/>
  <c r="D104" i="5" s="1"/>
  <c r="L104" i="5" s="1"/>
  <c r="C83" i="5"/>
  <c r="E55" i="5"/>
  <c r="E69" i="5" s="1"/>
  <c r="E97" i="5" s="1"/>
  <c r="L97" i="5" s="1"/>
  <c r="F81" i="5"/>
  <c r="H67" i="5"/>
  <c r="E53" i="5"/>
  <c r="E67" i="5" s="1"/>
  <c r="E95" i="5" s="1"/>
  <c r="L95" i="5" s="1"/>
  <c r="C81" i="5"/>
  <c r="F84" i="5"/>
  <c r="H70" i="5"/>
  <c r="D54" i="5"/>
  <c r="D68" i="5" s="1"/>
  <c r="D110" i="5" s="1"/>
  <c r="L110" i="5" s="1"/>
  <c r="H46" i="5"/>
  <c r="G32" i="5" s="1"/>
  <c r="E56" i="5"/>
  <c r="E70" i="5" s="1"/>
  <c r="E98" i="5" s="1"/>
  <c r="L98" i="5" s="1"/>
  <c r="C84" i="5"/>
  <c r="D49" i="5"/>
  <c r="D63" i="5" s="1"/>
  <c r="D105" i="5" s="1"/>
  <c r="L105" i="5" s="1"/>
  <c r="B77" i="5"/>
  <c r="F80" i="5"/>
  <c r="H66" i="5"/>
  <c r="M79" i="5"/>
  <c r="F93" i="5"/>
  <c r="H79" i="5"/>
  <c r="C80" i="5"/>
  <c r="E52" i="5"/>
  <c r="E66" i="5" s="1"/>
  <c r="E94" i="5" s="1"/>
  <c r="L94" i="5" s="1"/>
  <c r="B80" i="5"/>
  <c r="D52" i="5"/>
  <c r="D66" i="5" s="1"/>
  <c r="D108" i="5" s="1"/>
  <c r="L108" i="5" s="1"/>
  <c r="C76" i="5"/>
  <c r="E48" i="5"/>
  <c r="E62" i="5" s="1"/>
  <c r="E90" i="5" s="1"/>
  <c r="L90" i="5" s="1"/>
  <c r="E50" i="5"/>
  <c r="E64" i="5" s="1"/>
  <c r="E92" i="5" s="1"/>
  <c r="L92" i="5" s="1"/>
  <c r="C78" i="5"/>
  <c r="C79" i="5"/>
  <c r="E51" i="5"/>
  <c r="E65" i="5" s="1"/>
  <c r="E93" i="5" s="1"/>
  <c r="L93" i="5" s="1"/>
  <c r="D51" i="5"/>
  <c r="D65" i="5" s="1"/>
  <c r="D107" i="5" s="1"/>
  <c r="L107" i="5" s="1"/>
  <c r="B79" i="5"/>
  <c r="H82" i="5"/>
  <c r="F96" i="5"/>
  <c r="M82" i="5"/>
  <c r="D55" i="5"/>
  <c r="D69" i="5" s="1"/>
  <c r="D111" i="5" s="1"/>
  <c r="L111" i="5" s="1"/>
  <c r="B83" i="5"/>
  <c r="B96" i="5"/>
  <c r="K96" i="5" s="1"/>
  <c r="K82" i="5"/>
  <c r="E49" i="5"/>
  <c r="E63" i="5" s="1"/>
  <c r="E91" i="5" s="1"/>
  <c r="L91" i="5" s="1"/>
  <c r="C77" i="5"/>
  <c r="E54" i="5"/>
  <c r="E68" i="5" s="1"/>
  <c r="E96" i="5" s="1"/>
  <c r="L96" i="5" s="1"/>
  <c r="C82" i="5"/>
  <c r="H72" i="5"/>
  <c r="H44" i="5" s="1"/>
  <c r="D57" i="5"/>
  <c r="D71" i="5" s="1"/>
  <c r="D113" i="5" s="1"/>
  <c r="L113" i="5" s="1"/>
  <c r="B85" i="5"/>
  <c r="F85" i="5"/>
  <c r="H71" i="5"/>
  <c r="C113" i="5"/>
  <c r="K113" i="5" s="1"/>
  <c r="L85" i="5"/>
  <c r="D53" i="5"/>
  <c r="D67" i="5" s="1"/>
  <c r="D109" i="5" s="1"/>
  <c r="L109" i="5" s="1"/>
  <c r="B81" i="5"/>
  <c r="W9" i="15"/>
  <c r="J9" i="11"/>
  <c r="J4" i="11" s="1"/>
  <c r="J9" i="9"/>
  <c r="J4" i="9" s="1"/>
  <c r="J10" i="12"/>
  <c r="L4" i="12" s="1"/>
  <c r="J6" i="12"/>
  <c r="I4" i="12" s="1"/>
  <c r="J9" i="12"/>
  <c r="J4" i="12" s="1"/>
  <c r="W8" i="12"/>
  <c r="J7" i="10"/>
  <c r="K4" i="10" s="1"/>
  <c r="J10" i="9"/>
  <c r="L4" i="9" s="1"/>
  <c r="J6" i="9"/>
  <c r="I4" i="9" s="1"/>
  <c r="J7" i="9"/>
  <c r="K4" i="9" s="1"/>
  <c r="J6" i="6"/>
  <c r="I4" i="6" s="1"/>
  <c r="J6" i="8"/>
  <c r="I4" i="8" s="1"/>
  <c r="J7" i="6"/>
  <c r="K4" i="6" s="1"/>
  <c r="J10" i="8"/>
  <c r="L4" i="8" s="1"/>
  <c r="J10" i="6"/>
  <c r="L4" i="6" s="1"/>
  <c r="J9" i="8"/>
  <c r="J4" i="8" s="1"/>
  <c r="J7" i="8"/>
  <c r="K4" i="8" s="1"/>
  <c r="U24" i="2"/>
  <c r="U18" i="2"/>
  <c r="U39" i="2"/>
  <c r="U17" i="6"/>
  <c r="U23" i="6"/>
  <c r="U38" i="6"/>
  <c r="J7" i="7"/>
  <c r="K4" i="7" s="1"/>
  <c r="U18" i="1"/>
  <c r="U24" i="1"/>
  <c r="U18" i="8"/>
  <c r="U24" i="8"/>
  <c r="U39" i="1"/>
  <c r="U39" i="8"/>
  <c r="U27" i="8"/>
  <c r="U18" i="6"/>
  <c r="U39" i="6"/>
  <c r="J9" i="7"/>
  <c r="J4" i="7" s="1"/>
  <c r="U24" i="6"/>
  <c r="J6" i="7"/>
  <c r="I4" i="7" s="1"/>
  <c r="U27" i="7"/>
  <c r="U18" i="7"/>
  <c r="J9" i="6"/>
  <c r="J4" i="6" s="1"/>
  <c r="U39" i="7"/>
  <c r="W8" i="7"/>
  <c r="W8" i="6"/>
  <c r="U17" i="1"/>
  <c r="U38" i="1"/>
  <c r="U26" i="1"/>
  <c r="U23" i="1"/>
  <c r="M4" i="2"/>
  <c r="N4" i="1"/>
  <c r="M4" i="1"/>
  <c r="N4" i="2"/>
  <c r="N4" i="10" l="1"/>
  <c r="P4" i="10" s="1"/>
  <c r="R4" i="10" s="1"/>
  <c r="N4" i="7"/>
  <c r="U6" i="7" s="1"/>
  <c r="N4" i="6"/>
  <c r="U36" i="6" s="1"/>
  <c r="N4" i="8"/>
  <c r="N4" i="15"/>
  <c r="U12" i="15" s="1"/>
  <c r="M4" i="9"/>
  <c r="O4" i="9" s="1"/>
  <c r="Q4" i="9" s="1"/>
  <c r="N4" i="14"/>
  <c r="U12" i="14" s="1"/>
  <c r="M4" i="6"/>
  <c r="U14" i="6" s="1"/>
  <c r="M4" i="7"/>
  <c r="U11" i="7" s="1"/>
  <c r="M4" i="8"/>
  <c r="U11" i="8" s="1"/>
  <c r="M4" i="12"/>
  <c r="U29" i="12" s="1"/>
  <c r="M4" i="15"/>
  <c r="U35" i="15" s="1"/>
  <c r="M4" i="14"/>
  <c r="U20" i="14" s="1"/>
  <c r="M4" i="13"/>
  <c r="U20" i="13" s="1"/>
  <c r="N4" i="12"/>
  <c r="U30" i="12" s="1"/>
  <c r="N4" i="9"/>
  <c r="U21" i="9" s="1"/>
  <c r="M4" i="10"/>
  <c r="U14" i="10" s="1"/>
  <c r="N4" i="11"/>
  <c r="U36" i="11" s="1"/>
  <c r="M4" i="11"/>
  <c r="U29" i="11" s="1"/>
  <c r="H64" i="5"/>
  <c r="H60" i="5" s="1"/>
  <c r="H32" i="5" s="1"/>
  <c r="F78" i="5"/>
  <c r="C105" i="5"/>
  <c r="K105" i="5" s="1"/>
  <c r="L77" i="5"/>
  <c r="C106" i="5"/>
  <c r="K106" i="5" s="1"/>
  <c r="L78" i="5"/>
  <c r="F95" i="5"/>
  <c r="M81" i="5"/>
  <c r="H81" i="5"/>
  <c r="K84" i="5"/>
  <c r="B98" i="5"/>
  <c r="K98" i="5" s="1"/>
  <c r="H93" i="5"/>
  <c r="M93" i="5"/>
  <c r="F107" i="5"/>
  <c r="F97" i="5"/>
  <c r="H83" i="5"/>
  <c r="M83" i="5"/>
  <c r="B99" i="5"/>
  <c r="K99" i="5" s="1"/>
  <c r="K85" i="5"/>
  <c r="C104" i="5"/>
  <c r="K104" i="5" s="1"/>
  <c r="L76" i="5"/>
  <c r="B92" i="5"/>
  <c r="K92" i="5" s="1"/>
  <c r="K78" i="5"/>
  <c r="K83" i="5"/>
  <c r="B97" i="5"/>
  <c r="K97" i="5" s="1"/>
  <c r="B93" i="5"/>
  <c r="K93" i="5" s="1"/>
  <c r="K79" i="5"/>
  <c r="M80" i="5"/>
  <c r="F94" i="5"/>
  <c r="H80" i="5"/>
  <c r="F98" i="5"/>
  <c r="H84" i="5"/>
  <c r="M84" i="5"/>
  <c r="K76" i="5"/>
  <c r="B90" i="5"/>
  <c r="K90" i="5" s="1"/>
  <c r="H85" i="5"/>
  <c r="M85" i="5"/>
  <c r="F99" i="5"/>
  <c r="M96" i="5"/>
  <c r="F110" i="5"/>
  <c r="H96" i="5"/>
  <c r="L83" i="5"/>
  <c r="C111" i="5"/>
  <c r="K111" i="5" s="1"/>
  <c r="B95" i="5"/>
  <c r="K95" i="5" s="1"/>
  <c r="K81" i="5"/>
  <c r="K80" i="5"/>
  <c r="B94" i="5"/>
  <c r="K94" i="5" s="1"/>
  <c r="B91" i="5"/>
  <c r="K91" i="5" s="1"/>
  <c r="K77" i="5"/>
  <c r="C109" i="5"/>
  <c r="K109" i="5" s="1"/>
  <c r="L81" i="5"/>
  <c r="C110" i="5"/>
  <c r="K110" i="5" s="1"/>
  <c r="L82" i="5"/>
  <c r="F104" i="5"/>
  <c r="M90" i="5"/>
  <c r="H90" i="5"/>
  <c r="F91" i="5"/>
  <c r="M77" i="5"/>
  <c r="H77" i="5"/>
  <c r="H86" i="5"/>
  <c r="I44" i="5" s="1"/>
  <c r="L79" i="5"/>
  <c r="C107" i="5"/>
  <c r="K107" i="5" s="1"/>
  <c r="L80" i="5"/>
  <c r="C108" i="5"/>
  <c r="K108" i="5" s="1"/>
  <c r="C112" i="5"/>
  <c r="K112" i="5" s="1"/>
  <c r="L84" i="5"/>
  <c r="U36" i="13"/>
  <c r="U21" i="13"/>
  <c r="U30" i="13"/>
  <c r="U12" i="13"/>
  <c r="P4" i="13"/>
  <c r="R4" i="13" s="1"/>
  <c r="U6" i="13"/>
  <c r="U15" i="13"/>
  <c r="P4" i="8"/>
  <c r="R4" i="8" s="1"/>
  <c r="P4" i="2"/>
  <c r="R4" i="2" s="1"/>
  <c r="U15" i="2"/>
  <c r="U6" i="2"/>
  <c r="U36" i="2"/>
  <c r="U12" i="2"/>
  <c r="U21" i="2"/>
  <c r="U30" i="2"/>
  <c r="O4" i="1"/>
  <c r="Q4" i="1" s="1"/>
  <c r="U29" i="1"/>
  <c r="U14" i="1"/>
  <c r="U35" i="1"/>
  <c r="U11" i="1"/>
  <c r="U5" i="1"/>
  <c r="U20" i="1"/>
  <c r="P4" i="1"/>
  <c r="R4" i="1" s="1"/>
  <c r="U30" i="1"/>
  <c r="U15" i="1"/>
  <c r="U21" i="1"/>
  <c r="U36" i="1"/>
  <c r="U12" i="1"/>
  <c r="U6" i="1"/>
  <c r="O4" i="2"/>
  <c r="Q4" i="2" s="1"/>
  <c r="U29" i="2"/>
  <c r="U14" i="2"/>
  <c r="U5" i="2"/>
  <c r="U35" i="2"/>
  <c r="U11" i="2"/>
  <c r="U20" i="2"/>
  <c r="H78" i="5" l="1"/>
  <c r="F92" i="5"/>
  <c r="M78" i="5"/>
  <c r="U5" i="15"/>
  <c r="U20" i="15"/>
  <c r="U30" i="11"/>
  <c r="U42" i="11" s="1"/>
  <c r="U21" i="11"/>
  <c r="U6" i="11"/>
  <c r="U12" i="11"/>
  <c r="P4" i="11"/>
  <c r="R4" i="11" s="1"/>
  <c r="U15" i="11"/>
  <c r="U14" i="15"/>
  <c r="U29" i="15"/>
  <c r="U41" i="15" s="1"/>
  <c r="O4" i="10"/>
  <c r="Q4" i="10" s="1"/>
  <c r="U29" i="10"/>
  <c r="U11" i="15"/>
  <c r="O4" i="15"/>
  <c r="Q4" i="15" s="1"/>
  <c r="U5" i="10"/>
  <c r="U11" i="10"/>
  <c r="U20" i="10"/>
  <c r="U35" i="10"/>
  <c r="U11" i="13"/>
  <c r="U35" i="13"/>
  <c r="U5" i="13"/>
  <c r="O4" i="13"/>
  <c r="Q4" i="13" s="1"/>
  <c r="U14" i="13"/>
  <c r="O4" i="12"/>
  <c r="Q4" i="12" s="1"/>
  <c r="U5" i="12"/>
  <c r="U20" i="12"/>
  <c r="U35" i="12"/>
  <c r="U41" i="12" s="1"/>
  <c r="U11" i="12"/>
  <c r="U30" i="15"/>
  <c r="U6" i="15"/>
  <c r="U29" i="13"/>
  <c r="U15" i="15"/>
  <c r="U36" i="15"/>
  <c r="U21" i="15"/>
  <c r="U14" i="12"/>
  <c r="U21" i="10"/>
  <c r="U12" i="10"/>
  <c r="U36" i="10"/>
  <c r="U5" i="11"/>
  <c r="U14" i="11"/>
  <c r="U11" i="11"/>
  <c r="U15" i="10"/>
  <c r="P4" i="15"/>
  <c r="R4" i="15" s="1"/>
  <c r="U30" i="10"/>
  <c r="U6" i="10"/>
  <c r="U11" i="14"/>
  <c r="O4" i="14"/>
  <c r="Q4" i="14" s="1"/>
  <c r="U20" i="11"/>
  <c r="U35" i="11"/>
  <c r="U41" i="11" s="1"/>
  <c r="O4" i="11"/>
  <c r="Q4" i="11" s="1"/>
  <c r="U14" i="14"/>
  <c r="U5" i="14"/>
  <c r="U35" i="14"/>
  <c r="U29" i="14"/>
  <c r="U30" i="14"/>
  <c r="U21" i="14"/>
  <c r="P4" i="14"/>
  <c r="R4" i="14" s="1"/>
  <c r="U15" i="14"/>
  <c r="U36" i="14"/>
  <c r="U6" i="14"/>
  <c r="U36" i="7"/>
  <c r="U30" i="7"/>
  <c r="P4" i="7"/>
  <c r="R4" i="7" s="1"/>
  <c r="U21" i="7"/>
  <c r="U15" i="7"/>
  <c r="U12" i="7"/>
  <c r="F112" i="5"/>
  <c r="M98" i="5"/>
  <c r="H98" i="5"/>
  <c r="F111" i="5"/>
  <c r="M97" i="5"/>
  <c r="H97" i="5"/>
  <c r="M95" i="5"/>
  <c r="H95" i="5"/>
  <c r="F109" i="5"/>
  <c r="M104" i="5"/>
  <c r="H104" i="5"/>
  <c r="F113" i="5"/>
  <c r="M99" i="5"/>
  <c r="H99" i="5"/>
  <c r="H107" i="5"/>
  <c r="M107" i="5"/>
  <c r="M110" i="5"/>
  <c r="H110" i="5"/>
  <c r="M94" i="5"/>
  <c r="H94" i="5"/>
  <c r="F108" i="5"/>
  <c r="H74" i="5"/>
  <c r="I32" i="5" s="1"/>
  <c r="H91" i="5"/>
  <c r="F105" i="5"/>
  <c r="M91" i="5"/>
  <c r="H100" i="5"/>
  <c r="J44" i="5" s="1"/>
  <c r="U15" i="9"/>
  <c r="U6" i="9"/>
  <c r="U30" i="9"/>
  <c r="U36" i="9"/>
  <c r="P4" i="9"/>
  <c r="R4" i="9" s="1"/>
  <c r="U12" i="9"/>
  <c r="U42" i="13"/>
  <c r="U46" i="13"/>
  <c r="U21" i="12"/>
  <c r="U15" i="12"/>
  <c r="U6" i="12"/>
  <c r="P4" i="12"/>
  <c r="R4" i="12" s="1"/>
  <c r="U36" i="12"/>
  <c r="U42" i="12" s="1"/>
  <c r="U12" i="12"/>
  <c r="U20" i="9"/>
  <c r="U5" i="6"/>
  <c r="U20" i="6"/>
  <c r="U35" i="6"/>
  <c r="O4" i="6"/>
  <c r="Q4" i="6" s="1"/>
  <c r="U29" i="6"/>
  <c r="U11" i="6"/>
  <c r="U11" i="9"/>
  <c r="U29" i="9"/>
  <c r="U5" i="9"/>
  <c r="U14" i="9"/>
  <c r="U35" i="9"/>
  <c r="U5" i="8"/>
  <c r="U20" i="8"/>
  <c r="U14" i="8"/>
  <c r="U29" i="8"/>
  <c r="U35" i="8"/>
  <c r="O4" i="8"/>
  <c r="Q4" i="8" s="1"/>
  <c r="U6" i="8"/>
  <c r="U21" i="8"/>
  <c r="U12" i="8"/>
  <c r="U15" i="8"/>
  <c r="U30" i="8"/>
  <c r="U36" i="8"/>
  <c r="U12" i="6"/>
  <c r="U6" i="6"/>
  <c r="U15" i="6"/>
  <c r="U30" i="6"/>
  <c r="U42" i="6" s="1"/>
  <c r="U21" i="6"/>
  <c r="P4" i="6"/>
  <c r="R4" i="6" s="1"/>
  <c r="U35" i="7"/>
  <c r="O4" i="7"/>
  <c r="Q4" i="7" s="1"/>
  <c r="U29" i="7"/>
  <c r="U14" i="7"/>
  <c r="U20" i="7"/>
  <c r="U5" i="7"/>
  <c r="U42" i="2"/>
  <c r="S4" i="1"/>
  <c r="E2" i="1" s="1"/>
  <c r="E2" i="3" s="1"/>
  <c r="F2" i="3" s="1"/>
  <c r="U46" i="2"/>
  <c r="S4" i="2"/>
  <c r="E2" i="2" s="1"/>
  <c r="U45" i="2"/>
  <c r="U41" i="1"/>
  <c r="U42" i="1"/>
  <c r="U41" i="2"/>
  <c r="U46" i="1"/>
  <c r="U45" i="1"/>
  <c r="H92" i="5" l="1"/>
  <c r="H88" i="5" s="1"/>
  <c r="J32" i="5" s="1"/>
  <c r="F106" i="5"/>
  <c r="M92" i="5"/>
  <c r="U43" i="11"/>
  <c r="U45" i="15"/>
  <c r="U41" i="10"/>
  <c r="U46" i="11"/>
  <c r="U45" i="10"/>
  <c r="U45" i="13"/>
  <c r="U47" i="13" s="1"/>
  <c r="U41" i="13"/>
  <c r="U43" i="13" s="1"/>
  <c r="U42" i="15"/>
  <c r="U43" i="15" s="1"/>
  <c r="U46" i="15"/>
  <c r="U45" i="12"/>
  <c r="U46" i="10"/>
  <c r="U42" i="10"/>
  <c r="U45" i="11"/>
  <c r="U45" i="14"/>
  <c r="U41" i="14"/>
  <c r="U46" i="14"/>
  <c r="U42" i="14"/>
  <c r="U42" i="7"/>
  <c r="U46" i="7"/>
  <c r="M113" i="5"/>
  <c r="H113" i="5"/>
  <c r="M111" i="5"/>
  <c r="H111" i="5"/>
  <c r="M108" i="5"/>
  <c r="H108" i="5"/>
  <c r="M105" i="5"/>
  <c r="H105" i="5"/>
  <c r="M109" i="5"/>
  <c r="H109" i="5"/>
  <c r="M112" i="5"/>
  <c r="H112" i="5"/>
  <c r="U42" i="9"/>
  <c r="U46" i="9"/>
  <c r="U46" i="12"/>
  <c r="U43" i="12"/>
  <c r="U41" i="6"/>
  <c r="U43" i="6" s="1"/>
  <c r="U45" i="6"/>
  <c r="U41" i="9"/>
  <c r="U45" i="9"/>
  <c r="U41" i="8"/>
  <c r="U45" i="8"/>
  <c r="U46" i="8"/>
  <c r="U42" i="8"/>
  <c r="U46" i="6"/>
  <c r="U41" i="7"/>
  <c r="U45" i="7"/>
  <c r="E3" i="3"/>
  <c r="F3" i="3" s="1"/>
  <c r="F5" i="3" s="1"/>
  <c r="U43" i="2"/>
  <c r="U47" i="1"/>
  <c r="U47" i="2"/>
  <c r="U43" i="1"/>
  <c r="M106" i="5" l="1"/>
  <c r="H106" i="5"/>
  <c r="H102" i="5" s="1"/>
  <c r="K32" i="5" s="1"/>
  <c r="H114" i="5"/>
  <c r="K44" i="5" s="1"/>
  <c r="U47" i="15"/>
  <c r="U48" i="15" s="1"/>
  <c r="S4" i="15" s="1"/>
  <c r="E2" i="15" s="1"/>
  <c r="E43" i="5" s="1"/>
  <c r="F43" i="5" s="1"/>
  <c r="U43" i="10"/>
  <c r="U47" i="10"/>
  <c r="U47" i="11"/>
  <c r="U48" i="11" s="1"/>
  <c r="S4" i="11" s="1"/>
  <c r="E2" i="11" s="1"/>
  <c r="E39" i="5" s="1"/>
  <c r="F39" i="5" s="1"/>
  <c r="U47" i="12"/>
  <c r="U48" i="12" s="1"/>
  <c r="S4" i="12" s="1"/>
  <c r="E2" i="12" s="1"/>
  <c r="E40" i="5" s="1"/>
  <c r="F40" i="5" s="1"/>
  <c r="U47" i="14"/>
  <c r="U43" i="14"/>
  <c r="U43" i="7"/>
  <c r="U47" i="7"/>
  <c r="U43" i="9"/>
  <c r="U47" i="9"/>
  <c r="U48" i="13"/>
  <c r="S4" i="13" s="1"/>
  <c r="E2" i="13" s="1"/>
  <c r="E41" i="5" s="1"/>
  <c r="F41" i="5" s="1"/>
  <c r="U47" i="6"/>
  <c r="U48" i="6" s="1"/>
  <c r="U43" i="8"/>
  <c r="U47" i="8"/>
  <c r="U48" i="1"/>
  <c r="U48" i="2"/>
  <c r="U48" i="10" l="1"/>
  <c r="S4" i="10" s="1"/>
  <c r="E2" i="10" s="1"/>
  <c r="E38" i="5" s="1"/>
  <c r="F38" i="5" s="1"/>
  <c r="U48" i="14"/>
  <c r="S4" i="14" s="1"/>
  <c r="E2" i="14" s="1"/>
  <c r="E42" i="5" s="1"/>
  <c r="F42" i="5" s="1"/>
  <c r="U48" i="7"/>
  <c r="S4" i="7" s="1"/>
  <c r="E2" i="7" s="1"/>
  <c r="E35" i="5" s="1"/>
  <c r="F35" i="5" s="1"/>
  <c r="E2" i="5"/>
  <c r="F2" i="5" s="1"/>
  <c r="S4" i="6"/>
  <c r="E2" i="6" s="1"/>
  <c r="E34" i="5" s="1"/>
  <c r="U48" i="9"/>
  <c r="S4" i="9" s="1"/>
  <c r="E2" i="9" s="1"/>
  <c r="E37" i="5" s="1"/>
  <c r="F37" i="5" s="1"/>
  <c r="U48" i="8"/>
  <c r="S4" i="8" s="1"/>
  <c r="E2" i="8" s="1"/>
  <c r="E36" i="5" s="1"/>
  <c r="F36" i="5" s="1"/>
  <c r="E3" i="5" l="1"/>
  <c r="F3" i="5" s="1"/>
  <c r="F5" i="5" s="1"/>
  <c r="F34" i="5"/>
  <c r="F32" i="5" s="1"/>
  <c r="F44" i="5"/>
</calcChain>
</file>

<file path=xl/sharedStrings.xml><?xml version="1.0" encoding="utf-8"?>
<sst xmlns="http://schemas.openxmlformats.org/spreadsheetml/2006/main" count="1657" uniqueCount="184">
  <si>
    <t>x1</t>
  </si>
  <si>
    <t>x2</t>
  </si>
  <si>
    <t>1. eset</t>
  </si>
  <si>
    <t>y</t>
  </si>
  <si>
    <t>trapéz1</t>
  </si>
  <si>
    <t>trapéz2</t>
  </si>
  <si>
    <t>trapéz3</t>
  </si>
  <si>
    <t>trapéz4</t>
  </si>
  <si>
    <t>trapéz5</t>
  </si>
  <si>
    <t>trapéz6</t>
  </si>
  <si>
    <t>A</t>
  </si>
  <si>
    <t>B</t>
  </si>
  <si>
    <t>C</t>
  </si>
  <si>
    <t>D</t>
  </si>
  <si>
    <t>X</t>
  </si>
  <si>
    <t>Y</t>
  </si>
  <si>
    <t>yb</t>
  </si>
  <si>
    <t>min</t>
  </si>
  <si>
    <t>tr1tr2</t>
  </si>
  <si>
    <t>tr4tr5</t>
  </si>
  <si>
    <t>súly1</t>
  </si>
  <si>
    <t>súly2</t>
  </si>
  <si>
    <t>eset1</t>
  </si>
  <si>
    <t>eset2</t>
  </si>
  <si>
    <t>delta</t>
  </si>
  <si>
    <t>hiba</t>
  </si>
  <si>
    <t>origin</t>
  </si>
  <si>
    <t>ellenőrzés</t>
  </si>
  <si>
    <t>w1</t>
  </si>
  <si>
    <t>w2</t>
  </si>
  <si>
    <t>w</t>
  </si>
  <si>
    <t>*3</t>
  </si>
  <si>
    <t>d</t>
  </si>
  <si>
    <t>a</t>
  </si>
  <si>
    <t>^2</t>
  </si>
  <si>
    <t>különbség</t>
  </si>
  <si>
    <t>1-</t>
  </si>
  <si>
    <t>w^2</t>
  </si>
  <si>
    <t>cd-ab</t>
  </si>
  <si>
    <t>^3</t>
  </si>
  <si>
    <t>c-d+a-b</t>
  </si>
  <si>
    <t>c-d-a+b</t>
  </si>
  <si>
    <t>*2</t>
  </si>
  <si>
    <t>d-a</t>
  </si>
  <si>
    <t>c+a-d-b</t>
  </si>
  <si>
    <t>összevonás</t>
  </si>
  <si>
    <t>szum</t>
  </si>
  <si>
    <t>1(3)</t>
  </si>
  <si>
    <t>2(6)</t>
  </si>
  <si>
    <t>tört</t>
  </si>
  <si>
    <t>B-A</t>
  </si>
  <si>
    <t>C-B</t>
  </si>
  <si>
    <t>D-C</t>
  </si>
  <si>
    <t>azonos</t>
  </si>
  <si>
    <t>I6:K11&gt;=0</t>
  </si>
  <si>
    <t>restrikciók</t>
  </si>
  <si>
    <t>I6:K11&lt;=1</t>
  </si>
  <si>
    <t>I4:L4&lt;=1</t>
  </si>
  <si>
    <t>b2&gt;=(B6:B11)</t>
  </si>
  <si>
    <t>c2&gt;=(B6:B11)</t>
  </si>
  <si>
    <t>b2&lt;=(E6:E11)</t>
  </si>
  <si>
    <t>c2&lt;=(E6:E11)</t>
  </si>
  <si>
    <t>(N6:N11)=0</t>
  </si>
  <si>
    <t>(H6:J11)&gt;=0</t>
  </si>
  <si>
    <t>e(i)</t>
  </si>
  <si>
    <t>opt</t>
  </si>
  <si>
    <t>OAM</t>
  </si>
  <si>
    <t>eset3</t>
  </si>
  <si>
    <t>eset4</t>
  </si>
  <si>
    <t>eset5</t>
  </si>
  <si>
    <t>eset6</t>
  </si>
  <si>
    <t>eset7</t>
  </si>
  <si>
    <t>eset8</t>
  </si>
  <si>
    <t>eset9</t>
  </si>
  <si>
    <t>eset10</t>
  </si>
  <si>
    <t>sorszám</t>
  </si>
  <si>
    <t>korreláció</t>
  </si>
  <si>
    <t>direkt</t>
  </si>
  <si>
    <t>inverz</t>
  </si>
  <si>
    <t>Azonos�t�:</t>
  </si>
  <si>
    <t>Objektumok:</t>
  </si>
  <si>
    <t>Attrib�tumok:</t>
  </si>
  <si>
    <t>Lepcs�k:</t>
  </si>
  <si>
    <t>Eltol�s:</t>
  </si>
  <si>
    <t>Le�r�s:</t>
  </si>
  <si>
    <t>COCO STD: 7152285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</si>
  <si>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</si>
  <si>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</si>
  <si>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</si>
  <si>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</si>
  <si>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</si>
  <si>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</si>
  <si>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</si>
  <si>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</si>
  <si>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</si>
  <si>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</si>
  <si>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</si>
  <si>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</si>
  <si>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</si>
  <si>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</si>
  <si>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</si>
  <si>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</si>
  <si>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L�pcs�k(1)</t>
  </si>
  <si>
    <t>S1</t>
  </si>
  <si>
    <t>(0+250)/(1)=250</t>
  </si>
  <si>
    <t>(0+300)/(1)=300</t>
  </si>
  <si>
    <t>(0+200)/(1)=200</t>
  </si>
  <si>
    <t>S2</t>
  </si>
  <si>
    <t>(0+100)/(1)=100</t>
  </si>
  <si>
    <t>(0+0)/(1)=0</t>
  </si>
  <si>
    <t>S3</t>
  </si>
  <si>
    <t>S4</t>
  </si>
  <si>
    <t>(0+150)/(1)=150</t>
  </si>
  <si>
    <t>S5</t>
  </si>
  <si>
    <t>S6</t>
  </si>
  <si>
    <t>S7</t>
  </si>
  <si>
    <t>S8</t>
  </si>
  <si>
    <t>S9</t>
  </si>
  <si>
    <t>S10</t>
  </si>
  <si>
    <t>L�pcs�k(2)</t>
  </si>
  <si>
    <t>COCO:STD</t>
  </si>
  <si>
    <t>Becsl�s</t>
  </si>
  <si>
    <t>T�ny+0</t>
  </si>
  <si>
    <t>Delta</t>
  </si>
  <si>
    <t>Delta/T�ny</t>
  </si>
  <si>
    <t>S1 �sszeg:</t>
  </si>
  <si>
    <t>S10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</si>
  <si>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</si>
  <si>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</si>
  <si>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</si>
  <si>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</si>
  <si>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</si>
  <si>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</si>
  <si>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</si>
  <si>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1.35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</si>
  <si>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0.15 mp (0 p)</t>
    </r>
  </si>
  <si>
    <t>dupla</t>
  </si>
  <si>
    <t>csak</t>
  </si>
  <si>
    <t>COCO STD: 9666074</t>
  </si>
  <si>
    <t>Y(A3)</t>
  </si>
  <si>
    <t>(287.1+0)/(2)=143.55</t>
  </si>
  <si>
    <t>(287.1+526.3)/(2)=406.7</t>
  </si>
  <si>
    <t>(95.7+0)/(2)=47.85</t>
  </si>
  <si>
    <t>(0+0)/(2)=0</t>
  </si>
  <si>
    <t>(191.4+526.3)/(2)=358.85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</si>
  <si>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1.34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</si>
  <si>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0.08 mp (0 p)</t>
    </r>
  </si>
  <si>
    <t>COCO STD: 8381559</t>
  </si>
  <si>
    <t>(250+50)/(2)=150</t>
  </si>
  <si>
    <t>(300+500)/(2)=400</t>
  </si>
  <si>
    <t>(200+0)/(2)=100</t>
  </si>
  <si>
    <t>(100+0)/(2)=50</t>
  </si>
  <si>
    <t>(250+400)/(2)=325</t>
  </si>
  <si>
    <t>(200+400)/(2)=300</t>
  </si>
  <si>
    <r>
      <t>A futtat�s id�tartama: </t>
    </r>
    <r>
      <rPr>
        <b/>
        <sz val="7"/>
        <color rgb="FF333333"/>
        <rFont val="Verdana"/>
        <family val="2"/>
        <charset val="238"/>
      </rPr>
      <t>0.05 mp (0 p)</t>
    </r>
  </si>
  <si>
    <t>isis</t>
  </si>
  <si>
    <t>D1I2</t>
  </si>
  <si>
    <t>COCO STD: 3357953</t>
  </si>
  <si>
    <t>(149.1+49.7)/(2)=99.4</t>
  </si>
  <si>
    <t>(298.3+497.1)/(2)=397.65</t>
  </si>
  <si>
    <t>(149.1+0)/(2)=74.55</t>
  </si>
  <si>
    <t>COCO STD: 8425364</t>
  </si>
  <si>
    <t>(312.9+573.6)/(2)=443.25</t>
  </si>
  <si>
    <t>(208.6+0)/(2)=104.3</t>
  </si>
  <si>
    <t>(312.9+521.5)/(2)=417.2</t>
  </si>
  <si>
    <t>(312.9+469.3)/(2)=391.1</t>
  </si>
  <si>
    <r>
      <t>A futtat�s id�tartama: </t>
    </r>
    <r>
      <rPr>
        <b/>
        <sz val="7"/>
        <color rgb="FF333333"/>
        <rFont val="Verdana"/>
        <family val="2"/>
        <charset val="238"/>
      </rPr>
      <t>0.06 mp (0 p)</t>
    </r>
  </si>
  <si>
    <t>csak direkt</t>
  </si>
  <si>
    <t>csak inverz</t>
  </si>
  <si>
    <t>D2I1</t>
  </si>
  <si>
    <t>new</t>
  </si>
  <si>
    <t>inicializálás</t>
  </si>
  <si>
    <t>regresszió</t>
  </si>
  <si>
    <t>a1</t>
  </si>
  <si>
    <t>a2</t>
  </si>
  <si>
    <t>a1x1</t>
  </si>
  <si>
    <t>a2x2</t>
  </si>
  <si>
    <t>additív</t>
  </si>
  <si>
    <t>multiplikatív</t>
  </si>
  <si>
    <t>reg_add</t>
  </si>
  <si>
    <t>reg_multi</t>
  </si>
  <si>
    <t>fuzzy_old</t>
  </si>
  <si>
    <t>fuzzy_ÁTLAG</t>
  </si>
  <si>
    <t>fuzzy_new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</si>
</sst>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2" borderId="0" xfId="0" applyFill="1"/>
    <xf numFmtId="0" fontId="0" fillId="4" borderId="1" xfId="0" applyFill="1" applyBorder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6" borderId="0" xfId="0" applyFill="1"/>
    <xf numFmtId="0" fontId="0" fillId="6" borderId="1" xfId="0" applyFill="1" applyBorder="1"/>
    <xf numFmtId="0" fontId="0" fillId="7" borderId="0" xfId="0" applyFill="1"/>
    <xf numFmtId="0" fontId="1" fillId="0" borderId="0" xfId="0" applyFont="1"/>
    <xf numFmtId="0" fontId="0" fillId="7" borderId="1" xfId="0" applyFill="1" applyBorder="1"/>
    <xf numFmtId="0" fontId="0" fillId="8" borderId="0" xfId="0" applyFill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9" borderId="8" xfId="0" applyFill="1" applyBorder="1"/>
    <xf numFmtId="0" fontId="0" fillId="9" borderId="6" xfId="0" applyFill="1" applyBorder="1"/>
    <xf numFmtId="0" fontId="0" fillId="9" borderId="3" xfId="0" applyFill="1" applyBorder="1"/>
    <xf numFmtId="0" fontId="0" fillId="9" borderId="9" xfId="0" applyFill="1" applyBorder="1"/>
    <xf numFmtId="0" fontId="0" fillId="9" borderId="4" xfId="0" applyFill="1" applyBorder="1"/>
    <xf numFmtId="0" fontId="0" fillId="10" borderId="3" xfId="0" applyFill="1" applyBorder="1"/>
    <xf numFmtId="0" fontId="0" fillId="10" borderId="8" xfId="0" applyFill="1" applyBorder="1"/>
    <xf numFmtId="0" fontId="0" fillId="10" borderId="6" xfId="0" applyFill="1" applyBorder="1"/>
    <xf numFmtId="0" fontId="0" fillId="10" borderId="4" xfId="0" applyFill="1" applyBorder="1"/>
    <xf numFmtId="0" fontId="1" fillId="10" borderId="6" xfId="0" applyFont="1" applyFill="1" applyBorder="1"/>
    <xf numFmtId="0" fontId="1" fillId="0" borderId="7" xfId="0" applyFont="1" applyBorder="1"/>
    <xf numFmtId="0" fontId="2" fillId="11" borderId="8" xfId="0" applyFont="1" applyFill="1" applyBorder="1"/>
    <xf numFmtId="0" fontId="2" fillId="11" borderId="0" xfId="0" applyFont="1" applyFill="1"/>
    <xf numFmtId="0" fontId="0" fillId="12" borderId="0" xfId="0" applyFill="1"/>
    <xf numFmtId="0" fontId="0" fillId="12" borderId="0" xfId="0" applyFont="1" applyFill="1"/>
    <xf numFmtId="0" fontId="0" fillId="0" borderId="3" xfId="0" applyBorder="1"/>
    <xf numFmtId="0" fontId="0" fillId="0" borderId="9" xfId="0" applyBorder="1"/>
    <xf numFmtId="0" fontId="0" fillId="0" borderId="8" xfId="0" applyBorder="1"/>
    <xf numFmtId="0" fontId="0" fillId="0" borderId="6" xfId="0" applyBorder="1"/>
    <xf numFmtId="0" fontId="0" fillId="0" borderId="1" xfId="0" applyFont="1" applyBorder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9" fillId="14" borderId="12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left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4" fillId="0" borderId="0" xfId="1"/>
    <xf numFmtId="0" fontId="11" fillId="0" borderId="0" xfId="0" applyFont="1"/>
    <xf numFmtId="2" fontId="0" fillId="4" borderId="2" xfId="0" applyNumberFormat="1" applyFill="1" applyBorder="1"/>
    <xf numFmtId="2" fontId="0" fillId="0" borderId="0" xfId="0" applyNumberFormat="1"/>
    <xf numFmtId="2" fontId="0" fillId="4" borderId="2" xfId="0" applyNumberFormat="1" applyFont="1" applyFill="1" applyBorder="1"/>
    <xf numFmtId="2" fontId="0" fillId="0" borderId="13" xfId="0" applyNumberFormat="1" applyBorder="1"/>
    <xf numFmtId="2" fontId="0" fillId="0" borderId="15" xfId="0" applyNumberFormat="1" applyBorder="1"/>
    <xf numFmtId="2" fontId="0" fillId="0" borderId="1" xfId="0" applyNumberFormat="1" applyBorder="1"/>
    <xf numFmtId="2" fontId="0" fillId="2" borderId="1" xfId="0" applyNumberFormat="1" applyFill="1" applyBorder="1"/>
    <xf numFmtId="2" fontId="0" fillId="4" borderId="1" xfId="0" applyNumberFormat="1" applyFill="1" applyBorder="1"/>
    <xf numFmtId="2" fontId="0" fillId="6" borderId="1" xfId="0" applyNumberFormat="1" applyFill="1" applyBorder="1"/>
    <xf numFmtId="2" fontId="0" fillId="0" borderId="1" xfId="0" applyNumberFormat="1" applyFont="1" applyBorder="1"/>
    <xf numFmtId="2" fontId="0" fillId="3" borderId="1" xfId="0" applyNumberFormat="1" applyFill="1" applyBorder="1"/>
    <xf numFmtId="2" fontId="0" fillId="5" borderId="1" xfId="0" applyNumberFormat="1" applyFill="1" applyBorder="1"/>
    <xf numFmtId="2" fontId="0" fillId="7" borderId="1" xfId="0" applyNumberFormat="1" applyFill="1" applyBorder="1"/>
    <xf numFmtId="2" fontId="0" fillId="2" borderId="2" xfId="0" applyNumberFormat="1" applyFill="1" applyBorder="1"/>
    <xf numFmtId="2" fontId="0" fillId="5" borderId="2" xfId="0" applyNumberFormat="1" applyFill="1" applyBorder="1"/>
    <xf numFmtId="2" fontId="2" fillId="11" borderId="0" xfId="0" applyNumberFormat="1" applyFont="1" applyFill="1"/>
    <xf numFmtId="2" fontId="0" fillId="3" borderId="2" xfId="0" applyNumberFormat="1" applyFill="1" applyBorder="1"/>
    <xf numFmtId="2" fontId="0" fillId="0" borderId="0" xfId="0" applyNumberFormat="1" applyBorder="1"/>
    <xf numFmtId="2" fontId="0" fillId="0" borderId="0" xfId="0" applyNumberFormat="1" applyFont="1" applyBorder="1"/>
    <xf numFmtId="2" fontId="0" fillId="6" borderId="0" xfId="0" applyNumberFormat="1" applyFill="1"/>
    <xf numFmtId="2" fontId="0" fillId="4" borderId="0" xfId="0" applyNumberFormat="1" applyFill="1"/>
    <xf numFmtId="2" fontId="0" fillId="0" borderId="14" xfId="0" applyNumberFormat="1" applyBorder="1"/>
    <xf numFmtId="2" fontId="0" fillId="4" borderId="0" xfId="0" applyNumberFormat="1" applyFont="1" applyFill="1"/>
    <xf numFmtId="2" fontId="0" fillId="3" borderId="0" xfId="0" applyNumberFormat="1" applyFill="1"/>
    <xf numFmtId="2" fontId="0" fillId="2" borderId="16" xfId="0" applyNumberFormat="1" applyFill="1" applyBorder="1"/>
    <xf numFmtId="2" fontId="0" fillId="2" borderId="17" xfId="0" applyNumberFormat="1" applyFill="1" applyBorder="1"/>
    <xf numFmtId="2" fontId="13" fillId="0" borderId="0" xfId="0" applyNumberFormat="1" applyFont="1" applyFill="1" applyBorder="1"/>
    <xf numFmtId="0" fontId="13" fillId="0" borderId="0" xfId="0" applyFont="1"/>
    <xf numFmtId="0" fontId="14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24CF743-3052-4069-811B-30AE8A3E0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8D5F0C1-000F-4AC3-9655-3C3D5A6D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D098E91-0112-4E9F-B867-1DDC3F003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3D44FA94-A7F1-4A21-BE9B-DBAA55C9B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0</xdr:colOff>
      <xdr:row>0</xdr:row>
      <xdr:rowOff>0</xdr:rowOff>
    </xdr:from>
    <xdr:to>
      <xdr:col>55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5AF02335-6407-4E74-80B9-8A06B6CD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9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838155920210502101311.html" TargetMode="External"/><Relationship Id="rId2" Type="http://schemas.openxmlformats.org/officeDocument/2006/relationships/hyperlink" Target="https://miau.my-x.hu/myx-free/coco/test/966607420210502095902.html" TargetMode="External"/><Relationship Id="rId1" Type="http://schemas.openxmlformats.org/officeDocument/2006/relationships/hyperlink" Target="https://miau.my-x.hu/myx-free/coco/test/715228520210502095709.html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miau.my-x.hu/myx-free/coco/test/842536420210502101642.html" TargetMode="External"/><Relationship Id="rId4" Type="http://schemas.openxmlformats.org/officeDocument/2006/relationships/hyperlink" Target="https://miau.my-x.hu/myx-free/coco/test/3357953202105021015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2493-C922-4A54-8152-E866C7373F4B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0" width="13.44140625" bestFit="1" customWidth="1"/>
    <col min="11" max="12" width="7.88671875" bestFit="1" customWidth="1"/>
    <col min="13" max="14" width="13.44140625" bestFit="1" customWidth="1"/>
    <col min="15" max="15" width="12.33203125" bestFit="1" customWidth="1"/>
    <col min="16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2.4</v>
      </c>
      <c r="C2" s="15">
        <v>2.6</v>
      </c>
      <c r="D2" s="15">
        <v>5</v>
      </c>
      <c r="E2" s="38">
        <f>S4</f>
        <v>7.0161962740364472E-2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1.9797295691727403</v>
      </c>
      <c r="J4" s="4">
        <f>B4+(C4-B4)*(B2-B9)/(C9-B9)</f>
        <v>-6248344485630418</v>
      </c>
      <c r="K4" s="7">
        <f>B4+(C4-B4)*(C2-B7)/(C7-B7)</f>
        <v>3.9507743464580664E-2</v>
      </c>
      <c r="L4" s="8">
        <f>D4-(D4-E4)*(C2-D10)/(E10-D10)</f>
        <v>1351079888211149.8</v>
      </c>
      <c r="M4">
        <f>MIN(I4,K4)</f>
        <v>3.9507743464580664E-2</v>
      </c>
      <c r="N4">
        <f>MIN(J4,L4)</f>
        <v>-6248344485630418</v>
      </c>
      <c r="O4" s="10">
        <f>(C4-B4)*(C8-B8)-(C8-B8)*(1-M4)*((C4-B4)-M4)</f>
        <v>2.0740134177967467E-2</v>
      </c>
      <c r="P4" s="12">
        <f>(C4-B4)*(C11-B11)-(C11-B11)*(1-N4)*((C4-B4)-N4)</f>
        <v>-1083627876627637.1</v>
      </c>
      <c r="Q4">
        <f>O4*C8</f>
        <v>6.4700772739326964E-2</v>
      </c>
      <c r="R4">
        <f>P4*C11</f>
        <v>-76029458704368.609</v>
      </c>
      <c r="S4" s="39">
        <f>(Q4+R4)/(O4+P4)</f>
        <v>7.0161962740364472E-2</v>
      </c>
      <c r="T4" s="27" t="s">
        <v>31</v>
      </c>
      <c r="U4" s="29" t="s">
        <v>30</v>
      </c>
    </row>
    <row r="5" spans="1:23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0.11852323039374199</v>
      </c>
    </row>
    <row r="6" spans="1:23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T6" s="25">
        <v>2</v>
      </c>
      <c r="U6" s="21">
        <f>N4*3</f>
        <v>-1.8745033456891256E+16</v>
      </c>
    </row>
    <row r="7" spans="1:23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T10" s="27" t="s">
        <v>36</v>
      </c>
      <c r="U10" s="29" t="s">
        <v>30</v>
      </c>
    </row>
    <row r="11" spans="1:23" x14ac:dyDescent="0.3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T11" s="25">
        <v>1</v>
      </c>
      <c r="U11" s="21">
        <f>1-M4</f>
        <v>0.96049225653541936</v>
      </c>
    </row>
    <row r="12" spans="1:23" ht="15" thickBot="1" x14ac:dyDescent="0.35">
      <c r="T12" s="26">
        <v>2</v>
      </c>
      <c r="U12" s="22">
        <f>1-N4</f>
        <v>6248344485630419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4.6825853809893481E-3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1.1712542643332415E+32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6.1666127327707624E-5</v>
      </c>
    </row>
    <row r="21" spans="1:23" ht="15" thickBot="1" x14ac:dyDescent="0.35">
      <c r="A21" t="s">
        <v>15</v>
      </c>
      <c r="T21" s="26">
        <v>2</v>
      </c>
      <c r="U21" s="22">
        <f>N4^3</f>
        <v>-2.4394667079392407E+47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-0.53554282124758368</v>
      </c>
    </row>
    <row r="24" spans="1:23" ht="15" thickBot="1" x14ac:dyDescent="0.35">
      <c r="T24" s="26">
        <v>6</v>
      </c>
      <c r="U24" s="22">
        <f>D11-E11+B11-C11</f>
        <v>-1.8041124150158794E-15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-1.3918302066429078E-9</v>
      </c>
    </row>
    <row r="27" spans="1:23" ht="15" thickBot="1" x14ac:dyDescent="0.35">
      <c r="T27" s="26">
        <v>6</v>
      </c>
      <c r="U27" s="22">
        <f>D11-E11-B11+C11</f>
        <v>-1.7486012637846216E-15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7.9015486929161327E-2</v>
      </c>
    </row>
    <row r="30" spans="1:23" ht="15" thickBot="1" x14ac:dyDescent="0.35">
      <c r="T30" s="32">
        <v>2</v>
      </c>
      <c r="U30" s="22">
        <f>2*N4</f>
        <v>-1.2496688971260836E+16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1.5608617936631161E-3</v>
      </c>
    </row>
    <row r="36" spans="20:21" ht="15" thickBot="1" x14ac:dyDescent="0.35">
      <c r="T36" s="32">
        <v>2</v>
      </c>
      <c r="U36" s="22">
        <f>N4^2</f>
        <v>3.9041808811108053E+31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1.8434748746235674</v>
      </c>
    </row>
    <row r="42" spans="20:21" x14ac:dyDescent="0.3">
      <c r="T42" s="31">
        <v>2</v>
      </c>
      <c r="U42" s="21">
        <f>(U30*U33)+(U36*U39)</f>
        <v>-1.4076412607785782E+17</v>
      </c>
    </row>
    <row r="43" spans="20:21" ht="15" thickBot="1" x14ac:dyDescent="0.35">
      <c r="T43" s="34" t="s">
        <v>46</v>
      </c>
      <c r="U43" s="35">
        <f>U41+U42</f>
        <v>-1.4076412607785782E+17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80.314964220329003</v>
      </c>
    </row>
    <row r="46" spans="20:21" x14ac:dyDescent="0.3">
      <c r="T46" s="25" t="s">
        <v>48</v>
      </c>
      <c r="U46" s="21">
        <f>U6*W9*U12+U15*U18+U21*U24*U27</f>
        <v>-3.0754150457270364E+18</v>
      </c>
    </row>
    <row r="47" spans="20:21" ht="15" thickBot="1" x14ac:dyDescent="0.35">
      <c r="T47" s="26" t="s">
        <v>46</v>
      </c>
      <c r="U47" s="22">
        <f>SUM(U45:U46)</f>
        <v>-3.0754150457270364E+18</v>
      </c>
    </row>
    <row r="48" spans="20:21" x14ac:dyDescent="0.3">
      <c r="T48" s="36" t="s">
        <v>49</v>
      </c>
      <c r="U48">
        <f>U47/U43/3</f>
        <v>7.2826676592917297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CB79C-551F-4FC5-841C-E4EECDC37565}">
  <dimension ref="A1:W48"/>
  <sheetViews>
    <sheetView zoomScale="60" zoomScaleNormal="60" workbookViewId="0">
      <selection activeCell="M4" sqref="M4:N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2.1</v>
      </c>
      <c r="C2" s="15">
        <v>2.9</v>
      </c>
      <c r="D2" s="15">
        <v>5</v>
      </c>
      <c r="E2" s="37">
        <f>S4</f>
        <v>4.1995316064215471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ht="31.2" x14ac:dyDescent="0.6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</v>
      </c>
      <c r="J4" s="4">
        <f>MAX(I9:K9)</f>
        <v>1</v>
      </c>
      <c r="K4" s="7">
        <f>MAX(I7:K7)</f>
        <v>6.3021688129998685E-2</v>
      </c>
      <c r="L4" s="8">
        <f>MAX(I10:K10)</f>
        <v>1</v>
      </c>
      <c r="M4" s="83">
        <f>AVERAGE(I4,K4)</f>
        <v>3.1510844064999342E-2</v>
      </c>
      <c r="N4" s="83">
        <f>AVERAGE(J4,L4)</f>
        <v>1</v>
      </c>
      <c r="O4" s="10">
        <f>(C4-B4)*(C8-B8)-(C8-B8)*(1-M4)*((C4-B4)-M4)</f>
        <v>1.660952713858932E-2</v>
      </c>
      <c r="P4" s="12">
        <f>(C4-B4)*(C11-B11)-(C11-B11)*(1-N4)*((C4-B4)-N4)</f>
        <v>2.7755575615628914E-17</v>
      </c>
      <c r="Q4">
        <f>O4*C8</f>
        <v>5.181496086188131E-2</v>
      </c>
      <c r="R4">
        <f>P4*C11</f>
        <v>1.9473856621811261E-18</v>
      </c>
      <c r="S4" s="37">
        <f>U48</f>
        <v>4.1995316064215471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9.453253219499802E-2</v>
      </c>
    </row>
    <row r="6" spans="1:23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I6" s="40">
        <f>IF(B2&lt;=C6,B4+(C4-B4)*(B2-B6)/(C6-B6),0)</f>
        <v>-1.0135215477037633E-2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I7" s="42">
        <f>IF(C2&lt;=C7,B4+(C4-B4)*(C2-B7)/(C7-B7),0)</f>
        <v>6.3021688129998685E-2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0.96848915593500062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2.9787998810661132E-3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3.1288166184370955E-5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-0.53554282124758368</v>
      </c>
    </row>
    <row r="24" spans="1:23" ht="15" thickBot="1" x14ac:dyDescent="0.35">
      <c r="T24" s="26">
        <v>6</v>
      </c>
      <c r="U24" s="22">
        <f>D11-E11+B11-C11</f>
        <v>-1.8041124150158794E-15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-1.3918302066429078E-9</v>
      </c>
    </row>
    <row r="27" spans="1:23" ht="15" thickBot="1" x14ac:dyDescent="0.35">
      <c r="T27" s="26">
        <v>6</v>
      </c>
      <c r="U27" s="22">
        <f>D11-E11-B11+C11</f>
        <v>-1.7486012637846216E-15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6.3021688129998685E-2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9.9293329368870431E-4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1.4704656815108861</v>
      </c>
    </row>
    <row r="42" spans="20:21" x14ac:dyDescent="0.3">
      <c r="T42" s="31">
        <v>2</v>
      </c>
      <c r="U42" s="21">
        <f>(U30*U33)+(U36*U39)</f>
        <v>10.995372044566183</v>
      </c>
    </row>
    <row r="43" spans="20:21" ht="15" thickBot="1" x14ac:dyDescent="0.35">
      <c r="T43" s="34" t="s">
        <v>46</v>
      </c>
      <c r="U43" s="35">
        <f>U41+U42</f>
        <v>12.465837726077069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64.06401314360572</v>
      </c>
    </row>
    <row r="46" spans="20:21" x14ac:dyDescent="0.3">
      <c r="T46" s="25" t="s">
        <v>48</v>
      </c>
      <c r="U46" s="21">
        <f>U6*W9*U12+U15*U18+U21*U24*U27</f>
        <v>92.98802544994254</v>
      </c>
    </row>
    <row r="47" spans="20:21" ht="15" thickBot="1" x14ac:dyDescent="0.35">
      <c r="T47" s="26" t="s">
        <v>46</v>
      </c>
      <c r="U47" s="22">
        <f>SUM(U45:U46)</f>
        <v>157.05203859354828</v>
      </c>
    </row>
    <row r="48" spans="20:21" x14ac:dyDescent="0.3">
      <c r="T48" s="36" t="s">
        <v>49</v>
      </c>
      <c r="U48">
        <f>U47/U43/3</f>
        <v>4.1995316064215471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F4A94-8170-4F94-846F-E9CE920C808D}">
  <dimension ref="A1:W48"/>
  <sheetViews>
    <sheetView zoomScale="60" zoomScaleNormal="60" workbookViewId="0">
      <selection activeCell="M4" sqref="M4:N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2.2999999999999998</v>
      </c>
      <c r="C2" s="15">
        <v>2.2999999999999998</v>
      </c>
      <c r="D2" s="15">
        <v>4</v>
      </c>
      <c r="E2" s="37">
        <f>S4</f>
        <v>3.433955244861925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ht="31.2" x14ac:dyDescent="0.6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1.0135215502083338E-2</v>
      </c>
      <c r="J4" s="4">
        <f>MAX(I9:K9)</f>
        <v>1</v>
      </c>
      <c r="K4" s="7">
        <f>MAX(I7:K7)</f>
        <v>1.5993798799162608E-2</v>
      </c>
      <c r="L4" s="8">
        <f>MAX(I10:K10)</f>
        <v>1</v>
      </c>
      <c r="M4" s="83">
        <f>AVERAGE(I4,K4)</f>
        <v>1.3064507150622972E-2</v>
      </c>
      <c r="N4" s="83">
        <f>AVERAGE(J4,L4)</f>
        <v>1</v>
      </c>
      <c r="O4" s="10">
        <f>(C4-B4)*(C8-B8)-(C8-B8)*(1-M4)*((C4-B4)-M4)</f>
        <v>6.9508994145119907E-3</v>
      </c>
      <c r="P4" s="12">
        <f>(C4-B4)*(C11-B11)-(C11-B11)*(1-N4)*((C4-B4)-N4)</f>
        <v>2.7755575615628914E-17</v>
      </c>
      <c r="Q4">
        <f>O4*C8</f>
        <v>2.1683975595009123E-2</v>
      </c>
      <c r="R4">
        <f>P4*C11</f>
        <v>1.9473856621811261E-18</v>
      </c>
      <c r="S4" s="37">
        <f>U48</f>
        <v>3.433955244861925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3.9193521451868912E-2</v>
      </c>
    </row>
    <row r="6" spans="1:23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I6" s="40">
        <f>IF(B2&lt;=C6,B4+(C4-B4)*(B2-B6)/(C6-B6),0)</f>
        <v>1.0135215502083338E-2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I7" s="42">
        <f>IF(C2&lt;=C7,B4+(C4-B4)*(C2-B7)/(C7-B7),0)</f>
        <v>1.5993798799162608E-2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0.98693549284937698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5.1204404126603629E-4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2.2298676795180049E-6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-0.53554282124758368</v>
      </c>
    </row>
    <row r="24" spans="1:23" ht="15" thickBot="1" x14ac:dyDescent="0.35">
      <c r="T24" s="26">
        <v>6</v>
      </c>
      <c r="U24" s="22">
        <f>D11-E11+B11-C11</f>
        <v>-1.8041124150158794E-15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-1.3918302066429078E-9</v>
      </c>
    </row>
    <row r="27" spans="1:23" ht="15" thickBot="1" x14ac:dyDescent="0.35">
      <c r="T27" s="26">
        <v>6</v>
      </c>
      <c r="U27" s="22">
        <f>D11-E11-B11+C11</f>
        <v>-1.7486012637846216E-15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2.6129014301245944E-2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1.7068134708867876E-4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0.60978932250124895</v>
      </c>
    </row>
    <row r="42" spans="20:21" x14ac:dyDescent="0.3">
      <c r="T42" s="31">
        <v>2</v>
      </c>
      <c r="U42" s="21">
        <f>(U30*U33)+(U36*U39)</f>
        <v>10.995372044566183</v>
      </c>
    </row>
    <row r="43" spans="20:21" ht="15" thickBot="1" x14ac:dyDescent="0.35">
      <c r="T43" s="34" t="s">
        <v>46</v>
      </c>
      <c r="U43" s="35">
        <f>U41+U42</f>
        <v>11.605161367067431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26.566788781788034</v>
      </c>
    </row>
    <row r="46" spans="20:21" x14ac:dyDescent="0.3">
      <c r="T46" s="25" t="s">
        <v>48</v>
      </c>
      <c r="U46" s="21">
        <f>U6*W9*U12+U15*U18+U21*U24*U27</f>
        <v>92.98802544994254</v>
      </c>
    </row>
    <row r="47" spans="20:21" ht="15" thickBot="1" x14ac:dyDescent="0.35">
      <c r="T47" s="26" t="s">
        <v>46</v>
      </c>
      <c r="U47" s="22">
        <f>SUM(U45:U46)</f>
        <v>119.55481423173057</v>
      </c>
    </row>
    <row r="48" spans="20:21" x14ac:dyDescent="0.3">
      <c r="T48" s="36" t="s">
        <v>49</v>
      </c>
      <c r="U48">
        <f>U47/U43/3</f>
        <v>3.433955244861925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508B-90B7-40D3-9CA8-22EDE732E7D4}">
  <dimension ref="A1:W48"/>
  <sheetViews>
    <sheetView zoomScale="60" zoomScaleNormal="60" workbookViewId="0">
      <selection activeCell="M4" sqref="M4:N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2.5</v>
      </c>
      <c r="C2" s="15">
        <v>2.1</v>
      </c>
      <c r="D2" s="15">
        <v>3</v>
      </c>
      <c r="E2" s="37">
        <f>S4</f>
        <v>3.5354493715932329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ht="31.2" x14ac:dyDescent="0.6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3.0405646481204352E-2</v>
      </c>
      <c r="J4" s="4">
        <f>MAX(I9:K9)</f>
        <v>1</v>
      </c>
      <c r="K4" s="7">
        <f>MAX(I7:K7)</f>
        <v>3.1783568888394011E-4</v>
      </c>
      <c r="L4" s="8">
        <f>MAX(I10:K10)</f>
        <v>1</v>
      </c>
      <c r="M4" s="83">
        <f>AVERAGE(I4,K4)</f>
        <v>1.5361741085044145E-2</v>
      </c>
      <c r="N4" s="83">
        <f>AVERAGE(J4,L4)</f>
        <v>1</v>
      </c>
      <c r="O4" s="10">
        <f>(C4-B4)*(C8-B8)-(C8-B8)*(1-M4)*((C4-B4)-M4)</f>
        <v>8.1636806140740203E-3</v>
      </c>
      <c r="P4" s="12">
        <f>(C4-B4)*(C11-B11)-(C11-B11)*(1-N4)*((C4-B4)-N4)</f>
        <v>2.7755575615628914E-17</v>
      </c>
      <c r="Q4">
        <f>O4*C8</f>
        <v>2.5467359063123265E-2</v>
      </c>
      <c r="R4">
        <f>P4*C11</f>
        <v>1.9473856621811261E-18</v>
      </c>
      <c r="S4" s="37">
        <f>U48</f>
        <v>3.5354493715932329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4.6085223255132438E-2</v>
      </c>
    </row>
    <row r="6" spans="1:23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I6" s="40">
        <f>IF(B2&lt;=C6,B4+(C4-B4)*(B2-B6)/(C6-B6),0)</f>
        <v>3.0405646481204352E-2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I7" s="42">
        <f>IF(C2&lt;=C7,B4+(C4-B4)*(C2-B7)/(C7-B7),0)</f>
        <v>3.1783568888394011E-4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0.98463825891495582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7.079492674917998E-4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3.6251111161852299E-6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-0.53554282124758368</v>
      </c>
    </row>
    <row r="24" spans="1:23" ht="15" thickBot="1" x14ac:dyDescent="0.35">
      <c r="T24" s="26">
        <v>6</v>
      </c>
      <c r="U24" s="22">
        <f>D11-E11+B11-C11</f>
        <v>-1.8041124150158794E-15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-1.3918302066429078E-9</v>
      </c>
    </row>
    <row r="27" spans="1:23" ht="15" thickBot="1" x14ac:dyDescent="0.35">
      <c r="T27" s="26">
        <v>6</v>
      </c>
      <c r="U27" s="22">
        <f>D11-E11-B11+C11</f>
        <v>-1.7486012637846216E-15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3.0723482170088291E-2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2.3598308916393328E-4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0.7169944242044729</v>
      </c>
    </row>
    <row r="42" spans="20:21" x14ac:dyDescent="0.3">
      <c r="T42" s="31">
        <v>2</v>
      </c>
      <c r="U42" s="21">
        <f>(U30*U33)+(U36*U39)</f>
        <v>10.995372044566183</v>
      </c>
    </row>
    <row r="43" spans="20:21" ht="15" thickBot="1" x14ac:dyDescent="0.35">
      <c r="T43" s="34" t="s">
        <v>46</v>
      </c>
      <c r="U43" s="35">
        <f>U41+U42</f>
        <v>11.712366468770655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31.237410565712064</v>
      </c>
    </row>
    <row r="46" spans="20:21" x14ac:dyDescent="0.3">
      <c r="T46" s="25" t="s">
        <v>48</v>
      </c>
      <c r="U46" s="21">
        <f>U6*W9*U12+U15*U18+U21*U24*U27</f>
        <v>92.98802544994254</v>
      </c>
    </row>
    <row r="47" spans="20:21" ht="15" thickBot="1" x14ac:dyDescent="0.35">
      <c r="T47" s="26" t="s">
        <v>46</v>
      </c>
      <c r="U47" s="22">
        <f>SUM(U45:U46)</f>
        <v>124.22543601565461</v>
      </c>
    </row>
    <row r="48" spans="20:21" x14ac:dyDescent="0.3">
      <c r="T48" s="36" t="s">
        <v>49</v>
      </c>
      <c r="U48">
        <f>U47/U43/3</f>
        <v>3.5354493715932329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53F16-FE31-4E8F-8073-84062947CD5D}">
  <dimension ref="A1:W48"/>
  <sheetViews>
    <sheetView zoomScale="60" zoomScaleNormal="60" workbookViewId="0">
      <selection activeCell="M4" sqref="M4:N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2.8</v>
      </c>
      <c r="C2" s="15">
        <v>2.7</v>
      </c>
      <c r="D2" s="15">
        <v>5</v>
      </c>
      <c r="E2" s="37">
        <f>S4</f>
        <v>5.0032227767121036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ht="31.2" x14ac:dyDescent="0.6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6.0811292949885826E-2</v>
      </c>
      <c r="J4" s="4">
        <f>MAX(I9:K9)</f>
        <v>1</v>
      </c>
      <c r="K4" s="7">
        <f>MAX(I7:K7)</f>
        <v>4.7345725019720016E-2</v>
      </c>
      <c r="L4" s="8">
        <f>MAX(I10:K10)</f>
        <v>1</v>
      </c>
      <c r="M4" s="83">
        <f>AVERAGE(I4,K4)</f>
        <v>5.4078508984802917E-2</v>
      </c>
      <c r="N4" s="83">
        <f>AVERAGE(J4,L4)</f>
        <v>1</v>
      </c>
      <c r="O4" s="10">
        <f>(C4-B4)*(C8-B8)-(C8-B8)*(1-M4)*((C4-B4)-M4)</f>
        <v>2.8178263687666544E-2</v>
      </c>
      <c r="P4" s="12">
        <f>(C4-B4)*(C11-B11)-(C11-B11)*(1-N4)*((C4-B4)-N4)</f>
        <v>2.7755575615628914E-17</v>
      </c>
      <c r="Q4">
        <f>O4*C8</f>
        <v>8.790470781916665E-2</v>
      </c>
      <c r="R4">
        <f>P4*C11</f>
        <v>1.9473856621811261E-18</v>
      </c>
      <c r="S4" s="37">
        <f>U48</f>
        <v>5.0032227767121036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0.16223552695440874</v>
      </c>
    </row>
    <row r="6" spans="1:23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I6" s="40">
        <f>IF(B2&lt;=C6,B4+(C4-B4)*(B2-B6)/(C6-B6),0)</f>
        <v>6.0811292949885826E-2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I7" s="42">
        <f>IF(C2&lt;=C7,B4+(C4-B4)*(C2-B7)/(C7-B7),0)</f>
        <v>4.7345725019720016E-2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0.94592149101519707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8.7734554020582299E-3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1.5815179559599123E-4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-0.53554282124758368</v>
      </c>
    </row>
    <row r="24" spans="1:23" ht="15" thickBot="1" x14ac:dyDescent="0.35">
      <c r="T24" s="26">
        <v>6</v>
      </c>
      <c r="U24" s="22">
        <f>D11-E11+B11-C11</f>
        <v>-1.8041124150158794E-15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-1.3918302066429078E-9</v>
      </c>
    </row>
    <row r="27" spans="1:23" ht="15" thickBot="1" x14ac:dyDescent="0.35">
      <c r="T27" s="26">
        <v>6</v>
      </c>
      <c r="U27" s="22">
        <f>D11-E11-B11+C11</f>
        <v>-1.7486012637846216E-15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0.10815701796960583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2.9244851340194098E-3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2.5229408716047628</v>
      </c>
    </row>
    <row r="42" spans="20:21" x14ac:dyDescent="0.3">
      <c r="T42" s="31">
        <v>2</v>
      </c>
      <c r="U42" s="21">
        <f>(U30*U33)+(U36*U39)</f>
        <v>10.995372044566183</v>
      </c>
    </row>
    <row r="43" spans="20:21" ht="15" thickBot="1" x14ac:dyDescent="0.35">
      <c r="T43" s="34" t="s">
        <v>46</v>
      </c>
      <c r="U43" s="35">
        <f>U41+U42</f>
        <v>13.518312916170945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109.91736780478112</v>
      </c>
    </row>
    <row r="46" spans="20:21" x14ac:dyDescent="0.3">
      <c r="T46" s="25" t="s">
        <v>48</v>
      </c>
      <c r="U46" s="21">
        <f>U6*W9*U12+U15*U18+U21*U24*U27</f>
        <v>92.98802544994254</v>
      </c>
    </row>
    <row r="47" spans="20:21" ht="15" thickBot="1" x14ac:dyDescent="0.35">
      <c r="T47" s="26" t="s">
        <v>46</v>
      </c>
      <c r="U47" s="22">
        <f>SUM(U45:U46)</f>
        <v>202.90539325472366</v>
      </c>
    </row>
    <row r="48" spans="20:21" x14ac:dyDescent="0.3">
      <c r="T48" s="36" t="s">
        <v>49</v>
      </c>
      <c r="U48">
        <f>U47/U43/3</f>
        <v>5.0032227767121036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5B165-52D2-4FD0-99A8-1C847F3A3728}">
  <dimension ref="A1:W48"/>
  <sheetViews>
    <sheetView zoomScale="60" zoomScaleNormal="60" workbookViewId="0">
      <selection activeCell="M4" sqref="M4:N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2.2000000000000002</v>
      </c>
      <c r="C2" s="15">
        <v>2.9</v>
      </c>
      <c r="D2" s="15">
        <v>3</v>
      </c>
      <c r="E2" s="37">
        <f>S4</f>
        <v>4.1995316066634212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ht="31.2" x14ac:dyDescent="0.6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1.2522874893636518E-11</v>
      </c>
      <c r="J4" s="4">
        <f>MAX(I9:K9)</f>
        <v>1</v>
      </c>
      <c r="K4" s="7">
        <f>MAX(I7:K7)</f>
        <v>6.3021688129998685E-2</v>
      </c>
      <c r="L4" s="8">
        <f>MAX(I10:K10)</f>
        <v>1</v>
      </c>
      <c r="M4" s="83">
        <f>AVERAGE(I4,K4)</f>
        <v>3.1510844071260778E-2</v>
      </c>
      <c r="N4" s="83">
        <f>AVERAGE(J4,L4)</f>
        <v>1</v>
      </c>
      <c r="O4" s="10">
        <f>(C4-B4)*(C8-B8)-(C8-B8)*(1-M4)*((C4-B4)-M4)</f>
        <v>1.6609527141836944E-2</v>
      </c>
      <c r="P4" s="12">
        <f>(C4-B4)*(C11-B11)-(C11-B11)*(1-N4)*((C4-B4)-N4)</f>
        <v>2.7755575615628914E-17</v>
      </c>
      <c r="Q4">
        <f>O4*C8</f>
        <v>5.1814960872012573E-2</v>
      </c>
      <c r="R4">
        <f>P4*C11</f>
        <v>1.9473856621811261E-18</v>
      </c>
      <c r="S4" s="37">
        <f>U48</f>
        <v>4.1995316066634212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9.4532532213782328E-2</v>
      </c>
    </row>
    <row r="6" spans="1:23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I6" s="40">
        <f>IF(B2&lt;=C6,B4+(C4-B4)*(B2-B6)/(C6-B6),0)</f>
        <v>1.2522874893636518E-11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I7" s="42">
        <f>IF(C2&lt;=C7,B4+(C4-B4)*(C2-B7)/(C7-B7),0)</f>
        <v>6.3021688129998685E-2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0.96848915592873919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2.9787998822499318E-3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3.1288166203022518E-5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-0.53554282124758368</v>
      </c>
    </row>
    <row r="24" spans="1:23" ht="15" thickBot="1" x14ac:dyDescent="0.35">
      <c r="T24" s="26">
        <v>6</v>
      </c>
      <c r="U24" s="22">
        <f>D11-E11+B11-C11</f>
        <v>-1.8041124150158794E-15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-1.3918302066429078E-9</v>
      </c>
    </row>
    <row r="27" spans="1:23" ht="15" thickBot="1" x14ac:dyDescent="0.35">
      <c r="T27" s="26">
        <v>6</v>
      </c>
      <c r="U27" s="22">
        <f>D11-E11-B11+C11</f>
        <v>-1.7486012637846216E-15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6.3021688142521556E-2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9.9293329408331053E-4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1.4704656818029727</v>
      </c>
    </row>
    <row r="42" spans="20:21" x14ac:dyDescent="0.3">
      <c r="T42" s="31">
        <v>2</v>
      </c>
      <c r="U42" s="21">
        <f>(U30*U33)+(U36*U39)</f>
        <v>10.995372044566183</v>
      </c>
    </row>
    <row r="43" spans="20:21" ht="15" thickBot="1" x14ac:dyDescent="0.35">
      <c r="T43" s="34" t="s">
        <v>46</v>
      </c>
      <c r="U43" s="35">
        <f>U41+U42</f>
        <v>12.465837726369156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64.064013156331114</v>
      </c>
    </row>
    <row r="46" spans="20:21" x14ac:dyDescent="0.3">
      <c r="T46" s="25" t="s">
        <v>48</v>
      </c>
      <c r="U46" s="21">
        <f>U6*W9*U12+U15*U18+U21*U24*U27</f>
        <v>92.98802544994254</v>
      </c>
    </row>
    <row r="47" spans="20:21" ht="15" thickBot="1" x14ac:dyDescent="0.35">
      <c r="T47" s="26" t="s">
        <v>46</v>
      </c>
      <c r="U47" s="22">
        <f>SUM(U45:U46)</f>
        <v>157.05203860627364</v>
      </c>
    </row>
    <row r="48" spans="20:21" x14ac:dyDescent="0.3">
      <c r="T48" s="36" t="s">
        <v>49</v>
      </c>
      <c r="U48">
        <f>U47/U43/3</f>
        <v>4.1995316066634212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FD8C-5D98-4784-B698-D87638775BA0}">
  <dimension ref="A1:W48"/>
  <sheetViews>
    <sheetView zoomScale="60" zoomScaleNormal="60" workbookViewId="0">
      <selection activeCell="M4" sqref="M4:N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2.5</v>
      </c>
      <c r="C2" s="15">
        <v>2.5</v>
      </c>
      <c r="D2" s="15">
        <v>3.5</v>
      </c>
      <c r="E2" s="37">
        <f>S4</f>
        <v>4.1812220569293919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ht="31.2" x14ac:dyDescent="0.6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3.0405646481204352E-2</v>
      </c>
      <c r="J4" s="4">
        <f>MAX(I9:K9)</f>
        <v>1</v>
      </c>
      <c r="K4" s="7">
        <f>MAX(I7:K7)</f>
        <v>3.1669761909441312E-2</v>
      </c>
      <c r="L4" s="8">
        <f>MAX(I10:K10)</f>
        <v>1</v>
      </c>
      <c r="M4" s="83">
        <f>AVERAGE(I4,K4)</f>
        <v>3.1037704195322834E-2</v>
      </c>
      <c r="N4" s="83">
        <f>AVERAGE(J4,L4)</f>
        <v>1</v>
      </c>
      <c r="O4" s="10">
        <f>(C4-B4)*(C8-B8)-(C8-B8)*(1-M4)*((C4-B4)-M4)</f>
        <v>1.6364064962462121E-2</v>
      </c>
      <c r="P4" s="12">
        <f>(C4-B4)*(C11-B11)-(C11-B11)*(1-N4)*((C4-B4)-N4)</f>
        <v>2.7755575615628914E-17</v>
      </c>
      <c r="Q4">
        <f>O4*C8</f>
        <v>5.1049218830637476E-2</v>
      </c>
      <c r="R4">
        <f>P4*C11</f>
        <v>1.9473856621811261E-18</v>
      </c>
      <c r="S4" s="37">
        <f>U48</f>
        <v>4.1812220569293919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9.3113112585968494E-2</v>
      </c>
    </row>
    <row r="6" spans="1:23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I6" s="40">
        <f>IF(B2&lt;=C6,B4+(C4-B4)*(B2-B6)/(C6-B6),0)</f>
        <v>3.0405646481204352E-2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I7" s="42">
        <f>IF(C2&lt;=C7,B4+(C4-B4)*(C2-B7)/(C7-B7),0)</f>
        <v>3.1669761909441312E-2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0.96896229580467719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2.8900172451490815E-3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2.9899833458106329E-5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-0.53554282124758368</v>
      </c>
    </row>
    <row r="24" spans="1:23" ht="15" thickBot="1" x14ac:dyDescent="0.35">
      <c r="T24" s="26">
        <v>6</v>
      </c>
      <c r="U24" s="22">
        <f>D11-E11+B11-C11</f>
        <v>-1.8041124150158794E-15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-1.3918302066429078E-9</v>
      </c>
    </row>
    <row r="27" spans="1:23" ht="15" thickBot="1" x14ac:dyDescent="0.35">
      <c r="T27" s="26">
        <v>6</v>
      </c>
      <c r="U27" s="22">
        <f>D11-E11-B11+C11</f>
        <v>-1.7486012637846216E-15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6.2075408390645667E-2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9.6333908171636058E-4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1.4483942917004866</v>
      </c>
    </row>
    <row r="42" spans="20:21" x14ac:dyDescent="0.3">
      <c r="T42" s="31">
        <v>2</v>
      </c>
      <c r="U42" s="21">
        <f>(U30*U33)+(U36*U39)</f>
        <v>10.995372044566183</v>
      </c>
    </row>
    <row r="43" spans="20:21" ht="15" thickBot="1" x14ac:dyDescent="0.35">
      <c r="T43" s="34" t="s">
        <v>46</v>
      </c>
      <c r="U43" s="35">
        <f>U41+U42</f>
        <v>12.44376633626667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63.10242537947839</v>
      </c>
    </row>
    <row r="46" spans="20:21" x14ac:dyDescent="0.3">
      <c r="T46" s="25" t="s">
        <v>48</v>
      </c>
      <c r="U46" s="21">
        <f>U6*W9*U12+U15*U18+U21*U24*U27</f>
        <v>92.98802544994254</v>
      </c>
    </row>
    <row r="47" spans="20:21" ht="15" thickBot="1" x14ac:dyDescent="0.35">
      <c r="T47" s="26" t="s">
        <v>46</v>
      </c>
      <c r="U47" s="22">
        <f>SUM(U45:U46)</f>
        <v>156.09045082942094</v>
      </c>
    </row>
    <row r="48" spans="20:21" x14ac:dyDescent="0.3">
      <c r="T48" s="36" t="s">
        <v>49</v>
      </c>
      <c r="U48">
        <f>U47/U43/3</f>
        <v>4.1812220569293919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281FA-E13F-4E1D-9E47-F7E350CC1FEF}">
  <dimension ref="A1:W48"/>
  <sheetViews>
    <sheetView zoomScale="60" zoomScaleNormal="60" workbookViewId="0">
      <selection activeCell="M4" sqref="M4:N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2.9</v>
      </c>
      <c r="C2" s="15">
        <v>2.1</v>
      </c>
      <c r="D2" s="15">
        <v>4.5</v>
      </c>
      <c r="E2" s="37">
        <f>S4</f>
        <v>4.3563100367775744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ht="31.2" x14ac:dyDescent="0.6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7.0946508439446332E-2</v>
      </c>
      <c r="J4" s="4">
        <f>MAX(I9:K9)</f>
        <v>1</v>
      </c>
      <c r="K4" s="7">
        <f>MAX(I7:K7)</f>
        <v>3.1783568888394011E-4</v>
      </c>
      <c r="L4" s="8">
        <f>MAX(I10:K10)</f>
        <v>1</v>
      </c>
      <c r="M4" s="83">
        <f>AVERAGE(I4,K4)</f>
        <v>3.5632172064165135E-2</v>
      </c>
      <c r="N4" s="83">
        <f>AVERAGE(J4,L4)</f>
        <v>1</v>
      </c>
      <c r="O4" s="10">
        <f>(C4-B4)*(C8-B8)-(C8-B8)*(1-M4)*((C4-B4)-M4)</f>
        <v>1.8742577482748102E-2</v>
      </c>
      <c r="P4" s="12">
        <f>(C4-B4)*(C11-B11)-(C11-B11)*(1-N4)*((C4-B4)-N4)</f>
        <v>2.7755575615628914E-17</v>
      </c>
      <c r="Q4">
        <f>O4*C8</f>
        <v>5.8469209304766047E-2</v>
      </c>
      <c r="R4">
        <f>P4*C11</f>
        <v>1.9473856621811261E-18</v>
      </c>
      <c r="S4" s="37">
        <f>U48</f>
        <v>4.3563100367775744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0.10689651619249541</v>
      </c>
    </row>
    <row r="6" spans="1:23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I6" s="40">
        <f>IF(B2&lt;=C6,B4+(C4-B4)*(B2-B6)/(C6-B6),0)</f>
        <v>7.0946508439446332E-2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I7" s="42">
        <f>IF(C2&lt;=C7,B4+(C4-B4)*(C2-B7)/(C7-B7),0)</f>
        <v>3.1783568888394011E-4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0.96436782793583486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3.8089550580308103E-3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4.5240447337475311E-5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-0.53554282124758368</v>
      </c>
    </row>
    <row r="24" spans="1:23" ht="15" thickBot="1" x14ac:dyDescent="0.35">
      <c r="T24" s="26">
        <v>6</v>
      </c>
      <c r="U24" s="22">
        <f>D11-E11+B11-C11</f>
        <v>-1.8041124150158794E-15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-1.3918302066429078E-9</v>
      </c>
    </row>
    <row r="27" spans="1:23" ht="15" thickBot="1" x14ac:dyDescent="0.35">
      <c r="T27" s="26">
        <v>6</v>
      </c>
      <c r="U27" s="22">
        <f>D11-E11-B11+C11</f>
        <v>-1.7486012637846216E-15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7.126434412833027E-2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1.2696516860102702E-3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1.6627103953490119</v>
      </c>
    </row>
    <row r="42" spans="20:21" x14ac:dyDescent="0.3">
      <c r="T42" s="31">
        <v>2</v>
      </c>
      <c r="U42" s="21">
        <f>(U30*U33)+(U36*U39)</f>
        <v>10.995372044566183</v>
      </c>
    </row>
    <row r="43" spans="20:21" ht="15" thickBot="1" x14ac:dyDescent="0.35">
      <c r="T43" s="34" t="s">
        <v>46</v>
      </c>
      <c r="U43" s="35">
        <f>U41+U42</f>
        <v>12.658082439915194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72.439569288139054</v>
      </c>
    </row>
    <row r="46" spans="20:21" x14ac:dyDescent="0.3">
      <c r="T46" s="25" t="s">
        <v>48</v>
      </c>
      <c r="U46" s="21">
        <f>U6*W9*U12+U15*U18+U21*U24*U27</f>
        <v>92.98802544994254</v>
      </c>
    </row>
    <row r="47" spans="20:21" ht="15" thickBot="1" x14ac:dyDescent="0.35">
      <c r="T47" s="26" t="s">
        <v>46</v>
      </c>
      <c r="U47" s="22">
        <f>SUM(U45:U46)</f>
        <v>165.42759473808161</v>
      </c>
    </row>
    <row r="48" spans="20:21" x14ac:dyDescent="0.3">
      <c r="T48" s="36" t="s">
        <v>49</v>
      </c>
      <c r="U48">
        <f>U47/U43/3</f>
        <v>4.3563100367775744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EAFD-988B-4ED5-80A2-51B0EB4BBF5E}">
  <dimension ref="A1:W48"/>
  <sheetViews>
    <sheetView zoomScale="60" zoomScaleNormal="60" workbookViewId="0">
      <selection activeCell="M4" sqref="M4:N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2.9</v>
      </c>
      <c r="C2" s="15">
        <v>2.9</v>
      </c>
      <c r="D2" s="15">
        <v>5.5</v>
      </c>
      <c r="E2" s="37">
        <f>S4</f>
        <v>5.408817350720291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ht="31.2" x14ac:dyDescent="0.6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7.0946508439446332E-2</v>
      </c>
      <c r="J4" s="4">
        <f>MAX(I9:K9)</f>
        <v>1</v>
      </c>
      <c r="K4" s="7">
        <f>MAX(I7:K7)</f>
        <v>6.3021688129998685E-2</v>
      </c>
      <c r="L4" s="8">
        <f>MAX(I10:K10)</f>
        <v>1</v>
      </c>
      <c r="M4" s="83">
        <f>AVERAGE(I4,K4)</f>
        <v>6.6984098284722515E-2</v>
      </c>
      <c r="N4" s="83">
        <f>AVERAGE(J4,L4)</f>
        <v>1</v>
      </c>
      <c r="O4" s="10">
        <f>(C4-B4)*(C8-B8)-(C8-B8)*(1-M4)*((C4-B4)-M4)</f>
        <v>3.4671397529331599E-2</v>
      </c>
      <c r="P4" s="12">
        <f>(C4-B4)*(C11-B11)-(C11-B11)*(1-N4)*((C4-B4)-N4)</f>
        <v>2.7755575615628914E-17</v>
      </c>
      <c r="Q4">
        <f>O4*C8</f>
        <v>0.10816064124036376</v>
      </c>
      <c r="R4">
        <f>P4*C11</f>
        <v>1.9473856621811261E-18</v>
      </c>
      <c r="S4" s="37">
        <f>U48</f>
        <v>5.408817350720291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0.20095229485416755</v>
      </c>
    </row>
    <row r="6" spans="1:23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I6" s="40">
        <f>IF(B2&lt;=C6,B4+(C4-B4)*(B2-B6)/(C6-B6),0)</f>
        <v>7.0946508439446332E-2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I7" s="42">
        <f>IF(C2&lt;=C7,B4+(C4-B4)*(C2-B7)/(C7-B7),0)</f>
        <v>6.3021688129998685E-2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0.93301590171527748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1.3460608269052099E-2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3.0054890242211147E-4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-0.53554282124758368</v>
      </c>
    </row>
    <row r="24" spans="1:23" ht="15" thickBot="1" x14ac:dyDescent="0.35">
      <c r="T24" s="26">
        <v>6</v>
      </c>
      <c r="U24" s="22">
        <f>D11-E11+B11-C11</f>
        <v>-1.8041124150158794E-15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-1.3918302066429078E-9</v>
      </c>
    </row>
    <row r="27" spans="1:23" ht="15" thickBot="1" x14ac:dyDescent="0.35">
      <c r="T27" s="26">
        <v>6</v>
      </c>
      <c r="U27" s="22">
        <f>D11-E11-B11+C11</f>
        <v>-1.7486012637846216E-15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0.13396819656944503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4.486869423017366E-3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3.1245662330382005</v>
      </c>
    </row>
    <row r="42" spans="20:21" x14ac:dyDescent="0.3">
      <c r="T42" s="31">
        <v>2</v>
      </c>
      <c r="U42" s="21">
        <f>(U30*U33)+(U36*U39)</f>
        <v>10.995372044566183</v>
      </c>
    </row>
    <row r="43" spans="20:21" ht="15" thickBot="1" x14ac:dyDescent="0.35">
      <c r="T43" s="34" t="s">
        <v>46</v>
      </c>
      <c r="U43" s="35">
        <f>U41+U42</f>
        <v>14.119938277604383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136.12847599107599</v>
      </c>
    </row>
    <row r="46" spans="20:21" x14ac:dyDescent="0.3">
      <c r="T46" s="25" t="s">
        <v>48</v>
      </c>
      <c r="U46" s="21">
        <f>U6*W9*U12+U15*U18+U21*U24*U27</f>
        <v>92.98802544994254</v>
      </c>
    </row>
    <row r="47" spans="20:21" ht="15" thickBot="1" x14ac:dyDescent="0.35">
      <c r="T47" s="26" t="s">
        <v>46</v>
      </c>
      <c r="U47" s="22">
        <f>SUM(U45:U46)</f>
        <v>229.11650144101853</v>
      </c>
    </row>
    <row r="48" spans="20:21" x14ac:dyDescent="0.3">
      <c r="T48" s="36" t="s">
        <v>49</v>
      </c>
      <c r="U48">
        <f>U47/U43/3</f>
        <v>5.408817350720291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75D6-3D50-45FF-96A0-1D7D8583C9B1}">
  <dimension ref="A1:Y48"/>
  <sheetViews>
    <sheetView zoomScale="60" zoomScaleNormal="60" workbookViewId="0">
      <selection activeCell="S4" sqref="S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0" width="13.44140625" bestFit="1" customWidth="1"/>
    <col min="11" max="12" width="7.88671875" bestFit="1" customWidth="1"/>
    <col min="13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5" x14ac:dyDescent="0.3">
      <c r="B1" t="s">
        <v>0</v>
      </c>
      <c r="C1" t="s">
        <v>1</v>
      </c>
      <c r="D1" t="s">
        <v>3</v>
      </c>
      <c r="E1" t="s">
        <v>16</v>
      </c>
      <c r="M1" t="s">
        <v>28</v>
      </c>
      <c r="N1" t="s">
        <v>29</v>
      </c>
    </row>
    <row r="2" spans="1:25" x14ac:dyDescent="0.3">
      <c r="A2" t="s">
        <v>2</v>
      </c>
      <c r="B2" s="15">
        <v>2.2000000000000002</v>
      </c>
      <c r="C2" s="15">
        <v>2.8</v>
      </c>
      <c r="D2" s="15">
        <v>4</v>
      </c>
      <c r="E2" s="38">
        <f>S4</f>
        <v>7.0161962740364417E-2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5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5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2.0000000001552625</v>
      </c>
      <c r="J4" s="4">
        <f>B4+(C4-B4)*(B2-B9)/(C9-B9)</f>
        <v>-5347624560156320</v>
      </c>
      <c r="K4" s="7">
        <f>B4+(C4-B4)*(C2-B7)/(C7-B7)</f>
        <v>5.5183706574859333E-2</v>
      </c>
      <c r="L4" s="8">
        <f>D4-(D4-E4)*(C2-D10)/(E10-D10)</f>
        <v>1238489897526887.5</v>
      </c>
      <c r="M4">
        <f>MIN(I4,K4)</f>
        <v>5.5183706574859333E-2</v>
      </c>
      <c r="N4">
        <f>MIN(J4,L4)</f>
        <v>-5347624560156320</v>
      </c>
      <c r="O4" s="10">
        <f>(C4-B4)*(C8-B8)-(C8-B8)*(1-M4)*((C4-B4)-M4)</f>
        <v>2.8737809226841105E-2</v>
      </c>
      <c r="P4" s="12">
        <f>(C4-B4)*(C11-B11)-(C11-B11)*(1-N4)*((C4-B4)-N4)</f>
        <v>-793728650482969</v>
      </c>
      <c r="Q4">
        <f>O4*C8</f>
        <v>8.9650262040599629E-2</v>
      </c>
      <c r="R4">
        <f>P4*C11</f>
        <v>-55689560001145.891</v>
      </c>
      <c r="S4" s="39">
        <f>(Q4+R4)/(O4+P4)</f>
        <v>7.0161962740364417E-2</v>
      </c>
      <c r="T4" s="27" t="s">
        <v>31</v>
      </c>
      <c r="U4" s="29" t="s">
        <v>30</v>
      </c>
    </row>
    <row r="5" spans="1:25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0.16555111972457801</v>
      </c>
    </row>
    <row r="6" spans="1:25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T6" s="25">
        <v>2</v>
      </c>
      <c r="U6" s="21">
        <f>N4*3</f>
        <v>-1.604287368046896E+16</v>
      </c>
    </row>
    <row r="7" spans="1:25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5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5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5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T10" s="27" t="s">
        <v>36</v>
      </c>
      <c r="U10" s="29" t="s">
        <v>30</v>
      </c>
    </row>
    <row r="11" spans="1:25" x14ac:dyDescent="0.3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T11" s="25">
        <v>1</v>
      </c>
      <c r="U11" s="21">
        <f>1-M4</f>
        <v>0.94481629342514062</v>
      </c>
    </row>
    <row r="12" spans="1:25" ht="15" thickBot="1" x14ac:dyDescent="0.35">
      <c r="T12" s="26">
        <v>2</v>
      </c>
      <c r="U12" s="22">
        <f>1-N4</f>
        <v>5347624560156321</v>
      </c>
    </row>
    <row r="13" spans="1:25" x14ac:dyDescent="0.3">
      <c r="T13" s="27" t="s">
        <v>31</v>
      </c>
      <c r="U13" s="29" t="s">
        <v>37</v>
      </c>
    </row>
    <row r="14" spans="1:25" x14ac:dyDescent="0.3">
      <c r="A14" t="s">
        <v>15</v>
      </c>
      <c r="T14" s="25">
        <v>1</v>
      </c>
      <c r="U14" s="21">
        <f>M4^2*3</f>
        <v>9.1357244140205206E-3</v>
      </c>
    </row>
    <row r="15" spans="1:25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8.5791265309161224E+31</v>
      </c>
    </row>
    <row r="16" spans="1:25" x14ac:dyDescent="0.3">
      <c r="A16" t="s">
        <v>15</v>
      </c>
      <c r="T16" s="27"/>
      <c r="U16" s="29" t="s">
        <v>38</v>
      </c>
      <c r="V16" s="23"/>
      <c r="W16" s="23"/>
      <c r="X16" s="23"/>
      <c r="Y16" s="23"/>
    </row>
    <row r="17" spans="1:25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  <c r="X17" s="23"/>
      <c r="Y17" s="23"/>
    </row>
    <row r="18" spans="1:25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  <c r="X18" s="23"/>
      <c r="Y18" s="23"/>
    </row>
    <row r="19" spans="1:25" x14ac:dyDescent="0.3">
      <c r="A19" t="s">
        <v>15</v>
      </c>
      <c r="T19" s="27" t="s">
        <v>39</v>
      </c>
      <c r="U19" s="29" t="s">
        <v>30</v>
      </c>
      <c r="V19" s="23"/>
      <c r="W19" s="23"/>
      <c r="X19" s="23"/>
      <c r="Y19" s="23"/>
    </row>
    <row r="20" spans="1:25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1.6804771180402902E-4</v>
      </c>
    </row>
    <row r="21" spans="1:25" ht="15" thickBot="1" x14ac:dyDescent="0.35">
      <c r="A21" t="s">
        <v>15</v>
      </c>
      <c r="T21" s="26">
        <v>2</v>
      </c>
      <c r="U21" s="22">
        <f>N4^3</f>
        <v>-1.529264924713858E+47</v>
      </c>
    </row>
    <row r="22" spans="1:25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5" x14ac:dyDescent="0.3">
      <c r="T23" s="25">
        <v>3</v>
      </c>
      <c r="U23" s="21">
        <f>D8-E8+B8-C8</f>
        <v>-0.53554282124758368</v>
      </c>
    </row>
    <row r="24" spans="1:25" ht="15" thickBot="1" x14ac:dyDescent="0.35">
      <c r="T24" s="26">
        <v>6</v>
      </c>
      <c r="U24" s="22">
        <f>D11-E11+B11-C11</f>
        <v>-1.8041124150158794E-15</v>
      </c>
    </row>
    <row r="25" spans="1:25" x14ac:dyDescent="0.3">
      <c r="T25" s="27"/>
      <c r="U25" s="29" t="s">
        <v>41</v>
      </c>
    </row>
    <row r="26" spans="1:25" x14ac:dyDescent="0.3">
      <c r="T26" s="25">
        <v>3</v>
      </c>
      <c r="U26" s="21">
        <f>D8-E8-B8+C8</f>
        <v>-1.3918302066429078E-9</v>
      </c>
    </row>
    <row r="27" spans="1:25" ht="15" thickBot="1" x14ac:dyDescent="0.35">
      <c r="T27" s="26">
        <v>6</v>
      </c>
      <c r="U27" s="22">
        <f>D11-E11-B11+C11</f>
        <v>-1.7486012637846216E-15</v>
      </c>
    </row>
    <row r="28" spans="1:25" x14ac:dyDescent="0.3">
      <c r="T28" s="30" t="s">
        <v>42</v>
      </c>
      <c r="U28" s="33" t="s">
        <v>30</v>
      </c>
    </row>
    <row r="29" spans="1:25" x14ac:dyDescent="0.3">
      <c r="T29" s="31">
        <v>1</v>
      </c>
      <c r="U29" s="21">
        <f>M4*2</f>
        <v>0.11036741314971867</v>
      </c>
    </row>
    <row r="30" spans="1:25" ht="15" thickBot="1" x14ac:dyDescent="0.35">
      <c r="T30" s="32">
        <v>2</v>
      </c>
      <c r="U30" s="22">
        <f>2*N4</f>
        <v>-1.069524912031264E+16</v>
      </c>
    </row>
    <row r="31" spans="1:25" x14ac:dyDescent="0.3">
      <c r="T31" s="30"/>
      <c r="U31" s="33" t="s">
        <v>43</v>
      </c>
    </row>
    <row r="32" spans="1:25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3.0452414713401732E-3</v>
      </c>
    </row>
    <row r="36" spans="20:21" ht="15" thickBot="1" x14ac:dyDescent="0.35">
      <c r="T36" s="32">
        <v>2</v>
      </c>
      <c r="U36" s="22">
        <f>N4^2</f>
        <v>2.8597088436387073E+31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2.5744693235194971</v>
      </c>
    </row>
    <row r="42" spans="20:21" x14ac:dyDescent="0.3">
      <c r="T42" s="31">
        <v>2</v>
      </c>
      <c r="U42" s="21">
        <f>(U30*U33)+(U36*U39)</f>
        <v>-1.1158207685069576E+17</v>
      </c>
    </row>
    <row r="43" spans="20:21" ht="15" thickBot="1" x14ac:dyDescent="0.35">
      <c r="T43" s="34" t="s">
        <v>46</v>
      </c>
      <c r="U43" s="35">
        <f>U41+U42</f>
        <v>-1.1158207685069576E+17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112.16231609717325</v>
      </c>
    </row>
    <row r="46" spans="20:21" x14ac:dyDescent="0.3">
      <c r="T46" s="25" t="s">
        <v>48</v>
      </c>
      <c r="U46" s="21">
        <f>U6*W9*U12+U15*U18+U21*U24*U27</f>
        <v>-1.0588938671519738E+18</v>
      </c>
    </row>
    <row r="47" spans="20:21" ht="15" thickBot="1" x14ac:dyDescent="0.35">
      <c r="T47" s="26" t="s">
        <v>46</v>
      </c>
      <c r="U47" s="22">
        <f>SUM(U45:U46)</f>
        <v>-1.0588938671519736E+18</v>
      </c>
    </row>
    <row r="48" spans="20:21" x14ac:dyDescent="0.3">
      <c r="T48" s="36" t="s">
        <v>49</v>
      </c>
      <c r="U48">
        <f>U47/U43/3</f>
        <v>3.1632734606318658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5C9F-F305-4233-9A8B-B2189147616A}">
  <dimension ref="A1:N20"/>
  <sheetViews>
    <sheetView zoomScale="80" zoomScaleNormal="80" workbookViewId="0"/>
  </sheetViews>
  <sheetFormatPr defaultRowHeight="14.4" x14ac:dyDescent="0.3"/>
  <cols>
    <col min="6" max="6" width="25.88671875" bestFit="1" customWidth="1"/>
  </cols>
  <sheetData>
    <row r="1" spans="1:14" ht="15" thickBot="1" x14ac:dyDescent="0.35">
      <c r="B1" t="s">
        <v>0</v>
      </c>
      <c r="C1" t="s">
        <v>1</v>
      </c>
      <c r="D1" t="s">
        <v>3</v>
      </c>
      <c r="E1" t="s">
        <v>16</v>
      </c>
      <c r="F1" t="s">
        <v>24</v>
      </c>
    </row>
    <row r="2" spans="1:14" ht="15" thickBot="1" x14ac:dyDescent="0.35">
      <c r="A2" t="s">
        <v>22</v>
      </c>
      <c r="B2" s="16">
        <f>'e1'!B2</f>
        <v>2.2000000000000002</v>
      </c>
      <c r="C2" s="19">
        <f>'e1'!C2</f>
        <v>2.8</v>
      </c>
      <c r="D2">
        <v>4</v>
      </c>
      <c r="E2" s="38">
        <f>'e1'!E2</f>
        <v>7.0161962740364417E-2</v>
      </c>
      <c r="F2">
        <f>D2-E2</f>
        <v>3.9298380372596355</v>
      </c>
    </row>
    <row r="3" spans="1:14" ht="15" thickBot="1" x14ac:dyDescent="0.35">
      <c r="A3" t="s">
        <v>23</v>
      </c>
      <c r="B3" s="17">
        <f>'e2'!B2</f>
        <v>2.4</v>
      </c>
      <c r="C3" s="18">
        <f>'e2'!C2</f>
        <v>2.6</v>
      </c>
      <c r="D3">
        <v>5</v>
      </c>
      <c r="E3" s="38">
        <f>'e2'!E2</f>
        <v>7.0161962740364472E-2</v>
      </c>
      <c r="F3">
        <f>D3-E3</f>
        <v>4.9298380372596355</v>
      </c>
    </row>
    <row r="4" spans="1:14" x14ac:dyDescent="0.3">
      <c r="F4" t="s">
        <v>25</v>
      </c>
    </row>
    <row r="5" spans="1:14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F5">
        <f>SUMSQ(F2:F3)</f>
        <v>39.7469300727046</v>
      </c>
      <c r="H5" t="s">
        <v>50</v>
      </c>
      <c r="I5" t="s">
        <v>51</v>
      </c>
      <c r="J5" t="s">
        <v>52</v>
      </c>
      <c r="L5" t="s">
        <v>50</v>
      </c>
      <c r="M5" t="s">
        <v>52</v>
      </c>
      <c r="N5" t="s">
        <v>53</v>
      </c>
    </row>
    <row r="6" spans="1:14" x14ac:dyDescent="0.3">
      <c r="A6" t="s">
        <v>4</v>
      </c>
      <c r="B6" s="1">
        <v>1.006277396515487</v>
      </c>
      <c r="C6" s="1">
        <v>1.9031386982577434</v>
      </c>
      <c r="D6" s="2">
        <v>1.9031386982577434</v>
      </c>
      <c r="E6" s="2">
        <v>2.8</v>
      </c>
      <c r="H6" s="1">
        <f>C6-B6</f>
        <v>0.89686130174225642</v>
      </c>
      <c r="I6" s="1">
        <f t="shared" ref="I6:J6" si="0">D6-C6</f>
        <v>0</v>
      </c>
      <c r="J6" s="1">
        <f t="shared" si="0"/>
        <v>0.89686130174225642</v>
      </c>
      <c r="L6">
        <f>C6-B6</f>
        <v>0.89686130174225642</v>
      </c>
      <c r="M6">
        <f>E6-D6</f>
        <v>0.89686130174225642</v>
      </c>
      <c r="N6" s="1">
        <f>L6-M6</f>
        <v>0</v>
      </c>
    </row>
    <row r="7" spans="1:14" x14ac:dyDescent="0.3">
      <c r="A7" t="s">
        <v>5</v>
      </c>
      <c r="B7" s="6">
        <v>1</v>
      </c>
      <c r="C7" s="6">
        <v>3</v>
      </c>
      <c r="D7" s="1">
        <v>3</v>
      </c>
      <c r="E7" s="1">
        <v>5</v>
      </c>
      <c r="H7" s="1">
        <f t="shared" ref="H7:H11" si="1">C7-B7</f>
        <v>2</v>
      </c>
      <c r="I7" s="1">
        <f t="shared" ref="I7:I11" si="2">D7-C7</f>
        <v>0</v>
      </c>
      <c r="J7" s="1">
        <f t="shared" ref="J7:J11" si="3">E7-D7</f>
        <v>2</v>
      </c>
      <c r="L7">
        <f t="shared" ref="L7:L11" si="4">C7-B7</f>
        <v>2</v>
      </c>
      <c r="M7">
        <f t="shared" ref="M7:M11" si="5">E7-D7</f>
        <v>2</v>
      </c>
      <c r="N7" s="1">
        <f t="shared" ref="N7:N11" si="6">L7-M7</f>
        <v>0</v>
      </c>
    </row>
    <row r="8" spans="1:14" x14ac:dyDescent="0.3">
      <c r="A8" t="s">
        <v>6</v>
      </c>
      <c r="B8" s="11">
        <v>3.0653889971914592</v>
      </c>
      <c r="C8" s="11">
        <v>3.6535112332277411</v>
      </c>
      <c r="D8" s="1">
        <v>3.653511233227742</v>
      </c>
      <c r="E8" s="44">
        <v>4.2416334692640234</v>
      </c>
      <c r="H8" s="1">
        <f t="shared" si="1"/>
        <v>0.58812223603628189</v>
      </c>
      <c r="I8" s="1">
        <f t="shared" si="2"/>
        <v>0</v>
      </c>
      <c r="J8" s="1">
        <f t="shared" si="3"/>
        <v>0.58812223603628144</v>
      </c>
      <c r="L8">
        <f t="shared" si="4"/>
        <v>0.58812223603628189</v>
      </c>
      <c r="M8">
        <f t="shared" si="5"/>
        <v>0.58812223603628144</v>
      </c>
      <c r="N8" s="1">
        <f t="shared" si="6"/>
        <v>0</v>
      </c>
    </row>
    <row r="9" spans="1:14" x14ac:dyDescent="0.3">
      <c r="A9" t="s">
        <v>7</v>
      </c>
      <c r="B9" s="3">
        <v>2.1613395018819337</v>
      </c>
      <c r="C9" s="3">
        <v>4.000917976931933</v>
      </c>
      <c r="D9" s="1">
        <v>4.000917976931933</v>
      </c>
      <c r="E9" s="1">
        <v>5.84049645198193</v>
      </c>
      <c r="H9" s="1">
        <f t="shared" si="1"/>
        <v>1.8395784750499993</v>
      </c>
      <c r="I9" s="1">
        <f t="shared" si="2"/>
        <v>0</v>
      </c>
      <c r="J9" s="1">
        <f t="shared" si="3"/>
        <v>1.8395784750499971</v>
      </c>
      <c r="L9">
        <f t="shared" si="4"/>
        <v>1.8395784750499993</v>
      </c>
      <c r="M9">
        <f t="shared" si="5"/>
        <v>1.8395784750499971</v>
      </c>
      <c r="N9" s="1">
        <f t="shared" si="6"/>
        <v>2.2204460492503131E-15</v>
      </c>
    </row>
    <row r="10" spans="1:14" x14ac:dyDescent="0.3">
      <c r="A10" t="s">
        <v>8</v>
      </c>
      <c r="B10" s="1">
        <v>1</v>
      </c>
      <c r="C10" s="1">
        <v>2</v>
      </c>
      <c r="D10" s="9">
        <v>2</v>
      </c>
      <c r="E10" s="9">
        <v>3</v>
      </c>
      <c r="H10" s="1">
        <f t="shared" si="1"/>
        <v>1</v>
      </c>
      <c r="I10" s="1">
        <f t="shared" si="2"/>
        <v>0</v>
      </c>
      <c r="J10" s="1">
        <f t="shared" si="3"/>
        <v>1</v>
      </c>
      <c r="L10">
        <f t="shared" si="4"/>
        <v>1</v>
      </c>
      <c r="M10">
        <f t="shared" si="5"/>
        <v>1</v>
      </c>
      <c r="N10" s="1">
        <f t="shared" si="6"/>
        <v>0</v>
      </c>
    </row>
    <row r="11" spans="1:14" x14ac:dyDescent="0.3">
      <c r="A11" t="s">
        <v>9</v>
      </c>
      <c r="B11" s="14">
        <v>3.975499745006434</v>
      </c>
      <c r="C11" s="14">
        <v>6.0765623070863786</v>
      </c>
      <c r="D11" s="1">
        <v>6.076562307086375</v>
      </c>
      <c r="E11" s="44">
        <v>8.177624869166312</v>
      </c>
      <c r="H11" s="1">
        <f t="shared" si="1"/>
        <v>2.1010625620799446</v>
      </c>
      <c r="I11" s="1">
        <f t="shared" si="2"/>
        <v>0</v>
      </c>
      <c r="J11" s="1">
        <f t="shared" si="3"/>
        <v>2.101062562079937</v>
      </c>
      <c r="L11">
        <f t="shared" si="4"/>
        <v>2.1010625620799446</v>
      </c>
      <c r="M11">
        <f t="shared" si="5"/>
        <v>2.101062562079937</v>
      </c>
      <c r="N11" s="1">
        <f t="shared" si="6"/>
        <v>7.5495165674510645E-15</v>
      </c>
    </row>
    <row r="13" spans="1:14" x14ac:dyDescent="0.3">
      <c r="A13" t="s">
        <v>26</v>
      </c>
    </row>
    <row r="14" spans="1:14" x14ac:dyDescent="0.3">
      <c r="A14" t="s">
        <v>14</v>
      </c>
      <c r="B14" t="s">
        <v>10</v>
      </c>
      <c r="C14" t="s">
        <v>11</v>
      </c>
      <c r="D14" t="s">
        <v>12</v>
      </c>
      <c r="E14" t="s">
        <v>13</v>
      </c>
    </row>
    <row r="15" spans="1:14" x14ac:dyDescent="0.3">
      <c r="A15" t="s">
        <v>4</v>
      </c>
      <c r="B15" s="1">
        <v>1</v>
      </c>
      <c r="C15" s="1">
        <v>2</v>
      </c>
      <c r="D15" s="2">
        <f>C15</f>
        <v>2</v>
      </c>
      <c r="E15" s="2">
        <v>3</v>
      </c>
    </row>
    <row r="16" spans="1:14" x14ac:dyDescent="0.3">
      <c r="A16" t="s">
        <v>5</v>
      </c>
      <c r="B16" s="6">
        <v>1</v>
      </c>
      <c r="C16" s="6">
        <v>3</v>
      </c>
      <c r="D16" s="1">
        <f t="shared" ref="D16:D20" si="7">C16</f>
        <v>3</v>
      </c>
      <c r="E16" s="1">
        <v>5</v>
      </c>
    </row>
    <row r="17" spans="1:5" x14ac:dyDescent="0.3">
      <c r="A17" t="s">
        <v>6</v>
      </c>
      <c r="B17" s="11">
        <v>3</v>
      </c>
      <c r="C17" s="11">
        <v>4</v>
      </c>
      <c r="D17" s="1">
        <f t="shared" si="7"/>
        <v>4</v>
      </c>
      <c r="E17" s="44">
        <v>5</v>
      </c>
    </row>
    <row r="18" spans="1:5" x14ac:dyDescent="0.3">
      <c r="A18" t="s">
        <v>7</v>
      </c>
      <c r="B18" s="3">
        <v>2</v>
      </c>
      <c r="C18" s="3">
        <v>4</v>
      </c>
      <c r="D18" s="1">
        <f t="shared" si="7"/>
        <v>4</v>
      </c>
      <c r="E18" s="1">
        <v>6</v>
      </c>
    </row>
    <row r="19" spans="1:5" x14ac:dyDescent="0.3">
      <c r="A19" t="s">
        <v>8</v>
      </c>
      <c r="B19" s="1">
        <v>1</v>
      </c>
      <c r="C19" s="1">
        <v>2</v>
      </c>
      <c r="D19" s="9">
        <f t="shared" si="7"/>
        <v>2</v>
      </c>
      <c r="E19" s="9">
        <v>3</v>
      </c>
    </row>
    <row r="20" spans="1:5" x14ac:dyDescent="0.3">
      <c r="A20" t="s">
        <v>9</v>
      </c>
      <c r="B20" s="14">
        <v>4</v>
      </c>
      <c r="C20" s="14">
        <v>5.5</v>
      </c>
      <c r="D20" s="1">
        <f t="shared" si="7"/>
        <v>5.5</v>
      </c>
      <c r="E20" s="44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AD660-CA92-43B2-93EA-64D3DF2A8499}">
  <dimension ref="A1:T118"/>
  <sheetViews>
    <sheetView tabSelected="1" zoomScale="63" zoomScaleNormal="60" workbookViewId="0">
      <selection activeCell="F31" sqref="F31"/>
    </sheetView>
  </sheetViews>
  <sheetFormatPr defaultRowHeight="14.4" x14ac:dyDescent="0.3"/>
  <cols>
    <col min="1" max="1" width="9.77734375" bestFit="1" customWidth="1"/>
    <col min="2" max="5" width="13.5546875" bestFit="1" customWidth="1"/>
    <col min="6" max="6" width="14.109375" bestFit="1" customWidth="1"/>
    <col min="7" max="7" width="7.33203125" bestFit="1" customWidth="1"/>
    <col min="8" max="8" width="13.5546875" bestFit="1" customWidth="1"/>
    <col min="9" max="9" width="13.77734375" bestFit="1" customWidth="1"/>
    <col min="10" max="10" width="13.5546875" bestFit="1" customWidth="1"/>
    <col min="11" max="11" width="12.21875" bestFit="1" customWidth="1"/>
    <col min="12" max="13" width="13.5546875" bestFit="1" customWidth="1"/>
    <col min="14" max="14" width="13.77734375" bestFit="1" customWidth="1"/>
    <col min="15" max="15" width="11" bestFit="1" customWidth="1"/>
    <col min="16" max="17" width="9.77734375" bestFit="1" customWidth="1"/>
    <col min="18" max="18" width="8.44140625" bestFit="1" customWidth="1"/>
    <col min="20" max="20" width="11.21875" bestFit="1" customWidth="1"/>
  </cols>
  <sheetData>
    <row r="1" spans="1:20" ht="15" thickBot="1" x14ac:dyDescent="0.35">
      <c r="B1" t="s">
        <v>0</v>
      </c>
      <c r="C1" t="s">
        <v>1</v>
      </c>
      <c r="D1" t="s">
        <v>3</v>
      </c>
      <c r="E1" t="s">
        <v>16</v>
      </c>
      <c r="F1" t="s">
        <v>24</v>
      </c>
      <c r="H1" t="s">
        <v>55</v>
      </c>
      <c r="I1" t="s">
        <v>58</v>
      </c>
      <c r="J1" t="s">
        <v>59</v>
      </c>
      <c r="K1" t="s">
        <v>60</v>
      </c>
      <c r="L1" t="s">
        <v>61</v>
      </c>
      <c r="N1" t="s">
        <v>62</v>
      </c>
      <c r="P1" s="7" t="s">
        <v>54</v>
      </c>
      <c r="Q1" s="7" t="s">
        <v>56</v>
      </c>
      <c r="R1" s="7" t="s">
        <v>57</v>
      </c>
      <c r="T1" t="s">
        <v>63</v>
      </c>
    </row>
    <row r="2" spans="1:20" ht="15" thickBot="1" x14ac:dyDescent="0.35">
      <c r="A2" t="s">
        <v>22</v>
      </c>
      <c r="B2" s="68">
        <f>'e1'!B2</f>
        <v>2.2000000000000002</v>
      </c>
      <c r="C2" s="69">
        <f>'e1'!C2</f>
        <v>2.8</v>
      </c>
      <c r="D2" s="56">
        <v>4</v>
      </c>
      <c r="E2" s="70">
        <f>'e1 (2)'!U48</f>
        <v>4.0458837805448669</v>
      </c>
      <c r="F2" s="56">
        <f>D2-E2</f>
        <v>-4.5883780544866859E-2</v>
      </c>
      <c r="G2" s="56"/>
      <c r="H2" s="56"/>
      <c r="I2" s="56"/>
      <c r="J2" s="56"/>
      <c r="K2" s="56"/>
      <c r="L2" s="56"/>
      <c r="M2" s="56"/>
      <c r="N2" s="56"/>
      <c r="O2" s="56"/>
      <c r="P2" s="56" t="s">
        <v>64</v>
      </c>
      <c r="Q2" s="56" t="s">
        <v>64</v>
      </c>
      <c r="R2" t="s">
        <v>64</v>
      </c>
    </row>
    <row r="3" spans="1:20" ht="15" thickBot="1" x14ac:dyDescent="0.35">
      <c r="A3" t="s">
        <v>23</v>
      </c>
      <c r="B3" s="71">
        <f>'e2'!B2</f>
        <v>2.4</v>
      </c>
      <c r="C3" s="55">
        <f>'e2'!C2</f>
        <v>2.6</v>
      </c>
      <c r="D3" s="56">
        <v>5</v>
      </c>
      <c r="E3" s="70">
        <f>'e2 (2)'!U48</f>
        <v>4.1365006820384034</v>
      </c>
      <c r="F3" s="56">
        <f>D3-E3</f>
        <v>0.86349931796159662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0" x14ac:dyDescent="0.3">
      <c r="B4" s="56"/>
      <c r="C4" s="56"/>
      <c r="D4" s="56"/>
      <c r="E4" s="56"/>
      <c r="F4" s="56" t="s">
        <v>25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20" x14ac:dyDescent="0.3">
      <c r="A5" t="s">
        <v>14</v>
      </c>
      <c r="B5" s="56" t="s">
        <v>10</v>
      </c>
      <c r="C5" s="56" t="s">
        <v>11</v>
      </c>
      <c r="D5" s="56" t="s">
        <v>12</v>
      </c>
      <c r="E5" s="56" t="s">
        <v>13</v>
      </c>
      <c r="F5" s="56">
        <f>SUMSQ(F2:F3)</f>
        <v>0.74773639343723208</v>
      </c>
      <c r="G5" s="56"/>
      <c r="H5" s="56" t="s">
        <v>50</v>
      </c>
      <c r="I5" s="56" t="s">
        <v>51</v>
      </c>
      <c r="J5" s="56" t="s">
        <v>52</v>
      </c>
      <c r="K5" s="56"/>
      <c r="L5" s="56" t="s">
        <v>50</v>
      </c>
      <c r="M5" s="56" t="s">
        <v>52</v>
      </c>
      <c r="N5" s="56" t="s">
        <v>53</v>
      </c>
      <c r="O5" s="56"/>
      <c r="P5" s="56"/>
      <c r="Q5" s="56"/>
    </row>
    <row r="6" spans="1:20" x14ac:dyDescent="0.3">
      <c r="A6" t="s">
        <v>4</v>
      </c>
      <c r="B6" s="60">
        <v>2.1999999998764421</v>
      </c>
      <c r="C6" s="60">
        <v>12.066588441237386</v>
      </c>
      <c r="D6" s="61">
        <v>12.066588441237389</v>
      </c>
      <c r="E6" s="61">
        <v>21.933176880942867</v>
      </c>
      <c r="F6" s="56"/>
      <c r="G6" s="56"/>
      <c r="H6" s="60">
        <f>C6-B6</f>
        <v>9.8665884413609426</v>
      </c>
      <c r="I6" s="60">
        <f t="shared" ref="I6:J11" si="0">D6-C6</f>
        <v>0</v>
      </c>
      <c r="J6" s="60">
        <f t="shared" si="0"/>
        <v>9.8665884397054775</v>
      </c>
      <c r="K6" s="56"/>
      <c r="L6" s="56">
        <f>C6-B6</f>
        <v>9.8665884413609426</v>
      </c>
      <c r="M6" s="56">
        <f>E6-D6</f>
        <v>9.8665884397054775</v>
      </c>
      <c r="N6" s="60">
        <f>L6-M6</f>
        <v>1.655465098338027E-9</v>
      </c>
      <c r="O6" s="56"/>
      <c r="P6" s="56"/>
      <c r="Q6" s="56"/>
    </row>
    <row r="7" spans="1:20" x14ac:dyDescent="0.3">
      <c r="A7" t="s">
        <v>5</v>
      </c>
      <c r="B7" s="62">
        <v>2.0959449293590704</v>
      </c>
      <c r="C7" s="62">
        <v>14.854331676828545</v>
      </c>
      <c r="D7" s="60">
        <v>14.854331676828544</v>
      </c>
      <c r="E7" s="60">
        <v>27.612718430629013</v>
      </c>
      <c r="F7" s="56"/>
      <c r="G7" s="56"/>
      <c r="H7" s="60">
        <f t="shared" ref="H7:H11" si="1">C7-B7</f>
        <v>12.758386747469475</v>
      </c>
      <c r="I7" s="60">
        <f t="shared" si="0"/>
        <v>0</v>
      </c>
      <c r="J7" s="60">
        <f t="shared" si="0"/>
        <v>12.758386753800469</v>
      </c>
      <c r="K7" s="56"/>
      <c r="L7" s="56">
        <f t="shared" ref="L7:L11" si="2">C7-B7</f>
        <v>12.758386747469475</v>
      </c>
      <c r="M7" s="56">
        <f t="shared" ref="M7:M11" si="3">E7-D7</f>
        <v>12.758386753800469</v>
      </c>
      <c r="N7" s="60">
        <f t="shared" ref="N7:N11" si="4">L7-M7</f>
        <v>-6.3309943953981929E-9</v>
      </c>
      <c r="O7" s="56"/>
      <c r="P7" s="56"/>
      <c r="Q7" s="56"/>
    </row>
    <row r="8" spans="1:20" x14ac:dyDescent="0.3">
      <c r="A8" t="s">
        <v>6</v>
      </c>
      <c r="B8" s="63">
        <v>2.8518213653232829</v>
      </c>
      <c r="C8" s="63">
        <v>3.1195927752511596</v>
      </c>
      <c r="D8" s="60">
        <v>25.925180340323639</v>
      </c>
      <c r="E8" s="64">
        <v>26.192951751643346</v>
      </c>
      <c r="F8" s="56"/>
      <c r="G8" s="56"/>
      <c r="H8" s="60">
        <f t="shared" si="1"/>
        <v>0.26777140992787674</v>
      </c>
      <c r="I8" s="60">
        <f t="shared" si="0"/>
        <v>22.805587565072479</v>
      </c>
      <c r="J8" s="60">
        <f t="shared" si="0"/>
        <v>0.26777141131970694</v>
      </c>
      <c r="K8" s="56"/>
      <c r="L8" s="56">
        <f t="shared" si="2"/>
        <v>0.26777140992787674</v>
      </c>
      <c r="M8" s="56">
        <f t="shared" si="3"/>
        <v>0.26777141131970694</v>
      </c>
      <c r="N8" s="60">
        <f t="shared" si="4"/>
        <v>-1.3918302066429078E-9</v>
      </c>
      <c r="O8" s="56"/>
      <c r="P8" s="56"/>
      <c r="Q8" s="56"/>
    </row>
    <row r="9" spans="1:20" x14ac:dyDescent="0.3">
      <c r="A9" t="s">
        <v>7</v>
      </c>
      <c r="B9" s="65">
        <v>1.0125888172526958</v>
      </c>
      <c r="C9" s="65">
        <v>1.0125888172526956</v>
      </c>
      <c r="D9" s="60">
        <v>5</v>
      </c>
      <c r="E9" s="60">
        <v>5.0000000000000018</v>
      </c>
      <c r="F9" s="56"/>
      <c r="G9" s="56"/>
      <c r="H9" s="60">
        <f t="shared" si="1"/>
        <v>0</v>
      </c>
      <c r="I9" s="60">
        <f t="shared" si="0"/>
        <v>3.9874111827473042</v>
      </c>
      <c r="J9" s="60">
        <f t="shared" si="0"/>
        <v>0</v>
      </c>
      <c r="K9" s="56"/>
      <c r="L9" s="56">
        <f t="shared" si="2"/>
        <v>0</v>
      </c>
      <c r="M9" s="56">
        <f t="shared" si="3"/>
        <v>0</v>
      </c>
      <c r="N9" s="60">
        <f t="shared" si="4"/>
        <v>0</v>
      </c>
      <c r="O9" s="56"/>
      <c r="P9" s="56"/>
      <c r="Q9" s="56"/>
    </row>
    <row r="10" spans="1:20" x14ac:dyDescent="0.3">
      <c r="A10" t="s">
        <v>8</v>
      </c>
      <c r="B10" s="60">
        <v>1.0125888172526958</v>
      </c>
      <c r="C10" s="60">
        <v>1.0125888172526962</v>
      </c>
      <c r="D10" s="66">
        <v>5</v>
      </c>
      <c r="E10" s="66">
        <v>5.0000000000000018</v>
      </c>
      <c r="F10" s="56"/>
      <c r="G10" s="56"/>
      <c r="H10" s="60">
        <f t="shared" si="1"/>
        <v>0</v>
      </c>
      <c r="I10" s="60">
        <f t="shared" si="0"/>
        <v>3.9874111827473038</v>
      </c>
      <c r="J10" s="60">
        <f t="shared" si="0"/>
        <v>0</v>
      </c>
      <c r="K10" s="56"/>
      <c r="L10" s="56">
        <f t="shared" si="2"/>
        <v>0</v>
      </c>
      <c r="M10" s="56">
        <f t="shared" si="3"/>
        <v>0</v>
      </c>
      <c r="N10" s="60">
        <f t="shared" si="4"/>
        <v>0</v>
      </c>
      <c r="O10" s="56"/>
      <c r="P10" s="56"/>
      <c r="Q10" s="56"/>
    </row>
    <row r="11" spans="1:20" x14ac:dyDescent="0.3">
      <c r="A11" t="s">
        <v>9</v>
      </c>
      <c r="B11" s="67">
        <v>7.01619627403645E-2</v>
      </c>
      <c r="C11" s="67">
        <v>7.0161962740364528E-2</v>
      </c>
      <c r="D11" s="60">
        <v>5.5678479850234552</v>
      </c>
      <c r="E11" s="64">
        <v>5.567847985023457</v>
      </c>
      <c r="F11" s="56"/>
      <c r="G11" s="56"/>
      <c r="H11" s="60">
        <f t="shared" si="1"/>
        <v>0</v>
      </c>
      <c r="I11" s="60">
        <f t="shared" si="0"/>
        <v>5.4976860222830908</v>
      </c>
      <c r="J11" s="60">
        <f t="shared" si="0"/>
        <v>0</v>
      </c>
      <c r="K11" s="56"/>
      <c r="L11" s="56">
        <f t="shared" si="2"/>
        <v>0</v>
      </c>
      <c r="M11" s="56">
        <f t="shared" si="3"/>
        <v>0</v>
      </c>
      <c r="N11" s="60">
        <f t="shared" si="4"/>
        <v>0</v>
      </c>
      <c r="O11" s="56"/>
      <c r="P11" s="56"/>
      <c r="Q11" s="56"/>
    </row>
    <row r="12" spans="1:20" x14ac:dyDescent="0.3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20" x14ac:dyDescent="0.3">
      <c r="A13" t="s">
        <v>26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0" x14ac:dyDescent="0.3">
      <c r="A14" t="s">
        <v>14</v>
      </c>
      <c r="B14" s="56" t="s">
        <v>10</v>
      </c>
      <c r="C14" s="56" t="s">
        <v>11</v>
      </c>
      <c r="D14" s="56" t="s">
        <v>12</v>
      </c>
      <c r="E14" s="56" t="s">
        <v>13</v>
      </c>
      <c r="F14" s="56"/>
      <c r="G14" s="56"/>
      <c r="L14" s="56"/>
      <c r="M14" s="56"/>
      <c r="N14" s="56"/>
      <c r="O14" s="56"/>
      <c r="P14" s="56"/>
      <c r="Q14" s="56"/>
    </row>
    <row r="15" spans="1:20" x14ac:dyDescent="0.3">
      <c r="A15" t="s">
        <v>4</v>
      </c>
      <c r="B15" s="60">
        <v>1</v>
      </c>
      <c r="C15" s="60">
        <v>2</v>
      </c>
      <c r="D15" s="61">
        <f>C15</f>
        <v>2</v>
      </c>
      <c r="E15" s="61">
        <v>3</v>
      </c>
      <c r="F15" s="56"/>
      <c r="G15" s="56"/>
      <c r="L15" s="56"/>
      <c r="M15" s="56"/>
      <c r="N15" s="56"/>
      <c r="O15" s="56"/>
      <c r="P15" s="56"/>
      <c r="Q15" s="56"/>
    </row>
    <row r="16" spans="1:20" x14ac:dyDescent="0.3">
      <c r="A16" t="s">
        <v>5</v>
      </c>
      <c r="B16" s="62">
        <v>1</v>
      </c>
      <c r="C16" s="62">
        <v>3</v>
      </c>
      <c r="D16" s="60">
        <f t="shared" ref="D16:D20" si="5">C16</f>
        <v>3</v>
      </c>
      <c r="E16" s="60">
        <v>5</v>
      </c>
      <c r="F16" s="56"/>
      <c r="G16" s="56"/>
      <c r="L16" s="56"/>
      <c r="M16" s="56"/>
      <c r="N16" s="56"/>
      <c r="O16" s="56"/>
      <c r="P16" s="56"/>
      <c r="Q16" s="56"/>
    </row>
    <row r="17" spans="1:17" x14ac:dyDescent="0.3">
      <c r="A17" t="s">
        <v>6</v>
      </c>
      <c r="B17" s="63">
        <v>3</v>
      </c>
      <c r="C17" s="63">
        <v>4</v>
      </c>
      <c r="D17" s="60">
        <f t="shared" si="5"/>
        <v>4</v>
      </c>
      <c r="E17" s="64">
        <v>5</v>
      </c>
      <c r="F17" s="56"/>
      <c r="G17" s="56"/>
      <c r="L17" s="56"/>
      <c r="M17" s="56"/>
      <c r="N17" s="56"/>
      <c r="O17" s="56"/>
      <c r="P17" s="56"/>
      <c r="Q17" s="56"/>
    </row>
    <row r="18" spans="1:17" x14ac:dyDescent="0.3">
      <c r="A18" t="s">
        <v>7</v>
      </c>
      <c r="B18" s="65">
        <v>2</v>
      </c>
      <c r="C18" s="65">
        <v>4</v>
      </c>
      <c r="D18" s="60">
        <f t="shared" si="5"/>
        <v>4</v>
      </c>
      <c r="E18" s="60">
        <v>6</v>
      </c>
      <c r="F18" s="56"/>
      <c r="G18" s="56"/>
      <c r="L18" s="56"/>
      <c r="M18" s="56"/>
      <c r="N18" s="56"/>
      <c r="O18" s="56"/>
      <c r="P18" s="56"/>
      <c r="Q18" s="56"/>
    </row>
    <row r="19" spans="1:17" x14ac:dyDescent="0.3">
      <c r="A19" t="s">
        <v>8</v>
      </c>
      <c r="B19" s="60">
        <v>1</v>
      </c>
      <c r="C19" s="60">
        <v>2</v>
      </c>
      <c r="D19" s="66">
        <f t="shared" si="5"/>
        <v>2</v>
      </c>
      <c r="E19" s="66">
        <v>3</v>
      </c>
      <c r="F19" s="56"/>
      <c r="G19" s="56"/>
      <c r="L19" s="56"/>
      <c r="M19" s="56"/>
      <c r="N19" s="56"/>
      <c r="O19" s="56"/>
      <c r="P19" s="56"/>
      <c r="Q19" s="56"/>
    </row>
    <row r="20" spans="1:17" x14ac:dyDescent="0.3">
      <c r="A20" t="s">
        <v>9</v>
      </c>
      <c r="B20" s="67">
        <v>4</v>
      </c>
      <c r="C20" s="67">
        <v>5.5</v>
      </c>
      <c r="D20" s="60">
        <f t="shared" si="5"/>
        <v>5.5</v>
      </c>
      <c r="E20" s="64">
        <v>7</v>
      </c>
      <c r="F20" s="56"/>
      <c r="G20" s="56"/>
      <c r="L20" s="56"/>
      <c r="M20" s="56"/>
      <c r="N20" s="56"/>
      <c r="O20" s="56"/>
      <c r="P20" s="56"/>
      <c r="Q20" s="56"/>
    </row>
    <row r="21" spans="1:17" x14ac:dyDescent="0.3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7" x14ac:dyDescent="0.3">
      <c r="A22" t="s">
        <v>65</v>
      </c>
      <c r="B22" s="56" t="s">
        <v>170</v>
      </c>
      <c r="C22" s="56"/>
      <c r="D22" s="56"/>
      <c r="E22" s="56"/>
      <c r="F22" s="56"/>
      <c r="G22" s="56"/>
      <c r="H22" s="56" t="s">
        <v>171</v>
      </c>
      <c r="I22" s="56"/>
      <c r="J22" s="56"/>
      <c r="K22" s="56"/>
      <c r="L22" s="56"/>
      <c r="M22" s="56"/>
      <c r="N22" s="56"/>
      <c r="O22" s="56"/>
      <c r="P22" s="56"/>
      <c r="Q22" s="56"/>
    </row>
    <row r="23" spans="1:17" x14ac:dyDescent="0.3">
      <c r="A23" t="s">
        <v>14</v>
      </c>
      <c r="B23" s="56" t="s">
        <v>10</v>
      </c>
      <c r="C23" s="56" t="s">
        <v>11</v>
      </c>
      <c r="D23" s="56" t="s">
        <v>12</v>
      </c>
      <c r="E23" s="56" t="s">
        <v>13</v>
      </c>
      <c r="F23" s="56"/>
      <c r="G23" s="56"/>
      <c r="H23" s="56" t="str">
        <f>B23</f>
        <v>A</v>
      </c>
      <c r="I23" s="56" t="str">
        <f t="shared" ref="I23:K23" si="6">C23</f>
        <v>B</v>
      </c>
      <c r="J23" s="56" t="str">
        <f t="shared" si="6"/>
        <v>C</v>
      </c>
      <c r="K23" s="56" t="str">
        <f t="shared" si="6"/>
        <v>D</v>
      </c>
      <c r="L23" s="56"/>
      <c r="M23" s="56"/>
      <c r="N23" s="56"/>
      <c r="O23" s="56"/>
      <c r="P23" s="56"/>
      <c r="Q23" s="56"/>
    </row>
    <row r="24" spans="1:17" x14ac:dyDescent="0.3">
      <c r="A24" t="s">
        <v>4</v>
      </c>
      <c r="B24" s="60">
        <v>1.7954543280481359</v>
      </c>
      <c r="C24" s="60">
        <v>16.609464654437431</v>
      </c>
      <c r="D24" s="61">
        <v>16.609464654437414</v>
      </c>
      <c r="E24" s="61">
        <v>31.423474980826722</v>
      </c>
      <c r="F24" s="56"/>
      <c r="G24" s="56"/>
      <c r="H24" s="56">
        <v>1</v>
      </c>
      <c r="I24" s="56">
        <v>3</v>
      </c>
      <c r="J24" s="56">
        <v>5</v>
      </c>
      <c r="K24" s="56">
        <v>7</v>
      </c>
      <c r="L24" s="56"/>
      <c r="M24" s="56"/>
      <c r="N24" s="56"/>
      <c r="O24" s="56"/>
      <c r="P24" s="56"/>
      <c r="Q24" s="56"/>
    </row>
    <row r="25" spans="1:17" x14ac:dyDescent="0.3">
      <c r="A25" t="s">
        <v>5</v>
      </c>
      <c r="B25" s="62">
        <v>2.2000000000000002</v>
      </c>
      <c r="C25" s="62">
        <v>11.588302561007778</v>
      </c>
      <c r="D25" s="60">
        <v>11.588302561007788</v>
      </c>
      <c r="E25" s="60">
        <v>20.976605122015577</v>
      </c>
      <c r="F25" s="56"/>
      <c r="G25" s="56"/>
      <c r="H25" s="56">
        <v>1</v>
      </c>
      <c r="I25" s="56">
        <v>3</v>
      </c>
      <c r="J25" s="56">
        <v>5</v>
      </c>
      <c r="K25" s="56">
        <v>7</v>
      </c>
      <c r="L25" s="56"/>
      <c r="M25" s="56"/>
      <c r="N25" s="56"/>
      <c r="O25" s="56"/>
      <c r="P25" s="56"/>
      <c r="Q25" s="56"/>
    </row>
    <row r="26" spans="1:17" x14ac:dyDescent="0.3">
      <c r="A26" t="s">
        <v>6</v>
      </c>
      <c r="B26" s="63">
        <v>2.7883280723512516</v>
      </c>
      <c r="C26" s="63">
        <v>3.0835538788902737</v>
      </c>
      <c r="D26" s="60">
        <v>22.459266127354773</v>
      </c>
      <c r="E26" s="64">
        <v>22.75449193389381</v>
      </c>
      <c r="F26" s="56"/>
      <c r="G26" s="56"/>
      <c r="H26" s="56">
        <v>1</v>
      </c>
      <c r="I26" s="56">
        <v>3</v>
      </c>
      <c r="J26" s="56">
        <v>5</v>
      </c>
      <c r="K26" s="56">
        <v>7</v>
      </c>
      <c r="L26" s="56"/>
      <c r="M26" s="56"/>
      <c r="N26" s="56"/>
      <c r="O26" s="56"/>
      <c r="P26" s="56"/>
      <c r="Q26" s="56"/>
    </row>
    <row r="27" spans="1:17" x14ac:dyDescent="0.3">
      <c r="A27" t="s">
        <v>7</v>
      </c>
      <c r="B27" s="65">
        <v>1.0125888172526958</v>
      </c>
      <c r="C27" s="65">
        <v>1.0125888172526956</v>
      </c>
      <c r="D27" s="60">
        <v>5</v>
      </c>
      <c r="E27" s="60">
        <v>5.0000000000000018</v>
      </c>
      <c r="F27" s="56"/>
      <c r="G27" s="56"/>
      <c r="H27" s="56">
        <v>1</v>
      </c>
      <c r="I27" s="56">
        <v>3</v>
      </c>
      <c r="J27" s="56">
        <v>5</v>
      </c>
      <c r="K27" s="56">
        <v>7</v>
      </c>
      <c r="L27" s="56"/>
      <c r="M27" s="56"/>
      <c r="N27" s="56"/>
      <c r="O27" s="56"/>
      <c r="P27" s="56"/>
      <c r="Q27" s="56"/>
    </row>
    <row r="28" spans="1:17" x14ac:dyDescent="0.3">
      <c r="A28" t="s">
        <v>8</v>
      </c>
      <c r="B28" s="60">
        <v>1.0125888172526958</v>
      </c>
      <c r="C28" s="60">
        <v>1.0125888172526962</v>
      </c>
      <c r="D28" s="66">
        <v>5</v>
      </c>
      <c r="E28" s="66">
        <v>5.0000000000000018</v>
      </c>
      <c r="F28" s="56"/>
      <c r="G28" s="56"/>
      <c r="H28" s="56">
        <v>1</v>
      </c>
      <c r="I28" s="56">
        <v>3</v>
      </c>
      <c r="J28" s="56">
        <v>5</v>
      </c>
      <c r="K28" s="56">
        <v>7</v>
      </c>
      <c r="L28" s="56"/>
      <c r="M28" s="56"/>
      <c r="N28" s="56"/>
      <c r="O28" s="56"/>
      <c r="P28" s="56"/>
      <c r="Q28" s="56"/>
    </row>
    <row r="29" spans="1:17" x14ac:dyDescent="0.3">
      <c r="A29" t="s">
        <v>9</v>
      </c>
      <c r="B29" s="67">
        <v>7.0336260278143381E-2</v>
      </c>
      <c r="C29" s="67">
        <v>7.0336260278143284E-2</v>
      </c>
      <c r="D29" s="60">
        <v>7.1063314041473138</v>
      </c>
      <c r="E29" s="64">
        <v>7.1063314041473191</v>
      </c>
      <c r="F29" s="56"/>
      <c r="G29" s="56"/>
      <c r="H29" s="56">
        <v>1</v>
      </c>
      <c r="I29" s="56">
        <v>3</v>
      </c>
      <c r="J29" s="56">
        <v>5</v>
      </c>
      <c r="K29" s="56">
        <v>7</v>
      </c>
      <c r="L29" s="56"/>
      <c r="M29" s="56"/>
      <c r="N29" s="56"/>
      <c r="O29" s="56"/>
      <c r="P29" s="56"/>
      <c r="Q29" s="56"/>
    </row>
    <row r="30" spans="1:17" x14ac:dyDescent="0.3">
      <c r="B30" s="56"/>
      <c r="C30" s="56"/>
      <c r="D30" s="72"/>
      <c r="E30" s="73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ht="15" thickBot="1" x14ac:dyDescent="0.35">
      <c r="B31" s="56"/>
      <c r="C31" s="56"/>
      <c r="D31" s="56"/>
      <c r="E31" s="56"/>
      <c r="F31" s="56" t="s">
        <v>182</v>
      </c>
      <c r="G31" s="74" t="s">
        <v>136</v>
      </c>
      <c r="H31" s="56" t="s">
        <v>168</v>
      </c>
      <c r="I31" s="74" t="s">
        <v>167</v>
      </c>
      <c r="J31" s="56" t="s">
        <v>156</v>
      </c>
      <c r="K31" s="56" t="s">
        <v>169</v>
      </c>
      <c r="L31" s="56" t="s">
        <v>179</v>
      </c>
      <c r="M31" s="72" t="s">
        <v>180</v>
      </c>
      <c r="N31" s="81" t="s">
        <v>181</v>
      </c>
      <c r="O31" s="81" t="s">
        <v>183</v>
      </c>
    </row>
    <row r="32" spans="1:17" ht="15" thickBot="1" x14ac:dyDescent="0.35">
      <c r="B32" s="56"/>
      <c r="C32" s="56"/>
      <c r="D32" s="56"/>
      <c r="E32" s="75" t="s">
        <v>25</v>
      </c>
      <c r="F32" s="55">
        <f>SUMSQ(F34:F43)</f>
        <v>3.9275097704961173</v>
      </c>
      <c r="G32" s="56">
        <f>H46</f>
        <v>0</v>
      </c>
      <c r="H32" s="56">
        <f>H60</f>
        <v>8.1112900000000021</v>
      </c>
      <c r="I32" s="58">
        <f>H74</f>
        <v>2.625</v>
      </c>
      <c r="J32" s="56">
        <f>H88</f>
        <v>4.8096689999999995</v>
      </c>
      <c r="K32" s="56">
        <f>H102</f>
        <v>6.1720390000000007</v>
      </c>
      <c r="L32" s="56">
        <f>regresszio!I2</f>
        <v>4.8370928094108647</v>
      </c>
      <c r="M32" s="72">
        <f>'regresszio (2)'!I2</f>
        <v>4.2958980419350006</v>
      </c>
      <c r="N32" s="82">
        <v>4.41</v>
      </c>
      <c r="O32" s="82">
        <v>4.71</v>
      </c>
    </row>
    <row r="33" spans="1:17" x14ac:dyDescent="0.3">
      <c r="A33" t="s">
        <v>66</v>
      </c>
      <c r="B33" s="56" t="s">
        <v>0</v>
      </c>
      <c r="C33" s="56" t="s">
        <v>1</v>
      </c>
      <c r="D33" s="56" t="s">
        <v>3</v>
      </c>
      <c r="E33" s="56" t="s">
        <v>16</v>
      </c>
      <c r="F33" s="56" t="s">
        <v>24</v>
      </c>
      <c r="G33" s="56"/>
      <c r="H33" s="56"/>
      <c r="I33" s="76"/>
      <c r="J33" s="56"/>
      <c r="K33" s="56"/>
      <c r="L33" s="56"/>
      <c r="M33" s="72"/>
      <c r="N33" s="82"/>
      <c r="O33" s="82"/>
    </row>
    <row r="34" spans="1:17" x14ac:dyDescent="0.3">
      <c r="A34" t="s">
        <v>22</v>
      </c>
      <c r="B34" s="56">
        <f>'e1 (2)'!B2</f>
        <v>2.2000000000000002</v>
      </c>
      <c r="C34" s="56">
        <f>'e1 (2)'!C2</f>
        <v>2.8</v>
      </c>
      <c r="D34" s="56">
        <f>'e1 (2)'!D2</f>
        <v>4</v>
      </c>
      <c r="E34" s="56">
        <f>'e1 (2)'!E2</f>
        <v>4.0458837805448669</v>
      </c>
      <c r="F34" s="56">
        <f>D34-E34</f>
        <v>-4.5883780544866859E-2</v>
      </c>
      <c r="G34" s="56"/>
      <c r="H34" s="56"/>
      <c r="I34" s="76"/>
      <c r="J34" s="56"/>
      <c r="K34" s="56"/>
      <c r="L34" s="56"/>
      <c r="M34" s="72"/>
      <c r="N34" s="82"/>
      <c r="O34" s="82"/>
    </row>
    <row r="35" spans="1:17" x14ac:dyDescent="0.3">
      <c r="A35" t="s">
        <v>23</v>
      </c>
      <c r="B35" s="56">
        <f>'e2 (2)'!B2</f>
        <v>2.4</v>
      </c>
      <c r="C35" s="56">
        <f>'e2 (2)'!C2</f>
        <v>2.6</v>
      </c>
      <c r="D35" s="56">
        <f>'e2 (2)'!D2</f>
        <v>5</v>
      </c>
      <c r="E35" s="56">
        <f>'e2 (2)'!E2</f>
        <v>4.1365006820384034</v>
      </c>
      <c r="F35" s="56">
        <f>D35-E35</f>
        <v>0.86349931796159662</v>
      </c>
      <c r="G35" s="56"/>
      <c r="H35" s="56"/>
      <c r="I35" s="76"/>
      <c r="J35" s="56"/>
      <c r="K35" s="56"/>
      <c r="L35" s="56"/>
      <c r="M35" s="72"/>
      <c r="N35" s="82"/>
      <c r="O35" s="82"/>
    </row>
    <row r="36" spans="1:17" x14ac:dyDescent="0.3">
      <c r="A36" t="s">
        <v>67</v>
      </c>
      <c r="B36" s="56">
        <f>'e2 (3)'!B2</f>
        <v>2.1</v>
      </c>
      <c r="C36" s="56">
        <f>'e2 (3)'!C2</f>
        <v>2.9</v>
      </c>
      <c r="D36" s="56">
        <f>'e2 (3)'!D2</f>
        <v>5</v>
      </c>
      <c r="E36" s="56">
        <f>'e2 (3)'!E2</f>
        <v>4.1995316064215471</v>
      </c>
      <c r="F36" s="56">
        <f>D36-E36</f>
        <v>0.8004683935784529</v>
      </c>
      <c r="G36" s="56"/>
      <c r="H36" s="56"/>
      <c r="I36" s="76"/>
      <c r="J36" s="56"/>
      <c r="K36" s="56"/>
      <c r="L36" s="56"/>
      <c r="M36" s="72"/>
      <c r="N36" s="82"/>
      <c r="O36" s="82"/>
    </row>
    <row r="37" spans="1:17" x14ac:dyDescent="0.3">
      <c r="A37" t="s">
        <v>68</v>
      </c>
      <c r="B37" s="56">
        <f>'e2 (4)'!B2</f>
        <v>2.2999999999999998</v>
      </c>
      <c r="C37" s="56">
        <f>'e2 (4)'!C2</f>
        <v>2.2999999999999998</v>
      </c>
      <c r="D37" s="56">
        <f>'e2 (4)'!D2</f>
        <v>4</v>
      </c>
      <c r="E37" s="56">
        <f>'e2 (4)'!E2</f>
        <v>3.433955244861925</v>
      </c>
      <c r="F37" s="56">
        <f t="shared" ref="F37:F43" si="7">D37-E37</f>
        <v>0.56604475513807495</v>
      </c>
      <c r="G37" s="56"/>
      <c r="H37" s="56"/>
      <c r="I37" s="76"/>
      <c r="J37" s="56"/>
      <c r="K37" s="56"/>
      <c r="L37" s="56"/>
      <c r="M37" s="72"/>
      <c r="N37" s="82"/>
      <c r="O37" s="82"/>
    </row>
    <row r="38" spans="1:17" x14ac:dyDescent="0.3">
      <c r="A38" t="s">
        <v>69</v>
      </c>
      <c r="B38" s="56">
        <f>'e2 (5)'!B2</f>
        <v>2.5</v>
      </c>
      <c r="C38" s="56">
        <f>'e2 (5)'!C2</f>
        <v>2.1</v>
      </c>
      <c r="D38" s="56">
        <f>'e2 (5)'!D2</f>
        <v>3</v>
      </c>
      <c r="E38" s="56">
        <f>'e2 (5)'!E2</f>
        <v>3.5354493715932329</v>
      </c>
      <c r="F38" s="56">
        <f t="shared" si="7"/>
        <v>-0.53544937159323291</v>
      </c>
      <c r="G38" s="56"/>
      <c r="H38" s="56"/>
      <c r="I38" s="76"/>
      <c r="J38" s="56"/>
      <c r="K38" s="56"/>
      <c r="L38" s="56"/>
      <c r="M38" s="72"/>
      <c r="N38" s="82"/>
      <c r="O38" s="82"/>
    </row>
    <row r="39" spans="1:17" x14ac:dyDescent="0.3">
      <c r="A39" t="s">
        <v>70</v>
      </c>
      <c r="B39" s="56">
        <f>'e2 (6)'!B2</f>
        <v>2.8</v>
      </c>
      <c r="C39" s="56">
        <f>'e2 (6)'!C2</f>
        <v>2.7</v>
      </c>
      <c r="D39" s="56">
        <f>'e2 (6)'!D2</f>
        <v>5</v>
      </c>
      <c r="E39" s="56">
        <f>'e2 (6)'!E2</f>
        <v>5.0032227767121036</v>
      </c>
      <c r="F39" s="56">
        <f t="shared" si="7"/>
        <v>-3.2227767121035811E-3</v>
      </c>
      <c r="G39" s="56"/>
      <c r="H39" s="56"/>
      <c r="I39" s="76"/>
      <c r="J39" s="56"/>
      <c r="K39" s="56"/>
      <c r="L39" s="56"/>
      <c r="M39" s="72"/>
      <c r="N39" s="82"/>
      <c r="O39" s="82"/>
    </row>
    <row r="40" spans="1:17" x14ac:dyDescent="0.3">
      <c r="A40" t="s">
        <v>71</v>
      </c>
      <c r="B40" s="56">
        <f>'e2 (7)'!B2</f>
        <v>2.2000000000000002</v>
      </c>
      <c r="C40" s="56">
        <f>'e2 (7)'!C2</f>
        <v>2.9</v>
      </c>
      <c r="D40" s="56">
        <f>'e2 (7)'!D2</f>
        <v>3</v>
      </c>
      <c r="E40" s="56">
        <f>'e2 (7)'!E2</f>
        <v>4.1995316066634212</v>
      </c>
      <c r="F40" s="56">
        <f t="shared" si="7"/>
        <v>-1.1995316066634212</v>
      </c>
      <c r="G40" s="56"/>
      <c r="H40" s="56"/>
      <c r="I40" s="76"/>
      <c r="J40" s="56"/>
      <c r="K40" s="56"/>
      <c r="L40" s="56"/>
      <c r="M40" s="72"/>
      <c r="N40" s="82"/>
      <c r="O40" s="82"/>
    </row>
    <row r="41" spans="1:17" x14ac:dyDescent="0.3">
      <c r="A41" t="s">
        <v>72</v>
      </c>
      <c r="B41" s="56">
        <f>'e2 (8)'!B2</f>
        <v>2.5</v>
      </c>
      <c r="C41" s="56">
        <f>'e2 (8)'!C2</f>
        <v>2.5</v>
      </c>
      <c r="D41" s="56">
        <f>'e2 (8)'!D2</f>
        <v>3.5</v>
      </c>
      <c r="E41" s="56">
        <f>'e2 (8)'!E2</f>
        <v>4.1812220569293919</v>
      </c>
      <c r="F41" s="56">
        <f t="shared" si="7"/>
        <v>-0.68122205692939186</v>
      </c>
      <c r="G41" s="56"/>
      <c r="H41" s="56"/>
      <c r="I41" s="76"/>
      <c r="J41" s="56"/>
      <c r="K41" s="56"/>
      <c r="L41" s="56"/>
      <c r="M41" s="72"/>
      <c r="N41" s="82"/>
      <c r="O41" s="82"/>
    </row>
    <row r="42" spans="1:17" x14ac:dyDescent="0.3">
      <c r="A42" t="s">
        <v>73</v>
      </c>
      <c r="B42" s="56">
        <f>'e2 (9)'!B2</f>
        <v>2.9</v>
      </c>
      <c r="C42" s="56">
        <f>'e2 (9)'!C2</f>
        <v>2.1</v>
      </c>
      <c r="D42" s="56">
        <f>'e2 (9)'!D2</f>
        <v>4.5</v>
      </c>
      <c r="E42" s="56">
        <f>'e2 (9)'!E2</f>
        <v>4.3563100367775744</v>
      </c>
      <c r="F42" s="56">
        <f t="shared" si="7"/>
        <v>0.14368996322242555</v>
      </c>
      <c r="G42" s="56"/>
      <c r="H42" s="56"/>
      <c r="I42" s="76"/>
      <c r="J42" s="56"/>
      <c r="K42" s="56"/>
      <c r="L42" s="56"/>
      <c r="M42" s="72"/>
      <c r="N42" s="82"/>
      <c r="O42" s="82"/>
    </row>
    <row r="43" spans="1:17" ht="15" thickBot="1" x14ac:dyDescent="0.35">
      <c r="A43" t="s">
        <v>74</v>
      </c>
      <c r="B43" s="56">
        <f>'e2 (10)'!B2</f>
        <v>2.9</v>
      </c>
      <c r="C43" s="56">
        <f>'e2 (10)'!C2</f>
        <v>2.9</v>
      </c>
      <c r="D43" s="56">
        <f>'e2 (10)'!D2</f>
        <v>5.5</v>
      </c>
      <c r="E43" s="56">
        <f>'e2 (10)'!E2</f>
        <v>5.408817350720291</v>
      </c>
      <c r="F43" s="56">
        <f t="shared" si="7"/>
        <v>9.1182649279708983E-2</v>
      </c>
      <c r="G43" s="56"/>
      <c r="H43" s="56"/>
      <c r="I43" s="76"/>
      <c r="J43" s="56"/>
      <c r="K43" s="56"/>
      <c r="L43" s="56"/>
      <c r="M43" s="72"/>
      <c r="N43" s="82"/>
      <c r="O43" s="82"/>
    </row>
    <row r="44" spans="1:17" ht="15" thickBot="1" x14ac:dyDescent="0.35">
      <c r="A44" t="s">
        <v>76</v>
      </c>
      <c r="B44" s="56">
        <f>CORREL(B34:B43,$D$34:$D$43)</f>
        <v>0.39890973693864068</v>
      </c>
      <c r="C44" s="56">
        <f>CORREL(C34:C43,$D$34:$D$43)</f>
        <v>0.35229164074371583</v>
      </c>
      <c r="D44" s="56">
        <f>CORREL(D34:D43,$D$34:$D$43)</f>
        <v>0.99999999999999989</v>
      </c>
      <c r="E44" s="77" t="s">
        <v>76</v>
      </c>
      <c r="F44" s="57">
        <f>CORREL(E34:E43,D34:D43)</f>
        <v>0.66991360200930594</v>
      </c>
      <c r="G44" s="56">
        <f>H58</f>
        <v>0.99999999999999989</v>
      </c>
      <c r="H44" s="56">
        <f>H72</f>
        <v>7.4270855803159147E-2</v>
      </c>
      <c r="I44" s="59">
        <f>H86</f>
        <v>0.80100187891481411</v>
      </c>
      <c r="J44" s="56">
        <f>H100</f>
        <v>0.57489770597052503</v>
      </c>
      <c r="K44" s="56">
        <f>H114</f>
        <v>0.39271523690105115</v>
      </c>
      <c r="L44" s="56">
        <f>regresszio!I14</f>
        <v>0.52607572037954653</v>
      </c>
      <c r="M44" s="72">
        <f>'regresszio (2)'!I14</f>
        <v>0.59887993428454278</v>
      </c>
      <c r="N44" s="82">
        <v>0.62</v>
      </c>
      <c r="O44" s="82">
        <v>0.57999999999999996</v>
      </c>
    </row>
    <row r="45" spans="1:17" ht="15" thickBot="1" x14ac:dyDescent="0.35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ht="15" thickBot="1" x14ac:dyDescent="0.35">
      <c r="B46" s="56" t="s">
        <v>77</v>
      </c>
      <c r="C46" s="56" t="s">
        <v>77</v>
      </c>
      <c r="D46" s="56" t="s">
        <v>78</v>
      </c>
      <c r="E46" s="56" t="s">
        <v>78</v>
      </c>
      <c r="F46" s="56"/>
      <c r="G46" s="78" t="s">
        <v>136</v>
      </c>
      <c r="H46" s="55">
        <f>SUMSQ(H48:H57)</f>
        <v>0</v>
      </c>
      <c r="I46" s="56"/>
      <c r="J46" s="56"/>
      <c r="K46" s="56"/>
      <c r="L46" s="56"/>
      <c r="M46" s="56"/>
      <c r="N46" s="56"/>
      <c r="O46" s="56"/>
      <c r="P46" s="56"/>
      <c r="Q46" s="56"/>
    </row>
    <row r="47" spans="1:17" x14ac:dyDescent="0.3">
      <c r="A47" t="s">
        <v>75</v>
      </c>
      <c r="B47" s="56" t="str">
        <f>B33</f>
        <v>x1</v>
      </c>
      <c r="C47" s="56" t="str">
        <f t="shared" ref="C47" si="8">C33</f>
        <v>x2</v>
      </c>
      <c r="D47" s="56" t="str">
        <f>B47</f>
        <v>x1</v>
      </c>
      <c r="E47" s="56" t="str">
        <f>C47</f>
        <v>x2</v>
      </c>
      <c r="F47" s="56" t="str">
        <f>D33</f>
        <v>y</v>
      </c>
      <c r="G47" s="56" t="s">
        <v>16</v>
      </c>
      <c r="H47" s="56" t="s">
        <v>24</v>
      </c>
      <c r="I47" s="56"/>
      <c r="J47" s="56"/>
      <c r="K47" s="56"/>
      <c r="L47" s="56"/>
      <c r="M47" s="56"/>
      <c r="N47" s="56"/>
      <c r="O47" s="56"/>
      <c r="P47" s="56"/>
      <c r="Q47" s="56"/>
    </row>
    <row r="48" spans="1:17" x14ac:dyDescent="0.3">
      <c r="A48" t="str">
        <f t="shared" ref="A48:A57" si="9">A34</f>
        <v>eset1</v>
      </c>
      <c r="B48" s="56">
        <f>RANK(B34,B$34:B$43,0)</f>
        <v>8</v>
      </c>
      <c r="C48" s="56">
        <f>RANK(C34,C$34:C$43,0)</f>
        <v>4</v>
      </c>
      <c r="D48" s="56">
        <f>RANK(B48,B$48:B$57,0)</f>
        <v>2</v>
      </c>
      <c r="E48" s="56">
        <f t="shared" ref="E48:E57" si="10">RANK(C48,C$48:C$57,0)</f>
        <v>7</v>
      </c>
      <c r="F48" s="56">
        <f t="shared" ref="F48:F57" si="11">D34*100</f>
        <v>400</v>
      </c>
      <c r="G48" s="56">
        <f>modellek!F44</f>
        <v>400</v>
      </c>
      <c r="H48" s="56">
        <f>F48-G48</f>
        <v>0</v>
      </c>
      <c r="I48" s="56"/>
      <c r="J48" s="56"/>
      <c r="K48" s="56"/>
      <c r="L48" s="56"/>
      <c r="M48" s="56"/>
      <c r="N48" s="56"/>
      <c r="O48" s="56"/>
      <c r="P48" s="56"/>
      <c r="Q48" s="56"/>
    </row>
    <row r="49" spans="1:17" x14ac:dyDescent="0.3">
      <c r="A49" t="str">
        <f t="shared" si="9"/>
        <v>eset2</v>
      </c>
      <c r="B49" s="56">
        <f t="shared" ref="B49" si="12">RANK(B35,B$34:B$43,0)</f>
        <v>6</v>
      </c>
      <c r="C49" s="56">
        <f t="shared" ref="C49:C57" si="13">RANK(C35,C$34:C$43,0)</f>
        <v>6</v>
      </c>
      <c r="D49" s="56">
        <f t="shared" ref="D49:D57" si="14">RANK(B49,B$48:B$57,0)</f>
        <v>5</v>
      </c>
      <c r="E49" s="56">
        <f t="shared" si="10"/>
        <v>5</v>
      </c>
      <c r="F49" s="56">
        <f t="shared" si="11"/>
        <v>500</v>
      </c>
      <c r="G49" s="56">
        <f>modellek!F45</f>
        <v>500</v>
      </c>
      <c r="H49" s="56">
        <f t="shared" ref="H49:H57" si="15">F49-G49</f>
        <v>0</v>
      </c>
      <c r="I49" s="56"/>
      <c r="J49" s="56"/>
      <c r="K49" s="56"/>
      <c r="L49" s="56"/>
      <c r="M49" s="56"/>
      <c r="N49" s="56"/>
      <c r="O49" s="56"/>
      <c r="P49" s="56"/>
      <c r="Q49" s="56"/>
    </row>
    <row r="50" spans="1:17" x14ac:dyDescent="0.3">
      <c r="A50" t="str">
        <f t="shared" si="9"/>
        <v>eset3</v>
      </c>
      <c r="B50" s="56">
        <f t="shared" ref="B50" si="16">RANK(B36,B$34:B$43,0)</f>
        <v>10</v>
      </c>
      <c r="C50" s="56">
        <f t="shared" si="13"/>
        <v>1</v>
      </c>
      <c r="D50" s="56">
        <f t="shared" si="14"/>
        <v>1</v>
      </c>
      <c r="E50" s="56">
        <f t="shared" si="10"/>
        <v>8</v>
      </c>
      <c r="F50" s="56">
        <f t="shared" si="11"/>
        <v>500</v>
      </c>
      <c r="G50" s="56">
        <f>modellek!F46</f>
        <v>500</v>
      </c>
      <c r="H50" s="56">
        <f t="shared" si="15"/>
        <v>0</v>
      </c>
      <c r="I50" s="56"/>
      <c r="J50" s="56"/>
      <c r="K50" s="56"/>
      <c r="L50" s="56"/>
      <c r="M50" s="56"/>
      <c r="N50" s="56"/>
      <c r="O50" s="56"/>
      <c r="P50" s="56"/>
      <c r="Q50" s="56"/>
    </row>
    <row r="51" spans="1:17" x14ac:dyDescent="0.3">
      <c r="A51" t="str">
        <f t="shared" si="9"/>
        <v>eset4</v>
      </c>
      <c r="B51" s="56">
        <f t="shared" ref="B51" si="17">RANK(B37,B$34:B$43,0)</f>
        <v>7</v>
      </c>
      <c r="C51" s="56">
        <f t="shared" si="13"/>
        <v>8</v>
      </c>
      <c r="D51" s="56">
        <f t="shared" si="14"/>
        <v>4</v>
      </c>
      <c r="E51" s="56">
        <f t="shared" si="10"/>
        <v>3</v>
      </c>
      <c r="F51" s="56">
        <f t="shared" si="11"/>
        <v>400</v>
      </c>
      <c r="G51" s="56">
        <f>modellek!F47</f>
        <v>400</v>
      </c>
      <c r="H51" s="56">
        <f t="shared" si="15"/>
        <v>0</v>
      </c>
      <c r="I51" s="56"/>
      <c r="J51" s="56"/>
      <c r="K51" s="56"/>
      <c r="L51" s="56"/>
      <c r="M51" s="56"/>
      <c r="N51" s="56"/>
      <c r="O51" s="56"/>
      <c r="P51" s="56"/>
      <c r="Q51" s="56"/>
    </row>
    <row r="52" spans="1:17" x14ac:dyDescent="0.3">
      <c r="A52" t="str">
        <f t="shared" si="9"/>
        <v>eset5</v>
      </c>
      <c r="B52" s="56">
        <f t="shared" ref="B52" si="18">RANK(B38,B$34:B$43,0)</f>
        <v>4</v>
      </c>
      <c r="C52" s="56">
        <f t="shared" si="13"/>
        <v>9</v>
      </c>
      <c r="D52" s="56">
        <f t="shared" si="14"/>
        <v>6</v>
      </c>
      <c r="E52" s="56">
        <f t="shared" si="10"/>
        <v>1</v>
      </c>
      <c r="F52" s="56">
        <f t="shared" si="11"/>
        <v>300</v>
      </c>
      <c r="G52" s="56">
        <f>modellek!F48</f>
        <v>300</v>
      </c>
      <c r="H52" s="56">
        <f t="shared" si="15"/>
        <v>0</v>
      </c>
      <c r="I52" s="56"/>
      <c r="J52" s="56"/>
      <c r="K52" s="56"/>
      <c r="L52" s="56"/>
      <c r="M52" s="56"/>
      <c r="N52" s="56"/>
      <c r="O52" s="56"/>
      <c r="P52" s="56"/>
      <c r="Q52" s="56"/>
    </row>
    <row r="53" spans="1:17" x14ac:dyDescent="0.3">
      <c r="A53" t="str">
        <f t="shared" si="9"/>
        <v>eset6</v>
      </c>
      <c r="B53" s="56">
        <f t="shared" ref="B53" si="19">RANK(B39,B$34:B$43,0)</f>
        <v>3</v>
      </c>
      <c r="C53" s="56">
        <f t="shared" si="13"/>
        <v>5</v>
      </c>
      <c r="D53" s="56">
        <f t="shared" si="14"/>
        <v>8</v>
      </c>
      <c r="E53" s="56">
        <f t="shared" si="10"/>
        <v>6</v>
      </c>
      <c r="F53" s="56">
        <f t="shared" si="11"/>
        <v>500</v>
      </c>
      <c r="G53" s="56">
        <f>modellek!F49</f>
        <v>500</v>
      </c>
      <c r="H53" s="56">
        <f t="shared" si="15"/>
        <v>0</v>
      </c>
      <c r="I53" s="56"/>
      <c r="J53" s="56"/>
      <c r="K53" s="56"/>
      <c r="L53" s="56"/>
      <c r="M53" s="56"/>
      <c r="N53" s="56"/>
      <c r="O53" s="56"/>
      <c r="P53" s="56"/>
      <c r="Q53" s="56"/>
    </row>
    <row r="54" spans="1:17" x14ac:dyDescent="0.3">
      <c r="A54" t="str">
        <f t="shared" si="9"/>
        <v>eset7</v>
      </c>
      <c r="B54" s="56">
        <f t="shared" ref="B54" si="20">RANK(B40,B$34:B$43,0)</f>
        <v>8</v>
      </c>
      <c r="C54" s="56">
        <f t="shared" si="13"/>
        <v>1</v>
      </c>
      <c r="D54" s="56">
        <f t="shared" si="14"/>
        <v>2</v>
      </c>
      <c r="E54" s="56">
        <f t="shared" si="10"/>
        <v>8</v>
      </c>
      <c r="F54" s="56">
        <f t="shared" si="11"/>
        <v>300</v>
      </c>
      <c r="G54" s="56">
        <f>modellek!F50</f>
        <v>300</v>
      </c>
      <c r="H54" s="56">
        <f t="shared" si="15"/>
        <v>0</v>
      </c>
      <c r="I54" s="56"/>
      <c r="J54" s="56"/>
      <c r="K54" s="56"/>
      <c r="L54" s="56"/>
      <c r="M54" s="56"/>
      <c r="N54" s="56"/>
      <c r="O54" s="56"/>
      <c r="P54" s="56"/>
      <c r="Q54" s="56"/>
    </row>
    <row r="55" spans="1:17" x14ac:dyDescent="0.3">
      <c r="A55" t="str">
        <f t="shared" si="9"/>
        <v>eset8</v>
      </c>
      <c r="B55" s="56">
        <f t="shared" ref="B55" si="21">RANK(B41,B$34:B$43,0)</f>
        <v>4</v>
      </c>
      <c r="C55" s="56">
        <f t="shared" si="13"/>
        <v>7</v>
      </c>
      <c r="D55" s="56">
        <f t="shared" si="14"/>
        <v>6</v>
      </c>
      <c r="E55" s="56">
        <f t="shared" si="10"/>
        <v>4</v>
      </c>
      <c r="F55" s="56">
        <f t="shared" si="11"/>
        <v>350</v>
      </c>
      <c r="G55" s="56">
        <f>modellek!F51</f>
        <v>350</v>
      </c>
      <c r="H55" s="56">
        <f t="shared" si="15"/>
        <v>0</v>
      </c>
      <c r="I55" s="56"/>
      <c r="J55" s="56"/>
      <c r="K55" s="56"/>
      <c r="L55" s="56"/>
      <c r="M55" s="56"/>
      <c r="N55" s="56"/>
      <c r="O55" s="56"/>
      <c r="P55" s="56"/>
      <c r="Q55" s="56"/>
    </row>
    <row r="56" spans="1:17" x14ac:dyDescent="0.3">
      <c r="A56" t="str">
        <f t="shared" si="9"/>
        <v>eset9</v>
      </c>
      <c r="B56" s="56">
        <f t="shared" ref="B56" si="22">RANK(B42,B$34:B$43,0)</f>
        <v>1</v>
      </c>
      <c r="C56" s="56">
        <f t="shared" si="13"/>
        <v>9</v>
      </c>
      <c r="D56" s="56">
        <f t="shared" si="14"/>
        <v>9</v>
      </c>
      <c r="E56" s="56">
        <f t="shared" si="10"/>
        <v>1</v>
      </c>
      <c r="F56" s="56">
        <f t="shared" si="11"/>
        <v>450</v>
      </c>
      <c r="G56" s="56">
        <f>modellek!F52</f>
        <v>450</v>
      </c>
      <c r="H56" s="56">
        <f t="shared" si="15"/>
        <v>0</v>
      </c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15" thickBot="1" x14ac:dyDescent="0.35">
      <c r="A57" t="str">
        <f t="shared" si="9"/>
        <v>eset10</v>
      </c>
      <c r="B57" s="56">
        <f t="shared" ref="B57" si="23">RANK(B43,B$34:B$43,0)</f>
        <v>1</v>
      </c>
      <c r="C57" s="56">
        <f t="shared" si="13"/>
        <v>1</v>
      </c>
      <c r="D57" s="56">
        <f t="shared" si="14"/>
        <v>9</v>
      </c>
      <c r="E57" s="56">
        <f t="shared" si="10"/>
        <v>8</v>
      </c>
      <c r="F57" s="56">
        <f t="shared" si="11"/>
        <v>550</v>
      </c>
      <c r="G57" s="56">
        <f>modellek!F53</f>
        <v>550</v>
      </c>
      <c r="H57" s="56">
        <f t="shared" si="15"/>
        <v>0</v>
      </c>
      <c r="I57" s="56"/>
      <c r="J57" s="56"/>
      <c r="K57" s="56"/>
      <c r="L57" s="56"/>
      <c r="M57" s="56"/>
      <c r="N57" s="56"/>
      <c r="O57" s="56"/>
      <c r="P57" s="56"/>
      <c r="Q57" s="56"/>
    </row>
    <row r="58" spans="1:17" ht="15" thickBot="1" x14ac:dyDescent="0.35">
      <c r="B58" s="56"/>
      <c r="C58" s="56"/>
      <c r="D58" s="56"/>
      <c r="E58" s="56"/>
      <c r="F58" s="56"/>
      <c r="G58" s="56"/>
      <c r="H58" s="57">
        <f>CORREL(G48:G57,F48:F57)</f>
        <v>0.99999999999999989</v>
      </c>
      <c r="I58" s="56"/>
      <c r="J58" s="56"/>
      <c r="K58" s="56"/>
      <c r="L58" s="56"/>
      <c r="M58" s="56"/>
      <c r="N58" s="56"/>
      <c r="O58" s="56"/>
      <c r="P58" s="56"/>
      <c r="Q58" s="56"/>
    </row>
    <row r="59" spans="1:17" ht="15" thickBot="1" x14ac:dyDescent="0.35">
      <c r="B59" s="56"/>
      <c r="C59" s="56"/>
      <c r="D59" s="56"/>
      <c r="E59" s="56"/>
      <c r="F59" s="56"/>
      <c r="G59" s="56" t="s">
        <v>137</v>
      </c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ht="15" thickBot="1" x14ac:dyDescent="0.35">
      <c r="A60">
        <f>A46</f>
        <v>0</v>
      </c>
      <c r="B60" s="56" t="str">
        <f t="shared" ref="B60:F60" si="24">B46</f>
        <v>direkt</v>
      </c>
      <c r="C60" s="56" t="str">
        <f t="shared" si="24"/>
        <v>direkt</v>
      </c>
      <c r="D60" s="56" t="str">
        <f t="shared" si="24"/>
        <v>inverz</v>
      </c>
      <c r="E60" s="56" t="str">
        <f t="shared" si="24"/>
        <v>inverz</v>
      </c>
      <c r="F60" s="56">
        <f t="shared" si="24"/>
        <v>0</v>
      </c>
      <c r="G60" s="78" t="s">
        <v>78</v>
      </c>
      <c r="H60" s="55">
        <f>SUMSQ(H62:H71)</f>
        <v>8.1112900000000021</v>
      </c>
      <c r="I60" s="56"/>
      <c r="J60" s="56"/>
      <c r="K60" s="56"/>
      <c r="L60" s="56"/>
      <c r="M60" s="56"/>
      <c r="N60" s="56"/>
      <c r="O60" s="56"/>
      <c r="P60" s="56"/>
      <c r="Q60" s="56"/>
    </row>
    <row r="61" spans="1:17" x14ac:dyDescent="0.3">
      <c r="A61" t="str">
        <f t="shared" ref="A61:G61" si="25">A47</f>
        <v>sorszám</v>
      </c>
      <c r="B61" s="56" t="str">
        <f t="shared" si="25"/>
        <v>x1</v>
      </c>
      <c r="C61" s="56" t="str">
        <f t="shared" si="25"/>
        <v>x2</v>
      </c>
      <c r="D61" s="56" t="str">
        <f t="shared" si="25"/>
        <v>x1</v>
      </c>
      <c r="E61" s="56" t="str">
        <f t="shared" si="25"/>
        <v>x2</v>
      </c>
      <c r="F61" s="56" t="str">
        <f t="shared" si="25"/>
        <v>y</v>
      </c>
      <c r="G61" s="56" t="str">
        <f t="shared" si="25"/>
        <v>yb</v>
      </c>
      <c r="H61" s="56" t="s">
        <v>24</v>
      </c>
      <c r="I61" s="56"/>
      <c r="J61" s="56"/>
      <c r="K61" s="56"/>
      <c r="L61" s="56"/>
      <c r="M61" s="56"/>
      <c r="N61" s="56"/>
      <c r="O61" s="56"/>
      <c r="P61" s="56"/>
      <c r="Q61" s="56"/>
    </row>
    <row r="62" spans="1:17" x14ac:dyDescent="0.3">
      <c r="A62" t="str">
        <f t="shared" ref="A62:F62" si="26">A48</f>
        <v>eset1</v>
      </c>
      <c r="B62" s="56"/>
      <c r="C62" s="56"/>
      <c r="D62" s="56">
        <f t="shared" si="26"/>
        <v>2</v>
      </c>
      <c r="E62" s="56">
        <f t="shared" si="26"/>
        <v>7</v>
      </c>
      <c r="F62" s="56">
        <f t="shared" si="26"/>
        <v>400</v>
      </c>
      <c r="G62" s="56">
        <f>modellek!Q44</f>
        <v>454.6</v>
      </c>
      <c r="H62" s="56">
        <f>(F62-G62)/100</f>
        <v>-0.54600000000000026</v>
      </c>
      <c r="I62" s="56"/>
      <c r="J62" s="56"/>
      <c r="K62" s="56"/>
      <c r="L62" s="56"/>
      <c r="M62" s="56"/>
      <c r="N62" s="56"/>
      <c r="O62" s="56"/>
      <c r="P62" s="56"/>
      <c r="Q62" s="56"/>
    </row>
    <row r="63" spans="1:17" x14ac:dyDescent="0.3">
      <c r="A63" t="str">
        <f t="shared" ref="A63:F63" si="27">A49</f>
        <v>eset2</v>
      </c>
      <c r="B63" s="56"/>
      <c r="C63" s="56"/>
      <c r="D63" s="56">
        <f t="shared" si="27"/>
        <v>5</v>
      </c>
      <c r="E63" s="56">
        <f t="shared" si="27"/>
        <v>5</v>
      </c>
      <c r="F63" s="56">
        <f t="shared" si="27"/>
        <v>500</v>
      </c>
      <c r="G63" s="56">
        <f>modellek!Q45</f>
        <v>454.6</v>
      </c>
      <c r="H63" s="56">
        <f t="shared" ref="H63:H71" si="28">(F63-G63)/100</f>
        <v>0.45399999999999979</v>
      </c>
      <c r="I63" s="56"/>
      <c r="J63" s="56"/>
      <c r="K63" s="56"/>
      <c r="L63" s="56"/>
      <c r="M63" s="56"/>
      <c r="N63" s="56"/>
      <c r="O63" s="56"/>
      <c r="P63" s="56"/>
      <c r="Q63" s="56"/>
    </row>
    <row r="64" spans="1:17" x14ac:dyDescent="0.3">
      <c r="A64" t="str">
        <f t="shared" ref="A64:F64" si="29">A50</f>
        <v>eset3</v>
      </c>
      <c r="B64" s="56"/>
      <c r="C64" s="56"/>
      <c r="D64" s="56">
        <f t="shared" si="29"/>
        <v>1</v>
      </c>
      <c r="E64" s="56">
        <f t="shared" si="29"/>
        <v>8</v>
      </c>
      <c r="F64" s="56">
        <f t="shared" si="29"/>
        <v>500</v>
      </c>
      <c r="G64" s="56">
        <f>modellek!Q46</f>
        <v>502.4</v>
      </c>
      <c r="H64" s="56">
        <f t="shared" si="28"/>
        <v>-2.3999999999999772E-2</v>
      </c>
      <c r="I64" s="56"/>
      <c r="J64" s="56"/>
      <c r="K64" s="56"/>
      <c r="L64" s="56"/>
      <c r="M64" s="56"/>
      <c r="N64" s="56"/>
      <c r="O64" s="56"/>
      <c r="P64" s="56"/>
      <c r="Q64" s="56"/>
    </row>
    <row r="65" spans="1:17" x14ac:dyDescent="0.3">
      <c r="A65" t="str">
        <f t="shared" ref="A65:F65" si="30">A51</f>
        <v>eset4</v>
      </c>
      <c r="B65" s="56"/>
      <c r="C65" s="56"/>
      <c r="D65" s="56">
        <f t="shared" si="30"/>
        <v>4</v>
      </c>
      <c r="E65" s="56">
        <f t="shared" si="30"/>
        <v>3</v>
      </c>
      <c r="F65" s="56">
        <f t="shared" si="30"/>
        <v>400</v>
      </c>
      <c r="G65" s="56">
        <f>modellek!Q47</f>
        <v>454.6</v>
      </c>
      <c r="H65" s="56">
        <f t="shared" si="28"/>
        <v>-0.54600000000000026</v>
      </c>
      <c r="I65" s="56"/>
      <c r="J65" s="56"/>
      <c r="K65" s="56"/>
      <c r="L65" s="56"/>
      <c r="M65" s="56"/>
      <c r="N65" s="56"/>
      <c r="O65" s="56"/>
      <c r="P65" s="56"/>
      <c r="Q65" s="56"/>
    </row>
    <row r="66" spans="1:17" x14ac:dyDescent="0.3">
      <c r="A66" t="str">
        <f t="shared" ref="A66:F66" si="31">A52</f>
        <v>eset5</v>
      </c>
      <c r="B66" s="56"/>
      <c r="C66" s="56"/>
      <c r="D66" s="56">
        <f t="shared" si="31"/>
        <v>6</v>
      </c>
      <c r="E66" s="56">
        <f t="shared" si="31"/>
        <v>1</v>
      </c>
      <c r="F66" s="56">
        <f t="shared" si="31"/>
        <v>300</v>
      </c>
      <c r="G66" s="56">
        <f>modellek!Q48</f>
        <v>406.7</v>
      </c>
      <c r="H66" s="56">
        <f t="shared" si="28"/>
        <v>-1.0669999999999999</v>
      </c>
      <c r="I66" s="56"/>
      <c r="J66" s="56"/>
      <c r="K66" s="56"/>
      <c r="L66" s="56"/>
      <c r="M66" s="56"/>
      <c r="N66" s="56"/>
      <c r="O66" s="56"/>
      <c r="P66" s="56"/>
      <c r="Q66" s="56"/>
    </row>
    <row r="67" spans="1:17" x14ac:dyDescent="0.3">
      <c r="A67" t="str">
        <f t="shared" ref="A67:F67" si="32">A53</f>
        <v>eset6</v>
      </c>
      <c r="B67" s="56"/>
      <c r="C67" s="56"/>
      <c r="D67" s="56">
        <f t="shared" si="32"/>
        <v>8</v>
      </c>
      <c r="E67" s="56">
        <f t="shared" si="32"/>
        <v>6</v>
      </c>
      <c r="F67" s="56">
        <f t="shared" si="32"/>
        <v>500</v>
      </c>
      <c r="G67" s="56">
        <f>modellek!Q49</f>
        <v>406.7</v>
      </c>
      <c r="H67" s="56">
        <f t="shared" si="28"/>
        <v>0.93300000000000016</v>
      </c>
      <c r="I67" s="56"/>
      <c r="J67" s="56"/>
      <c r="K67" s="56"/>
      <c r="L67" s="56"/>
      <c r="M67" s="56"/>
      <c r="N67" s="56"/>
      <c r="O67" s="56"/>
      <c r="P67" s="56"/>
      <c r="Q67" s="56"/>
    </row>
    <row r="68" spans="1:17" x14ac:dyDescent="0.3">
      <c r="A68" t="str">
        <f t="shared" ref="A68:F68" si="33">A54</f>
        <v>eset7</v>
      </c>
      <c r="B68" s="56"/>
      <c r="C68" s="56"/>
      <c r="D68" s="56">
        <f t="shared" si="33"/>
        <v>2</v>
      </c>
      <c r="E68" s="56">
        <f t="shared" si="33"/>
        <v>8</v>
      </c>
      <c r="F68" s="56">
        <f t="shared" si="33"/>
        <v>300</v>
      </c>
      <c r="G68" s="56">
        <f>modellek!Q50</f>
        <v>406.7</v>
      </c>
      <c r="H68" s="56">
        <f t="shared" si="28"/>
        <v>-1.0669999999999999</v>
      </c>
      <c r="I68" s="56"/>
      <c r="J68" s="56"/>
      <c r="K68" s="56"/>
      <c r="L68" s="56"/>
      <c r="M68" s="56"/>
      <c r="N68" s="56"/>
      <c r="O68" s="56"/>
      <c r="P68" s="56"/>
      <c r="Q68" s="56"/>
    </row>
    <row r="69" spans="1:17" x14ac:dyDescent="0.3">
      <c r="A69" t="str">
        <f t="shared" ref="A69:F69" si="34">A55</f>
        <v>eset8</v>
      </c>
      <c r="B69" s="56"/>
      <c r="C69" s="56"/>
      <c r="D69" s="56">
        <f t="shared" si="34"/>
        <v>6</v>
      </c>
      <c r="E69" s="56">
        <f t="shared" si="34"/>
        <v>4</v>
      </c>
      <c r="F69" s="56">
        <f t="shared" si="34"/>
        <v>350</v>
      </c>
      <c r="G69" s="56">
        <f>modellek!Q51</f>
        <v>406.7</v>
      </c>
      <c r="H69" s="56">
        <f t="shared" si="28"/>
        <v>-0.56699999999999984</v>
      </c>
      <c r="I69" s="56"/>
      <c r="J69" s="56"/>
      <c r="K69" s="56"/>
      <c r="L69" s="56"/>
      <c r="M69" s="56"/>
      <c r="N69" s="56"/>
      <c r="O69" s="56"/>
      <c r="P69" s="56"/>
      <c r="Q69" s="56"/>
    </row>
    <row r="70" spans="1:17" x14ac:dyDescent="0.3">
      <c r="A70" t="str">
        <f t="shared" ref="A70:F70" si="35">A56</f>
        <v>eset9</v>
      </c>
      <c r="B70" s="56"/>
      <c r="C70" s="56"/>
      <c r="D70" s="56">
        <f t="shared" si="35"/>
        <v>9</v>
      </c>
      <c r="E70" s="56">
        <f t="shared" si="35"/>
        <v>1</v>
      </c>
      <c r="F70" s="56">
        <f t="shared" si="35"/>
        <v>450</v>
      </c>
      <c r="G70" s="56">
        <f>modellek!Q52</f>
        <v>406.7</v>
      </c>
      <c r="H70" s="56">
        <f t="shared" si="28"/>
        <v>0.43300000000000011</v>
      </c>
      <c r="I70" s="56"/>
      <c r="J70" s="56"/>
      <c r="K70" s="56"/>
      <c r="L70" s="56"/>
      <c r="M70" s="56"/>
      <c r="N70" s="56"/>
      <c r="O70" s="56"/>
      <c r="P70" s="56"/>
      <c r="Q70" s="56"/>
    </row>
    <row r="71" spans="1:17" ht="15" thickBot="1" x14ac:dyDescent="0.35">
      <c r="A71" t="str">
        <f t="shared" ref="A71:F71" si="36">A57</f>
        <v>eset10</v>
      </c>
      <c r="B71" s="56"/>
      <c r="C71" s="56"/>
      <c r="D71" s="56">
        <f t="shared" si="36"/>
        <v>9</v>
      </c>
      <c r="E71" s="56">
        <f t="shared" si="36"/>
        <v>8</v>
      </c>
      <c r="F71" s="56">
        <f t="shared" si="36"/>
        <v>550</v>
      </c>
      <c r="G71" s="56">
        <f>modellek!Q53</f>
        <v>358.9</v>
      </c>
      <c r="H71" s="56">
        <f t="shared" si="28"/>
        <v>1.9110000000000003</v>
      </c>
      <c r="I71" s="56"/>
      <c r="J71" s="56"/>
      <c r="K71" s="56"/>
      <c r="L71" s="56"/>
      <c r="M71" s="56"/>
      <c r="N71" s="56"/>
      <c r="O71" s="56"/>
      <c r="P71" s="56"/>
      <c r="Q71" s="56"/>
    </row>
    <row r="72" spans="1:17" ht="15" thickBot="1" x14ac:dyDescent="0.35">
      <c r="B72" s="56"/>
      <c r="C72" s="56"/>
      <c r="D72" s="56"/>
      <c r="E72" s="56"/>
      <c r="F72" s="56"/>
      <c r="G72" s="56"/>
      <c r="H72" s="57">
        <f>CORREL(G62:G71,F62:F71)</f>
        <v>7.4270855803159147E-2</v>
      </c>
      <c r="I72" s="56"/>
      <c r="J72" s="56"/>
      <c r="K72" s="56"/>
      <c r="L72" s="56"/>
      <c r="M72" s="56"/>
      <c r="N72" s="56"/>
      <c r="O72" s="56"/>
      <c r="P72" s="56"/>
      <c r="Q72" s="56"/>
    </row>
    <row r="73" spans="1:17" ht="15" thickBot="1" x14ac:dyDescent="0.35">
      <c r="B73" s="56"/>
      <c r="C73" s="56"/>
      <c r="D73" s="56"/>
      <c r="E73" s="56"/>
      <c r="F73" s="56"/>
      <c r="G73" s="56" t="s">
        <v>137</v>
      </c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1:17" ht="15" thickBot="1" x14ac:dyDescent="0.35">
      <c r="B74" s="56" t="str">
        <f>B60</f>
        <v>direkt</v>
      </c>
      <c r="C74" s="56" t="str">
        <f t="shared" ref="C74:E74" si="37">C60</f>
        <v>direkt</v>
      </c>
      <c r="D74" s="56" t="str">
        <f t="shared" si="37"/>
        <v>inverz</v>
      </c>
      <c r="E74" s="56" t="str">
        <f t="shared" si="37"/>
        <v>inverz</v>
      </c>
      <c r="F74" s="56"/>
      <c r="G74" s="78" t="s">
        <v>77</v>
      </c>
      <c r="H74" s="55">
        <f>SUMSQ(H76:H85)</f>
        <v>2.625</v>
      </c>
      <c r="I74" s="56"/>
      <c r="J74" s="56"/>
      <c r="K74" s="56"/>
      <c r="L74" s="56"/>
      <c r="M74" s="56"/>
      <c r="N74" s="56"/>
      <c r="O74" s="56"/>
      <c r="P74" s="56"/>
      <c r="Q74" s="56"/>
    </row>
    <row r="75" spans="1:17" x14ac:dyDescent="0.3">
      <c r="A75" t="str">
        <f>A61</f>
        <v>sorszám</v>
      </c>
      <c r="B75" s="56" t="str">
        <f t="shared" ref="B75:G75" si="38">B61</f>
        <v>x1</v>
      </c>
      <c r="C75" s="56" t="str">
        <f t="shared" si="38"/>
        <v>x2</v>
      </c>
      <c r="D75" s="56" t="str">
        <f t="shared" si="38"/>
        <v>x1</v>
      </c>
      <c r="E75" s="56" t="str">
        <f t="shared" si="38"/>
        <v>x2</v>
      </c>
      <c r="F75" s="56" t="str">
        <f t="shared" si="38"/>
        <v>y</v>
      </c>
      <c r="G75" s="56" t="str">
        <f t="shared" si="38"/>
        <v>yb</v>
      </c>
      <c r="H75" s="56" t="s">
        <v>24</v>
      </c>
      <c r="I75" s="56"/>
      <c r="J75" s="56"/>
      <c r="K75" s="56"/>
      <c r="L75" s="56"/>
      <c r="M75" s="56"/>
      <c r="N75" s="56"/>
      <c r="O75" s="56"/>
      <c r="P75" s="56"/>
      <c r="Q75" s="56"/>
    </row>
    <row r="76" spans="1:17" x14ac:dyDescent="0.3">
      <c r="A76" t="str">
        <f t="shared" ref="A76:F76" si="39">A62</f>
        <v>eset1</v>
      </c>
      <c r="B76" s="56">
        <f>B48</f>
        <v>8</v>
      </c>
      <c r="C76" s="56">
        <f t="shared" ref="C76" si="40">C48</f>
        <v>4</v>
      </c>
      <c r="D76" s="56"/>
      <c r="E76" s="56"/>
      <c r="F76" s="56">
        <f t="shared" si="39"/>
        <v>400</v>
      </c>
      <c r="G76" s="56">
        <f>modellek!AD44</f>
        <v>400</v>
      </c>
      <c r="H76" s="56">
        <f>(F76-G76)/100</f>
        <v>0</v>
      </c>
      <c r="I76" s="56"/>
      <c r="J76" s="56"/>
      <c r="K76" s="56">
        <f>B76</f>
        <v>8</v>
      </c>
      <c r="L76" s="56">
        <f t="shared" ref="L76:L85" si="41">C76</f>
        <v>4</v>
      </c>
      <c r="M76" s="56">
        <f>F76</f>
        <v>400</v>
      </c>
      <c r="N76" s="56"/>
      <c r="O76" s="56"/>
      <c r="P76" s="56"/>
      <c r="Q76" s="56"/>
    </row>
    <row r="77" spans="1:17" x14ac:dyDescent="0.3">
      <c r="A77" t="str">
        <f t="shared" ref="A77" si="42">A63</f>
        <v>eset2</v>
      </c>
      <c r="B77" s="56">
        <f t="shared" ref="B77:C77" si="43">B49</f>
        <v>6</v>
      </c>
      <c r="C77" s="56">
        <f t="shared" si="43"/>
        <v>6</v>
      </c>
      <c r="D77" s="56"/>
      <c r="E77" s="56"/>
      <c r="F77" s="56">
        <f t="shared" ref="F77" si="44">F63</f>
        <v>500</v>
      </c>
      <c r="G77" s="56">
        <f>modellek!AD45</f>
        <v>450</v>
      </c>
      <c r="H77" s="56">
        <f t="shared" ref="H77:H85" si="45">(F77-G77)/100</f>
        <v>0.5</v>
      </c>
      <c r="I77" s="56"/>
      <c r="J77" s="56"/>
      <c r="K77" s="56">
        <f t="shared" ref="K77:K85" si="46">B77</f>
        <v>6</v>
      </c>
      <c r="L77" s="56">
        <f t="shared" si="41"/>
        <v>6</v>
      </c>
      <c r="M77" s="56">
        <f t="shared" ref="M77:M85" si="47">F77</f>
        <v>500</v>
      </c>
      <c r="N77" s="56"/>
      <c r="O77" s="56"/>
      <c r="P77" s="56"/>
      <c r="Q77" s="56"/>
    </row>
    <row r="78" spans="1:17" x14ac:dyDescent="0.3">
      <c r="A78" t="str">
        <f t="shared" ref="A78" si="48">A64</f>
        <v>eset3</v>
      </c>
      <c r="B78" s="56">
        <f t="shared" ref="B78:C78" si="49">B50</f>
        <v>10</v>
      </c>
      <c r="C78" s="56">
        <f t="shared" si="49"/>
        <v>1</v>
      </c>
      <c r="D78" s="56"/>
      <c r="E78" s="56"/>
      <c r="F78" s="56">
        <f t="shared" ref="F78" si="50">F64</f>
        <v>500</v>
      </c>
      <c r="G78" s="56">
        <f>modellek!AD46</f>
        <v>400</v>
      </c>
      <c r="H78" s="56">
        <f t="shared" si="45"/>
        <v>1</v>
      </c>
      <c r="I78" s="56"/>
      <c r="J78" s="56"/>
      <c r="K78" s="56">
        <f t="shared" si="46"/>
        <v>10</v>
      </c>
      <c r="L78" s="56">
        <f t="shared" si="41"/>
        <v>1</v>
      </c>
      <c r="M78" s="56">
        <f t="shared" si="47"/>
        <v>500</v>
      </c>
      <c r="N78" s="56"/>
      <c r="O78" s="56"/>
      <c r="P78" s="56"/>
      <c r="Q78" s="56"/>
    </row>
    <row r="79" spans="1:17" x14ac:dyDescent="0.3">
      <c r="A79" t="str">
        <f t="shared" ref="A79" si="51">A65</f>
        <v>eset4</v>
      </c>
      <c r="B79" s="56">
        <f t="shared" ref="B79:C79" si="52">B51</f>
        <v>7</v>
      </c>
      <c r="C79" s="56">
        <f t="shared" si="52"/>
        <v>8</v>
      </c>
      <c r="D79" s="56"/>
      <c r="E79" s="56"/>
      <c r="F79" s="56">
        <f t="shared" ref="F79" si="53">F65</f>
        <v>400</v>
      </c>
      <c r="G79" s="56">
        <f>modellek!AD47</f>
        <v>375</v>
      </c>
      <c r="H79" s="56">
        <f t="shared" si="45"/>
        <v>0.25</v>
      </c>
      <c r="I79" s="56"/>
      <c r="J79" s="56"/>
      <c r="K79" s="56">
        <f t="shared" si="46"/>
        <v>7</v>
      </c>
      <c r="L79" s="56">
        <f t="shared" si="41"/>
        <v>8</v>
      </c>
      <c r="M79" s="56">
        <f t="shared" si="47"/>
        <v>400</v>
      </c>
      <c r="N79" s="56"/>
      <c r="O79" s="56"/>
      <c r="P79" s="56"/>
      <c r="Q79" s="56"/>
    </row>
    <row r="80" spans="1:17" x14ac:dyDescent="0.3">
      <c r="A80" t="str">
        <f t="shared" ref="A80" si="54">A66</f>
        <v>eset5</v>
      </c>
      <c r="B80" s="56">
        <f t="shared" ref="B80:C80" si="55">B52</f>
        <v>4</v>
      </c>
      <c r="C80" s="56">
        <f t="shared" si="55"/>
        <v>9</v>
      </c>
      <c r="D80" s="56"/>
      <c r="E80" s="56"/>
      <c r="F80" s="56">
        <f t="shared" ref="F80" si="56">F66</f>
        <v>300</v>
      </c>
      <c r="G80" s="56">
        <f>modellek!AD48</f>
        <v>350</v>
      </c>
      <c r="H80" s="56">
        <f t="shared" si="45"/>
        <v>-0.5</v>
      </c>
      <c r="I80" s="56"/>
      <c r="J80" s="56"/>
      <c r="K80" s="56">
        <f t="shared" si="46"/>
        <v>4</v>
      </c>
      <c r="L80" s="56">
        <f t="shared" si="41"/>
        <v>9</v>
      </c>
      <c r="M80" s="56">
        <f t="shared" si="47"/>
        <v>300</v>
      </c>
      <c r="N80" s="56"/>
      <c r="O80" s="56"/>
      <c r="P80" s="56"/>
      <c r="Q80" s="56"/>
    </row>
    <row r="81" spans="1:17" x14ac:dyDescent="0.3">
      <c r="A81" t="str">
        <f t="shared" ref="A81" si="57">A67</f>
        <v>eset6</v>
      </c>
      <c r="B81" s="56">
        <f t="shared" ref="B81:C81" si="58">B53</f>
        <v>3</v>
      </c>
      <c r="C81" s="56">
        <f t="shared" si="58"/>
        <v>5</v>
      </c>
      <c r="D81" s="56"/>
      <c r="E81" s="56"/>
      <c r="F81" s="56">
        <f t="shared" ref="F81" si="59">F67</f>
        <v>500</v>
      </c>
      <c r="G81" s="56">
        <f>modellek!AD49</f>
        <v>500</v>
      </c>
      <c r="H81" s="56">
        <f t="shared" si="45"/>
        <v>0</v>
      </c>
      <c r="I81" s="56"/>
      <c r="J81" s="56"/>
      <c r="K81" s="56">
        <f t="shared" si="46"/>
        <v>3</v>
      </c>
      <c r="L81" s="56">
        <f t="shared" si="41"/>
        <v>5</v>
      </c>
      <c r="M81" s="56">
        <f t="shared" si="47"/>
        <v>500</v>
      </c>
      <c r="N81" s="56"/>
      <c r="O81" s="56"/>
      <c r="P81" s="56"/>
      <c r="Q81" s="56"/>
    </row>
    <row r="82" spans="1:17" x14ac:dyDescent="0.3">
      <c r="A82" t="str">
        <f t="shared" ref="A82" si="60">A68</f>
        <v>eset7</v>
      </c>
      <c r="B82" s="56">
        <f t="shared" ref="B82:C82" si="61">B54</f>
        <v>8</v>
      </c>
      <c r="C82" s="56">
        <f t="shared" si="61"/>
        <v>1</v>
      </c>
      <c r="D82" s="56"/>
      <c r="E82" s="56"/>
      <c r="F82" s="56">
        <f t="shared" ref="F82" si="62">F68</f>
        <v>300</v>
      </c>
      <c r="G82" s="56">
        <f>modellek!AD50</f>
        <v>400</v>
      </c>
      <c r="H82" s="56">
        <f t="shared" si="45"/>
        <v>-1</v>
      </c>
      <c r="I82" s="56"/>
      <c r="J82" s="56"/>
      <c r="K82" s="56">
        <f t="shared" si="46"/>
        <v>8</v>
      </c>
      <c r="L82" s="56">
        <f t="shared" si="41"/>
        <v>1</v>
      </c>
      <c r="M82" s="56">
        <f t="shared" si="47"/>
        <v>300</v>
      </c>
      <c r="N82" s="56"/>
      <c r="O82" s="56"/>
      <c r="P82" s="56"/>
      <c r="Q82" s="56"/>
    </row>
    <row r="83" spans="1:17" x14ac:dyDescent="0.3">
      <c r="A83" t="str">
        <f t="shared" ref="A83" si="63">A69</f>
        <v>eset8</v>
      </c>
      <c r="B83" s="56">
        <f t="shared" ref="B83:C83" si="64">B55</f>
        <v>4</v>
      </c>
      <c r="C83" s="56">
        <f t="shared" si="64"/>
        <v>7</v>
      </c>
      <c r="D83" s="56"/>
      <c r="E83" s="56"/>
      <c r="F83" s="56">
        <f t="shared" ref="F83" si="65">F69</f>
        <v>350</v>
      </c>
      <c r="G83" s="56">
        <f>modellek!AD51</f>
        <v>375</v>
      </c>
      <c r="H83" s="56">
        <f t="shared" si="45"/>
        <v>-0.25</v>
      </c>
      <c r="I83" s="56"/>
      <c r="J83" s="56"/>
      <c r="K83" s="56">
        <f t="shared" si="46"/>
        <v>4</v>
      </c>
      <c r="L83" s="56">
        <f t="shared" si="41"/>
        <v>7</v>
      </c>
      <c r="M83" s="56">
        <f t="shared" si="47"/>
        <v>350</v>
      </c>
      <c r="N83" s="56"/>
      <c r="O83" s="56"/>
      <c r="P83" s="56"/>
      <c r="Q83" s="56"/>
    </row>
    <row r="84" spans="1:17" x14ac:dyDescent="0.3">
      <c r="A84" t="str">
        <f t="shared" ref="A84" si="66">A70</f>
        <v>eset9</v>
      </c>
      <c r="B84" s="56">
        <f t="shared" ref="B84:C84" si="67">B56</f>
        <v>1</v>
      </c>
      <c r="C84" s="56">
        <f t="shared" si="67"/>
        <v>9</v>
      </c>
      <c r="D84" s="56"/>
      <c r="E84" s="56"/>
      <c r="F84" s="56">
        <f t="shared" ref="F84" si="68">F70</f>
        <v>450</v>
      </c>
      <c r="G84" s="56">
        <f>modellek!AD52</f>
        <v>450</v>
      </c>
      <c r="H84" s="56">
        <f t="shared" si="45"/>
        <v>0</v>
      </c>
      <c r="I84" s="56"/>
      <c r="J84" s="56"/>
      <c r="K84" s="56">
        <f t="shared" si="46"/>
        <v>1</v>
      </c>
      <c r="L84" s="56">
        <f t="shared" si="41"/>
        <v>9</v>
      </c>
      <c r="M84" s="56">
        <f t="shared" si="47"/>
        <v>450</v>
      </c>
      <c r="N84" s="56"/>
      <c r="O84" s="56"/>
      <c r="P84" s="56"/>
      <c r="Q84" s="56"/>
    </row>
    <row r="85" spans="1:17" ht="15" thickBot="1" x14ac:dyDescent="0.35">
      <c r="A85" t="str">
        <f t="shared" ref="A85" si="69">A71</f>
        <v>eset10</v>
      </c>
      <c r="B85" s="56">
        <f t="shared" ref="B85:C85" si="70">B57</f>
        <v>1</v>
      </c>
      <c r="C85" s="56">
        <f t="shared" si="70"/>
        <v>1</v>
      </c>
      <c r="D85" s="56"/>
      <c r="E85" s="56"/>
      <c r="F85" s="56">
        <f t="shared" ref="F85" si="71">F71</f>
        <v>550</v>
      </c>
      <c r="G85" s="56">
        <f>modellek!AD53</f>
        <v>550</v>
      </c>
      <c r="H85" s="56">
        <f t="shared" si="45"/>
        <v>0</v>
      </c>
      <c r="I85" s="56"/>
      <c r="J85" s="56"/>
      <c r="K85" s="56">
        <f t="shared" si="46"/>
        <v>1</v>
      </c>
      <c r="L85" s="56">
        <f t="shared" si="41"/>
        <v>1</v>
      </c>
      <c r="M85" s="56">
        <f t="shared" si="47"/>
        <v>550</v>
      </c>
      <c r="N85" s="56"/>
      <c r="O85" s="56"/>
      <c r="P85" s="56"/>
      <c r="Q85" s="56"/>
    </row>
    <row r="86" spans="1:17" ht="15" thickBot="1" x14ac:dyDescent="0.35">
      <c r="B86" s="56"/>
      <c r="C86" s="56"/>
      <c r="D86" s="56"/>
      <c r="E86" s="56"/>
      <c r="F86" s="56"/>
      <c r="G86" s="56"/>
      <c r="H86" s="57">
        <f>CORREL(G76:G85,F76:F85)</f>
        <v>0.80100187891481411</v>
      </c>
      <c r="I86" s="56"/>
      <c r="J86" s="56"/>
      <c r="K86" s="56"/>
      <c r="L86" s="56"/>
      <c r="M86" s="56"/>
      <c r="N86" s="56"/>
      <c r="O86" s="56"/>
      <c r="P86" s="56"/>
      <c r="Q86" s="56"/>
    </row>
    <row r="87" spans="1:17" ht="15" thickBot="1" x14ac:dyDescent="0.35">
      <c r="B87" s="56"/>
      <c r="C87" s="56"/>
      <c r="D87" s="56"/>
      <c r="E87" s="56"/>
      <c r="F87" s="56"/>
      <c r="G87" s="56" t="s">
        <v>155</v>
      </c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1:17" ht="15" thickBot="1" x14ac:dyDescent="0.35">
      <c r="B88" s="56" t="str">
        <f>B74</f>
        <v>direkt</v>
      </c>
      <c r="C88" s="56" t="str">
        <f t="shared" ref="C88:E88" si="72">C74</f>
        <v>direkt</v>
      </c>
      <c r="D88" s="56" t="str">
        <f t="shared" si="72"/>
        <v>inverz</v>
      </c>
      <c r="E88" s="56" t="str">
        <f t="shared" si="72"/>
        <v>inverz</v>
      </c>
      <c r="F88" s="56"/>
      <c r="G88" s="78" t="s">
        <v>156</v>
      </c>
      <c r="H88" s="55">
        <f>SUMSQ(H90:H99)</f>
        <v>4.8096689999999995</v>
      </c>
      <c r="I88" s="56"/>
      <c r="J88" s="56"/>
      <c r="K88" s="56"/>
      <c r="L88" s="56"/>
      <c r="M88" s="56"/>
      <c r="N88" s="56"/>
      <c r="O88" s="56"/>
      <c r="P88" s="56"/>
      <c r="Q88" s="56"/>
    </row>
    <row r="89" spans="1:17" x14ac:dyDescent="0.3">
      <c r="A89" t="str">
        <f>A75</f>
        <v>sorszám</v>
      </c>
      <c r="B89" s="56" t="str">
        <f t="shared" ref="B89:G89" si="73">B75</f>
        <v>x1</v>
      </c>
      <c r="C89" s="56" t="str">
        <f t="shared" si="73"/>
        <v>x2</v>
      </c>
      <c r="D89" s="56" t="str">
        <f t="shared" si="73"/>
        <v>x1</v>
      </c>
      <c r="E89" s="56" t="str">
        <f t="shared" si="73"/>
        <v>x2</v>
      </c>
      <c r="F89" s="56" t="str">
        <f t="shared" si="73"/>
        <v>y</v>
      </c>
      <c r="G89" s="56" t="str">
        <f t="shared" si="73"/>
        <v>yb</v>
      </c>
      <c r="H89" s="56" t="s">
        <v>24</v>
      </c>
      <c r="I89" s="56"/>
      <c r="J89" s="56"/>
      <c r="K89" s="56"/>
      <c r="L89" s="56"/>
      <c r="M89" s="56"/>
      <c r="N89" s="56"/>
      <c r="O89" s="56"/>
      <c r="P89" s="56"/>
      <c r="Q89" s="56"/>
    </row>
    <row r="90" spans="1:17" x14ac:dyDescent="0.3">
      <c r="A90" t="str">
        <f t="shared" ref="A90:B99" si="74">A76</f>
        <v>eset1</v>
      </c>
      <c r="B90" s="56">
        <f>B76</f>
        <v>8</v>
      </c>
      <c r="C90" s="56"/>
      <c r="D90" s="56"/>
      <c r="E90" s="56">
        <f>E62</f>
        <v>7</v>
      </c>
      <c r="F90" s="56">
        <f t="shared" ref="F90" si="75">F76</f>
        <v>400</v>
      </c>
      <c r="G90" s="56">
        <f>modellek!AQ44</f>
        <v>397.7</v>
      </c>
      <c r="H90" s="56">
        <f>(F90-G90)/100</f>
        <v>2.3000000000000114E-2</v>
      </c>
      <c r="I90" s="56"/>
      <c r="J90" s="56"/>
      <c r="K90" s="56">
        <f>B90</f>
        <v>8</v>
      </c>
      <c r="L90" s="56">
        <f>E90</f>
        <v>7</v>
      </c>
      <c r="M90" s="56">
        <f>F90</f>
        <v>400</v>
      </c>
      <c r="N90" s="56"/>
      <c r="O90" s="56"/>
      <c r="P90" s="56"/>
      <c r="Q90" s="56"/>
    </row>
    <row r="91" spans="1:17" x14ac:dyDescent="0.3">
      <c r="A91" t="str">
        <f t="shared" si="74"/>
        <v>eset2</v>
      </c>
      <c r="B91" s="56">
        <f t="shared" si="74"/>
        <v>6</v>
      </c>
      <c r="C91" s="56"/>
      <c r="D91" s="56"/>
      <c r="E91" s="56">
        <f t="shared" ref="E91:E99" si="76">E63</f>
        <v>5</v>
      </c>
      <c r="F91" s="56">
        <f t="shared" ref="F91" si="77">F77</f>
        <v>500</v>
      </c>
      <c r="G91" s="56">
        <f>modellek!AQ45</f>
        <v>397.7</v>
      </c>
      <c r="H91" s="56">
        <f t="shared" ref="H91:H99" si="78">(F91-G91)/100</f>
        <v>1.0230000000000001</v>
      </c>
      <c r="I91" s="56"/>
      <c r="J91" s="56"/>
      <c r="K91" s="56">
        <f t="shared" ref="K91:K99" si="79">B91</f>
        <v>6</v>
      </c>
      <c r="L91" s="56">
        <f t="shared" ref="L91:M99" si="80">E91</f>
        <v>5</v>
      </c>
      <c r="M91" s="56">
        <f t="shared" si="80"/>
        <v>500</v>
      </c>
      <c r="N91" s="56"/>
      <c r="O91" s="56"/>
      <c r="P91" s="56"/>
      <c r="Q91" s="56"/>
    </row>
    <row r="92" spans="1:17" x14ac:dyDescent="0.3">
      <c r="A92" t="str">
        <f t="shared" si="74"/>
        <v>eset3</v>
      </c>
      <c r="B92" s="56">
        <f t="shared" si="74"/>
        <v>10</v>
      </c>
      <c r="C92" s="56"/>
      <c r="D92" s="56"/>
      <c r="E92" s="56">
        <f t="shared" si="76"/>
        <v>8</v>
      </c>
      <c r="F92" s="56">
        <f t="shared" ref="F92" si="81">F78</f>
        <v>500</v>
      </c>
      <c r="G92" s="56">
        <f>modellek!AQ46</f>
        <v>397.7</v>
      </c>
      <c r="H92" s="56">
        <f t="shared" si="78"/>
        <v>1.0230000000000001</v>
      </c>
      <c r="I92" s="56"/>
      <c r="J92" s="56"/>
      <c r="K92" s="56">
        <f t="shared" si="79"/>
        <v>10</v>
      </c>
      <c r="L92" s="56">
        <f t="shared" si="80"/>
        <v>8</v>
      </c>
      <c r="M92" s="56">
        <f t="shared" si="80"/>
        <v>500</v>
      </c>
      <c r="N92" s="56"/>
      <c r="O92" s="56"/>
      <c r="P92" s="56"/>
      <c r="Q92" s="56"/>
    </row>
    <row r="93" spans="1:17" x14ac:dyDescent="0.3">
      <c r="A93" t="str">
        <f t="shared" si="74"/>
        <v>eset4</v>
      </c>
      <c r="B93" s="56">
        <f t="shared" si="74"/>
        <v>7</v>
      </c>
      <c r="C93" s="56"/>
      <c r="D93" s="56"/>
      <c r="E93" s="56">
        <f t="shared" si="76"/>
        <v>3</v>
      </c>
      <c r="F93" s="56">
        <f t="shared" ref="F93" si="82">F79</f>
        <v>400</v>
      </c>
      <c r="G93" s="56">
        <f>modellek!AQ47</f>
        <v>397.7</v>
      </c>
      <c r="H93" s="56">
        <f t="shared" si="78"/>
        <v>2.3000000000000114E-2</v>
      </c>
      <c r="I93" s="56"/>
      <c r="J93" s="56"/>
      <c r="K93" s="56">
        <f t="shared" si="79"/>
        <v>7</v>
      </c>
      <c r="L93" s="56">
        <f t="shared" si="80"/>
        <v>3</v>
      </c>
      <c r="M93" s="56">
        <f t="shared" si="80"/>
        <v>400</v>
      </c>
      <c r="N93" s="56"/>
      <c r="O93" s="56"/>
      <c r="P93" s="56"/>
      <c r="Q93" s="56"/>
    </row>
    <row r="94" spans="1:17" x14ac:dyDescent="0.3">
      <c r="A94" t="str">
        <f t="shared" si="74"/>
        <v>eset5</v>
      </c>
      <c r="B94" s="56">
        <f t="shared" si="74"/>
        <v>4</v>
      </c>
      <c r="C94" s="56"/>
      <c r="D94" s="56"/>
      <c r="E94" s="56">
        <f t="shared" si="76"/>
        <v>1</v>
      </c>
      <c r="F94" s="56">
        <f t="shared" ref="F94" si="83">F80</f>
        <v>300</v>
      </c>
      <c r="G94" s="56">
        <f>modellek!AQ48</f>
        <v>397.7</v>
      </c>
      <c r="H94" s="56">
        <f t="shared" si="78"/>
        <v>-0.97699999999999987</v>
      </c>
      <c r="I94" s="56"/>
      <c r="J94" s="56"/>
      <c r="K94" s="56">
        <f t="shared" si="79"/>
        <v>4</v>
      </c>
      <c r="L94" s="56">
        <f t="shared" si="80"/>
        <v>1</v>
      </c>
      <c r="M94" s="56">
        <f t="shared" si="80"/>
        <v>300</v>
      </c>
      <c r="N94" s="56"/>
      <c r="O94" s="56"/>
      <c r="P94" s="56"/>
      <c r="Q94" s="56"/>
    </row>
    <row r="95" spans="1:17" x14ac:dyDescent="0.3">
      <c r="A95" t="str">
        <f t="shared" si="74"/>
        <v>eset6</v>
      </c>
      <c r="B95" s="56">
        <f t="shared" si="74"/>
        <v>3</v>
      </c>
      <c r="C95" s="56"/>
      <c r="D95" s="56"/>
      <c r="E95" s="56">
        <f t="shared" si="76"/>
        <v>6</v>
      </c>
      <c r="F95" s="56">
        <f t="shared" ref="F95" si="84">F81</f>
        <v>500</v>
      </c>
      <c r="G95" s="56">
        <f>modellek!AQ49</f>
        <v>472.2</v>
      </c>
      <c r="H95" s="56">
        <f t="shared" si="78"/>
        <v>0.27800000000000014</v>
      </c>
      <c r="I95" s="56"/>
      <c r="J95" s="56"/>
      <c r="K95" s="56">
        <f t="shared" si="79"/>
        <v>3</v>
      </c>
      <c r="L95" s="56">
        <f t="shared" si="80"/>
        <v>6</v>
      </c>
      <c r="M95" s="56">
        <f t="shared" si="80"/>
        <v>500</v>
      </c>
      <c r="N95" s="56"/>
      <c r="O95" s="56"/>
      <c r="P95" s="56"/>
      <c r="Q95" s="56"/>
    </row>
    <row r="96" spans="1:17" x14ac:dyDescent="0.3">
      <c r="A96" t="str">
        <f t="shared" si="74"/>
        <v>eset7</v>
      </c>
      <c r="B96" s="56">
        <f t="shared" si="74"/>
        <v>8</v>
      </c>
      <c r="C96" s="56"/>
      <c r="D96" s="56"/>
      <c r="E96" s="56">
        <f t="shared" si="76"/>
        <v>8</v>
      </c>
      <c r="F96" s="56">
        <f t="shared" ref="F96" si="85">F82</f>
        <v>300</v>
      </c>
      <c r="G96" s="56">
        <f>modellek!AQ50</f>
        <v>397.7</v>
      </c>
      <c r="H96" s="56">
        <f t="shared" si="78"/>
        <v>-0.97699999999999987</v>
      </c>
      <c r="I96" s="56"/>
      <c r="J96" s="56"/>
      <c r="K96" s="56">
        <f t="shared" si="79"/>
        <v>8</v>
      </c>
      <c r="L96" s="56">
        <f t="shared" si="80"/>
        <v>8</v>
      </c>
      <c r="M96" s="56">
        <f t="shared" si="80"/>
        <v>300</v>
      </c>
      <c r="N96" s="56"/>
      <c r="O96" s="56"/>
      <c r="P96" s="56"/>
      <c r="Q96" s="56"/>
    </row>
    <row r="97" spans="1:17" x14ac:dyDescent="0.3">
      <c r="A97" t="str">
        <f t="shared" si="74"/>
        <v>eset8</v>
      </c>
      <c r="B97" s="56">
        <f t="shared" si="74"/>
        <v>4</v>
      </c>
      <c r="C97" s="56"/>
      <c r="D97" s="56"/>
      <c r="E97" s="56">
        <f t="shared" si="76"/>
        <v>4</v>
      </c>
      <c r="F97" s="56">
        <f t="shared" ref="F97" si="86">F83</f>
        <v>350</v>
      </c>
      <c r="G97" s="56">
        <f>modellek!AQ51</f>
        <v>397.7</v>
      </c>
      <c r="H97" s="56">
        <f t="shared" si="78"/>
        <v>-0.47699999999999987</v>
      </c>
      <c r="I97" s="56"/>
      <c r="J97" s="56"/>
      <c r="K97" s="56">
        <f t="shared" si="79"/>
        <v>4</v>
      </c>
      <c r="L97" s="56">
        <f t="shared" si="80"/>
        <v>4</v>
      </c>
      <c r="M97" s="56">
        <f t="shared" si="80"/>
        <v>350</v>
      </c>
      <c r="N97" s="56"/>
      <c r="O97" s="56"/>
      <c r="P97" s="56"/>
      <c r="Q97" s="56"/>
    </row>
    <row r="98" spans="1:17" x14ac:dyDescent="0.3">
      <c r="A98" t="str">
        <f t="shared" si="74"/>
        <v>eset9</v>
      </c>
      <c r="B98" s="56">
        <f t="shared" si="74"/>
        <v>1</v>
      </c>
      <c r="C98" s="56"/>
      <c r="D98" s="56"/>
      <c r="E98" s="56">
        <f t="shared" si="76"/>
        <v>1</v>
      </c>
      <c r="F98" s="56">
        <f t="shared" ref="F98" si="87">F84</f>
        <v>450</v>
      </c>
      <c r="G98" s="56">
        <f>modellek!AQ52</f>
        <v>497.1</v>
      </c>
      <c r="H98" s="56">
        <f t="shared" si="78"/>
        <v>-0.47100000000000025</v>
      </c>
      <c r="I98" s="56"/>
      <c r="J98" s="56"/>
      <c r="K98" s="56">
        <f t="shared" si="79"/>
        <v>1</v>
      </c>
      <c r="L98" s="56">
        <f t="shared" si="80"/>
        <v>1</v>
      </c>
      <c r="M98" s="56">
        <f t="shared" si="80"/>
        <v>450</v>
      </c>
      <c r="N98" s="56"/>
      <c r="O98" s="56"/>
      <c r="P98" s="56"/>
      <c r="Q98" s="56"/>
    </row>
    <row r="99" spans="1:17" ht="15" thickBot="1" x14ac:dyDescent="0.35">
      <c r="A99" t="str">
        <f t="shared" si="74"/>
        <v>eset10</v>
      </c>
      <c r="B99" s="56">
        <f t="shared" si="74"/>
        <v>1</v>
      </c>
      <c r="C99" s="56"/>
      <c r="D99" s="56"/>
      <c r="E99" s="56">
        <f t="shared" si="76"/>
        <v>8</v>
      </c>
      <c r="F99" s="56">
        <f t="shared" ref="F99" si="88">F85</f>
        <v>550</v>
      </c>
      <c r="G99" s="56">
        <f>modellek!AQ53</f>
        <v>497.1</v>
      </c>
      <c r="H99" s="56">
        <f t="shared" si="78"/>
        <v>0.5289999999999998</v>
      </c>
      <c r="I99" s="56"/>
      <c r="J99" s="56"/>
      <c r="K99" s="56">
        <f t="shared" si="79"/>
        <v>1</v>
      </c>
      <c r="L99" s="56">
        <f t="shared" si="80"/>
        <v>8</v>
      </c>
      <c r="M99" s="56">
        <f t="shared" si="80"/>
        <v>550</v>
      </c>
      <c r="N99" s="56"/>
      <c r="O99" s="56"/>
      <c r="P99" s="56"/>
      <c r="Q99" s="56"/>
    </row>
    <row r="100" spans="1:17" ht="15" thickBot="1" x14ac:dyDescent="0.35">
      <c r="B100" s="56"/>
      <c r="C100" s="56"/>
      <c r="D100" s="56"/>
      <c r="E100" s="56"/>
      <c r="F100" s="56"/>
      <c r="G100" s="56"/>
      <c r="H100" s="57">
        <f>CORREL(G90:G99,F90:F99)</f>
        <v>0.57489770597052503</v>
      </c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1:17" ht="15" thickBot="1" x14ac:dyDescent="0.35">
      <c r="B101" s="56"/>
      <c r="C101" s="56"/>
      <c r="D101" s="56"/>
      <c r="E101" s="56"/>
      <c r="F101" s="56"/>
      <c r="G101" s="56" t="s">
        <v>155</v>
      </c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1:17" ht="15" thickBot="1" x14ac:dyDescent="0.35">
      <c r="B102" s="56" t="str">
        <f>B88</f>
        <v>direkt</v>
      </c>
      <c r="C102" s="56" t="str">
        <f t="shared" ref="C102:E102" si="89">C88</f>
        <v>direkt</v>
      </c>
      <c r="D102" s="56" t="str">
        <f t="shared" si="89"/>
        <v>inverz</v>
      </c>
      <c r="E102" s="56" t="str">
        <f t="shared" si="89"/>
        <v>inverz</v>
      </c>
      <c r="F102" s="56"/>
      <c r="G102" s="78" t="s">
        <v>169</v>
      </c>
      <c r="H102" s="55">
        <f>SUMSQ(H104:H113)</f>
        <v>6.1720390000000007</v>
      </c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1:17" x14ac:dyDescent="0.3">
      <c r="A103" t="str">
        <f>A89</f>
        <v>sorszám</v>
      </c>
      <c r="B103" s="56" t="str">
        <f t="shared" ref="B103:G103" si="90">B89</f>
        <v>x1</v>
      </c>
      <c r="C103" s="56" t="str">
        <f t="shared" si="90"/>
        <v>x2</v>
      </c>
      <c r="D103" s="56" t="str">
        <f t="shared" si="90"/>
        <v>x1</v>
      </c>
      <c r="E103" s="56" t="str">
        <f t="shared" si="90"/>
        <v>x2</v>
      </c>
      <c r="F103" s="56" t="str">
        <f t="shared" si="90"/>
        <v>y</v>
      </c>
      <c r="G103" s="56" t="str">
        <f t="shared" si="90"/>
        <v>yb</v>
      </c>
      <c r="H103" s="56" t="s">
        <v>24</v>
      </c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1:17" x14ac:dyDescent="0.3">
      <c r="A104" t="str">
        <f t="shared" ref="A104" si="91">A90</f>
        <v>eset1</v>
      </c>
      <c r="B104" s="56"/>
      <c r="C104" s="56">
        <f>C76</f>
        <v>4</v>
      </c>
      <c r="D104" s="56">
        <f>D62</f>
        <v>2</v>
      </c>
      <c r="E104" s="56"/>
      <c r="F104" s="56">
        <f t="shared" ref="F104" si="92">F90</f>
        <v>400</v>
      </c>
      <c r="G104" s="56">
        <f>modellek!BD44</f>
        <v>417.2</v>
      </c>
      <c r="H104" s="56">
        <f>(F104-G104)/100</f>
        <v>-0.17199999999999988</v>
      </c>
      <c r="I104" s="56"/>
      <c r="J104" s="56"/>
      <c r="K104" s="56">
        <f>C104</f>
        <v>4</v>
      </c>
      <c r="L104" s="56">
        <f t="shared" ref="L104:L113" si="93">D104</f>
        <v>2</v>
      </c>
      <c r="M104" s="56">
        <f>F104</f>
        <v>400</v>
      </c>
      <c r="N104" s="56"/>
      <c r="O104" s="56"/>
      <c r="P104" s="56"/>
      <c r="Q104" s="56"/>
    </row>
    <row r="105" spans="1:17" x14ac:dyDescent="0.3">
      <c r="A105" t="str">
        <f t="shared" ref="A105" si="94">A91</f>
        <v>eset2</v>
      </c>
      <c r="B105" s="56"/>
      <c r="C105" s="56">
        <f t="shared" ref="C105:C113" si="95">C77</f>
        <v>6</v>
      </c>
      <c r="D105" s="56">
        <f t="shared" ref="D105:D113" si="96">D63</f>
        <v>5</v>
      </c>
      <c r="E105" s="56"/>
      <c r="F105" s="56">
        <f t="shared" ref="F105" si="97">F91</f>
        <v>500</v>
      </c>
      <c r="G105" s="56">
        <f>modellek!BD45</f>
        <v>417.2</v>
      </c>
      <c r="H105" s="56">
        <f t="shared" ref="H105:H113" si="98">(F105-G105)/100</f>
        <v>0.82800000000000007</v>
      </c>
      <c r="I105" s="56"/>
      <c r="J105" s="56"/>
      <c r="K105" s="56">
        <f t="shared" ref="K105:K113" si="99">C105</f>
        <v>6</v>
      </c>
      <c r="L105" s="56">
        <f t="shared" si="93"/>
        <v>5</v>
      </c>
      <c r="M105" s="56">
        <f t="shared" ref="M105:M113" si="100">F105</f>
        <v>500</v>
      </c>
      <c r="N105" s="56"/>
      <c r="O105" s="56"/>
      <c r="P105" s="56"/>
      <c r="Q105" s="56"/>
    </row>
    <row r="106" spans="1:17" x14ac:dyDescent="0.3">
      <c r="A106" t="str">
        <f t="shared" ref="A106" si="101">A92</f>
        <v>eset3</v>
      </c>
      <c r="B106" s="56"/>
      <c r="C106" s="56">
        <f t="shared" si="95"/>
        <v>1</v>
      </c>
      <c r="D106" s="56">
        <f t="shared" si="96"/>
        <v>1</v>
      </c>
      <c r="E106" s="56"/>
      <c r="F106" s="56">
        <f t="shared" ref="F106" si="102">F92</f>
        <v>500</v>
      </c>
      <c r="G106" s="56">
        <f>modellek!BD46</f>
        <v>547.5</v>
      </c>
      <c r="H106" s="56">
        <f t="shared" si="98"/>
        <v>-0.47499999999999998</v>
      </c>
      <c r="I106" s="56"/>
      <c r="J106" s="56"/>
      <c r="K106" s="56">
        <f t="shared" si="99"/>
        <v>1</v>
      </c>
      <c r="L106" s="56">
        <f t="shared" si="93"/>
        <v>1</v>
      </c>
      <c r="M106" s="56">
        <f t="shared" si="100"/>
        <v>500</v>
      </c>
      <c r="N106" s="56"/>
      <c r="O106" s="56"/>
      <c r="P106" s="56"/>
      <c r="Q106" s="56"/>
    </row>
    <row r="107" spans="1:17" x14ac:dyDescent="0.3">
      <c r="A107" t="str">
        <f t="shared" ref="A107" si="103">A93</f>
        <v>eset4</v>
      </c>
      <c r="B107" s="56"/>
      <c r="C107" s="56">
        <f t="shared" si="95"/>
        <v>8</v>
      </c>
      <c r="D107" s="56">
        <f t="shared" si="96"/>
        <v>4</v>
      </c>
      <c r="E107" s="56"/>
      <c r="F107" s="56">
        <f t="shared" ref="F107" si="104">F93</f>
        <v>400</v>
      </c>
      <c r="G107" s="56">
        <f>modellek!BD47</f>
        <v>391.1</v>
      </c>
      <c r="H107" s="56">
        <f t="shared" si="98"/>
        <v>8.8999999999999774E-2</v>
      </c>
      <c r="I107" s="56"/>
      <c r="J107" s="56"/>
      <c r="K107" s="56">
        <f t="shared" si="99"/>
        <v>8</v>
      </c>
      <c r="L107" s="56">
        <f t="shared" si="93"/>
        <v>4</v>
      </c>
      <c r="M107" s="56">
        <f t="shared" si="100"/>
        <v>400</v>
      </c>
      <c r="N107" s="56"/>
      <c r="O107" s="56"/>
      <c r="P107" s="56"/>
      <c r="Q107" s="56"/>
    </row>
    <row r="108" spans="1:17" x14ac:dyDescent="0.3">
      <c r="A108" t="str">
        <f t="shared" ref="A108" si="105">A94</f>
        <v>eset5</v>
      </c>
      <c r="B108" s="56"/>
      <c r="C108" s="56">
        <f t="shared" si="95"/>
        <v>9</v>
      </c>
      <c r="D108" s="56">
        <f t="shared" si="96"/>
        <v>6</v>
      </c>
      <c r="E108" s="56"/>
      <c r="F108" s="56">
        <f t="shared" ref="F108" si="106">F94</f>
        <v>300</v>
      </c>
      <c r="G108" s="56">
        <f>modellek!BD48</f>
        <v>391.1</v>
      </c>
      <c r="H108" s="56">
        <f t="shared" si="98"/>
        <v>-0.91100000000000025</v>
      </c>
      <c r="I108" s="56"/>
      <c r="J108" s="56"/>
      <c r="K108" s="56">
        <f t="shared" si="99"/>
        <v>9</v>
      </c>
      <c r="L108" s="56">
        <f t="shared" si="93"/>
        <v>6</v>
      </c>
      <c r="M108" s="56">
        <f t="shared" si="100"/>
        <v>300</v>
      </c>
      <c r="N108" s="56"/>
      <c r="O108" s="56"/>
      <c r="P108" s="56"/>
      <c r="Q108" s="56"/>
    </row>
    <row r="109" spans="1:17" x14ac:dyDescent="0.3">
      <c r="A109" t="str">
        <f t="shared" ref="A109" si="107">A95</f>
        <v>eset6</v>
      </c>
      <c r="B109" s="56"/>
      <c r="C109" s="56">
        <f t="shared" si="95"/>
        <v>5</v>
      </c>
      <c r="D109" s="56">
        <f t="shared" si="96"/>
        <v>8</v>
      </c>
      <c r="E109" s="56"/>
      <c r="F109" s="56">
        <f t="shared" ref="F109" si="108">F95</f>
        <v>500</v>
      </c>
      <c r="G109" s="56">
        <f>modellek!BD49</f>
        <v>417.2</v>
      </c>
      <c r="H109" s="56">
        <f t="shared" si="98"/>
        <v>0.82800000000000007</v>
      </c>
      <c r="I109" s="56"/>
      <c r="J109" s="56"/>
      <c r="K109" s="56">
        <f t="shared" si="99"/>
        <v>5</v>
      </c>
      <c r="L109" s="56">
        <f t="shared" si="93"/>
        <v>8</v>
      </c>
      <c r="M109" s="56">
        <f t="shared" si="100"/>
        <v>500</v>
      </c>
      <c r="N109" s="56"/>
      <c r="O109" s="56"/>
      <c r="P109" s="56"/>
      <c r="Q109" s="56"/>
    </row>
    <row r="110" spans="1:17" x14ac:dyDescent="0.3">
      <c r="A110" t="str">
        <f t="shared" ref="A110" si="109">A96</f>
        <v>eset7</v>
      </c>
      <c r="B110" s="56"/>
      <c r="C110" s="56">
        <f t="shared" si="95"/>
        <v>1</v>
      </c>
      <c r="D110" s="56">
        <f t="shared" si="96"/>
        <v>2</v>
      </c>
      <c r="E110" s="56"/>
      <c r="F110" s="56">
        <f t="shared" ref="F110" si="110">F96</f>
        <v>300</v>
      </c>
      <c r="G110" s="56">
        <f>modellek!BD50</f>
        <v>443.3</v>
      </c>
      <c r="H110" s="56">
        <f t="shared" si="98"/>
        <v>-1.4330000000000001</v>
      </c>
      <c r="I110" s="56"/>
      <c r="J110" s="56"/>
      <c r="K110" s="56">
        <f t="shared" si="99"/>
        <v>1</v>
      </c>
      <c r="L110" s="56">
        <f t="shared" si="93"/>
        <v>2</v>
      </c>
      <c r="M110" s="56">
        <f t="shared" si="100"/>
        <v>300</v>
      </c>
      <c r="N110" s="56"/>
      <c r="O110" s="56"/>
      <c r="P110" s="56"/>
      <c r="Q110" s="56"/>
    </row>
    <row r="111" spans="1:17" x14ac:dyDescent="0.3">
      <c r="A111" t="str">
        <f t="shared" ref="A111" si="111">A97</f>
        <v>eset8</v>
      </c>
      <c r="B111" s="56"/>
      <c r="C111" s="56">
        <f t="shared" si="95"/>
        <v>7</v>
      </c>
      <c r="D111" s="56">
        <f t="shared" si="96"/>
        <v>6</v>
      </c>
      <c r="E111" s="56"/>
      <c r="F111" s="56">
        <f t="shared" ref="F111" si="112">F97</f>
        <v>350</v>
      </c>
      <c r="G111" s="56">
        <f>modellek!BD51</f>
        <v>391.1</v>
      </c>
      <c r="H111" s="56">
        <f t="shared" si="98"/>
        <v>-0.41100000000000025</v>
      </c>
      <c r="I111" s="56"/>
      <c r="J111" s="56"/>
      <c r="K111" s="56">
        <f t="shared" si="99"/>
        <v>7</v>
      </c>
      <c r="L111" s="56">
        <f t="shared" si="93"/>
        <v>6</v>
      </c>
      <c r="M111" s="56">
        <f t="shared" si="100"/>
        <v>350</v>
      </c>
      <c r="N111" s="56"/>
      <c r="O111" s="56"/>
      <c r="P111" s="56"/>
      <c r="Q111" s="56"/>
    </row>
    <row r="112" spans="1:17" x14ac:dyDescent="0.3">
      <c r="A112" t="str">
        <f t="shared" ref="A112" si="113">A98</f>
        <v>eset9</v>
      </c>
      <c r="B112" s="56"/>
      <c r="C112" s="56">
        <f t="shared" si="95"/>
        <v>9</v>
      </c>
      <c r="D112" s="56">
        <f t="shared" si="96"/>
        <v>9</v>
      </c>
      <c r="E112" s="56"/>
      <c r="F112" s="56">
        <f t="shared" ref="F112" si="114">F98</f>
        <v>450</v>
      </c>
      <c r="G112" s="56">
        <f>modellek!BD52</f>
        <v>391.1</v>
      </c>
      <c r="H112" s="56">
        <f t="shared" si="98"/>
        <v>0.58899999999999975</v>
      </c>
      <c r="I112" s="56"/>
      <c r="J112" s="56"/>
      <c r="K112" s="56">
        <f t="shared" si="99"/>
        <v>9</v>
      </c>
      <c r="L112" s="56">
        <f t="shared" si="93"/>
        <v>9</v>
      </c>
      <c r="M112" s="56">
        <f t="shared" si="100"/>
        <v>450</v>
      </c>
      <c r="N112" s="56"/>
      <c r="O112" s="56"/>
      <c r="P112" s="56"/>
      <c r="Q112" s="56"/>
    </row>
    <row r="113" spans="1:17" ht="15" thickBot="1" x14ac:dyDescent="0.35">
      <c r="A113" t="str">
        <f t="shared" ref="A113" si="115">A99</f>
        <v>eset10</v>
      </c>
      <c r="B113" s="56"/>
      <c r="C113" s="56">
        <f t="shared" si="95"/>
        <v>1</v>
      </c>
      <c r="D113" s="56">
        <f t="shared" si="96"/>
        <v>9</v>
      </c>
      <c r="E113" s="56"/>
      <c r="F113" s="56">
        <f t="shared" ref="F113" si="116">F99</f>
        <v>550</v>
      </c>
      <c r="G113" s="56">
        <f>modellek!BD53</f>
        <v>443.3</v>
      </c>
      <c r="H113" s="56">
        <f t="shared" si="98"/>
        <v>1.0669999999999999</v>
      </c>
      <c r="I113" s="56"/>
      <c r="J113" s="56"/>
      <c r="K113" s="56">
        <f t="shared" si="99"/>
        <v>1</v>
      </c>
      <c r="L113" s="56">
        <f t="shared" si="93"/>
        <v>9</v>
      </c>
      <c r="M113" s="56">
        <f t="shared" si="100"/>
        <v>550</v>
      </c>
      <c r="N113" s="56"/>
      <c r="O113" s="56"/>
      <c r="P113" s="56"/>
      <c r="Q113" s="56"/>
    </row>
    <row r="114" spans="1:17" ht="15" thickBot="1" x14ac:dyDescent="0.35">
      <c r="B114" s="56"/>
      <c r="C114" s="56"/>
      <c r="D114" s="56"/>
      <c r="E114" s="56"/>
      <c r="F114" s="56"/>
      <c r="G114" s="56"/>
      <c r="H114" s="57">
        <f>CORREL(G104:G113,F104:F113)</f>
        <v>0.39271523690105115</v>
      </c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1:17" x14ac:dyDescent="0.3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1:17" x14ac:dyDescent="0.3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1:17" x14ac:dyDescent="0.3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1:17" x14ac:dyDescent="0.3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30A5-3511-488D-A2F5-7F64F57FA555}">
  <dimension ref="A1:I14"/>
  <sheetViews>
    <sheetView workbookViewId="0"/>
  </sheetViews>
  <sheetFormatPr defaultRowHeight="14.4" x14ac:dyDescent="0.3"/>
  <cols>
    <col min="1" max="1" width="9.109375" bestFit="1" customWidth="1"/>
    <col min="2" max="4" width="4.5546875" bestFit="1" customWidth="1"/>
    <col min="6" max="7" width="4.88671875" bestFit="1" customWidth="1"/>
    <col min="8" max="8" width="10.88671875" bestFit="1" customWidth="1"/>
    <col min="9" max="9" width="5.21875" bestFit="1" customWidth="1"/>
  </cols>
  <sheetData>
    <row r="1" spans="1:9" ht="15" thickBot="1" x14ac:dyDescent="0.35">
      <c r="A1" s="56" t="s">
        <v>172</v>
      </c>
      <c r="B1" s="56" t="s">
        <v>173</v>
      </c>
      <c r="C1" s="56" t="s">
        <v>174</v>
      </c>
      <c r="D1" s="56"/>
      <c r="H1" t="s">
        <v>178</v>
      </c>
    </row>
    <row r="2" spans="1:9" ht="15" thickBot="1" x14ac:dyDescent="0.35">
      <c r="A2" s="56"/>
      <c r="B2" s="79">
        <v>0.89187380171746455</v>
      </c>
      <c r="C2" s="80">
        <v>0.74615071043117176</v>
      </c>
      <c r="D2" s="56"/>
      <c r="H2" s="75" t="s">
        <v>25</v>
      </c>
      <c r="I2" s="55">
        <f>SUMSQ(I4:I13)</f>
        <v>4.2958980419350006</v>
      </c>
    </row>
    <row r="3" spans="1:9" x14ac:dyDescent="0.3">
      <c r="A3" s="56"/>
      <c r="B3" s="56" t="str">
        <f>'solver (2)'!B33</f>
        <v>x1</v>
      </c>
      <c r="C3" s="56" t="str">
        <f>'solver (2)'!C33</f>
        <v>x2</v>
      </c>
      <c r="D3" s="56" t="str">
        <f>'solver (2)'!D33</f>
        <v>y</v>
      </c>
      <c r="F3" s="56" t="s">
        <v>175</v>
      </c>
      <c r="G3" t="s">
        <v>176</v>
      </c>
      <c r="H3" t="s">
        <v>16</v>
      </c>
      <c r="I3" t="s">
        <v>24</v>
      </c>
    </row>
    <row r="4" spans="1:9" x14ac:dyDescent="0.3">
      <c r="A4" s="56" t="str">
        <f>'solver (2)'!A34</f>
        <v>eset1</v>
      </c>
      <c r="B4" s="56">
        <f>'solver (2)'!B34</f>
        <v>2.2000000000000002</v>
      </c>
      <c r="C4" s="56">
        <f>'solver (2)'!C34</f>
        <v>2.8</v>
      </c>
      <c r="D4" s="56">
        <f>'solver (2)'!D34</f>
        <v>4</v>
      </c>
      <c r="F4" s="56">
        <f t="shared" ref="F4:F13" si="0">B4*B$2</f>
        <v>1.9621223637784222</v>
      </c>
      <c r="G4" s="56">
        <f t="shared" ref="G4:G13" si="1">C4*C$2</f>
        <v>2.0892219892072807</v>
      </c>
      <c r="H4" s="56">
        <f>G4*F4</f>
        <v>4.0993091879212473</v>
      </c>
      <c r="I4" s="56">
        <f t="shared" ref="I4:I13" si="2">D4-H4</f>
        <v>-9.9309187921247322E-2</v>
      </c>
    </row>
    <row r="5" spans="1:9" x14ac:dyDescent="0.3">
      <c r="A5" s="56" t="str">
        <f>'solver (2)'!A35</f>
        <v>eset2</v>
      </c>
      <c r="B5" s="56">
        <f>'solver (2)'!B35</f>
        <v>2.4</v>
      </c>
      <c r="C5" s="56">
        <f>'solver (2)'!C35</f>
        <v>2.6</v>
      </c>
      <c r="D5" s="56">
        <f>'solver (2)'!D35</f>
        <v>5</v>
      </c>
      <c r="F5" s="56">
        <f t="shared" si="0"/>
        <v>2.1404971241219148</v>
      </c>
      <c r="G5" s="56">
        <f t="shared" si="1"/>
        <v>1.9399918471210467</v>
      </c>
      <c r="H5" s="56">
        <f t="shared" ref="H5:H13" si="3">G5*F5</f>
        <v>4.1525469695825619</v>
      </c>
      <c r="I5" s="56">
        <f t="shared" si="2"/>
        <v>0.84745303041743814</v>
      </c>
    </row>
    <row r="6" spans="1:9" x14ac:dyDescent="0.3">
      <c r="A6" s="56" t="str">
        <f>'solver (2)'!A36</f>
        <v>eset3</v>
      </c>
      <c r="B6" s="56">
        <f>'solver (2)'!B36</f>
        <v>2.1</v>
      </c>
      <c r="C6" s="56">
        <f>'solver (2)'!C36</f>
        <v>2.9</v>
      </c>
      <c r="D6" s="56">
        <f>'solver (2)'!D36</f>
        <v>5</v>
      </c>
      <c r="F6" s="56">
        <f t="shared" si="0"/>
        <v>1.8729349836066755</v>
      </c>
      <c r="G6" s="56">
        <f t="shared" si="1"/>
        <v>2.163837060250398</v>
      </c>
      <c r="H6" s="56">
        <f t="shared" si="3"/>
        <v>4.0527261289675964</v>
      </c>
      <c r="I6" s="56">
        <f t="shared" si="2"/>
        <v>0.94727387103240357</v>
      </c>
    </row>
    <row r="7" spans="1:9" x14ac:dyDescent="0.3">
      <c r="A7" s="56" t="str">
        <f>'solver (2)'!A37</f>
        <v>eset4</v>
      </c>
      <c r="B7" s="56">
        <f>'solver (2)'!B37</f>
        <v>2.2999999999999998</v>
      </c>
      <c r="C7" s="56">
        <f>'solver (2)'!C37</f>
        <v>2.2999999999999998</v>
      </c>
      <c r="D7" s="56">
        <f>'solver (2)'!D37</f>
        <v>4</v>
      </c>
      <c r="F7" s="56">
        <f t="shared" si="0"/>
        <v>2.0513097439501684</v>
      </c>
      <c r="G7" s="56">
        <f t="shared" si="1"/>
        <v>1.7161466339916949</v>
      </c>
      <c r="H7" s="56">
        <f t="shared" si="3"/>
        <v>3.520348312354447</v>
      </c>
      <c r="I7" s="56">
        <f t="shared" si="2"/>
        <v>0.47965168764555299</v>
      </c>
    </row>
    <row r="8" spans="1:9" x14ac:dyDescent="0.3">
      <c r="A8" s="56" t="str">
        <f>'solver (2)'!A38</f>
        <v>eset5</v>
      </c>
      <c r="B8" s="56">
        <f>'solver (2)'!B38</f>
        <v>2.5</v>
      </c>
      <c r="C8" s="56">
        <f>'solver (2)'!C38</f>
        <v>2.1</v>
      </c>
      <c r="D8" s="56">
        <f>'solver (2)'!D38</f>
        <v>3</v>
      </c>
      <c r="F8" s="56">
        <f t="shared" si="0"/>
        <v>2.2296845042936613</v>
      </c>
      <c r="G8" s="56">
        <f t="shared" si="1"/>
        <v>1.5669164919054608</v>
      </c>
      <c r="H8" s="56">
        <f t="shared" si="3"/>
        <v>3.4937294215237902</v>
      </c>
      <c r="I8" s="56">
        <f t="shared" si="2"/>
        <v>-0.49372942152379018</v>
      </c>
    </row>
    <row r="9" spans="1:9" x14ac:dyDescent="0.3">
      <c r="A9" s="56" t="str">
        <f>'solver (2)'!A39</f>
        <v>eset6</v>
      </c>
      <c r="B9" s="56">
        <f>'solver (2)'!B39</f>
        <v>2.8</v>
      </c>
      <c r="C9" s="56">
        <f>'solver (2)'!C39</f>
        <v>2.7</v>
      </c>
      <c r="D9" s="56">
        <f>'solver (2)'!D39</f>
        <v>5</v>
      </c>
      <c r="F9" s="56">
        <f t="shared" si="0"/>
        <v>2.4972466448089006</v>
      </c>
      <c r="G9" s="56">
        <f t="shared" si="1"/>
        <v>2.0146069181641639</v>
      </c>
      <c r="H9" s="56">
        <f t="shared" si="3"/>
        <v>5.030970366994258</v>
      </c>
      <c r="I9" s="56">
        <f t="shared" si="2"/>
        <v>-3.0970366994258036E-2</v>
      </c>
    </row>
    <row r="10" spans="1:9" x14ac:dyDescent="0.3">
      <c r="A10" s="56" t="str">
        <f>'solver (2)'!A40</f>
        <v>eset7</v>
      </c>
      <c r="B10" s="56">
        <f>'solver (2)'!B40</f>
        <v>2.2000000000000002</v>
      </c>
      <c r="C10" s="56">
        <f>'solver (2)'!C40</f>
        <v>2.9</v>
      </c>
      <c r="D10" s="56">
        <f>'solver (2)'!D40</f>
        <v>3</v>
      </c>
      <c r="F10" s="56">
        <f t="shared" si="0"/>
        <v>1.9621223637784222</v>
      </c>
      <c r="G10" s="56">
        <f t="shared" si="1"/>
        <v>2.163837060250398</v>
      </c>
      <c r="H10" s="56">
        <f t="shared" si="3"/>
        <v>4.2457130874898628</v>
      </c>
      <c r="I10" s="56">
        <f t="shared" si="2"/>
        <v>-1.2457130874898628</v>
      </c>
    </row>
    <row r="11" spans="1:9" x14ac:dyDescent="0.3">
      <c r="A11" s="56" t="str">
        <f>'solver (2)'!A41</f>
        <v>eset8</v>
      </c>
      <c r="B11" s="56">
        <f>'solver (2)'!B41</f>
        <v>2.5</v>
      </c>
      <c r="C11" s="56">
        <f>'solver (2)'!C41</f>
        <v>2.5</v>
      </c>
      <c r="D11" s="56">
        <f>'solver (2)'!D41</f>
        <v>3.5</v>
      </c>
      <c r="F11" s="56">
        <f t="shared" si="0"/>
        <v>2.2296845042936613</v>
      </c>
      <c r="G11" s="56">
        <f t="shared" si="1"/>
        <v>1.8653767760779294</v>
      </c>
      <c r="H11" s="56">
        <f t="shared" si="3"/>
        <v>4.1592016922902264</v>
      </c>
      <c r="I11" s="56">
        <f t="shared" si="2"/>
        <v>-0.6592016922902264</v>
      </c>
    </row>
    <row r="12" spans="1:9" x14ac:dyDescent="0.3">
      <c r="A12" s="56" t="str">
        <f>'solver (2)'!A42</f>
        <v>eset9</v>
      </c>
      <c r="B12" s="56">
        <f>'solver (2)'!B42</f>
        <v>2.9</v>
      </c>
      <c r="C12" s="56">
        <f>'solver (2)'!C42</f>
        <v>2.1</v>
      </c>
      <c r="D12" s="56">
        <f>'solver (2)'!D42</f>
        <v>4.5</v>
      </c>
      <c r="F12" s="56">
        <f t="shared" si="0"/>
        <v>2.586434024980647</v>
      </c>
      <c r="G12" s="56">
        <f t="shared" si="1"/>
        <v>1.5669164919054608</v>
      </c>
      <c r="H12" s="56">
        <f t="shared" si="3"/>
        <v>4.0527261289675964</v>
      </c>
      <c r="I12" s="56">
        <f t="shared" si="2"/>
        <v>0.44727387103240357</v>
      </c>
    </row>
    <row r="13" spans="1:9" ht="15" thickBot="1" x14ac:dyDescent="0.35">
      <c r="A13" s="56" t="str">
        <f>'solver (2)'!A43</f>
        <v>eset10</v>
      </c>
      <c r="B13" s="56">
        <f>'solver (2)'!B43</f>
        <v>2.9</v>
      </c>
      <c r="C13" s="56">
        <f>'solver (2)'!C43</f>
        <v>2.9</v>
      </c>
      <c r="D13" s="56">
        <f>'solver (2)'!D43</f>
        <v>5.5</v>
      </c>
      <c r="F13" s="56">
        <f t="shared" si="0"/>
        <v>2.586434024980647</v>
      </c>
      <c r="G13" s="56">
        <f t="shared" si="1"/>
        <v>2.163837060250398</v>
      </c>
      <c r="H13" s="56">
        <f t="shared" si="3"/>
        <v>5.5966217971457279</v>
      </c>
      <c r="I13" s="56">
        <f t="shared" si="2"/>
        <v>-9.6621797145727939E-2</v>
      </c>
    </row>
    <row r="14" spans="1:9" ht="15" thickBot="1" x14ac:dyDescent="0.35">
      <c r="A14" s="56"/>
      <c r="B14" s="56"/>
      <c r="C14" s="56"/>
      <c r="D14" s="56"/>
      <c r="H14" s="77" t="s">
        <v>76</v>
      </c>
      <c r="I14" s="57">
        <f>CORREL(H4:H13,G4:G13)</f>
        <v>0.59887993428454278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73258-D4F6-49A6-B819-413AE27F7C37}">
  <dimension ref="A1:I14"/>
  <sheetViews>
    <sheetView workbookViewId="0"/>
  </sheetViews>
  <sheetFormatPr defaultRowHeight="14.4" x14ac:dyDescent="0.3"/>
  <cols>
    <col min="1" max="1" width="9.109375" bestFit="1" customWidth="1"/>
    <col min="2" max="4" width="4.5546875" bestFit="1" customWidth="1"/>
    <col min="6" max="7" width="4.88671875" bestFit="1" customWidth="1"/>
    <col min="8" max="8" width="9.21875" bestFit="1" customWidth="1"/>
    <col min="9" max="9" width="5.21875" bestFit="1" customWidth="1"/>
  </cols>
  <sheetData>
    <row r="1" spans="1:9" ht="15" thickBot="1" x14ac:dyDescent="0.35">
      <c r="A1" s="56" t="s">
        <v>172</v>
      </c>
      <c r="B1" s="56" t="s">
        <v>173</v>
      </c>
      <c r="C1" s="56" t="s">
        <v>174</v>
      </c>
      <c r="D1" s="56"/>
      <c r="H1" t="s">
        <v>177</v>
      </c>
    </row>
    <row r="2" spans="1:9" ht="15" thickBot="1" x14ac:dyDescent="0.35">
      <c r="A2" s="56"/>
      <c r="B2" s="79">
        <v>0.9199126387826303</v>
      </c>
      <c r="C2" s="80">
        <v>0.76960828722684593</v>
      </c>
      <c r="D2" s="56"/>
      <c r="H2" s="75" t="s">
        <v>25</v>
      </c>
      <c r="I2" s="55">
        <f>SUMSQ(I4:I13)</f>
        <v>4.8370928094108647</v>
      </c>
    </row>
    <row r="3" spans="1:9" x14ac:dyDescent="0.3">
      <c r="A3" s="56"/>
      <c r="B3" s="56" t="str">
        <f>'solver (2)'!B33</f>
        <v>x1</v>
      </c>
      <c r="C3" s="56" t="str">
        <f>'solver (2)'!C33</f>
        <v>x2</v>
      </c>
      <c r="D3" s="56" t="str">
        <f>'solver (2)'!D33</f>
        <v>y</v>
      </c>
      <c r="F3" s="56" t="s">
        <v>175</v>
      </c>
      <c r="G3" t="s">
        <v>176</v>
      </c>
      <c r="H3" t="s">
        <v>16</v>
      </c>
      <c r="I3" t="s">
        <v>24</v>
      </c>
    </row>
    <row r="4" spans="1:9" x14ac:dyDescent="0.3">
      <c r="A4" s="56" t="str">
        <f>'solver (2)'!A34</f>
        <v>eset1</v>
      </c>
      <c r="B4" s="56">
        <f>'solver (2)'!B34</f>
        <v>2.2000000000000002</v>
      </c>
      <c r="C4" s="56">
        <f>'solver (2)'!C34</f>
        <v>2.8</v>
      </c>
      <c r="D4" s="56">
        <f>'solver (2)'!D34</f>
        <v>4</v>
      </c>
      <c r="F4" s="56">
        <f t="shared" ref="F4:F13" si="0">B4*B$2</f>
        <v>2.0238078053217867</v>
      </c>
      <c r="G4" s="56">
        <f t="shared" ref="G4:G13" si="1">C4*C$2</f>
        <v>2.1549032042351683</v>
      </c>
      <c r="H4" s="56">
        <f t="shared" ref="H4:H13" si="2">G4+F4</f>
        <v>4.1787110095569551</v>
      </c>
      <c r="I4" s="56">
        <f t="shared" ref="I4:I13" si="3">D4-H4</f>
        <v>-0.17871100955695507</v>
      </c>
    </row>
    <row r="5" spans="1:9" x14ac:dyDescent="0.3">
      <c r="A5" s="56" t="str">
        <f>'solver (2)'!A35</f>
        <v>eset2</v>
      </c>
      <c r="B5" s="56">
        <f>'solver (2)'!B35</f>
        <v>2.4</v>
      </c>
      <c r="C5" s="56">
        <f>'solver (2)'!C35</f>
        <v>2.6</v>
      </c>
      <c r="D5" s="56">
        <f>'solver (2)'!D35</f>
        <v>5</v>
      </c>
      <c r="F5" s="56">
        <f t="shared" si="0"/>
        <v>2.2077903330783126</v>
      </c>
      <c r="G5" s="56">
        <f t="shared" si="1"/>
        <v>2.0009815467897996</v>
      </c>
      <c r="H5" s="56">
        <f t="shared" si="2"/>
        <v>4.2087718798681122</v>
      </c>
      <c r="I5" s="56">
        <f t="shared" si="3"/>
        <v>0.79122812013188781</v>
      </c>
    </row>
    <row r="6" spans="1:9" x14ac:dyDescent="0.3">
      <c r="A6" s="56" t="str">
        <f>'solver (2)'!A36</f>
        <v>eset3</v>
      </c>
      <c r="B6" s="56">
        <f>'solver (2)'!B36</f>
        <v>2.1</v>
      </c>
      <c r="C6" s="56">
        <f>'solver (2)'!C36</f>
        <v>2.9</v>
      </c>
      <c r="D6" s="56">
        <f>'solver (2)'!D36</f>
        <v>5</v>
      </c>
      <c r="F6" s="56">
        <f t="shared" si="0"/>
        <v>1.9318165414435238</v>
      </c>
      <c r="G6" s="56">
        <f t="shared" si="1"/>
        <v>2.2318640329578532</v>
      </c>
      <c r="H6" s="56">
        <f t="shared" si="2"/>
        <v>4.1636805744013774</v>
      </c>
      <c r="I6" s="56">
        <f t="shared" si="3"/>
        <v>0.8363194255986226</v>
      </c>
    </row>
    <row r="7" spans="1:9" x14ac:dyDescent="0.3">
      <c r="A7" s="56" t="str">
        <f>'solver (2)'!A37</f>
        <v>eset4</v>
      </c>
      <c r="B7" s="56">
        <f>'solver (2)'!B37</f>
        <v>2.2999999999999998</v>
      </c>
      <c r="C7" s="56">
        <f>'solver (2)'!C37</f>
        <v>2.2999999999999998</v>
      </c>
      <c r="D7" s="56">
        <f>'solver (2)'!D37</f>
        <v>4</v>
      </c>
      <c r="F7" s="56">
        <f t="shared" si="0"/>
        <v>2.1157990692000497</v>
      </c>
      <c r="G7" s="56">
        <f t="shared" si="1"/>
        <v>1.7700990606217455</v>
      </c>
      <c r="H7" s="56">
        <f t="shared" si="2"/>
        <v>3.8858981298217952</v>
      </c>
      <c r="I7" s="56">
        <f t="shared" si="3"/>
        <v>0.11410187017820483</v>
      </c>
    </row>
    <row r="8" spans="1:9" x14ac:dyDescent="0.3">
      <c r="A8" s="56" t="str">
        <f>'solver (2)'!A38</f>
        <v>eset5</v>
      </c>
      <c r="B8" s="56">
        <f>'solver (2)'!B38</f>
        <v>2.5</v>
      </c>
      <c r="C8" s="56">
        <f>'solver (2)'!C38</f>
        <v>2.1</v>
      </c>
      <c r="D8" s="56">
        <f>'solver (2)'!D38</f>
        <v>3</v>
      </c>
      <c r="F8" s="56">
        <f t="shared" si="0"/>
        <v>2.2997815969565756</v>
      </c>
      <c r="G8" s="56">
        <f t="shared" si="1"/>
        <v>1.6161774031763765</v>
      </c>
      <c r="H8" s="56">
        <f t="shared" si="2"/>
        <v>3.9159590001329523</v>
      </c>
      <c r="I8" s="56">
        <f t="shared" si="3"/>
        <v>-0.91595900013295228</v>
      </c>
    </row>
    <row r="9" spans="1:9" x14ac:dyDescent="0.3">
      <c r="A9" s="56" t="str">
        <f>'solver (2)'!A39</f>
        <v>eset6</v>
      </c>
      <c r="B9" s="56">
        <f>'solver (2)'!B39</f>
        <v>2.8</v>
      </c>
      <c r="C9" s="56">
        <f>'solver (2)'!C39</f>
        <v>2.7</v>
      </c>
      <c r="D9" s="56">
        <f>'solver (2)'!D39</f>
        <v>5</v>
      </c>
      <c r="F9" s="56">
        <f t="shared" si="0"/>
        <v>2.5757553885913649</v>
      </c>
      <c r="G9" s="56">
        <f t="shared" si="1"/>
        <v>2.077942375512484</v>
      </c>
      <c r="H9" s="56">
        <f t="shared" si="2"/>
        <v>4.6536977641038488</v>
      </c>
      <c r="I9" s="56">
        <f t="shared" si="3"/>
        <v>0.34630223589615117</v>
      </c>
    </row>
    <row r="10" spans="1:9" x14ac:dyDescent="0.3">
      <c r="A10" s="56" t="str">
        <f>'solver (2)'!A40</f>
        <v>eset7</v>
      </c>
      <c r="B10" s="56">
        <f>'solver (2)'!B40</f>
        <v>2.2000000000000002</v>
      </c>
      <c r="C10" s="56">
        <f>'solver (2)'!C40</f>
        <v>2.9</v>
      </c>
      <c r="D10" s="56">
        <f>'solver (2)'!D40</f>
        <v>3</v>
      </c>
      <c r="F10" s="56">
        <f t="shared" si="0"/>
        <v>2.0238078053217867</v>
      </c>
      <c r="G10" s="56">
        <f t="shared" si="1"/>
        <v>2.2318640329578532</v>
      </c>
      <c r="H10" s="56">
        <f t="shared" si="2"/>
        <v>4.2556718382796399</v>
      </c>
      <c r="I10" s="56">
        <f t="shared" si="3"/>
        <v>-1.2556718382796399</v>
      </c>
    </row>
    <row r="11" spans="1:9" x14ac:dyDescent="0.3">
      <c r="A11" s="56" t="str">
        <f>'solver (2)'!A41</f>
        <v>eset8</v>
      </c>
      <c r="B11" s="56">
        <f>'solver (2)'!B41</f>
        <v>2.5</v>
      </c>
      <c r="C11" s="56">
        <f>'solver (2)'!C41</f>
        <v>2.5</v>
      </c>
      <c r="D11" s="56">
        <f>'solver (2)'!D41</f>
        <v>3.5</v>
      </c>
      <c r="F11" s="56">
        <f t="shared" si="0"/>
        <v>2.2997815969565756</v>
      </c>
      <c r="G11" s="56">
        <f t="shared" si="1"/>
        <v>1.9240207180671147</v>
      </c>
      <c r="H11" s="56">
        <f t="shared" si="2"/>
        <v>4.2238023150236899</v>
      </c>
      <c r="I11" s="56">
        <f t="shared" si="3"/>
        <v>-0.72380231502368986</v>
      </c>
    </row>
    <row r="12" spans="1:9" x14ac:dyDescent="0.3">
      <c r="A12" s="56" t="str">
        <f>'solver (2)'!A42</f>
        <v>eset9</v>
      </c>
      <c r="B12" s="56">
        <f>'solver (2)'!B42</f>
        <v>2.9</v>
      </c>
      <c r="C12" s="56">
        <f>'solver (2)'!C42</f>
        <v>2.1</v>
      </c>
      <c r="D12" s="56">
        <f>'solver (2)'!D42</f>
        <v>4.5</v>
      </c>
      <c r="F12" s="56">
        <f t="shared" si="0"/>
        <v>2.6677466524696278</v>
      </c>
      <c r="G12" s="56">
        <f t="shared" si="1"/>
        <v>1.6161774031763765</v>
      </c>
      <c r="H12" s="56">
        <f t="shared" si="2"/>
        <v>4.2839240556460041</v>
      </c>
      <c r="I12" s="56">
        <f t="shared" si="3"/>
        <v>0.21607594435399591</v>
      </c>
    </row>
    <row r="13" spans="1:9" ht="15" thickBot="1" x14ac:dyDescent="0.35">
      <c r="A13" s="56" t="str">
        <f>'solver (2)'!A43</f>
        <v>eset10</v>
      </c>
      <c r="B13" s="56">
        <f>'solver (2)'!B43</f>
        <v>2.9</v>
      </c>
      <c r="C13" s="56">
        <f>'solver (2)'!C43</f>
        <v>2.9</v>
      </c>
      <c r="D13" s="56">
        <f>'solver (2)'!D43</f>
        <v>5.5</v>
      </c>
      <c r="F13" s="56">
        <f t="shared" si="0"/>
        <v>2.6677466524696278</v>
      </c>
      <c r="G13" s="56">
        <f t="shared" si="1"/>
        <v>2.2318640329578532</v>
      </c>
      <c r="H13" s="56">
        <f t="shared" si="2"/>
        <v>4.899610685427481</v>
      </c>
      <c r="I13" s="56">
        <f t="shared" si="3"/>
        <v>0.60038931457251898</v>
      </c>
    </row>
    <row r="14" spans="1:9" ht="15" thickBot="1" x14ac:dyDescent="0.35">
      <c r="A14" s="56"/>
      <c r="B14" s="56"/>
      <c r="C14" s="56"/>
      <c r="D14" s="56"/>
      <c r="H14" s="77" t="s">
        <v>76</v>
      </c>
      <c r="I14" s="57">
        <f>CORREL(H4:H13,G4:G13)</f>
        <v>0.52607572037954653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C76D-1D3D-4029-88E6-CEE6DA7512D7}">
  <dimension ref="A1:BL67"/>
  <sheetViews>
    <sheetView workbookViewId="0"/>
  </sheetViews>
  <sheetFormatPr defaultRowHeight="14.4" x14ac:dyDescent="0.3"/>
  <sheetData>
    <row r="1" spans="1:64" ht="18" x14ac:dyDescent="0.3">
      <c r="A1" s="45"/>
      <c r="N1" s="45"/>
      <c r="AA1" s="45"/>
      <c r="AN1" s="45"/>
      <c r="BA1" s="45"/>
    </row>
    <row r="2" spans="1:64" x14ac:dyDescent="0.3">
      <c r="A2" s="46"/>
      <c r="N2" s="46"/>
      <c r="AA2" s="46"/>
      <c r="AN2" s="46"/>
      <c r="BA2" s="46"/>
    </row>
    <row r="5" spans="1:64" ht="18" x14ac:dyDescent="0.3">
      <c r="A5" s="47" t="s">
        <v>79</v>
      </c>
      <c r="B5" s="48">
        <v>7152285</v>
      </c>
      <c r="C5" s="47" t="s">
        <v>80</v>
      </c>
      <c r="D5" s="48">
        <v>10</v>
      </c>
      <c r="E5" s="47" t="s">
        <v>81</v>
      </c>
      <c r="F5" s="48">
        <v>4</v>
      </c>
      <c r="G5" s="47" t="s">
        <v>82</v>
      </c>
      <c r="H5" s="48">
        <v>10</v>
      </c>
      <c r="I5" s="47" t="s">
        <v>83</v>
      </c>
      <c r="J5" s="48">
        <v>0</v>
      </c>
      <c r="K5" s="47" t="s">
        <v>84</v>
      </c>
      <c r="L5" s="48" t="s">
        <v>85</v>
      </c>
      <c r="N5" s="47" t="s">
        <v>79</v>
      </c>
      <c r="O5" s="48">
        <v>9666074</v>
      </c>
      <c r="P5" s="47" t="s">
        <v>80</v>
      </c>
      <c r="Q5" s="48">
        <v>10</v>
      </c>
      <c r="R5" s="47" t="s">
        <v>81</v>
      </c>
      <c r="S5" s="48">
        <v>2</v>
      </c>
      <c r="T5" s="47" t="s">
        <v>82</v>
      </c>
      <c r="U5" s="48">
        <v>10</v>
      </c>
      <c r="V5" s="47" t="s">
        <v>83</v>
      </c>
      <c r="W5" s="48">
        <v>0</v>
      </c>
      <c r="X5" s="47" t="s">
        <v>84</v>
      </c>
      <c r="Y5" s="48" t="s">
        <v>138</v>
      </c>
      <c r="AA5" s="47" t="s">
        <v>79</v>
      </c>
      <c r="AB5" s="48">
        <v>8381559</v>
      </c>
      <c r="AC5" s="47" t="s">
        <v>80</v>
      </c>
      <c r="AD5" s="48">
        <v>10</v>
      </c>
      <c r="AE5" s="47" t="s">
        <v>81</v>
      </c>
      <c r="AF5" s="48">
        <v>2</v>
      </c>
      <c r="AG5" s="47" t="s">
        <v>82</v>
      </c>
      <c r="AH5" s="48">
        <v>10</v>
      </c>
      <c r="AI5" s="47" t="s">
        <v>83</v>
      </c>
      <c r="AJ5" s="48">
        <v>0</v>
      </c>
      <c r="AK5" s="47" t="s">
        <v>84</v>
      </c>
      <c r="AL5" s="48" t="s">
        <v>147</v>
      </c>
      <c r="AN5" s="47" t="s">
        <v>79</v>
      </c>
      <c r="AO5" s="48">
        <v>3357953</v>
      </c>
      <c r="AP5" s="47" t="s">
        <v>80</v>
      </c>
      <c r="AQ5" s="48">
        <v>10</v>
      </c>
      <c r="AR5" s="47" t="s">
        <v>81</v>
      </c>
      <c r="AS5" s="48">
        <v>2</v>
      </c>
      <c r="AT5" s="47" t="s">
        <v>82</v>
      </c>
      <c r="AU5" s="48">
        <v>10</v>
      </c>
      <c r="AV5" s="47" t="s">
        <v>83</v>
      </c>
      <c r="AW5" s="48">
        <v>0</v>
      </c>
      <c r="AX5" s="47" t="s">
        <v>84</v>
      </c>
      <c r="AY5" s="48" t="s">
        <v>157</v>
      </c>
      <c r="BA5" s="47" t="s">
        <v>79</v>
      </c>
      <c r="BB5" s="48">
        <v>8425364</v>
      </c>
      <c r="BC5" s="47" t="s">
        <v>80</v>
      </c>
      <c r="BD5" s="48">
        <v>10</v>
      </c>
      <c r="BE5" s="47" t="s">
        <v>81</v>
      </c>
      <c r="BF5" s="48">
        <v>2</v>
      </c>
      <c r="BG5" s="47" t="s">
        <v>82</v>
      </c>
      <c r="BH5" s="48">
        <v>10</v>
      </c>
      <c r="BI5" s="47" t="s">
        <v>83</v>
      </c>
      <c r="BJ5" s="48">
        <v>0</v>
      </c>
      <c r="BK5" s="47" t="s">
        <v>84</v>
      </c>
      <c r="BL5" s="48" t="s">
        <v>161</v>
      </c>
    </row>
    <row r="6" spans="1:64" ht="18.600000000000001" thickBot="1" x14ac:dyDescent="0.35">
      <c r="A6" s="45"/>
      <c r="N6" s="45"/>
      <c r="AA6" s="45"/>
      <c r="AN6" s="45"/>
      <c r="BA6" s="45"/>
    </row>
    <row r="7" spans="1:64" ht="15" thickBot="1" x14ac:dyDescent="0.35">
      <c r="A7" s="49" t="s">
        <v>86</v>
      </c>
      <c r="B7" s="49" t="s">
        <v>87</v>
      </c>
      <c r="C7" s="49" t="s">
        <v>88</v>
      </c>
      <c r="D7" s="49" t="s">
        <v>89</v>
      </c>
      <c r="E7" s="49" t="s">
        <v>90</v>
      </c>
      <c r="F7" s="49" t="s">
        <v>91</v>
      </c>
      <c r="N7" s="49" t="s">
        <v>86</v>
      </c>
      <c r="O7" s="49" t="s">
        <v>87</v>
      </c>
      <c r="P7" s="49" t="s">
        <v>88</v>
      </c>
      <c r="Q7" s="49" t="s">
        <v>139</v>
      </c>
      <c r="AA7" s="49" t="s">
        <v>86</v>
      </c>
      <c r="AB7" s="49" t="s">
        <v>87</v>
      </c>
      <c r="AC7" s="49" t="s">
        <v>88</v>
      </c>
      <c r="AD7" s="49" t="s">
        <v>139</v>
      </c>
      <c r="AN7" s="49" t="s">
        <v>86</v>
      </c>
      <c r="AO7" s="49" t="s">
        <v>87</v>
      </c>
      <c r="AP7" s="49" t="s">
        <v>88</v>
      </c>
      <c r="AQ7" s="49" t="s">
        <v>139</v>
      </c>
      <c r="BA7" s="49" t="s">
        <v>86</v>
      </c>
      <c r="BB7" s="49" t="s">
        <v>87</v>
      </c>
      <c r="BC7" s="49" t="s">
        <v>88</v>
      </c>
      <c r="BD7" s="49" t="s">
        <v>139</v>
      </c>
    </row>
    <row r="8" spans="1:64" ht="15" thickBot="1" x14ac:dyDescent="0.35">
      <c r="A8" s="49" t="s">
        <v>92</v>
      </c>
      <c r="B8" s="50">
        <v>8</v>
      </c>
      <c r="C8" s="50">
        <v>4</v>
      </c>
      <c r="D8" s="50">
        <v>2</v>
      </c>
      <c r="E8" s="50">
        <v>7</v>
      </c>
      <c r="F8" s="50">
        <v>400</v>
      </c>
      <c r="N8" s="49" t="s">
        <v>92</v>
      </c>
      <c r="O8" s="50">
        <v>2</v>
      </c>
      <c r="P8" s="50">
        <v>7</v>
      </c>
      <c r="Q8" s="50">
        <v>400</v>
      </c>
      <c r="AA8" s="49" t="s">
        <v>92</v>
      </c>
      <c r="AB8" s="50">
        <v>8</v>
      </c>
      <c r="AC8" s="50">
        <v>4</v>
      </c>
      <c r="AD8" s="50">
        <v>400</v>
      </c>
      <c r="AN8" s="49" t="s">
        <v>92</v>
      </c>
      <c r="AO8" s="50">
        <v>8</v>
      </c>
      <c r="AP8" s="50">
        <v>7</v>
      </c>
      <c r="AQ8" s="50">
        <v>400</v>
      </c>
      <c r="BA8" s="49" t="s">
        <v>92</v>
      </c>
      <c r="BB8" s="50">
        <v>4</v>
      </c>
      <c r="BC8" s="50">
        <v>2</v>
      </c>
      <c r="BD8" s="50">
        <v>400</v>
      </c>
    </row>
    <row r="9" spans="1:64" ht="15" thickBot="1" x14ac:dyDescent="0.35">
      <c r="A9" s="49" t="s">
        <v>93</v>
      </c>
      <c r="B9" s="50">
        <v>6</v>
      </c>
      <c r="C9" s="50">
        <v>6</v>
      </c>
      <c r="D9" s="50">
        <v>5</v>
      </c>
      <c r="E9" s="50">
        <v>5</v>
      </c>
      <c r="F9" s="50">
        <v>500</v>
      </c>
      <c r="N9" s="49" t="s">
        <v>93</v>
      </c>
      <c r="O9" s="50">
        <v>5</v>
      </c>
      <c r="P9" s="50">
        <v>5</v>
      </c>
      <c r="Q9" s="50">
        <v>500</v>
      </c>
      <c r="AA9" s="49" t="s">
        <v>93</v>
      </c>
      <c r="AB9" s="50">
        <v>6</v>
      </c>
      <c r="AC9" s="50">
        <v>6</v>
      </c>
      <c r="AD9" s="50">
        <v>500</v>
      </c>
      <c r="AN9" s="49" t="s">
        <v>93</v>
      </c>
      <c r="AO9" s="50">
        <v>6</v>
      </c>
      <c r="AP9" s="50">
        <v>5</v>
      </c>
      <c r="AQ9" s="50">
        <v>500</v>
      </c>
      <c r="BA9" s="49" t="s">
        <v>93</v>
      </c>
      <c r="BB9" s="50">
        <v>6</v>
      </c>
      <c r="BC9" s="50">
        <v>5</v>
      </c>
      <c r="BD9" s="50">
        <v>500</v>
      </c>
    </row>
    <row r="10" spans="1:64" ht="15" thickBot="1" x14ac:dyDescent="0.35">
      <c r="A10" s="49" t="s">
        <v>94</v>
      </c>
      <c r="B10" s="50">
        <v>10</v>
      </c>
      <c r="C10" s="50">
        <v>1</v>
      </c>
      <c r="D10" s="50">
        <v>1</v>
      </c>
      <c r="E10" s="50">
        <v>8</v>
      </c>
      <c r="F10" s="50">
        <v>500</v>
      </c>
      <c r="N10" s="49" t="s">
        <v>94</v>
      </c>
      <c r="O10" s="50">
        <v>1</v>
      </c>
      <c r="P10" s="50">
        <v>8</v>
      </c>
      <c r="Q10" s="50">
        <v>500</v>
      </c>
      <c r="AA10" s="49" t="s">
        <v>94</v>
      </c>
      <c r="AB10" s="50">
        <v>10</v>
      </c>
      <c r="AC10" s="50">
        <v>1</v>
      </c>
      <c r="AD10" s="50">
        <v>500</v>
      </c>
      <c r="AN10" s="49" t="s">
        <v>94</v>
      </c>
      <c r="AO10" s="50">
        <v>10</v>
      </c>
      <c r="AP10" s="50">
        <v>8</v>
      </c>
      <c r="AQ10" s="50">
        <v>500</v>
      </c>
      <c r="BA10" s="49" t="s">
        <v>94</v>
      </c>
      <c r="BB10" s="50">
        <v>1</v>
      </c>
      <c r="BC10" s="50">
        <v>1</v>
      </c>
      <c r="BD10" s="50">
        <v>500</v>
      </c>
    </row>
    <row r="11" spans="1:64" ht="15" thickBot="1" x14ac:dyDescent="0.35">
      <c r="A11" s="49" t="s">
        <v>95</v>
      </c>
      <c r="B11" s="50">
        <v>7</v>
      </c>
      <c r="C11" s="50">
        <v>8</v>
      </c>
      <c r="D11" s="50">
        <v>4</v>
      </c>
      <c r="E11" s="50">
        <v>3</v>
      </c>
      <c r="F11" s="50">
        <v>400</v>
      </c>
      <c r="N11" s="49" t="s">
        <v>95</v>
      </c>
      <c r="O11" s="50">
        <v>4</v>
      </c>
      <c r="P11" s="50">
        <v>3</v>
      </c>
      <c r="Q11" s="50">
        <v>400</v>
      </c>
      <c r="AA11" s="49" t="s">
        <v>95</v>
      </c>
      <c r="AB11" s="50">
        <v>7</v>
      </c>
      <c r="AC11" s="50">
        <v>8</v>
      </c>
      <c r="AD11" s="50">
        <v>400</v>
      </c>
      <c r="AN11" s="49" t="s">
        <v>95</v>
      </c>
      <c r="AO11" s="50">
        <v>7</v>
      </c>
      <c r="AP11" s="50">
        <v>3</v>
      </c>
      <c r="AQ11" s="50">
        <v>400</v>
      </c>
      <c r="BA11" s="49" t="s">
        <v>95</v>
      </c>
      <c r="BB11" s="50">
        <v>8</v>
      </c>
      <c r="BC11" s="50">
        <v>4</v>
      </c>
      <c r="BD11" s="50">
        <v>400</v>
      </c>
    </row>
    <row r="12" spans="1:64" ht="15" thickBot="1" x14ac:dyDescent="0.35">
      <c r="A12" s="49" t="s">
        <v>96</v>
      </c>
      <c r="B12" s="50">
        <v>4</v>
      </c>
      <c r="C12" s="50">
        <v>9</v>
      </c>
      <c r="D12" s="50">
        <v>6</v>
      </c>
      <c r="E12" s="50">
        <v>1</v>
      </c>
      <c r="F12" s="50">
        <v>300</v>
      </c>
      <c r="N12" s="49" t="s">
        <v>96</v>
      </c>
      <c r="O12" s="50">
        <v>6</v>
      </c>
      <c r="P12" s="50">
        <v>1</v>
      </c>
      <c r="Q12" s="50">
        <v>300</v>
      </c>
      <c r="AA12" s="49" t="s">
        <v>96</v>
      </c>
      <c r="AB12" s="50">
        <v>4</v>
      </c>
      <c r="AC12" s="50">
        <v>9</v>
      </c>
      <c r="AD12" s="50">
        <v>300</v>
      </c>
      <c r="AN12" s="49" t="s">
        <v>96</v>
      </c>
      <c r="AO12" s="50">
        <v>4</v>
      </c>
      <c r="AP12" s="50">
        <v>1</v>
      </c>
      <c r="AQ12" s="50">
        <v>300</v>
      </c>
      <c r="BA12" s="49" t="s">
        <v>96</v>
      </c>
      <c r="BB12" s="50">
        <v>9</v>
      </c>
      <c r="BC12" s="50">
        <v>6</v>
      </c>
      <c r="BD12" s="50">
        <v>300</v>
      </c>
    </row>
    <row r="13" spans="1:64" ht="15" thickBot="1" x14ac:dyDescent="0.35">
      <c r="A13" s="49" t="s">
        <v>97</v>
      </c>
      <c r="B13" s="50">
        <v>3</v>
      </c>
      <c r="C13" s="50">
        <v>5</v>
      </c>
      <c r="D13" s="50">
        <v>8</v>
      </c>
      <c r="E13" s="50">
        <v>6</v>
      </c>
      <c r="F13" s="50">
        <v>500</v>
      </c>
      <c r="N13" s="49" t="s">
        <v>97</v>
      </c>
      <c r="O13" s="50">
        <v>8</v>
      </c>
      <c r="P13" s="50">
        <v>6</v>
      </c>
      <c r="Q13" s="50">
        <v>500</v>
      </c>
      <c r="AA13" s="49" t="s">
        <v>97</v>
      </c>
      <c r="AB13" s="50">
        <v>3</v>
      </c>
      <c r="AC13" s="50">
        <v>5</v>
      </c>
      <c r="AD13" s="50">
        <v>500</v>
      </c>
      <c r="AN13" s="49" t="s">
        <v>97</v>
      </c>
      <c r="AO13" s="50">
        <v>3</v>
      </c>
      <c r="AP13" s="50">
        <v>6</v>
      </c>
      <c r="AQ13" s="50">
        <v>500</v>
      </c>
      <c r="BA13" s="49" t="s">
        <v>97</v>
      </c>
      <c r="BB13" s="50">
        <v>5</v>
      </c>
      <c r="BC13" s="50">
        <v>8</v>
      </c>
      <c r="BD13" s="50">
        <v>500</v>
      </c>
    </row>
    <row r="14" spans="1:64" ht="15" thickBot="1" x14ac:dyDescent="0.35">
      <c r="A14" s="49" t="s">
        <v>98</v>
      </c>
      <c r="B14" s="50">
        <v>8</v>
      </c>
      <c r="C14" s="50">
        <v>1</v>
      </c>
      <c r="D14" s="50">
        <v>2</v>
      </c>
      <c r="E14" s="50">
        <v>8</v>
      </c>
      <c r="F14" s="50">
        <v>300</v>
      </c>
      <c r="N14" s="49" t="s">
        <v>98</v>
      </c>
      <c r="O14" s="50">
        <v>2</v>
      </c>
      <c r="P14" s="50">
        <v>8</v>
      </c>
      <c r="Q14" s="50">
        <v>300</v>
      </c>
      <c r="AA14" s="49" t="s">
        <v>98</v>
      </c>
      <c r="AB14" s="50">
        <v>8</v>
      </c>
      <c r="AC14" s="50">
        <v>1</v>
      </c>
      <c r="AD14" s="50">
        <v>300</v>
      </c>
      <c r="AN14" s="49" t="s">
        <v>98</v>
      </c>
      <c r="AO14" s="50">
        <v>8</v>
      </c>
      <c r="AP14" s="50">
        <v>8</v>
      </c>
      <c r="AQ14" s="50">
        <v>300</v>
      </c>
      <c r="BA14" s="49" t="s">
        <v>98</v>
      </c>
      <c r="BB14" s="50">
        <v>1</v>
      </c>
      <c r="BC14" s="50">
        <v>2</v>
      </c>
      <c r="BD14" s="50">
        <v>300</v>
      </c>
    </row>
    <row r="15" spans="1:64" ht="15" thickBot="1" x14ac:dyDescent="0.35">
      <c r="A15" s="49" t="s">
        <v>99</v>
      </c>
      <c r="B15" s="50">
        <v>4</v>
      </c>
      <c r="C15" s="50">
        <v>7</v>
      </c>
      <c r="D15" s="50">
        <v>6</v>
      </c>
      <c r="E15" s="50">
        <v>4</v>
      </c>
      <c r="F15" s="50">
        <v>350</v>
      </c>
      <c r="N15" s="49" t="s">
        <v>99</v>
      </c>
      <c r="O15" s="50">
        <v>6</v>
      </c>
      <c r="P15" s="50">
        <v>4</v>
      </c>
      <c r="Q15" s="50">
        <v>350</v>
      </c>
      <c r="AA15" s="49" t="s">
        <v>99</v>
      </c>
      <c r="AB15" s="50">
        <v>4</v>
      </c>
      <c r="AC15" s="50">
        <v>7</v>
      </c>
      <c r="AD15" s="50">
        <v>350</v>
      </c>
      <c r="AN15" s="49" t="s">
        <v>99</v>
      </c>
      <c r="AO15" s="50">
        <v>4</v>
      </c>
      <c r="AP15" s="50">
        <v>4</v>
      </c>
      <c r="AQ15" s="50">
        <v>350</v>
      </c>
      <c r="BA15" s="49" t="s">
        <v>99</v>
      </c>
      <c r="BB15" s="50">
        <v>7</v>
      </c>
      <c r="BC15" s="50">
        <v>6</v>
      </c>
      <c r="BD15" s="50">
        <v>350</v>
      </c>
    </row>
    <row r="16" spans="1:64" ht="15" thickBot="1" x14ac:dyDescent="0.35">
      <c r="A16" s="49" t="s">
        <v>100</v>
      </c>
      <c r="B16" s="50">
        <v>1</v>
      </c>
      <c r="C16" s="50">
        <v>9</v>
      </c>
      <c r="D16" s="50">
        <v>9</v>
      </c>
      <c r="E16" s="50">
        <v>1</v>
      </c>
      <c r="F16" s="50">
        <v>450</v>
      </c>
      <c r="N16" s="49" t="s">
        <v>100</v>
      </c>
      <c r="O16" s="50">
        <v>9</v>
      </c>
      <c r="P16" s="50">
        <v>1</v>
      </c>
      <c r="Q16" s="50">
        <v>450</v>
      </c>
      <c r="AA16" s="49" t="s">
        <v>100</v>
      </c>
      <c r="AB16" s="50">
        <v>1</v>
      </c>
      <c r="AC16" s="50">
        <v>9</v>
      </c>
      <c r="AD16" s="50">
        <v>450</v>
      </c>
      <c r="AN16" s="49" t="s">
        <v>100</v>
      </c>
      <c r="AO16" s="50">
        <v>1</v>
      </c>
      <c r="AP16" s="50">
        <v>1</v>
      </c>
      <c r="AQ16" s="50">
        <v>450</v>
      </c>
      <c r="BA16" s="49" t="s">
        <v>100</v>
      </c>
      <c r="BB16" s="50">
        <v>9</v>
      </c>
      <c r="BC16" s="50">
        <v>9</v>
      </c>
      <c r="BD16" s="50">
        <v>450</v>
      </c>
    </row>
    <row r="17" spans="1:56" ht="15" thickBot="1" x14ac:dyDescent="0.35">
      <c r="A17" s="49" t="s">
        <v>101</v>
      </c>
      <c r="B17" s="50">
        <v>1</v>
      </c>
      <c r="C17" s="50">
        <v>1</v>
      </c>
      <c r="D17" s="50">
        <v>9</v>
      </c>
      <c r="E17" s="50">
        <v>8</v>
      </c>
      <c r="F17" s="50">
        <v>550</v>
      </c>
      <c r="N17" s="49" t="s">
        <v>101</v>
      </c>
      <c r="O17" s="50">
        <v>9</v>
      </c>
      <c r="P17" s="50">
        <v>8</v>
      </c>
      <c r="Q17" s="50">
        <v>550</v>
      </c>
      <c r="AA17" s="49" t="s">
        <v>101</v>
      </c>
      <c r="AB17" s="50">
        <v>1</v>
      </c>
      <c r="AC17" s="50">
        <v>1</v>
      </c>
      <c r="AD17" s="50">
        <v>550</v>
      </c>
      <c r="AN17" s="49" t="s">
        <v>101</v>
      </c>
      <c r="AO17" s="50">
        <v>1</v>
      </c>
      <c r="AP17" s="50">
        <v>8</v>
      </c>
      <c r="AQ17" s="50">
        <v>550</v>
      </c>
      <c r="BA17" s="49" t="s">
        <v>101</v>
      </c>
      <c r="BB17" s="50">
        <v>1</v>
      </c>
      <c r="BC17" s="50">
        <v>9</v>
      </c>
      <c r="BD17" s="50">
        <v>550</v>
      </c>
    </row>
    <row r="18" spans="1:56" ht="18.600000000000001" thickBot="1" x14ac:dyDescent="0.35">
      <c r="A18" s="45"/>
      <c r="N18" s="45"/>
      <c r="AA18" s="45"/>
      <c r="AN18" s="45"/>
      <c r="BA18" s="45"/>
    </row>
    <row r="19" spans="1:56" ht="15" thickBot="1" x14ac:dyDescent="0.35">
      <c r="A19" s="49" t="s">
        <v>102</v>
      </c>
      <c r="B19" s="49" t="s">
        <v>87</v>
      </c>
      <c r="C19" s="49" t="s">
        <v>88</v>
      </c>
      <c r="D19" s="49" t="s">
        <v>89</v>
      </c>
      <c r="E19" s="49" t="s">
        <v>90</v>
      </c>
      <c r="N19" s="49" t="s">
        <v>102</v>
      </c>
      <c r="O19" s="49" t="s">
        <v>87</v>
      </c>
      <c r="P19" s="49" t="s">
        <v>88</v>
      </c>
      <c r="AA19" s="49" t="s">
        <v>102</v>
      </c>
      <c r="AB19" s="49" t="s">
        <v>87</v>
      </c>
      <c r="AC19" s="49" t="s">
        <v>88</v>
      </c>
      <c r="AN19" s="49" t="s">
        <v>102</v>
      </c>
      <c r="AO19" s="49" t="s">
        <v>87</v>
      </c>
      <c r="AP19" s="49" t="s">
        <v>88</v>
      </c>
      <c r="BA19" s="49" t="s">
        <v>102</v>
      </c>
      <c r="BB19" s="49" t="s">
        <v>87</v>
      </c>
      <c r="BC19" s="49" t="s">
        <v>88</v>
      </c>
    </row>
    <row r="20" spans="1:56" ht="15" thickBot="1" x14ac:dyDescent="0.35">
      <c r="A20" s="49" t="s">
        <v>103</v>
      </c>
      <c r="B20" s="50" t="s">
        <v>104</v>
      </c>
      <c r="C20" s="50" t="s">
        <v>105</v>
      </c>
      <c r="D20" s="50" t="s">
        <v>106</v>
      </c>
      <c r="E20" s="50" t="s">
        <v>106</v>
      </c>
      <c r="N20" s="49" t="s">
        <v>103</v>
      </c>
      <c r="O20" s="50" t="s">
        <v>140</v>
      </c>
      <c r="P20" s="50" t="s">
        <v>141</v>
      </c>
      <c r="AA20" s="49" t="s">
        <v>103</v>
      </c>
      <c r="AB20" s="50" t="s">
        <v>148</v>
      </c>
      <c r="AC20" s="50" t="s">
        <v>149</v>
      </c>
      <c r="AN20" s="49" t="s">
        <v>103</v>
      </c>
      <c r="AO20" s="50" t="s">
        <v>158</v>
      </c>
      <c r="AP20" s="50" t="s">
        <v>159</v>
      </c>
      <c r="BA20" s="49" t="s">
        <v>103</v>
      </c>
      <c r="BB20" s="50" t="s">
        <v>162</v>
      </c>
      <c r="BC20" s="50" t="s">
        <v>163</v>
      </c>
    </row>
    <row r="21" spans="1:56" ht="15" thickBot="1" x14ac:dyDescent="0.35">
      <c r="A21" s="49" t="s">
        <v>107</v>
      </c>
      <c r="B21" s="50" t="s">
        <v>108</v>
      </c>
      <c r="C21" s="50" t="s">
        <v>104</v>
      </c>
      <c r="D21" s="50" t="s">
        <v>109</v>
      </c>
      <c r="E21" s="50" t="s">
        <v>106</v>
      </c>
      <c r="N21" s="49" t="s">
        <v>107</v>
      </c>
      <c r="O21" s="50" t="s">
        <v>142</v>
      </c>
      <c r="P21" s="50" t="s">
        <v>141</v>
      </c>
      <c r="AA21" s="49" t="s">
        <v>107</v>
      </c>
      <c r="AB21" s="50" t="s">
        <v>150</v>
      </c>
      <c r="AC21" s="50" t="s">
        <v>149</v>
      </c>
      <c r="AN21" s="49" t="s">
        <v>107</v>
      </c>
      <c r="AO21" s="50" t="s">
        <v>160</v>
      </c>
      <c r="AP21" s="50" t="s">
        <v>159</v>
      </c>
      <c r="BA21" s="49" t="s">
        <v>107</v>
      </c>
      <c r="BB21" s="50" t="s">
        <v>162</v>
      </c>
      <c r="BC21" s="50" t="s">
        <v>143</v>
      </c>
    </row>
    <row r="22" spans="1:56" ht="15" thickBot="1" x14ac:dyDescent="0.35">
      <c r="A22" s="49" t="s">
        <v>110</v>
      </c>
      <c r="B22" s="50" t="s">
        <v>108</v>
      </c>
      <c r="C22" s="50" t="s">
        <v>104</v>
      </c>
      <c r="D22" s="50" t="s">
        <v>109</v>
      </c>
      <c r="E22" s="50" t="s">
        <v>106</v>
      </c>
      <c r="N22" s="49" t="s">
        <v>110</v>
      </c>
      <c r="O22" s="50" t="s">
        <v>142</v>
      </c>
      <c r="P22" s="50" t="s">
        <v>141</v>
      </c>
      <c r="AA22" s="49" t="s">
        <v>110</v>
      </c>
      <c r="AB22" s="50" t="s">
        <v>150</v>
      </c>
      <c r="AC22" s="50" t="s">
        <v>149</v>
      </c>
      <c r="AN22" s="49" t="s">
        <v>110</v>
      </c>
      <c r="AO22" s="50" t="s">
        <v>160</v>
      </c>
      <c r="AP22" s="50" t="s">
        <v>159</v>
      </c>
      <c r="BA22" s="49" t="s">
        <v>110</v>
      </c>
      <c r="BB22" s="50" t="s">
        <v>162</v>
      </c>
      <c r="BC22" s="50" t="s">
        <v>143</v>
      </c>
    </row>
    <row r="23" spans="1:56" ht="15" thickBot="1" x14ac:dyDescent="0.35">
      <c r="A23" s="49" t="s">
        <v>111</v>
      </c>
      <c r="B23" s="50" t="s">
        <v>108</v>
      </c>
      <c r="C23" s="50" t="s">
        <v>104</v>
      </c>
      <c r="D23" s="50" t="s">
        <v>109</v>
      </c>
      <c r="E23" s="50" t="s">
        <v>112</v>
      </c>
      <c r="N23" s="49" t="s">
        <v>111</v>
      </c>
      <c r="O23" s="50" t="s">
        <v>142</v>
      </c>
      <c r="P23" s="50" t="s">
        <v>141</v>
      </c>
      <c r="AA23" s="49" t="s">
        <v>111</v>
      </c>
      <c r="AB23" s="50" t="s">
        <v>151</v>
      </c>
      <c r="AC23" s="50" t="s">
        <v>149</v>
      </c>
      <c r="AN23" s="49" t="s">
        <v>111</v>
      </c>
      <c r="AO23" s="50" t="s">
        <v>143</v>
      </c>
      <c r="AP23" s="50" t="s">
        <v>159</v>
      </c>
      <c r="BA23" s="49" t="s">
        <v>111</v>
      </c>
      <c r="BB23" s="50" t="s">
        <v>164</v>
      </c>
      <c r="BC23" s="50" t="s">
        <v>143</v>
      </c>
    </row>
    <row r="24" spans="1:56" ht="15" thickBot="1" x14ac:dyDescent="0.35">
      <c r="A24" s="49" t="s">
        <v>113</v>
      </c>
      <c r="B24" s="50" t="s">
        <v>108</v>
      </c>
      <c r="C24" s="50" t="s">
        <v>104</v>
      </c>
      <c r="D24" s="50" t="s">
        <v>109</v>
      </c>
      <c r="E24" s="50" t="s">
        <v>112</v>
      </c>
      <c r="N24" s="49" t="s">
        <v>113</v>
      </c>
      <c r="O24" s="50" t="s">
        <v>142</v>
      </c>
      <c r="P24" s="50" t="s">
        <v>141</v>
      </c>
      <c r="AA24" s="49" t="s">
        <v>113</v>
      </c>
      <c r="AB24" s="50" t="s">
        <v>151</v>
      </c>
      <c r="AC24" s="50" t="s">
        <v>149</v>
      </c>
      <c r="AN24" s="49" t="s">
        <v>113</v>
      </c>
      <c r="AO24" s="50" t="s">
        <v>143</v>
      </c>
      <c r="AP24" s="50" t="s">
        <v>159</v>
      </c>
      <c r="BA24" s="49" t="s">
        <v>113</v>
      </c>
      <c r="BB24" s="50" t="s">
        <v>164</v>
      </c>
      <c r="BC24" s="50" t="s">
        <v>143</v>
      </c>
    </row>
    <row r="25" spans="1:56" ht="15" thickBot="1" x14ac:dyDescent="0.35">
      <c r="A25" s="49" t="s">
        <v>114</v>
      </c>
      <c r="B25" s="50" t="s">
        <v>108</v>
      </c>
      <c r="C25" s="50" t="s">
        <v>104</v>
      </c>
      <c r="D25" s="50" t="s">
        <v>109</v>
      </c>
      <c r="E25" s="50" t="s">
        <v>112</v>
      </c>
      <c r="N25" s="49" t="s">
        <v>114</v>
      </c>
      <c r="O25" s="50" t="s">
        <v>143</v>
      </c>
      <c r="P25" s="50" t="s">
        <v>141</v>
      </c>
      <c r="AA25" s="49" t="s">
        <v>114</v>
      </c>
      <c r="AB25" s="50" t="s">
        <v>151</v>
      </c>
      <c r="AC25" s="50" t="s">
        <v>149</v>
      </c>
      <c r="AN25" s="49" t="s">
        <v>114</v>
      </c>
      <c r="AO25" s="50" t="s">
        <v>143</v>
      </c>
      <c r="AP25" s="50" t="s">
        <v>159</v>
      </c>
      <c r="BA25" s="49" t="s">
        <v>114</v>
      </c>
      <c r="BB25" s="50" t="s">
        <v>164</v>
      </c>
      <c r="BC25" s="50" t="s">
        <v>143</v>
      </c>
    </row>
    <row r="26" spans="1:56" ht="15" thickBot="1" x14ac:dyDescent="0.35">
      <c r="A26" s="49" t="s">
        <v>115</v>
      </c>
      <c r="B26" s="50" t="s">
        <v>108</v>
      </c>
      <c r="C26" s="50" t="s">
        <v>108</v>
      </c>
      <c r="D26" s="50" t="s">
        <v>109</v>
      </c>
      <c r="E26" s="50" t="s">
        <v>112</v>
      </c>
      <c r="N26" s="49" t="s">
        <v>115</v>
      </c>
      <c r="O26" s="50" t="s">
        <v>143</v>
      </c>
      <c r="P26" s="50" t="s">
        <v>141</v>
      </c>
      <c r="AA26" s="49" t="s">
        <v>115</v>
      </c>
      <c r="AB26" s="50" t="s">
        <v>151</v>
      </c>
      <c r="AC26" s="50" t="s">
        <v>152</v>
      </c>
      <c r="AN26" s="49" t="s">
        <v>115</v>
      </c>
      <c r="AO26" s="50" t="s">
        <v>143</v>
      </c>
      <c r="AP26" s="50" t="s">
        <v>159</v>
      </c>
      <c r="BA26" s="49" t="s">
        <v>115</v>
      </c>
      <c r="BB26" s="50" t="s">
        <v>165</v>
      </c>
      <c r="BC26" s="50" t="s">
        <v>143</v>
      </c>
    </row>
    <row r="27" spans="1:56" ht="15" thickBot="1" x14ac:dyDescent="0.35">
      <c r="A27" s="49" t="s">
        <v>116</v>
      </c>
      <c r="B27" s="50" t="s">
        <v>109</v>
      </c>
      <c r="C27" s="50" t="s">
        <v>108</v>
      </c>
      <c r="D27" s="50" t="s">
        <v>109</v>
      </c>
      <c r="E27" s="50" t="s">
        <v>109</v>
      </c>
      <c r="N27" s="49" t="s">
        <v>116</v>
      </c>
      <c r="O27" s="50" t="s">
        <v>143</v>
      </c>
      <c r="P27" s="50" t="s">
        <v>144</v>
      </c>
      <c r="AA27" s="49" t="s">
        <v>116</v>
      </c>
      <c r="AB27" s="50" t="s">
        <v>143</v>
      </c>
      <c r="AC27" s="50" t="s">
        <v>152</v>
      </c>
      <c r="AN27" s="49" t="s">
        <v>116</v>
      </c>
      <c r="AO27" s="50" t="s">
        <v>143</v>
      </c>
      <c r="AP27" s="50" t="s">
        <v>159</v>
      </c>
      <c r="BA27" s="49" t="s">
        <v>116</v>
      </c>
      <c r="BB27" s="50" t="s">
        <v>165</v>
      </c>
      <c r="BC27" s="50" t="s">
        <v>143</v>
      </c>
    </row>
    <row r="28" spans="1:56" ht="15" thickBot="1" x14ac:dyDescent="0.35">
      <c r="A28" s="49" t="s">
        <v>117</v>
      </c>
      <c r="B28" s="50" t="s">
        <v>109</v>
      </c>
      <c r="C28" s="50" t="s">
        <v>109</v>
      </c>
      <c r="D28" s="50" t="s">
        <v>109</v>
      </c>
      <c r="E28" s="50" t="s">
        <v>109</v>
      </c>
      <c r="N28" s="49" t="s">
        <v>117</v>
      </c>
      <c r="O28" s="50" t="s">
        <v>143</v>
      </c>
      <c r="P28" s="50" t="s">
        <v>143</v>
      </c>
      <c r="AA28" s="49" t="s">
        <v>117</v>
      </c>
      <c r="AB28" s="50" t="s">
        <v>143</v>
      </c>
      <c r="AC28" s="50" t="s">
        <v>153</v>
      </c>
      <c r="AN28" s="49" t="s">
        <v>117</v>
      </c>
      <c r="AO28" s="50" t="s">
        <v>143</v>
      </c>
      <c r="AP28" s="50" t="s">
        <v>143</v>
      </c>
      <c r="BA28" s="49" t="s">
        <v>117</v>
      </c>
      <c r="BB28" s="50" t="s">
        <v>165</v>
      </c>
      <c r="BC28" s="50" t="s">
        <v>143</v>
      </c>
    </row>
    <row r="29" spans="1:56" ht="15" thickBot="1" x14ac:dyDescent="0.35">
      <c r="A29" s="49" t="s">
        <v>118</v>
      </c>
      <c r="B29" s="50" t="s">
        <v>109</v>
      </c>
      <c r="C29" s="50" t="s">
        <v>109</v>
      </c>
      <c r="D29" s="50" t="s">
        <v>109</v>
      </c>
      <c r="E29" s="50" t="s">
        <v>109</v>
      </c>
      <c r="N29" s="49" t="s">
        <v>118</v>
      </c>
      <c r="O29" s="50" t="s">
        <v>143</v>
      </c>
      <c r="P29" s="50" t="s">
        <v>143</v>
      </c>
      <c r="AA29" s="49" t="s">
        <v>118</v>
      </c>
      <c r="AB29" s="50" t="s">
        <v>143</v>
      </c>
      <c r="AC29" s="50" t="s">
        <v>143</v>
      </c>
      <c r="AN29" s="49" t="s">
        <v>118</v>
      </c>
      <c r="AO29" s="50" t="s">
        <v>143</v>
      </c>
      <c r="AP29" s="50" t="s">
        <v>143</v>
      </c>
      <c r="BA29" s="49" t="s">
        <v>118</v>
      </c>
      <c r="BB29" s="50" t="s">
        <v>143</v>
      </c>
      <c r="BC29" s="50" t="s">
        <v>143</v>
      </c>
    </row>
    <row r="30" spans="1:56" ht="18.600000000000001" thickBot="1" x14ac:dyDescent="0.35">
      <c r="A30" s="45"/>
      <c r="N30" s="45"/>
      <c r="AA30" s="45"/>
      <c r="AN30" s="45"/>
      <c r="BA30" s="45"/>
    </row>
    <row r="31" spans="1:56" ht="15" thickBot="1" x14ac:dyDescent="0.35">
      <c r="A31" s="49" t="s">
        <v>119</v>
      </c>
      <c r="B31" s="49" t="s">
        <v>87</v>
      </c>
      <c r="C31" s="49" t="s">
        <v>88</v>
      </c>
      <c r="D31" s="49" t="s">
        <v>89</v>
      </c>
      <c r="E31" s="49" t="s">
        <v>90</v>
      </c>
      <c r="N31" s="49" t="s">
        <v>119</v>
      </c>
      <c r="O31" s="49" t="s">
        <v>87</v>
      </c>
      <c r="P31" s="49" t="s">
        <v>88</v>
      </c>
      <c r="AA31" s="49" t="s">
        <v>119</v>
      </c>
      <c r="AB31" s="49" t="s">
        <v>87</v>
      </c>
      <c r="AC31" s="49" t="s">
        <v>88</v>
      </c>
      <c r="AN31" s="49" t="s">
        <v>119</v>
      </c>
      <c r="AO31" s="49" t="s">
        <v>87</v>
      </c>
      <c r="AP31" s="49" t="s">
        <v>88</v>
      </c>
      <c r="BA31" s="49" t="s">
        <v>119</v>
      </c>
      <c r="BB31" s="49" t="s">
        <v>87</v>
      </c>
      <c r="BC31" s="49" t="s">
        <v>88</v>
      </c>
    </row>
    <row r="32" spans="1:56" ht="15" thickBot="1" x14ac:dyDescent="0.35">
      <c r="A32" s="49" t="s">
        <v>103</v>
      </c>
      <c r="B32" s="50">
        <v>250</v>
      </c>
      <c r="C32" s="50">
        <v>300</v>
      </c>
      <c r="D32" s="50">
        <v>200</v>
      </c>
      <c r="E32" s="50">
        <v>200</v>
      </c>
      <c r="N32" s="49" t="s">
        <v>103</v>
      </c>
      <c r="O32" s="50">
        <v>143.5</v>
      </c>
      <c r="P32" s="50">
        <v>406.7</v>
      </c>
      <c r="AA32" s="49" t="s">
        <v>103</v>
      </c>
      <c r="AB32" s="50">
        <v>150</v>
      </c>
      <c r="AC32" s="50">
        <v>400</v>
      </c>
      <c r="AN32" s="49" t="s">
        <v>103</v>
      </c>
      <c r="AO32" s="50">
        <v>99.4</v>
      </c>
      <c r="AP32" s="50">
        <v>397.7</v>
      </c>
      <c r="BA32" s="49" t="s">
        <v>103</v>
      </c>
      <c r="BB32" s="50">
        <v>443.3</v>
      </c>
      <c r="BC32" s="50">
        <v>104.3</v>
      </c>
    </row>
    <row r="33" spans="1:59" ht="15" thickBot="1" x14ac:dyDescent="0.35">
      <c r="A33" s="49" t="s">
        <v>107</v>
      </c>
      <c r="B33" s="50">
        <v>100</v>
      </c>
      <c r="C33" s="50">
        <v>250</v>
      </c>
      <c r="D33" s="50">
        <v>0</v>
      </c>
      <c r="E33" s="50">
        <v>200</v>
      </c>
      <c r="N33" s="49" t="s">
        <v>107</v>
      </c>
      <c r="O33" s="50">
        <v>47.8</v>
      </c>
      <c r="P33" s="50">
        <v>406.7</v>
      </c>
      <c r="AA33" s="49" t="s">
        <v>107</v>
      </c>
      <c r="AB33" s="50">
        <v>100</v>
      </c>
      <c r="AC33" s="50">
        <v>400</v>
      </c>
      <c r="AN33" s="49" t="s">
        <v>107</v>
      </c>
      <c r="AO33" s="50">
        <v>74.599999999999994</v>
      </c>
      <c r="AP33" s="50">
        <v>397.7</v>
      </c>
      <c r="BA33" s="49" t="s">
        <v>107</v>
      </c>
      <c r="BB33" s="50">
        <v>443.3</v>
      </c>
      <c r="BC33" s="50">
        <v>0</v>
      </c>
    </row>
    <row r="34" spans="1:59" ht="15" thickBot="1" x14ac:dyDescent="0.35">
      <c r="A34" s="49" t="s">
        <v>110</v>
      </c>
      <c r="B34" s="50">
        <v>100</v>
      </c>
      <c r="C34" s="50">
        <v>250</v>
      </c>
      <c r="D34" s="50">
        <v>0</v>
      </c>
      <c r="E34" s="50">
        <v>200</v>
      </c>
      <c r="N34" s="49" t="s">
        <v>110</v>
      </c>
      <c r="O34" s="50">
        <v>47.8</v>
      </c>
      <c r="P34" s="50">
        <v>406.7</v>
      </c>
      <c r="AA34" s="49" t="s">
        <v>110</v>
      </c>
      <c r="AB34" s="50">
        <v>100</v>
      </c>
      <c r="AC34" s="50">
        <v>400</v>
      </c>
      <c r="AN34" s="49" t="s">
        <v>110</v>
      </c>
      <c r="AO34" s="50">
        <v>74.599999999999994</v>
      </c>
      <c r="AP34" s="50">
        <v>397.7</v>
      </c>
      <c r="BA34" s="49" t="s">
        <v>110</v>
      </c>
      <c r="BB34" s="50">
        <v>443.3</v>
      </c>
      <c r="BC34" s="50">
        <v>0</v>
      </c>
    </row>
    <row r="35" spans="1:59" ht="15" thickBot="1" x14ac:dyDescent="0.35">
      <c r="A35" s="49" t="s">
        <v>111</v>
      </c>
      <c r="B35" s="50">
        <v>100</v>
      </c>
      <c r="C35" s="50">
        <v>250</v>
      </c>
      <c r="D35" s="50">
        <v>0</v>
      </c>
      <c r="E35" s="50">
        <v>150</v>
      </c>
      <c r="N35" s="49" t="s">
        <v>111</v>
      </c>
      <c r="O35" s="50">
        <v>47.8</v>
      </c>
      <c r="P35" s="50">
        <v>406.7</v>
      </c>
      <c r="AA35" s="49" t="s">
        <v>111</v>
      </c>
      <c r="AB35" s="50">
        <v>50</v>
      </c>
      <c r="AC35" s="50">
        <v>400</v>
      </c>
      <c r="AN35" s="49" t="s">
        <v>111</v>
      </c>
      <c r="AO35" s="50">
        <v>0</v>
      </c>
      <c r="AP35" s="50">
        <v>397.7</v>
      </c>
      <c r="BA35" s="49" t="s">
        <v>111</v>
      </c>
      <c r="BB35" s="50">
        <v>417.2</v>
      </c>
      <c r="BC35" s="50">
        <v>0</v>
      </c>
    </row>
    <row r="36" spans="1:59" ht="15" thickBot="1" x14ac:dyDescent="0.35">
      <c r="A36" s="49" t="s">
        <v>113</v>
      </c>
      <c r="B36" s="50">
        <v>100</v>
      </c>
      <c r="C36" s="50">
        <v>250</v>
      </c>
      <c r="D36" s="50">
        <v>0</v>
      </c>
      <c r="E36" s="50">
        <v>150</v>
      </c>
      <c r="N36" s="49" t="s">
        <v>113</v>
      </c>
      <c r="O36" s="50">
        <v>47.8</v>
      </c>
      <c r="P36" s="50">
        <v>406.7</v>
      </c>
      <c r="AA36" s="49" t="s">
        <v>113</v>
      </c>
      <c r="AB36" s="50">
        <v>50</v>
      </c>
      <c r="AC36" s="50">
        <v>400</v>
      </c>
      <c r="AN36" s="49" t="s">
        <v>113</v>
      </c>
      <c r="AO36" s="50">
        <v>0</v>
      </c>
      <c r="AP36" s="50">
        <v>397.7</v>
      </c>
      <c r="BA36" s="49" t="s">
        <v>113</v>
      </c>
      <c r="BB36" s="50">
        <v>417.2</v>
      </c>
      <c r="BC36" s="50">
        <v>0</v>
      </c>
    </row>
    <row r="37" spans="1:59" ht="15" thickBot="1" x14ac:dyDescent="0.35">
      <c r="A37" s="49" t="s">
        <v>114</v>
      </c>
      <c r="B37" s="50">
        <v>100</v>
      </c>
      <c r="C37" s="50">
        <v>250</v>
      </c>
      <c r="D37" s="50">
        <v>0</v>
      </c>
      <c r="E37" s="50">
        <v>150</v>
      </c>
      <c r="N37" s="49" t="s">
        <v>114</v>
      </c>
      <c r="O37" s="50">
        <v>0</v>
      </c>
      <c r="P37" s="50">
        <v>406.7</v>
      </c>
      <c r="AA37" s="49" t="s">
        <v>114</v>
      </c>
      <c r="AB37" s="50">
        <v>50</v>
      </c>
      <c r="AC37" s="50">
        <v>400</v>
      </c>
      <c r="AN37" s="49" t="s">
        <v>114</v>
      </c>
      <c r="AO37" s="50">
        <v>0</v>
      </c>
      <c r="AP37" s="50">
        <v>397.7</v>
      </c>
      <c r="BA37" s="49" t="s">
        <v>114</v>
      </c>
      <c r="BB37" s="50">
        <v>417.2</v>
      </c>
      <c r="BC37" s="50">
        <v>0</v>
      </c>
    </row>
    <row r="38" spans="1:59" ht="15" thickBot="1" x14ac:dyDescent="0.35">
      <c r="A38" s="49" t="s">
        <v>115</v>
      </c>
      <c r="B38" s="50">
        <v>100</v>
      </c>
      <c r="C38" s="50">
        <v>100</v>
      </c>
      <c r="D38" s="50">
        <v>0</v>
      </c>
      <c r="E38" s="50">
        <v>150</v>
      </c>
      <c r="N38" s="49" t="s">
        <v>115</v>
      </c>
      <c r="O38" s="50">
        <v>0</v>
      </c>
      <c r="P38" s="50">
        <v>406.7</v>
      </c>
      <c r="AA38" s="49" t="s">
        <v>115</v>
      </c>
      <c r="AB38" s="50">
        <v>50</v>
      </c>
      <c r="AC38" s="50">
        <v>325</v>
      </c>
      <c r="AN38" s="49" t="s">
        <v>115</v>
      </c>
      <c r="AO38" s="50">
        <v>0</v>
      </c>
      <c r="AP38" s="50">
        <v>397.7</v>
      </c>
      <c r="BA38" s="49" t="s">
        <v>115</v>
      </c>
      <c r="BB38" s="50">
        <v>391.1</v>
      </c>
      <c r="BC38" s="50">
        <v>0</v>
      </c>
    </row>
    <row r="39" spans="1:59" ht="15" thickBot="1" x14ac:dyDescent="0.35">
      <c r="A39" s="49" t="s">
        <v>116</v>
      </c>
      <c r="B39" s="50">
        <v>0</v>
      </c>
      <c r="C39" s="50">
        <v>100</v>
      </c>
      <c r="D39" s="50">
        <v>0</v>
      </c>
      <c r="E39" s="50">
        <v>0</v>
      </c>
      <c r="N39" s="49" t="s">
        <v>116</v>
      </c>
      <c r="O39" s="50">
        <v>0</v>
      </c>
      <c r="P39" s="50">
        <v>358.9</v>
      </c>
      <c r="AA39" s="49" t="s">
        <v>116</v>
      </c>
      <c r="AB39" s="50">
        <v>0</v>
      </c>
      <c r="AC39" s="50">
        <v>325</v>
      </c>
      <c r="AN39" s="49" t="s">
        <v>116</v>
      </c>
      <c r="AO39" s="50">
        <v>0</v>
      </c>
      <c r="AP39" s="50">
        <v>397.7</v>
      </c>
      <c r="BA39" s="49" t="s">
        <v>116</v>
      </c>
      <c r="BB39" s="50">
        <v>391.1</v>
      </c>
      <c r="BC39" s="50">
        <v>0</v>
      </c>
    </row>
    <row r="40" spans="1:59" ht="15" thickBot="1" x14ac:dyDescent="0.35">
      <c r="A40" s="49" t="s">
        <v>117</v>
      </c>
      <c r="B40" s="50">
        <v>0</v>
      </c>
      <c r="C40" s="50">
        <v>0</v>
      </c>
      <c r="D40" s="50">
        <v>0</v>
      </c>
      <c r="E40" s="50">
        <v>0</v>
      </c>
      <c r="N40" s="49" t="s">
        <v>117</v>
      </c>
      <c r="O40" s="50">
        <v>0</v>
      </c>
      <c r="P40" s="50">
        <v>0</v>
      </c>
      <c r="AA40" s="49" t="s">
        <v>117</v>
      </c>
      <c r="AB40" s="50">
        <v>0</v>
      </c>
      <c r="AC40" s="50">
        <v>300</v>
      </c>
      <c r="AN40" s="49" t="s">
        <v>117</v>
      </c>
      <c r="AO40" s="50">
        <v>0</v>
      </c>
      <c r="AP40" s="50">
        <v>0</v>
      </c>
      <c r="BA40" s="49" t="s">
        <v>117</v>
      </c>
      <c r="BB40" s="50">
        <v>391.1</v>
      </c>
      <c r="BC40" s="50">
        <v>0</v>
      </c>
    </row>
    <row r="41" spans="1:59" ht="15" thickBot="1" x14ac:dyDescent="0.35">
      <c r="A41" s="49" t="s">
        <v>118</v>
      </c>
      <c r="B41" s="50">
        <v>0</v>
      </c>
      <c r="C41" s="50">
        <v>0</v>
      </c>
      <c r="D41" s="50">
        <v>0</v>
      </c>
      <c r="E41" s="50">
        <v>0</v>
      </c>
      <c r="N41" s="49" t="s">
        <v>118</v>
      </c>
      <c r="O41" s="50">
        <v>0</v>
      </c>
      <c r="P41" s="50">
        <v>0</v>
      </c>
      <c r="AA41" s="49" t="s">
        <v>118</v>
      </c>
      <c r="AB41" s="50">
        <v>0</v>
      </c>
      <c r="AC41" s="50">
        <v>0</v>
      </c>
      <c r="AN41" s="49" t="s">
        <v>118</v>
      </c>
      <c r="AO41" s="50">
        <v>0</v>
      </c>
      <c r="AP41" s="50">
        <v>0</v>
      </c>
      <c r="BA41" s="49" t="s">
        <v>118</v>
      </c>
      <c r="BB41" s="50">
        <v>0</v>
      </c>
      <c r="BC41" s="50">
        <v>0</v>
      </c>
    </row>
    <row r="42" spans="1:59" ht="18.600000000000001" thickBot="1" x14ac:dyDescent="0.35">
      <c r="A42" s="45"/>
      <c r="N42" s="45"/>
      <c r="AA42" s="45"/>
      <c r="AN42" s="45"/>
      <c r="BA42" s="45"/>
    </row>
    <row r="43" spans="1:59" ht="15" thickBot="1" x14ac:dyDescent="0.35">
      <c r="A43" s="49" t="s">
        <v>120</v>
      </c>
      <c r="B43" s="49" t="s">
        <v>87</v>
      </c>
      <c r="C43" s="49" t="s">
        <v>88</v>
      </c>
      <c r="D43" s="49" t="s">
        <v>89</v>
      </c>
      <c r="E43" s="49" t="s">
        <v>90</v>
      </c>
      <c r="F43" s="49" t="s">
        <v>121</v>
      </c>
      <c r="G43" s="49" t="s">
        <v>122</v>
      </c>
      <c r="H43" s="49" t="s">
        <v>123</v>
      </c>
      <c r="I43" s="49" t="s">
        <v>124</v>
      </c>
      <c r="N43" s="49" t="s">
        <v>120</v>
      </c>
      <c r="O43" s="49" t="s">
        <v>87</v>
      </c>
      <c r="P43" s="49" t="s">
        <v>88</v>
      </c>
      <c r="Q43" s="49" t="s">
        <v>121</v>
      </c>
      <c r="R43" s="49" t="s">
        <v>122</v>
      </c>
      <c r="S43" s="49" t="s">
        <v>123</v>
      </c>
      <c r="T43" s="49" t="s">
        <v>124</v>
      </c>
      <c r="AA43" s="49" t="s">
        <v>120</v>
      </c>
      <c r="AB43" s="49" t="s">
        <v>87</v>
      </c>
      <c r="AC43" s="49" t="s">
        <v>88</v>
      </c>
      <c r="AD43" s="49" t="s">
        <v>121</v>
      </c>
      <c r="AE43" s="49" t="s">
        <v>122</v>
      </c>
      <c r="AF43" s="49" t="s">
        <v>123</v>
      </c>
      <c r="AG43" s="49" t="s">
        <v>124</v>
      </c>
      <c r="AN43" s="49" t="s">
        <v>120</v>
      </c>
      <c r="AO43" s="49" t="s">
        <v>87</v>
      </c>
      <c r="AP43" s="49" t="s">
        <v>88</v>
      </c>
      <c r="AQ43" s="49" t="s">
        <v>121</v>
      </c>
      <c r="AR43" s="49" t="s">
        <v>122</v>
      </c>
      <c r="AS43" s="49" t="s">
        <v>123</v>
      </c>
      <c r="AT43" s="49" t="s">
        <v>124</v>
      </c>
      <c r="BA43" s="49" t="s">
        <v>120</v>
      </c>
      <c r="BB43" s="49" t="s">
        <v>87</v>
      </c>
      <c r="BC43" s="49" t="s">
        <v>88</v>
      </c>
      <c r="BD43" s="49" t="s">
        <v>121</v>
      </c>
      <c r="BE43" s="49" t="s">
        <v>122</v>
      </c>
      <c r="BF43" s="49" t="s">
        <v>123</v>
      </c>
      <c r="BG43" s="49" t="s">
        <v>124</v>
      </c>
    </row>
    <row r="44" spans="1:59" ht="15" thickBot="1" x14ac:dyDescent="0.35">
      <c r="A44" s="49" t="s">
        <v>92</v>
      </c>
      <c r="B44" s="50">
        <v>0</v>
      </c>
      <c r="C44" s="50">
        <v>250</v>
      </c>
      <c r="D44" s="50">
        <v>0</v>
      </c>
      <c r="E44" s="50">
        <v>150</v>
      </c>
      <c r="F44" s="50">
        <v>400</v>
      </c>
      <c r="G44" s="50">
        <v>400</v>
      </c>
      <c r="H44" s="50">
        <v>0</v>
      </c>
      <c r="I44" s="50">
        <v>0</v>
      </c>
      <c r="N44" s="49" t="s">
        <v>92</v>
      </c>
      <c r="O44" s="50">
        <v>47.8</v>
      </c>
      <c r="P44" s="50">
        <v>406.7</v>
      </c>
      <c r="Q44" s="50">
        <v>454.6</v>
      </c>
      <c r="R44" s="50">
        <v>400</v>
      </c>
      <c r="S44" s="50">
        <v>-54.6</v>
      </c>
      <c r="T44" s="50">
        <v>-13.65</v>
      </c>
      <c r="AA44" s="49" t="s">
        <v>92</v>
      </c>
      <c r="AB44" s="50">
        <v>0</v>
      </c>
      <c r="AC44" s="50">
        <v>400</v>
      </c>
      <c r="AD44" s="50">
        <v>400</v>
      </c>
      <c r="AE44" s="50">
        <v>400</v>
      </c>
      <c r="AF44" s="50">
        <v>0</v>
      </c>
      <c r="AG44" s="50">
        <v>0</v>
      </c>
      <c r="AN44" s="49" t="s">
        <v>92</v>
      </c>
      <c r="AO44" s="50">
        <v>0</v>
      </c>
      <c r="AP44" s="50">
        <v>397.7</v>
      </c>
      <c r="AQ44" s="50">
        <v>397.7</v>
      </c>
      <c r="AR44" s="50">
        <v>400</v>
      </c>
      <c r="AS44" s="50">
        <v>2.2999999999999998</v>
      </c>
      <c r="AT44" s="50">
        <v>0.57999999999999996</v>
      </c>
      <c r="BA44" s="49" t="s">
        <v>92</v>
      </c>
      <c r="BB44" s="50">
        <v>417.2</v>
      </c>
      <c r="BC44" s="50">
        <v>0</v>
      </c>
      <c r="BD44" s="50">
        <v>417.2</v>
      </c>
      <c r="BE44" s="50">
        <v>400</v>
      </c>
      <c r="BF44" s="50">
        <v>-17.2</v>
      </c>
      <c r="BG44" s="50">
        <v>-4.3</v>
      </c>
    </row>
    <row r="45" spans="1:59" ht="15" thickBot="1" x14ac:dyDescent="0.35">
      <c r="A45" s="49" t="s">
        <v>93</v>
      </c>
      <c r="B45" s="50">
        <v>100</v>
      </c>
      <c r="C45" s="50">
        <v>250</v>
      </c>
      <c r="D45" s="50">
        <v>0</v>
      </c>
      <c r="E45" s="50">
        <v>150</v>
      </c>
      <c r="F45" s="50">
        <v>500</v>
      </c>
      <c r="G45" s="50">
        <v>500</v>
      </c>
      <c r="H45" s="50">
        <v>0</v>
      </c>
      <c r="I45" s="50">
        <v>0</v>
      </c>
      <c r="N45" s="49" t="s">
        <v>93</v>
      </c>
      <c r="O45" s="50">
        <v>47.8</v>
      </c>
      <c r="P45" s="50">
        <v>406.7</v>
      </c>
      <c r="Q45" s="50">
        <v>454.6</v>
      </c>
      <c r="R45" s="50">
        <v>500</v>
      </c>
      <c r="S45" s="50">
        <v>45.4</v>
      </c>
      <c r="T45" s="50">
        <v>9.08</v>
      </c>
      <c r="AA45" s="49" t="s">
        <v>93</v>
      </c>
      <c r="AB45" s="50">
        <v>50</v>
      </c>
      <c r="AC45" s="50">
        <v>400</v>
      </c>
      <c r="AD45" s="50">
        <v>450</v>
      </c>
      <c r="AE45" s="50">
        <v>500</v>
      </c>
      <c r="AF45" s="50">
        <v>50</v>
      </c>
      <c r="AG45" s="50">
        <v>10</v>
      </c>
      <c r="AN45" s="49" t="s">
        <v>93</v>
      </c>
      <c r="AO45" s="50">
        <v>0</v>
      </c>
      <c r="AP45" s="50">
        <v>397.7</v>
      </c>
      <c r="AQ45" s="50">
        <v>397.7</v>
      </c>
      <c r="AR45" s="50">
        <v>500</v>
      </c>
      <c r="AS45" s="50">
        <v>102.3</v>
      </c>
      <c r="AT45" s="50">
        <v>20.46</v>
      </c>
      <c r="BA45" s="49" t="s">
        <v>93</v>
      </c>
      <c r="BB45" s="50">
        <v>417.2</v>
      </c>
      <c r="BC45" s="50">
        <v>0</v>
      </c>
      <c r="BD45" s="50">
        <v>417.2</v>
      </c>
      <c r="BE45" s="50">
        <v>500</v>
      </c>
      <c r="BF45" s="50">
        <v>82.8</v>
      </c>
      <c r="BG45" s="50">
        <v>16.559999999999999</v>
      </c>
    </row>
    <row r="46" spans="1:59" ht="15" thickBot="1" x14ac:dyDescent="0.35">
      <c r="A46" s="49" t="s">
        <v>94</v>
      </c>
      <c r="B46" s="50">
        <v>0</v>
      </c>
      <c r="C46" s="50">
        <v>300</v>
      </c>
      <c r="D46" s="50">
        <v>200</v>
      </c>
      <c r="E46" s="50">
        <v>0</v>
      </c>
      <c r="F46" s="50">
        <v>500</v>
      </c>
      <c r="G46" s="50">
        <v>500</v>
      </c>
      <c r="H46" s="50">
        <v>0</v>
      </c>
      <c r="I46" s="50">
        <v>0</v>
      </c>
      <c r="N46" s="49" t="s">
        <v>94</v>
      </c>
      <c r="O46" s="50">
        <v>143.5</v>
      </c>
      <c r="P46" s="50">
        <v>358.9</v>
      </c>
      <c r="Q46" s="50">
        <v>502.4</v>
      </c>
      <c r="R46" s="50">
        <v>500</v>
      </c>
      <c r="S46" s="50">
        <v>-2.4</v>
      </c>
      <c r="T46" s="50">
        <v>-0.48</v>
      </c>
      <c r="AA46" s="49" t="s">
        <v>94</v>
      </c>
      <c r="AB46" s="50">
        <v>0</v>
      </c>
      <c r="AC46" s="50">
        <v>400</v>
      </c>
      <c r="AD46" s="50">
        <v>400</v>
      </c>
      <c r="AE46" s="50">
        <v>500</v>
      </c>
      <c r="AF46" s="50">
        <v>100</v>
      </c>
      <c r="AG46" s="50">
        <v>20</v>
      </c>
      <c r="AN46" s="49" t="s">
        <v>94</v>
      </c>
      <c r="AO46" s="50">
        <v>0</v>
      </c>
      <c r="AP46" s="50">
        <v>397.7</v>
      </c>
      <c r="AQ46" s="50">
        <v>397.7</v>
      </c>
      <c r="AR46" s="50">
        <v>500</v>
      </c>
      <c r="AS46" s="50">
        <v>102.3</v>
      </c>
      <c r="AT46" s="50">
        <v>20.46</v>
      </c>
      <c r="BA46" s="49" t="s">
        <v>94</v>
      </c>
      <c r="BB46" s="50">
        <v>443.3</v>
      </c>
      <c r="BC46" s="50">
        <v>104.3</v>
      </c>
      <c r="BD46" s="50">
        <v>547.5</v>
      </c>
      <c r="BE46" s="50">
        <v>500</v>
      </c>
      <c r="BF46" s="50">
        <v>-47.5</v>
      </c>
      <c r="BG46" s="50">
        <v>-9.5</v>
      </c>
    </row>
    <row r="47" spans="1:59" ht="15" thickBot="1" x14ac:dyDescent="0.35">
      <c r="A47" s="49" t="s">
        <v>95</v>
      </c>
      <c r="B47" s="50">
        <v>100</v>
      </c>
      <c r="C47" s="50">
        <v>100</v>
      </c>
      <c r="D47" s="50">
        <v>0</v>
      </c>
      <c r="E47" s="50">
        <v>200</v>
      </c>
      <c r="F47" s="50">
        <v>400</v>
      </c>
      <c r="G47" s="50">
        <v>400</v>
      </c>
      <c r="H47" s="50">
        <v>0</v>
      </c>
      <c r="I47" s="50">
        <v>0</v>
      </c>
      <c r="N47" s="49" t="s">
        <v>95</v>
      </c>
      <c r="O47" s="50">
        <v>47.8</v>
      </c>
      <c r="P47" s="50">
        <v>406.7</v>
      </c>
      <c r="Q47" s="50">
        <v>454.6</v>
      </c>
      <c r="R47" s="50">
        <v>400</v>
      </c>
      <c r="S47" s="50">
        <v>-54.6</v>
      </c>
      <c r="T47" s="50">
        <v>-13.65</v>
      </c>
      <c r="AA47" s="49" t="s">
        <v>95</v>
      </c>
      <c r="AB47" s="50">
        <v>50</v>
      </c>
      <c r="AC47" s="50">
        <v>325</v>
      </c>
      <c r="AD47" s="50">
        <v>375</v>
      </c>
      <c r="AE47" s="50">
        <v>400</v>
      </c>
      <c r="AF47" s="50">
        <v>25</v>
      </c>
      <c r="AG47" s="50">
        <v>6.25</v>
      </c>
      <c r="AN47" s="49" t="s">
        <v>95</v>
      </c>
      <c r="AO47" s="50">
        <v>0</v>
      </c>
      <c r="AP47" s="50">
        <v>397.7</v>
      </c>
      <c r="AQ47" s="50">
        <v>397.7</v>
      </c>
      <c r="AR47" s="50">
        <v>400</v>
      </c>
      <c r="AS47" s="50">
        <v>2.2999999999999998</v>
      </c>
      <c r="AT47" s="50">
        <v>0.57999999999999996</v>
      </c>
      <c r="BA47" s="49" t="s">
        <v>95</v>
      </c>
      <c r="BB47" s="50">
        <v>391.1</v>
      </c>
      <c r="BC47" s="50">
        <v>0</v>
      </c>
      <c r="BD47" s="50">
        <v>391.1</v>
      </c>
      <c r="BE47" s="50">
        <v>400</v>
      </c>
      <c r="BF47" s="50">
        <v>8.9</v>
      </c>
      <c r="BG47" s="50">
        <v>2.23</v>
      </c>
    </row>
    <row r="48" spans="1:59" ht="15" thickBot="1" x14ac:dyDescent="0.35">
      <c r="A48" s="49" t="s">
        <v>96</v>
      </c>
      <c r="B48" s="50">
        <v>100</v>
      </c>
      <c r="C48" s="50">
        <v>0</v>
      </c>
      <c r="D48" s="50">
        <v>0</v>
      </c>
      <c r="E48" s="50">
        <v>200</v>
      </c>
      <c r="F48" s="50">
        <v>300</v>
      </c>
      <c r="G48" s="50">
        <v>300</v>
      </c>
      <c r="H48" s="50">
        <v>0</v>
      </c>
      <c r="I48" s="50">
        <v>0</v>
      </c>
      <c r="N48" s="49" t="s">
        <v>96</v>
      </c>
      <c r="O48" s="50">
        <v>0</v>
      </c>
      <c r="P48" s="50">
        <v>406.7</v>
      </c>
      <c r="Q48" s="50">
        <v>406.7</v>
      </c>
      <c r="R48" s="50">
        <v>300</v>
      </c>
      <c r="S48" s="50">
        <v>-106.7</v>
      </c>
      <c r="T48" s="50">
        <v>-35.57</v>
      </c>
      <c r="AA48" s="49" t="s">
        <v>96</v>
      </c>
      <c r="AB48" s="50">
        <v>50</v>
      </c>
      <c r="AC48" s="50">
        <v>300</v>
      </c>
      <c r="AD48" s="50">
        <v>350</v>
      </c>
      <c r="AE48" s="50">
        <v>300</v>
      </c>
      <c r="AF48" s="50">
        <v>-50</v>
      </c>
      <c r="AG48" s="50">
        <v>-16.670000000000002</v>
      </c>
      <c r="AN48" s="49" t="s">
        <v>96</v>
      </c>
      <c r="AO48" s="50">
        <v>0</v>
      </c>
      <c r="AP48" s="50">
        <v>397.7</v>
      </c>
      <c r="AQ48" s="50">
        <v>397.7</v>
      </c>
      <c r="AR48" s="50">
        <v>300</v>
      </c>
      <c r="AS48" s="50">
        <v>-97.7</v>
      </c>
      <c r="AT48" s="50">
        <v>-32.57</v>
      </c>
      <c r="BA48" s="49" t="s">
        <v>96</v>
      </c>
      <c r="BB48" s="50">
        <v>391.1</v>
      </c>
      <c r="BC48" s="50">
        <v>0</v>
      </c>
      <c r="BD48" s="50">
        <v>391.1</v>
      </c>
      <c r="BE48" s="50">
        <v>300</v>
      </c>
      <c r="BF48" s="50">
        <v>-91.1</v>
      </c>
      <c r="BG48" s="50">
        <v>-30.37</v>
      </c>
    </row>
    <row r="49" spans="1:59" ht="15" thickBot="1" x14ac:dyDescent="0.35">
      <c r="A49" s="49" t="s">
        <v>97</v>
      </c>
      <c r="B49" s="50">
        <v>100</v>
      </c>
      <c r="C49" s="50">
        <v>250</v>
      </c>
      <c r="D49" s="50">
        <v>0</v>
      </c>
      <c r="E49" s="50">
        <v>150</v>
      </c>
      <c r="F49" s="50">
        <v>500</v>
      </c>
      <c r="G49" s="50">
        <v>500</v>
      </c>
      <c r="H49" s="50">
        <v>0</v>
      </c>
      <c r="I49" s="50">
        <v>0</v>
      </c>
      <c r="N49" s="49" t="s">
        <v>97</v>
      </c>
      <c r="O49" s="50">
        <v>0</v>
      </c>
      <c r="P49" s="50">
        <v>406.7</v>
      </c>
      <c r="Q49" s="50">
        <v>406.7</v>
      </c>
      <c r="R49" s="50">
        <v>500</v>
      </c>
      <c r="S49" s="50">
        <v>93.3</v>
      </c>
      <c r="T49" s="50">
        <v>18.66</v>
      </c>
      <c r="AA49" s="49" t="s">
        <v>97</v>
      </c>
      <c r="AB49" s="50">
        <v>100</v>
      </c>
      <c r="AC49" s="50">
        <v>400</v>
      </c>
      <c r="AD49" s="50">
        <v>500</v>
      </c>
      <c r="AE49" s="50">
        <v>500</v>
      </c>
      <c r="AF49" s="50">
        <v>0</v>
      </c>
      <c r="AG49" s="50">
        <v>0</v>
      </c>
      <c r="AN49" s="49" t="s">
        <v>97</v>
      </c>
      <c r="AO49" s="50">
        <v>74.599999999999994</v>
      </c>
      <c r="AP49" s="50">
        <v>397.7</v>
      </c>
      <c r="AQ49" s="50">
        <v>472.2</v>
      </c>
      <c r="AR49" s="50">
        <v>500</v>
      </c>
      <c r="AS49" s="50">
        <v>27.8</v>
      </c>
      <c r="AT49" s="50">
        <v>5.56</v>
      </c>
      <c r="BA49" s="49" t="s">
        <v>97</v>
      </c>
      <c r="BB49" s="50">
        <v>417.2</v>
      </c>
      <c r="BC49" s="50">
        <v>0</v>
      </c>
      <c r="BD49" s="50">
        <v>417.2</v>
      </c>
      <c r="BE49" s="50">
        <v>500</v>
      </c>
      <c r="BF49" s="50">
        <v>82.8</v>
      </c>
      <c r="BG49" s="50">
        <v>16.559999999999999</v>
      </c>
    </row>
    <row r="50" spans="1:59" ht="15" thickBot="1" x14ac:dyDescent="0.35">
      <c r="A50" s="49" t="s">
        <v>98</v>
      </c>
      <c r="B50" s="50">
        <v>0</v>
      </c>
      <c r="C50" s="50">
        <v>300</v>
      </c>
      <c r="D50" s="50">
        <v>0</v>
      </c>
      <c r="E50" s="50">
        <v>0</v>
      </c>
      <c r="F50" s="50">
        <v>300</v>
      </c>
      <c r="G50" s="50">
        <v>300</v>
      </c>
      <c r="H50" s="50">
        <v>0</v>
      </c>
      <c r="I50" s="50">
        <v>0</v>
      </c>
      <c r="N50" s="49" t="s">
        <v>98</v>
      </c>
      <c r="O50" s="50">
        <v>47.8</v>
      </c>
      <c r="P50" s="50">
        <v>358.9</v>
      </c>
      <c r="Q50" s="50">
        <v>406.7</v>
      </c>
      <c r="R50" s="50">
        <v>300</v>
      </c>
      <c r="S50" s="50">
        <v>-106.7</v>
      </c>
      <c r="T50" s="50">
        <v>-35.57</v>
      </c>
      <c r="AA50" s="49" t="s">
        <v>98</v>
      </c>
      <c r="AB50" s="50">
        <v>0</v>
      </c>
      <c r="AC50" s="50">
        <v>400</v>
      </c>
      <c r="AD50" s="50">
        <v>400</v>
      </c>
      <c r="AE50" s="50">
        <v>300</v>
      </c>
      <c r="AF50" s="50">
        <v>-100</v>
      </c>
      <c r="AG50" s="50">
        <v>-33.33</v>
      </c>
      <c r="AN50" s="49" t="s">
        <v>98</v>
      </c>
      <c r="AO50" s="50">
        <v>0</v>
      </c>
      <c r="AP50" s="50">
        <v>397.7</v>
      </c>
      <c r="AQ50" s="50">
        <v>397.7</v>
      </c>
      <c r="AR50" s="50">
        <v>300</v>
      </c>
      <c r="AS50" s="50">
        <v>-97.7</v>
      </c>
      <c r="AT50" s="50">
        <v>-32.57</v>
      </c>
      <c r="BA50" s="49" t="s">
        <v>98</v>
      </c>
      <c r="BB50" s="50">
        <v>443.3</v>
      </c>
      <c r="BC50" s="50">
        <v>0</v>
      </c>
      <c r="BD50" s="50">
        <v>443.3</v>
      </c>
      <c r="BE50" s="50">
        <v>300</v>
      </c>
      <c r="BF50" s="50">
        <v>-143.30000000000001</v>
      </c>
      <c r="BG50" s="50">
        <v>-47.77</v>
      </c>
    </row>
    <row r="51" spans="1:59" ht="15" thickBot="1" x14ac:dyDescent="0.35">
      <c r="A51" s="49" t="s">
        <v>99</v>
      </c>
      <c r="B51" s="50">
        <v>100</v>
      </c>
      <c r="C51" s="50">
        <v>100</v>
      </c>
      <c r="D51" s="50">
        <v>0</v>
      </c>
      <c r="E51" s="50">
        <v>150</v>
      </c>
      <c r="F51" s="50">
        <v>350</v>
      </c>
      <c r="G51" s="50">
        <v>350</v>
      </c>
      <c r="H51" s="50">
        <v>0</v>
      </c>
      <c r="I51" s="50">
        <v>0</v>
      </c>
      <c r="N51" s="49" t="s">
        <v>99</v>
      </c>
      <c r="O51" s="50">
        <v>0</v>
      </c>
      <c r="P51" s="50">
        <v>406.7</v>
      </c>
      <c r="Q51" s="50">
        <v>406.7</v>
      </c>
      <c r="R51" s="50">
        <v>350</v>
      </c>
      <c r="S51" s="50">
        <v>-56.7</v>
      </c>
      <c r="T51" s="50">
        <v>-16.2</v>
      </c>
      <c r="AA51" s="49" t="s">
        <v>99</v>
      </c>
      <c r="AB51" s="50">
        <v>50</v>
      </c>
      <c r="AC51" s="50">
        <v>325</v>
      </c>
      <c r="AD51" s="50">
        <v>375</v>
      </c>
      <c r="AE51" s="50">
        <v>350</v>
      </c>
      <c r="AF51" s="50">
        <v>-25</v>
      </c>
      <c r="AG51" s="50">
        <v>-7.14</v>
      </c>
      <c r="AN51" s="49" t="s">
        <v>99</v>
      </c>
      <c r="AO51" s="50">
        <v>0</v>
      </c>
      <c r="AP51" s="50">
        <v>397.7</v>
      </c>
      <c r="AQ51" s="50">
        <v>397.7</v>
      </c>
      <c r="AR51" s="50">
        <v>350</v>
      </c>
      <c r="AS51" s="50">
        <v>-47.7</v>
      </c>
      <c r="AT51" s="50">
        <v>-13.63</v>
      </c>
      <c r="BA51" s="49" t="s">
        <v>99</v>
      </c>
      <c r="BB51" s="50">
        <v>391.1</v>
      </c>
      <c r="BC51" s="50">
        <v>0</v>
      </c>
      <c r="BD51" s="50">
        <v>391.1</v>
      </c>
      <c r="BE51" s="50">
        <v>350</v>
      </c>
      <c r="BF51" s="50">
        <v>-41.1</v>
      </c>
      <c r="BG51" s="50">
        <v>-11.74</v>
      </c>
    </row>
    <row r="52" spans="1:59" ht="15" thickBot="1" x14ac:dyDescent="0.35">
      <c r="A52" s="49" t="s">
        <v>100</v>
      </c>
      <c r="B52" s="50">
        <v>250</v>
      </c>
      <c r="C52" s="50">
        <v>0</v>
      </c>
      <c r="D52" s="50">
        <v>0</v>
      </c>
      <c r="E52" s="50">
        <v>200</v>
      </c>
      <c r="F52" s="50">
        <v>450</v>
      </c>
      <c r="G52" s="50">
        <v>450</v>
      </c>
      <c r="H52" s="50">
        <v>0</v>
      </c>
      <c r="I52" s="50">
        <v>0</v>
      </c>
      <c r="N52" s="49" t="s">
        <v>100</v>
      </c>
      <c r="O52" s="50">
        <v>0</v>
      </c>
      <c r="P52" s="50">
        <v>406.7</v>
      </c>
      <c r="Q52" s="50">
        <v>406.7</v>
      </c>
      <c r="R52" s="50">
        <v>450</v>
      </c>
      <c r="S52" s="50">
        <v>43.3</v>
      </c>
      <c r="T52" s="50">
        <v>9.6199999999999992</v>
      </c>
      <c r="AA52" s="49" t="s">
        <v>100</v>
      </c>
      <c r="AB52" s="50">
        <v>150</v>
      </c>
      <c r="AC52" s="50">
        <v>300</v>
      </c>
      <c r="AD52" s="50">
        <v>450</v>
      </c>
      <c r="AE52" s="50">
        <v>450</v>
      </c>
      <c r="AF52" s="50">
        <v>0</v>
      </c>
      <c r="AG52" s="50">
        <v>0</v>
      </c>
      <c r="AN52" s="49" t="s">
        <v>100</v>
      </c>
      <c r="AO52" s="50">
        <v>99.4</v>
      </c>
      <c r="AP52" s="50">
        <v>397.7</v>
      </c>
      <c r="AQ52" s="50">
        <v>497.1</v>
      </c>
      <c r="AR52" s="50">
        <v>450</v>
      </c>
      <c r="AS52" s="50">
        <v>-47.1</v>
      </c>
      <c r="AT52" s="50">
        <v>-10.47</v>
      </c>
      <c r="BA52" s="49" t="s">
        <v>100</v>
      </c>
      <c r="BB52" s="50">
        <v>391.1</v>
      </c>
      <c r="BC52" s="50">
        <v>0</v>
      </c>
      <c r="BD52" s="50">
        <v>391.1</v>
      </c>
      <c r="BE52" s="50">
        <v>450</v>
      </c>
      <c r="BF52" s="50">
        <v>58.9</v>
      </c>
      <c r="BG52" s="50">
        <v>13.09</v>
      </c>
    </row>
    <row r="53" spans="1:59" ht="15" thickBot="1" x14ac:dyDescent="0.35">
      <c r="A53" s="49" t="s">
        <v>101</v>
      </c>
      <c r="B53" s="50">
        <v>250</v>
      </c>
      <c r="C53" s="50">
        <v>300</v>
      </c>
      <c r="D53" s="50">
        <v>0</v>
      </c>
      <c r="E53" s="50">
        <v>0</v>
      </c>
      <c r="F53" s="50">
        <v>550</v>
      </c>
      <c r="G53" s="50">
        <v>550</v>
      </c>
      <c r="H53" s="50">
        <v>0</v>
      </c>
      <c r="I53" s="50">
        <v>0</v>
      </c>
      <c r="N53" s="49" t="s">
        <v>101</v>
      </c>
      <c r="O53" s="50">
        <v>0</v>
      </c>
      <c r="P53" s="50">
        <v>358.9</v>
      </c>
      <c r="Q53" s="50">
        <v>358.9</v>
      </c>
      <c r="R53" s="50">
        <v>550</v>
      </c>
      <c r="S53" s="50">
        <v>191.1</v>
      </c>
      <c r="T53" s="50">
        <v>34.75</v>
      </c>
      <c r="AA53" s="49" t="s">
        <v>101</v>
      </c>
      <c r="AB53" s="50">
        <v>150</v>
      </c>
      <c r="AC53" s="50">
        <v>400</v>
      </c>
      <c r="AD53" s="50">
        <v>550</v>
      </c>
      <c r="AE53" s="50">
        <v>550</v>
      </c>
      <c r="AF53" s="50">
        <v>0</v>
      </c>
      <c r="AG53" s="50">
        <v>0</v>
      </c>
      <c r="AN53" s="49" t="s">
        <v>101</v>
      </c>
      <c r="AO53" s="50">
        <v>99.4</v>
      </c>
      <c r="AP53" s="50">
        <v>397.7</v>
      </c>
      <c r="AQ53" s="50">
        <v>497.1</v>
      </c>
      <c r="AR53" s="50">
        <v>550</v>
      </c>
      <c r="AS53" s="50">
        <v>52.9</v>
      </c>
      <c r="AT53" s="50">
        <v>9.6199999999999992</v>
      </c>
      <c r="BA53" s="49" t="s">
        <v>101</v>
      </c>
      <c r="BB53" s="50">
        <v>443.3</v>
      </c>
      <c r="BC53" s="50">
        <v>0</v>
      </c>
      <c r="BD53" s="50">
        <v>443.3</v>
      </c>
      <c r="BE53" s="50">
        <v>550</v>
      </c>
      <c r="BF53" s="50">
        <v>106.7</v>
      </c>
      <c r="BG53" s="50">
        <v>19.399999999999999</v>
      </c>
    </row>
    <row r="54" spans="1:59" ht="15" thickBot="1" x14ac:dyDescent="0.35"/>
    <row r="55" spans="1:59" ht="15" thickBot="1" x14ac:dyDescent="0.35">
      <c r="A55" s="51" t="s">
        <v>125</v>
      </c>
      <c r="B55" s="52">
        <v>950</v>
      </c>
      <c r="N55" s="51" t="s">
        <v>125</v>
      </c>
      <c r="O55" s="52">
        <v>550.20000000000005</v>
      </c>
      <c r="AA55" s="51" t="s">
        <v>125</v>
      </c>
      <c r="AB55" s="52">
        <v>550</v>
      </c>
      <c r="AN55" s="51" t="s">
        <v>125</v>
      </c>
      <c r="AO55" s="52">
        <v>497.1</v>
      </c>
      <c r="BA55" s="51" t="s">
        <v>125</v>
      </c>
      <c r="BB55" s="52">
        <v>547.6</v>
      </c>
    </row>
    <row r="56" spans="1:59" ht="15" thickBot="1" x14ac:dyDescent="0.35">
      <c r="A56" s="51" t="s">
        <v>126</v>
      </c>
      <c r="B56" s="52">
        <v>0</v>
      </c>
      <c r="N56" s="51" t="s">
        <v>126</v>
      </c>
      <c r="O56" s="52">
        <v>0</v>
      </c>
      <c r="AA56" s="51" t="s">
        <v>126</v>
      </c>
      <c r="AB56" s="52">
        <v>0</v>
      </c>
      <c r="AN56" s="51" t="s">
        <v>126</v>
      </c>
      <c r="AO56" s="52">
        <v>0</v>
      </c>
      <c r="BA56" s="51" t="s">
        <v>126</v>
      </c>
      <c r="BB56" s="52">
        <v>0</v>
      </c>
    </row>
    <row r="57" spans="1:59" ht="15" thickBot="1" x14ac:dyDescent="0.35">
      <c r="A57" s="51" t="s">
        <v>127</v>
      </c>
      <c r="B57" s="52">
        <v>4250</v>
      </c>
      <c r="N57" s="51" t="s">
        <v>127</v>
      </c>
      <c r="O57" s="52">
        <v>4258.6000000000004</v>
      </c>
      <c r="AA57" s="51" t="s">
        <v>127</v>
      </c>
      <c r="AB57" s="52">
        <v>4250</v>
      </c>
      <c r="AN57" s="51" t="s">
        <v>127</v>
      </c>
      <c r="AO57" s="52">
        <v>4250.3</v>
      </c>
      <c r="BA57" s="51" t="s">
        <v>127</v>
      </c>
      <c r="BB57" s="52">
        <v>4250.1000000000004</v>
      </c>
    </row>
    <row r="58" spans="1:59" ht="15" thickBot="1" x14ac:dyDescent="0.35">
      <c r="A58" s="51" t="s">
        <v>128</v>
      </c>
      <c r="B58" s="52">
        <v>4250</v>
      </c>
      <c r="N58" s="51" t="s">
        <v>128</v>
      </c>
      <c r="O58" s="52">
        <v>4250</v>
      </c>
      <c r="AA58" s="51" t="s">
        <v>128</v>
      </c>
      <c r="AB58" s="52">
        <v>4250</v>
      </c>
      <c r="AN58" s="51" t="s">
        <v>128</v>
      </c>
      <c r="AO58" s="52">
        <v>4250</v>
      </c>
      <c r="BA58" s="51" t="s">
        <v>128</v>
      </c>
      <c r="BB58" s="52">
        <v>4250</v>
      </c>
    </row>
    <row r="59" spans="1:59" ht="15" thickBot="1" x14ac:dyDescent="0.35">
      <c r="A59" s="51" t="s">
        <v>129</v>
      </c>
      <c r="B59" s="52">
        <v>0</v>
      </c>
      <c r="N59" s="51" t="s">
        <v>129</v>
      </c>
      <c r="O59" s="52">
        <v>8.6</v>
      </c>
      <c r="AA59" s="51" t="s">
        <v>129</v>
      </c>
      <c r="AB59" s="52">
        <v>0</v>
      </c>
      <c r="AN59" s="51" t="s">
        <v>129</v>
      </c>
      <c r="AO59" s="52">
        <v>0.3</v>
      </c>
      <c r="BA59" s="51" t="s">
        <v>129</v>
      </c>
      <c r="BB59" s="52">
        <v>0.1</v>
      </c>
    </row>
    <row r="60" spans="1:59" ht="20.399999999999999" thickBot="1" x14ac:dyDescent="0.35">
      <c r="A60" s="51" t="s">
        <v>130</v>
      </c>
      <c r="B60" s="52"/>
      <c r="N60" s="51" t="s">
        <v>130</v>
      </c>
      <c r="O60" s="52"/>
      <c r="AA60" s="51" t="s">
        <v>130</v>
      </c>
      <c r="AB60" s="52"/>
      <c r="AN60" s="51" t="s">
        <v>130</v>
      </c>
      <c r="AO60" s="52"/>
      <c r="BA60" s="51" t="s">
        <v>130</v>
      </c>
      <c r="BB60" s="52"/>
    </row>
    <row r="61" spans="1:59" ht="20.399999999999999" thickBot="1" x14ac:dyDescent="0.35">
      <c r="A61" s="51" t="s">
        <v>131</v>
      </c>
      <c r="B61" s="52"/>
      <c r="N61" s="51" t="s">
        <v>131</v>
      </c>
      <c r="O61" s="52"/>
      <c r="AA61" s="51" t="s">
        <v>131</v>
      </c>
      <c r="AB61" s="52"/>
      <c r="AN61" s="51" t="s">
        <v>131</v>
      </c>
      <c r="AO61" s="52"/>
      <c r="BA61" s="51" t="s">
        <v>131</v>
      </c>
      <c r="BB61" s="52"/>
    </row>
    <row r="62" spans="1:59" ht="15" thickBot="1" x14ac:dyDescent="0.35">
      <c r="A62" s="51" t="s">
        <v>132</v>
      </c>
      <c r="B62" s="52">
        <v>0</v>
      </c>
      <c r="N62" s="51" t="s">
        <v>132</v>
      </c>
      <c r="O62" s="52">
        <v>0</v>
      </c>
      <c r="AA62" s="51" t="s">
        <v>132</v>
      </c>
      <c r="AB62" s="52">
        <v>0</v>
      </c>
      <c r="AN62" s="51" t="s">
        <v>132</v>
      </c>
      <c r="AO62" s="52">
        <v>0</v>
      </c>
      <c r="BA62" s="51" t="s">
        <v>132</v>
      </c>
      <c r="BB62" s="52">
        <v>0</v>
      </c>
    </row>
    <row r="64" spans="1:59" x14ac:dyDescent="0.3">
      <c r="A64" s="53" t="s">
        <v>133</v>
      </c>
      <c r="N64" s="53" t="s">
        <v>133</v>
      </c>
      <c r="AA64" s="53" t="s">
        <v>133</v>
      </c>
      <c r="AN64" s="53" t="s">
        <v>133</v>
      </c>
      <c r="BA64" s="53" t="s">
        <v>133</v>
      </c>
    </row>
    <row r="66" spans="1:53" x14ac:dyDescent="0.3">
      <c r="A66" s="54" t="s">
        <v>134</v>
      </c>
      <c r="N66" s="54" t="s">
        <v>145</v>
      </c>
      <c r="AA66" s="54" t="s">
        <v>145</v>
      </c>
      <c r="AN66" s="54" t="s">
        <v>145</v>
      </c>
      <c r="BA66" s="54" t="s">
        <v>145</v>
      </c>
    </row>
    <row r="67" spans="1:53" x14ac:dyDescent="0.3">
      <c r="A67" s="54" t="s">
        <v>135</v>
      </c>
      <c r="N67" s="54" t="s">
        <v>146</v>
      </c>
      <c r="AA67" s="54" t="s">
        <v>154</v>
      </c>
      <c r="AN67" s="54" t="s">
        <v>154</v>
      </c>
      <c r="BA67" s="54" t="s">
        <v>166</v>
      </c>
    </row>
  </sheetData>
  <hyperlinks>
    <hyperlink ref="A64" r:id="rId1" display="https://miau.my-x.hu/myx-free/coco/test/715228520210502095709.html" xr:uid="{8E3DF057-F27C-41EB-BFE3-D29D05DE32CB}"/>
    <hyperlink ref="N64" r:id="rId2" display="https://miau.my-x.hu/myx-free/coco/test/966607420210502095902.html" xr:uid="{553320EE-DFF2-48F6-9147-F0EA4F206080}"/>
    <hyperlink ref="AA64" r:id="rId3" display="https://miau.my-x.hu/myx-free/coco/test/838155920210502101311.html" xr:uid="{D7794F3C-C41F-43CF-85C0-4CE82A01816B}"/>
    <hyperlink ref="AN64" r:id="rId4" display="https://miau.my-x.hu/myx-free/coco/test/335795320210502101522.html" xr:uid="{219934CF-9FD9-4D81-8CA6-D8CB0875DC3B}"/>
    <hyperlink ref="BA64" r:id="rId5" display="https://miau.my-x.hu/myx-free/coco/test/842536420210502101642.html" xr:uid="{8D8A6C88-B09E-4E8C-8E5E-BACA14C5274D}"/>
  </hyperlinks>
  <pageMargins left="0.7" right="0.7" top="0.75" bottom="0.75" header="0.3" footer="0.3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CA60-131C-49E8-B19C-F2F97325F53E}">
  <dimension ref="A1:Y48"/>
  <sheetViews>
    <sheetView zoomScale="60" zoomScaleNormal="60" workbookViewId="0">
      <selection activeCell="M4" sqref="M4:N4"/>
    </sheetView>
  </sheetViews>
  <sheetFormatPr defaultRowHeight="14.4" x14ac:dyDescent="0.3"/>
  <cols>
    <col min="1" max="1" width="10.44140625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5" x14ac:dyDescent="0.3">
      <c r="B1" t="s">
        <v>0</v>
      </c>
      <c r="C1" t="s">
        <v>1</v>
      </c>
      <c r="D1" t="s">
        <v>3</v>
      </c>
      <c r="E1" t="s">
        <v>16</v>
      </c>
      <c r="M1" t="s">
        <v>28</v>
      </c>
      <c r="N1" t="s">
        <v>29</v>
      </c>
    </row>
    <row r="2" spans="1:25" x14ac:dyDescent="0.3">
      <c r="A2" t="s">
        <v>2</v>
      </c>
      <c r="B2" s="15">
        <v>2.2000000000000002</v>
      </c>
      <c r="C2" s="15">
        <v>2.8</v>
      </c>
      <c r="D2" s="15">
        <v>4</v>
      </c>
      <c r="E2" s="37">
        <f>S4</f>
        <v>4.0458837805448669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5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5" ht="31.2" x14ac:dyDescent="0.6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1.2522874893636518E-11</v>
      </c>
      <c r="J4" s="4">
        <f>MAX(I9:K9)</f>
        <v>1</v>
      </c>
      <c r="K4" s="7">
        <f>MAX(I7:K7)</f>
        <v>5.5183706574859333E-2</v>
      </c>
      <c r="L4" s="8">
        <f>MAX(I10:K10)</f>
        <v>1</v>
      </c>
      <c r="M4" s="83">
        <f>AVERAGE(I4,K4)</f>
        <v>2.7591853293691102E-2</v>
      </c>
      <c r="N4" s="83">
        <f>AVERAGE(J4,L4)</f>
        <v>1</v>
      </c>
      <c r="O4" s="10">
        <f>(C4-B4)*(C8-B8)-(C8-B8)*(1-M4)*((C4-B4)-M4)</f>
        <v>1.4572761767269127E-2</v>
      </c>
      <c r="P4" s="12">
        <f>(C4-B4)*(C11-B11)-(C11-B11)*(1-N4)*((C4-B4)-N4)</f>
        <v>2.7755575615628914E-17</v>
      </c>
      <c r="Q4">
        <f>O4*C8</f>
        <v>4.5461082324629087E-2</v>
      </c>
      <c r="R4">
        <f>P4*C11</f>
        <v>1.9473856621811261E-18</v>
      </c>
      <c r="S4" s="37">
        <f>U48</f>
        <v>4.0458837805448669</v>
      </c>
      <c r="T4" s="27" t="s">
        <v>31</v>
      </c>
      <c r="U4" s="29" t="s">
        <v>30</v>
      </c>
    </row>
    <row r="5" spans="1:25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8.277555988107331E-2</v>
      </c>
    </row>
    <row r="6" spans="1:25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I6" s="40">
        <f>IF(B2&lt;=C6,B4+(C4-B4)*(B2-B6)/(C6-B6),0)</f>
        <v>1.2522874893636518E-11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5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I7" s="42">
        <f>IF(C2&lt;=C7,B4+(C4-B4)*(C2-B7)/(C7-B7),0)</f>
        <v>5.5183706574859333E-2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5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5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5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5" ht="15" thickBot="1" x14ac:dyDescent="0.35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0.97240814670630893</v>
      </c>
    </row>
    <row r="12" spans="1:25" ht="15" thickBot="1" x14ac:dyDescent="0.35">
      <c r="T12" s="26">
        <v>2</v>
      </c>
      <c r="U12" s="22">
        <f>1-N4</f>
        <v>0</v>
      </c>
    </row>
    <row r="13" spans="1:25" x14ac:dyDescent="0.3">
      <c r="T13" s="27" t="s">
        <v>31</v>
      </c>
      <c r="U13" s="29" t="s">
        <v>37</v>
      </c>
    </row>
    <row r="14" spans="1:25" x14ac:dyDescent="0.3">
      <c r="A14" t="s">
        <v>15</v>
      </c>
      <c r="T14" s="25">
        <v>1</v>
      </c>
      <c r="U14" s="21">
        <f>M4^2*3</f>
        <v>2.2839311045417176E-3</v>
      </c>
    </row>
    <row r="15" spans="1:25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5" x14ac:dyDescent="0.3">
      <c r="A16" t="s">
        <v>15</v>
      </c>
      <c r="T16" s="27"/>
      <c r="U16" s="29" t="s">
        <v>38</v>
      </c>
      <c r="V16" s="23"/>
      <c r="W16" s="23"/>
      <c r="X16" s="23"/>
      <c r="Y16" s="23"/>
    </row>
    <row r="17" spans="1:25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  <c r="X17" s="23"/>
      <c r="Y17" s="23"/>
    </row>
    <row r="18" spans="1:25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  <c r="X18" s="23"/>
      <c r="Y18" s="23"/>
    </row>
    <row r="19" spans="1:25" x14ac:dyDescent="0.3">
      <c r="A19" t="s">
        <v>15</v>
      </c>
      <c r="T19" s="27" t="s">
        <v>39</v>
      </c>
      <c r="U19" s="29" t="s">
        <v>30</v>
      </c>
      <c r="V19" s="23"/>
      <c r="W19" s="23"/>
      <c r="X19" s="23"/>
      <c r="Y19" s="23"/>
    </row>
    <row r="20" spans="1:25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2.1005963989804319E-5</v>
      </c>
    </row>
    <row r="21" spans="1:25" ht="15" thickBot="1" x14ac:dyDescent="0.35">
      <c r="A21" t="s">
        <v>15</v>
      </c>
      <c r="T21" s="26">
        <v>2</v>
      </c>
      <c r="U21" s="22">
        <f>N4^3</f>
        <v>1</v>
      </c>
    </row>
    <row r="22" spans="1:25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5" x14ac:dyDescent="0.3">
      <c r="T23" s="25">
        <v>3</v>
      </c>
      <c r="U23" s="21">
        <f>D8-E8+B8-C8</f>
        <v>-0.53554282124758368</v>
      </c>
    </row>
    <row r="24" spans="1:25" ht="15" thickBot="1" x14ac:dyDescent="0.35">
      <c r="T24" s="26">
        <v>6</v>
      </c>
      <c r="U24" s="22">
        <f>D11-E11+B11-C11</f>
        <v>-1.8041124150158794E-15</v>
      </c>
    </row>
    <row r="25" spans="1:25" x14ac:dyDescent="0.3">
      <c r="A25" t="s">
        <v>55</v>
      </c>
      <c r="B25" t="s">
        <v>58</v>
      </c>
      <c r="C25" t="s">
        <v>59</v>
      </c>
      <c r="D25" t="s">
        <v>60</v>
      </c>
      <c r="E25" t="s">
        <v>61</v>
      </c>
      <c r="I25" t="s">
        <v>54</v>
      </c>
      <c r="J25" t="s">
        <v>56</v>
      </c>
      <c r="K25" t="s">
        <v>57</v>
      </c>
      <c r="T25" s="27"/>
      <c r="U25" s="29" t="s">
        <v>41</v>
      </c>
    </row>
    <row r="26" spans="1:25" x14ac:dyDescent="0.3">
      <c r="T26" s="25">
        <v>3</v>
      </c>
      <c r="U26" s="21">
        <f>D8-E8-B8+C8</f>
        <v>-1.3918302066429078E-9</v>
      </c>
    </row>
    <row r="27" spans="1:25" ht="15" thickBot="1" x14ac:dyDescent="0.35">
      <c r="T27" s="26">
        <v>6</v>
      </c>
      <c r="U27" s="22">
        <f>D11-E11-B11+C11</f>
        <v>-1.7486012637846216E-15</v>
      </c>
    </row>
    <row r="28" spans="1:25" x14ac:dyDescent="0.3">
      <c r="T28" s="30" t="s">
        <v>42</v>
      </c>
      <c r="U28" s="33" t="s">
        <v>30</v>
      </c>
    </row>
    <row r="29" spans="1:25" x14ac:dyDescent="0.3">
      <c r="T29" s="31">
        <v>1</v>
      </c>
      <c r="U29" s="21">
        <f>M4*2</f>
        <v>5.5183706587382204E-2</v>
      </c>
    </row>
    <row r="30" spans="1:25" ht="15" thickBot="1" x14ac:dyDescent="0.35">
      <c r="T30" s="32">
        <v>2</v>
      </c>
      <c r="U30" s="22">
        <f>2*N4</f>
        <v>2</v>
      </c>
    </row>
    <row r="31" spans="1:25" x14ac:dyDescent="0.3">
      <c r="T31" s="30"/>
      <c r="U31" s="33" t="s">
        <v>43</v>
      </c>
    </row>
    <row r="32" spans="1:25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7.6131036818057258E-4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1.2876423763540972</v>
      </c>
    </row>
    <row r="42" spans="20:21" x14ac:dyDescent="0.3">
      <c r="T42" s="31">
        <v>2</v>
      </c>
      <c r="U42" s="21">
        <f>(U30*U33)+(U36*U39)</f>
        <v>10.995372044566183</v>
      </c>
    </row>
    <row r="43" spans="20:21" ht="15" thickBot="1" x14ac:dyDescent="0.35">
      <c r="T43" s="34" t="s">
        <v>46</v>
      </c>
      <c r="U43" s="35">
        <f>U41+U42</f>
        <v>12.283014420920281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56.09892101545767</v>
      </c>
    </row>
    <row r="46" spans="20:21" x14ac:dyDescent="0.3">
      <c r="T46" s="25" t="s">
        <v>48</v>
      </c>
      <c r="U46" s="21">
        <f>U6*W9*U12+U15*U18+U21*U24*U27</f>
        <v>92.98802544994254</v>
      </c>
    </row>
    <row r="47" spans="20:21" ht="15" thickBot="1" x14ac:dyDescent="0.35">
      <c r="T47" s="26" t="s">
        <v>46</v>
      </c>
      <c r="U47" s="22">
        <f>SUM(U45:U46)</f>
        <v>149.08694646540022</v>
      </c>
    </row>
    <row r="48" spans="20:21" x14ac:dyDescent="0.3">
      <c r="T48" s="36" t="s">
        <v>49</v>
      </c>
      <c r="U48">
        <f>U47/U43/3</f>
        <v>4.0458837805448669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0A2D-4997-4DB4-B879-0DD6E57D305F}">
  <dimension ref="A1:W48"/>
  <sheetViews>
    <sheetView zoomScale="60" zoomScaleNormal="60" workbookViewId="0">
      <selection activeCell="M4" sqref="M4:N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2" width="13.44140625" bestFit="1" customWidth="1"/>
    <col min="13" max="13" width="12.33203125" bestFit="1" customWidth="1"/>
    <col min="14" max="15" width="13.44140625" bestFit="1" customWidth="1"/>
    <col min="16" max="16" width="12.33203125" bestFit="1" customWidth="1"/>
    <col min="17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2.4</v>
      </c>
      <c r="C2" s="15">
        <v>2.6</v>
      </c>
      <c r="D2" s="15">
        <v>5</v>
      </c>
      <c r="E2" s="37">
        <f>S4</f>
        <v>4.1365006820384034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ht="31.2" x14ac:dyDescent="0.6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2.0270430991643846E-2</v>
      </c>
      <c r="J4" s="4">
        <f>MAX(I9:K9)</f>
        <v>1</v>
      </c>
      <c r="K4" s="7">
        <f>MAX(I7:K7)</f>
        <v>3.9507743464580664E-2</v>
      </c>
      <c r="L4" s="8">
        <f>MAX(I10:K10)</f>
        <v>1</v>
      </c>
      <c r="M4" s="83">
        <f>AVERAGE(I4,K4)</f>
        <v>2.9889087228112253E-2</v>
      </c>
      <c r="N4" s="83">
        <f>AVERAGE(J4,L4)</f>
        <v>1</v>
      </c>
      <c r="O4" s="10">
        <f>(C4-B4)*(C8-B8)-(C8-B8)*(1-M4)*((C4-B4)-M4)</f>
        <v>1.5767670450252902E-2</v>
      </c>
      <c r="P4" s="12">
        <f>(C4-B4)*(C11-B11)-(C11-B11)*(1-N4)*((C4-B4)-N4)</f>
        <v>2.7755575615628914E-17</v>
      </c>
      <c r="Q4">
        <f>O4*C8</f>
        <v>4.9188710819150154E-2</v>
      </c>
      <c r="R4">
        <f>P4*C11</f>
        <v>1.9473856621811261E-18</v>
      </c>
      <c r="S4" s="37">
        <f>U48</f>
        <v>4.1365006820384034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8.9667261684336752E-2</v>
      </c>
    </row>
    <row r="6" spans="1:23" ht="15" thickBot="1" x14ac:dyDescent="0.35">
      <c r="A6" t="s">
        <v>4</v>
      </c>
      <c r="B6" s="1">
        <f>'solver (2)'!B6</f>
        <v>2.1999999998764421</v>
      </c>
      <c r="C6" s="1">
        <f>'solver (2)'!C6</f>
        <v>12.066588441237386</v>
      </c>
      <c r="D6" s="2">
        <f>'solver (2)'!D6</f>
        <v>12.066588441237389</v>
      </c>
      <c r="E6" s="2">
        <f>'solver (2)'!E6</f>
        <v>21.933176880942867</v>
      </c>
      <c r="I6" s="40">
        <f>IF(B2&lt;=C6,B4+(C4-B4)*(B2-B6)/(C6-B6),0)</f>
        <v>2.0270430991643846E-2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2.0959449293590704</v>
      </c>
      <c r="C7" s="6">
        <f>'solver (2)'!C7</f>
        <v>14.854331676828545</v>
      </c>
      <c r="D7" s="1">
        <f>'solver (2)'!D7</f>
        <v>14.854331676828544</v>
      </c>
      <c r="E7" s="1">
        <f>'solver (2)'!E7</f>
        <v>27.612718430629013</v>
      </c>
      <c r="I7" s="42">
        <f>IF(C2&lt;=C7,B4+(C4-B4)*(C2-B7)/(C7-B7),0)</f>
        <v>3.9507743464580664E-2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2.8518213653232829</v>
      </c>
      <c r="C8" s="11">
        <f>'solver (2)'!C8</f>
        <v>3.1195927752511596</v>
      </c>
      <c r="D8" s="1">
        <f>'solver (2)'!D8</f>
        <v>25.925180340323639</v>
      </c>
      <c r="E8" s="44">
        <f>'solver (2)'!E8</f>
        <v>26.192951751643346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686.07072146391624</v>
      </c>
      <c r="V8" s="23">
        <f>B8^2</f>
        <v>8.132885099714354</v>
      </c>
      <c r="W8" s="21">
        <f>U8-V8</f>
        <v>677.93783636420187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31.000931184329769</v>
      </c>
      <c r="V9" s="24">
        <f>B11^2</f>
        <v>4.9227010155802964E-3</v>
      </c>
      <c r="W9" s="22">
        <f>U9-V9</f>
        <v>30.996008483314188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7.01619627403645E-2</v>
      </c>
      <c r="C11" s="14">
        <f>'solver (2)'!C11</f>
        <v>7.0161962740364528E-2</v>
      </c>
      <c r="D11" s="1">
        <f>'solver (2)'!D11</f>
        <v>5.5678479850234552</v>
      </c>
      <c r="E11" s="44">
        <f>'solver (2)'!E11</f>
        <v>5.567847985023457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0.97011091277188777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2.6800726059891091E-3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670.16047647918026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30.996008483314181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2.6701641299360865E-5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-0.53554282124758368</v>
      </c>
    </row>
    <row r="24" spans="1:23" ht="15" thickBot="1" x14ac:dyDescent="0.35">
      <c r="T24" s="26">
        <v>6</v>
      </c>
      <c r="U24" s="22">
        <f>D11-E11+B11-C11</f>
        <v>-1.8041124150158794E-15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-1.3918302066429078E-9</v>
      </c>
    </row>
    <row r="27" spans="1:23" ht="15" thickBot="1" x14ac:dyDescent="0.35">
      <c r="T27" s="26">
        <v>6</v>
      </c>
      <c r="U27" s="22">
        <f>D11-E11-B11+C11</f>
        <v>-1.7486012637846216E-15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5.9778174456224506E-2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23.341130386320064</v>
      </c>
    </row>
    <row r="33" spans="20:21" ht="15" thickBot="1" x14ac:dyDescent="0.35">
      <c r="T33" s="32">
        <v>6</v>
      </c>
      <c r="U33" s="22">
        <f>E11-B11</f>
        <v>5.4976860222830926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8.9335753532970299E-4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-0.53554282124758457</v>
      </c>
    </row>
    <row r="39" spans="20:21" ht="15" thickBot="1" x14ac:dyDescent="0.35">
      <c r="T39" s="32">
        <v>6</v>
      </c>
      <c r="U39" s="22">
        <f>D11+B11-E11-C11</f>
        <v>-1.8457457784393227E-15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1.3948117330240704</v>
      </c>
    </row>
    <row r="42" spans="20:21" x14ac:dyDescent="0.3">
      <c r="T42" s="31">
        <v>2</v>
      </c>
      <c r="U42" s="21">
        <f>(U30*U33)+(U36*U39)</f>
        <v>10.995372044566183</v>
      </c>
    </row>
    <row r="43" spans="20:21" ht="15" thickBot="1" x14ac:dyDescent="0.35">
      <c r="T43" s="34" t="s">
        <v>46</v>
      </c>
      <c r="U43" s="35">
        <f>U41+U42</f>
        <v>12.390183777590254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60.767985489807216</v>
      </c>
    </row>
    <row r="46" spans="20:21" x14ac:dyDescent="0.3">
      <c r="T46" s="25" t="s">
        <v>48</v>
      </c>
      <c r="U46" s="21">
        <f>U6*W9*U12+U15*U18+U21*U24*U27</f>
        <v>92.98802544994254</v>
      </c>
    </row>
    <row r="47" spans="20:21" ht="15" thickBot="1" x14ac:dyDescent="0.35">
      <c r="T47" s="26" t="s">
        <v>46</v>
      </c>
      <c r="U47" s="22">
        <f>SUM(U45:U46)</f>
        <v>153.75601093974976</v>
      </c>
    </row>
    <row r="48" spans="20:21" x14ac:dyDescent="0.3">
      <c r="T48" s="36" t="s">
        <v>49</v>
      </c>
      <c r="U48">
        <f>U47/U43/3</f>
        <v>4.1365006820384034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e2</vt:lpstr>
      <vt:lpstr>e1</vt:lpstr>
      <vt:lpstr>solver</vt:lpstr>
      <vt:lpstr>solver (2)</vt:lpstr>
      <vt:lpstr>regresszio (2)</vt:lpstr>
      <vt:lpstr>regresszio</vt:lpstr>
      <vt:lpstr>modellek</vt:lpstr>
      <vt:lpstr>e1 (2)</vt:lpstr>
      <vt:lpstr>e2 (2)</vt:lpstr>
      <vt:lpstr>e2 (3)</vt:lpstr>
      <vt:lpstr>e2 (4)</vt:lpstr>
      <vt:lpstr>e2 (5)</vt:lpstr>
      <vt:lpstr>e2 (6)</vt:lpstr>
      <vt:lpstr>e2 (7)</vt:lpstr>
      <vt:lpstr>e2 (8)</vt:lpstr>
      <vt:lpstr>e2 (9)</vt:lpstr>
      <vt:lpstr>e2 (10)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2021-05-01T15:19:48Z</dcterms:created>
  <dcterms:modified xsi:type="dcterms:W3CDTF">2021-05-02T08:48:38Z</dcterms:modified>
</cp:coreProperties>
</file>