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AEDA7084-8C69-40A1-99AB-7CAB0D0A34F3}" xr6:coauthVersionLast="47" xr6:coauthVersionMax="47" xr10:uidLastSave="{00000000-0000-0000-0000-000000000000}"/>
  <bookViews>
    <workbookView xWindow="-108" yWindow="-108" windowWidth="23256" windowHeight="12720" activeTab="6" xr2:uid="{00000000-000D-0000-FFFF-FFFF00000000}"/>
  </bookViews>
  <sheets>
    <sheet name="EU-27" sheetId="1" r:id="rId1"/>
    <sheet name="COCOrank" sheetId="18" r:id="rId2"/>
    <sheet name="Ausländer" sheetId="20" r:id="rId3"/>
    <sheet name="Krimi Schätzung" sheetId="21" r:id="rId4"/>
    <sheet name="Krimi umgekehrte Richtungen" sheetId="23" r:id="rId5"/>
    <sheet name="andere Länder" sheetId="22" r:id="rId6"/>
    <sheet name="Quellen" sheetId="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22" l="1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K7" i="22"/>
  <c r="K8" i="22"/>
  <c r="K9" i="22"/>
  <c r="I46" i="22" s="1"/>
  <c r="K10" i="22"/>
  <c r="I45" i="22" s="1"/>
  <c r="K11" i="22"/>
  <c r="I48" i="22" s="1"/>
  <c r="K12" i="22"/>
  <c r="K13" i="22"/>
  <c r="I50" i="22" s="1"/>
  <c r="K14" i="22"/>
  <c r="I51" i="22" s="1"/>
  <c r="K15" i="22"/>
  <c r="K16" i="22"/>
  <c r="K17" i="22"/>
  <c r="I54" i="22" s="1"/>
  <c r="K18" i="22"/>
  <c r="I55" i="22" s="1"/>
  <c r="K19" i="22"/>
  <c r="I56" i="22" s="1"/>
  <c r="K20" i="22"/>
  <c r="K21" i="22"/>
  <c r="I58" i="22" s="1"/>
  <c r="K22" i="22"/>
  <c r="I59" i="22" s="1"/>
  <c r="K23" i="22"/>
  <c r="K24" i="22"/>
  <c r="K25" i="22"/>
  <c r="I62" i="22" s="1"/>
  <c r="K26" i="22"/>
  <c r="I63" i="22" s="1"/>
  <c r="K27" i="22"/>
  <c r="I64" i="22" s="1"/>
  <c r="K28" i="22"/>
  <c r="K29" i="22"/>
  <c r="I66" i="22" s="1"/>
  <c r="K30" i="22"/>
  <c r="I67" i="22" s="1"/>
  <c r="K31" i="22"/>
  <c r="K32" i="22"/>
  <c r="K6" i="22"/>
  <c r="I40" i="22" s="1"/>
  <c r="J7" i="22"/>
  <c r="H43" i="22" s="1"/>
  <c r="J8" i="22"/>
  <c r="H45" i="22" s="1"/>
  <c r="J9" i="22"/>
  <c r="J10" i="22"/>
  <c r="H47" i="22" s="1"/>
  <c r="J11" i="22"/>
  <c r="H48" i="22" s="1"/>
  <c r="J12" i="22"/>
  <c r="H49" i="22" s="1"/>
  <c r="J13" i="22"/>
  <c r="H50" i="22" s="1"/>
  <c r="J14" i="22"/>
  <c r="J15" i="22"/>
  <c r="H52" i="22" s="1"/>
  <c r="J16" i="22"/>
  <c r="H53" i="22" s="1"/>
  <c r="J17" i="22"/>
  <c r="J18" i="22"/>
  <c r="H55" i="22" s="1"/>
  <c r="J19" i="22"/>
  <c r="H56" i="22" s="1"/>
  <c r="J20" i="22"/>
  <c r="H57" i="22" s="1"/>
  <c r="J21" i="22"/>
  <c r="H58" i="22" s="1"/>
  <c r="J22" i="22"/>
  <c r="J23" i="22"/>
  <c r="H60" i="22" s="1"/>
  <c r="J24" i="22"/>
  <c r="H61" i="22" s="1"/>
  <c r="J25" i="22"/>
  <c r="J26" i="22"/>
  <c r="H63" i="22" s="1"/>
  <c r="J27" i="22"/>
  <c r="H64" i="22" s="1"/>
  <c r="J28" i="22"/>
  <c r="H65" i="22" s="1"/>
  <c r="J29" i="22"/>
  <c r="H66" i="22" s="1"/>
  <c r="J30" i="22"/>
  <c r="J31" i="22"/>
  <c r="H68" i="22" s="1"/>
  <c r="J32" i="22"/>
  <c r="H69" i="22" s="1"/>
  <c r="J6" i="22"/>
  <c r="H40" i="22" s="1"/>
  <c r="I7" i="22"/>
  <c r="G41" i="22" s="1"/>
  <c r="I8" i="22"/>
  <c r="I9" i="22"/>
  <c r="G46" i="22" s="1"/>
  <c r="I10" i="22"/>
  <c r="G47" i="22" s="1"/>
  <c r="I11" i="22"/>
  <c r="I12" i="22"/>
  <c r="G49" i="22" s="1"/>
  <c r="I13" i="22"/>
  <c r="G50" i="22" s="1"/>
  <c r="I14" i="22"/>
  <c r="G51" i="22" s="1"/>
  <c r="I15" i="22"/>
  <c r="G52" i="22" s="1"/>
  <c r="I16" i="22"/>
  <c r="I17" i="22"/>
  <c r="G54" i="22" s="1"/>
  <c r="I18" i="22"/>
  <c r="G55" i="22" s="1"/>
  <c r="I19" i="22"/>
  <c r="I20" i="22"/>
  <c r="G57" i="22" s="1"/>
  <c r="I21" i="22"/>
  <c r="G58" i="22" s="1"/>
  <c r="I22" i="22"/>
  <c r="G59" i="22" s="1"/>
  <c r="I23" i="22"/>
  <c r="G60" i="22" s="1"/>
  <c r="I24" i="22"/>
  <c r="I25" i="22"/>
  <c r="G62" i="22" s="1"/>
  <c r="I26" i="22"/>
  <c r="G63" i="22" s="1"/>
  <c r="I27" i="22"/>
  <c r="I28" i="22"/>
  <c r="G65" i="22" s="1"/>
  <c r="I29" i="22"/>
  <c r="G66" i="22" s="1"/>
  <c r="I30" i="22"/>
  <c r="G67" i="22" s="1"/>
  <c r="I31" i="22"/>
  <c r="G68" i="22" s="1"/>
  <c r="I32" i="22"/>
  <c r="I6" i="22"/>
  <c r="G42" i="22" s="1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6" i="22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" i="23"/>
  <c r="F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" i="23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" i="23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" i="23"/>
  <c r="C3" i="23"/>
  <c r="C4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" i="23"/>
  <c r="D4" i="21"/>
  <c r="D6" i="21"/>
  <c r="D12" i="21"/>
  <c r="D14" i="21"/>
  <c r="D20" i="21"/>
  <c r="D22" i="21"/>
  <c r="D28" i="21"/>
  <c r="J28" i="23"/>
  <c r="H28" i="23"/>
  <c r="A28" i="23"/>
  <c r="J27" i="23"/>
  <c r="H27" i="23"/>
  <c r="A27" i="23"/>
  <c r="J26" i="23"/>
  <c r="H26" i="23"/>
  <c r="A26" i="23"/>
  <c r="H25" i="23"/>
  <c r="J25" i="23" s="1"/>
  <c r="A25" i="23"/>
  <c r="H24" i="23"/>
  <c r="J24" i="23" s="1"/>
  <c r="A24" i="23"/>
  <c r="H23" i="23"/>
  <c r="J23" i="23" s="1"/>
  <c r="A23" i="23"/>
  <c r="H22" i="23"/>
  <c r="J22" i="23" s="1"/>
  <c r="K22" i="23" s="1"/>
  <c r="A22" i="23"/>
  <c r="H21" i="23"/>
  <c r="J21" i="23" s="1"/>
  <c r="A21" i="23"/>
  <c r="J20" i="23"/>
  <c r="H20" i="23"/>
  <c r="A20" i="23"/>
  <c r="J19" i="23"/>
  <c r="H19" i="23"/>
  <c r="A19" i="23"/>
  <c r="J18" i="23"/>
  <c r="H18" i="23"/>
  <c r="A18" i="23"/>
  <c r="H17" i="23"/>
  <c r="J17" i="23" s="1"/>
  <c r="A17" i="23"/>
  <c r="H16" i="23"/>
  <c r="J16" i="23" s="1"/>
  <c r="A16" i="23"/>
  <c r="H15" i="23"/>
  <c r="J15" i="23" s="1"/>
  <c r="A15" i="23"/>
  <c r="H14" i="23"/>
  <c r="J14" i="23" s="1"/>
  <c r="A14" i="23"/>
  <c r="H13" i="23"/>
  <c r="J13" i="23" s="1"/>
  <c r="A13" i="23"/>
  <c r="J12" i="23"/>
  <c r="H12" i="23"/>
  <c r="A12" i="23"/>
  <c r="J11" i="23"/>
  <c r="H11" i="23"/>
  <c r="A11" i="23"/>
  <c r="J10" i="23"/>
  <c r="H10" i="23"/>
  <c r="A10" i="23"/>
  <c r="H9" i="23"/>
  <c r="J9" i="23" s="1"/>
  <c r="K9" i="23" s="1"/>
  <c r="A9" i="23"/>
  <c r="H8" i="23"/>
  <c r="J8" i="23" s="1"/>
  <c r="A8" i="23"/>
  <c r="H7" i="23"/>
  <c r="J7" i="23" s="1"/>
  <c r="A7" i="23"/>
  <c r="H6" i="23"/>
  <c r="J6" i="23" s="1"/>
  <c r="A6" i="23"/>
  <c r="H5" i="23"/>
  <c r="J5" i="23" s="1"/>
  <c r="K5" i="23" s="1"/>
  <c r="A5" i="23"/>
  <c r="J4" i="23"/>
  <c r="H4" i="23"/>
  <c r="A4" i="23"/>
  <c r="J3" i="23"/>
  <c r="H3" i="23"/>
  <c r="A3" i="23"/>
  <c r="J2" i="23"/>
  <c r="H2" i="23"/>
  <c r="A2" i="23"/>
  <c r="A1" i="23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K34" i="1"/>
  <c r="H3" i="20" s="1"/>
  <c r="K35" i="1"/>
  <c r="H4" i="20" s="1"/>
  <c r="K36" i="1"/>
  <c r="H5" i="20" s="1"/>
  <c r="K37" i="1"/>
  <c r="H6" i="20" s="1"/>
  <c r="K38" i="1"/>
  <c r="H7" i="20" s="1"/>
  <c r="K39" i="1"/>
  <c r="H8" i="20" s="1"/>
  <c r="K40" i="1"/>
  <c r="H9" i="20" s="1"/>
  <c r="K41" i="1"/>
  <c r="H10" i="20" s="1"/>
  <c r="K42" i="1"/>
  <c r="H11" i="20" s="1"/>
  <c r="K43" i="1"/>
  <c r="H12" i="20" s="1"/>
  <c r="K44" i="1"/>
  <c r="H13" i="20" s="1"/>
  <c r="K45" i="1"/>
  <c r="H14" i="20" s="1"/>
  <c r="K46" i="1"/>
  <c r="H15" i="20" s="1"/>
  <c r="K47" i="1"/>
  <c r="H16" i="20" s="1"/>
  <c r="K48" i="1"/>
  <c r="H17" i="20" s="1"/>
  <c r="K49" i="1"/>
  <c r="H18" i="20" s="1"/>
  <c r="K50" i="1"/>
  <c r="H19" i="20" s="1"/>
  <c r="K51" i="1"/>
  <c r="H20" i="20" s="1"/>
  <c r="K52" i="1"/>
  <c r="H21" i="20" s="1"/>
  <c r="K53" i="1"/>
  <c r="H22" i="20" s="1"/>
  <c r="K54" i="1"/>
  <c r="H23" i="20" s="1"/>
  <c r="K55" i="1"/>
  <c r="H24" i="20" s="1"/>
  <c r="K56" i="1"/>
  <c r="H25" i="20" s="1"/>
  <c r="K57" i="1"/>
  <c r="H26" i="20" s="1"/>
  <c r="K58" i="1"/>
  <c r="H27" i="20" s="1"/>
  <c r="K59" i="1"/>
  <c r="H28" i="20" s="1"/>
  <c r="J34" i="1"/>
  <c r="G3" i="20" s="1"/>
  <c r="J35" i="1"/>
  <c r="G4" i="20" s="1"/>
  <c r="J36" i="1"/>
  <c r="G5" i="20" s="1"/>
  <c r="J37" i="1"/>
  <c r="G6" i="20" s="1"/>
  <c r="J38" i="1"/>
  <c r="G7" i="20" s="1"/>
  <c r="J39" i="1"/>
  <c r="G8" i="20" s="1"/>
  <c r="J40" i="1"/>
  <c r="G9" i="20" s="1"/>
  <c r="J41" i="1"/>
  <c r="G10" i="20" s="1"/>
  <c r="J42" i="1"/>
  <c r="G11" i="20" s="1"/>
  <c r="J43" i="1"/>
  <c r="G12" i="20" s="1"/>
  <c r="J44" i="1"/>
  <c r="G13" i="20" s="1"/>
  <c r="J45" i="1"/>
  <c r="G14" i="20" s="1"/>
  <c r="J46" i="1"/>
  <c r="G15" i="20" s="1"/>
  <c r="J47" i="1"/>
  <c r="G16" i="20" s="1"/>
  <c r="J48" i="1"/>
  <c r="G17" i="20" s="1"/>
  <c r="J49" i="1"/>
  <c r="G18" i="20" s="1"/>
  <c r="J50" i="1"/>
  <c r="G19" i="20" s="1"/>
  <c r="J51" i="1"/>
  <c r="G20" i="20" s="1"/>
  <c r="J52" i="1"/>
  <c r="G21" i="20" s="1"/>
  <c r="J53" i="1"/>
  <c r="G22" i="20" s="1"/>
  <c r="J54" i="1"/>
  <c r="G23" i="20" s="1"/>
  <c r="J55" i="1"/>
  <c r="G24" i="20" s="1"/>
  <c r="J56" i="1"/>
  <c r="G25" i="20" s="1"/>
  <c r="J57" i="1"/>
  <c r="G26" i="20" s="1"/>
  <c r="J58" i="1"/>
  <c r="G27" i="20" s="1"/>
  <c r="J59" i="1"/>
  <c r="G28" i="20" s="1"/>
  <c r="I34" i="1"/>
  <c r="F3" i="20" s="1"/>
  <c r="I35" i="1"/>
  <c r="F4" i="20" s="1"/>
  <c r="I36" i="1"/>
  <c r="F5" i="20" s="1"/>
  <c r="I37" i="1"/>
  <c r="F6" i="20" s="1"/>
  <c r="I38" i="1"/>
  <c r="F7" i="20" s="1"/>
  <c r="I39" i="1"/>
  <c r="F8" i="20" s="1"/>
  <c r="I40" i="1"/>
  <c r="F9" i="20" s="1"/>
  <c r="I41" i="1"/>
  <c r="F10" i="20" s="1"/>
  <c r="I42" i="1"/>
  <c r="F11" i="20" s="1"/>
  <c r="I43" i="1"/>
  <c r="F12" i="20" s="1"/>
  <c r="I44" i="1"/>
  <c r="F13" i="20" s="1"/>
  <c r="I45" i="1"/>
  <c r="F14" i="20" s="1"/>
  <c r="I46" i="1"/>
  <c r="F15" i="20" s="1"/>
  <c r="I47" i="1"/>
  <c r="F16" i="20" s="1"/>
  <c r="I48" i="1"/>
  <c r="F17" i="20" s="1"/>
  <c r="I49" i="1"/>
  <c r="F18" i="20" s="1"/>
  <c r="I50" i="1"/>
  <c r="F19" i="20" s="1"/>
  <c r="I51" i="1"/>
  <c r="F20" i="20" s="1"/>
  <c r="I52" i="1"/>
  <c r="F21" i="20" s="1"/>
  <c r="I53" i="1"/>
  <c r="F22" i="20" s="1"/>
  <c r="I54" i="1"/>
  <c r="F23" i="20" s="1"/>
  <c r="I55" i="1"/>
  <c r="F24" i="20" s="1"/>
  <c r="I56" i="1"/>
  <c r="F25" i="20" s="1"/>
  <c r="I57" i="1"/>
  <c r="F26" i="20" s="1"/>
  <c r="I58" i="1"/>
  <c r="F27" i="20" s="1"/>
  <c r="I59" i="1"/>
  <c r="F28" i="20" s="1"/>
  <c r="H34" i="1"/>
  <c r="E3" i="20" s="1"/>
  <c r="H35" i="1"/>
  <c r="E4" i="20" s="1"/>
  <c r="H36" i="1"/>
  <c r="E5" i="20" s="1"/>
  <c r="H37" i="1"/>
  <c r="E6" i="20" s="1"/>
  <c r="H38" i="1"/>
  <c r="E7" i="20" s="1"/>
  <c r="H39" i="1"/>
  <c r="E8" i="20" s="1"/>
  <c r="H40" i="1"/>
  <c r="E9" i="20" s="1"/>
  <c r="H41" i="1"/>
  <c r="E10" i="20" s="1"/>
  <c r="H42" i="1"/>
  <c r="E11" i="20" s="1"/>
  <c r="H43" i="1"/>
  <c r="E12" i="20" s="1"/>
  <c r="H44" i="1"/>
  <c r="E13" i="20" s="1"/>
  <c r="H45" i="1"/>
  <c r="E14" i="20" s="1"/>
  <c r="H46" i="1"/>
  <c r="E15" i="20" s="1"/>
  <c r="H47" i="1"/>
  <c r="E16" i="20" s="1"/>
  <c r="H48" i="1"/>
  <c r="E17" i="20" s="1"/>
  <c r="H49" i="1"/>
  <c r="E18" i="20" s="1"/>
  <c r="H50" i="1"/>
  <c r="E19" i="20" s="1"/>
  <c r="H51" i="1"/>
  <c r="E20" i="20" s="1"/>
  <c r="H52" i="1"/>
  <c r="E21" i="20" s="1"/>
  <c r="H53" i="1"/>
  <c r="E22" i="20" s="1"/>
  <c r="H54" i="1"/>
  <c r="E23" i="20" s="1"/>
  <c r="H55" i="1"/>
  <c r="E24" i="20" s="1"/>
  <c r="H56" i="1"/>
  <c r="E25" i="20" s="1"/>
  <c r="H57" i="1"/>
  <c r="E26" i="20" s="1"/>
  <c r="H58" i="1"/>
  <c r="E27" i="20" s="1"/>
  <c r="H59" i="1"/>
  <c r="E28" i="20" s="1"/>
  <c r="G34" i="1"/>
  <c r="D3" i="20" s="1"/>
  <c r="G35" i="1"/>
  <c r="D4" i="20" s="1"/>
  <c r="G36" i="1"/>
  <c r="D5" i="20" s="1"/>
  <c r="G37" i="1"/>
  <c r="D6" i="20" s="1"/>
  <c r="G38" i="1"/>
  <c r="D7" i="20" s="1"/>
  <c r="G39" i="1"/>
  <c r="D8" i="20" s="1"/>
  <c r="G40" i="1"/>
  <c r="D9" i="20" s="1"/>
  <c r="G41" i="1"/>
  <c r="D10" i="20" s="1"/>
  <c r="G42" i="1"/>
  <c r="D11" i="20" s="1"/>
  <c r="G43" i="1"/>
  <c r="D12" i="20" s="1"/>
  <c r="G44" i="1"/>
  <c r="D13" i="20" s="1"/>
  <c r="G45" i="1"/>
  <c r="D14" i="20" s="1"/>
  <c r="G46" i="1"/>
  <c r="D15" i="20" s="1"/>
  <c r="G47" i="1"/>
  <c r="D16" i="20" s="1"/>
  <c r="G48" i="1"/>
  <c r="D17" i="20" s="1"/>
  <c r="G49" i="1"/>
  <c r="D18" i="20" s="1"/>
  <c r="G50" i="1"/>
  <c r="D19" i="20" s="1"/>
  <c r="G51" i="1"/>
  <c r="D20" i="20" s="1"/>
  <c r="G52" i="1"/>
  <c r="D21" i="20" s="1"/>
  <c r="G53" i="1"/>
  <c r="D22" i="20" s="1"/>
  <c r="G54" i="1"/>
  <c r="D23" i="20" s="1"/>
  <c r="G55" i="1"/>
  <c r="D24" i="20" s="1"/>
  <c r="G56" i="1"/>
  <c r="D25" i="20" s="1"/>
  <c r="G57" i="1"/>
  <c r="D26" i="20" s="1"/>
  <c r="G58" i="1"/>
  <c r="D27" i="20" s="1"/>
  <c r="G59" i="1"/>
  <c r="D28" i="20" s="1"/>
  <c r="F34" i="1"/>
  <c r="C3" i="20" s="1"/>
  <c r="F35" i="1"/>
  <c r="C4" i="20" s="1"/>
  <c r="F36" i="1"/>
  <c r="C5" i="20" s="1"/>
  <c r="F37" i="1"/>
  <c r="C6" i="20" s="1"/>
  <c r="F38" i="1"/>
  <c r="C7" i="20" s="1"/>
  <c r="F39" i="1"/>
  <c r="C8" i="20" s="1"/>
  <c r="F40" i="1"/>
  <c r="C9" i="20" s="1"/>
  <c r="F41" i="1"/>
  <c r="C10" i="20" s="1"/>
  <c r="F42" i="1"/>
  <c r="C11" i="20" s="1"/>
  <c r="F43" i="1"/>
  <c r="C12" i="20" s="1"/>
  <c r="F44" i="1"/>
  <c r="C13" i="20" s="1"/>
  <c r="F45" i="1"/>
  <c r="C14" i="20" s="1"/>
  <c r="F46" i="1"/>
  <c r="C15" i="20" s="1"/>
  <c r="F47" i="1"/>
  <c r="C16" i="20" s="1"/>
  <c r="F48" i="1"/>
  <c r="C17" i="20" s="1"/>
  <c r="F49" i="1"/>
  <c r="C18" i="20" s="1"/>
  <c r="F50" i="1"/>
  <c r="C19" i="20" s="1"/>
  <c r="F51" i="1"/>
  <c r="C20" i="20" s="1"/>
  <c r="F52" i="1"/>
  <c r="C21" i="20" s="1"/>
  <c r="F53" i="1"/>
  <c r="C22" i="20" s="1"/>
  <c r="F54" i="1"/>
  <c r="C23" i="20" s="1"/>
  <c r="F55" i="1"/>
  <c r="C24" i="20" s="1"/>
  <c r="F56" i="1"/>
  <c r="C25" i="20" s="1"/>
  <c r="F57" i="1"/>
  <c r="C26" i="20" s="1"/>
  <c r="F58" i="1"/>
  <c r="C27" i="20" s="1"/>
  <c r="F59" i="1"/>
  <c r="C28" i="20" s="1"/>
  <c r="K8" i="23" l="1"/>
  <c r="K18" i="23"/>
  <c r="K25" i="23"/>
  <c r="K16" i="23"/>
  <c r="K4" i="23"/>
  <c r="K11" i="23"/>
  <c r="K21" i="23"/>
  <c r="K15" i="23"/>
  <c r="K28" i="23"/>
  <c r="K19" i="23"/>
  <c r="K6" i="23"/>
  <c r="K23" i="23"/>
  <c r="K26" i="23"/>
  <c r="K13" i="23"/>
  <c r="K12" i="23"/>
  <c r="K3" i="23"/>
  <c r="K17" i="23"/>
  <c r="K7" i="23"/>
  <c r="K20" i="23"/>
  <c r="K24" i="23"/>
  <c r="K27" i="23"/>
  <c r="K10" i="23"/>
  <c r="K14" i="23"/>
  <c r="D24" i="21"/>
  <c r="D16" i="21"/>
  <c r="D8" i="21"/>
  <c r="G64" i="22"/>
  <c r="G56" i="22"/>
  <c r="G48" i="22"/>
  <c r="G40" i="22"/>
  <c r="H62" i="22"/>
  <c r="H54" i="22"/>
  <c r="H46" i="22"/>
  <c r="I68" i="22"/>
  <c r="I60" i="22"/>
  <c r="I52" i="22"/>
  <c r="I44" i="22"/>
  <c r="D23" i="21"/>
  <c r="D15" i="21"/>
  <c r="D7" i="21"/>
  <c r="I43" i="22"/>
  <c r="H44" i="22"/>
  <c r="I42" i="22"/>
  <c r="D21" i="21"/>
  <c r="D13" i="21"/>
  <c r="D5" i="21"/>
  <c r="G69" i="22"/>
  <c r="G61" i="22"/>
  <c r="G53" i="22"/>
  <c r="G45" i="22"/>
  <c r="H67" i="22"/>
  <c r="H59" i="22"/>
  <c r="H51" i="22"/>
  <c r="I65" i="22"/>
  <c r="I57" i="22"/>
  <c r="I49" i="22"/>
  <c r="I41" i="22"/>
  <c r="G44" i="22"/>
  <c r="H42" i="22"/>
  <c r="D27" i="21"/>
  <c r="D19" i="21"/>
  <c r="D11" i="21"/>
  <c r="D3" i="21"/>
  <c r="G43" i="22"/>
  <c r="H41" i="22"/>
  <c r="I47" i="22"/>
  <c r="D26" i="21"/>
  <c r="D18" i="21"/>
  <c r="D10" i="21"/>
  <c r="D25" i="21"/>
  <c r="D17" i="21"/>
  <c r="D9" i="21"/>
  <c r="I69" i="22"/>
  <c r="I61" i="22"/>
  <c r="I53" i="22"/>
  <c r="K2" i="23"/>
  <c r="N39" i="22" l="1"/>
  <c r="J39" i="22"/>
  <c r="I39" i="22"/>
  <c r="H39" i="22"/>
  <c r="G39" i="22"/>
  <c r="G3" i="22"/>
  <c r="H3" i="22" s="1"/>
  <c r="G4" i="22"/>
  <c r="H4" i="22" s="1"/>
  <c r="G5" i="22"/>
  <c r="H5" i="22" s="1"/>
  <c r="G2" i="22"/>
  <c r="H2" i="22" s="1"/>
  <c r="D2" i="22"/>
  <c r="D3" i="22"/>
  <c r="D4" i="22"/>
  <c r="D5" i="22"/>
  <c r="L2" i="20" l="1"/>
  <c r="H28" i="21"/>
  <c r="J28" i="21" s="1"/>
  <c r="H27" i="21"/>
  <c r="J27" i="21" s="1"/>
  <c r="H26" i="21"/>
  <c r="J26" i="21" s="1"/>
  <c r="H25" i="21"/>
  <c r="J25" i="21" s="1"/>
  <c r="H24" i="21"/>
  <c r="J24" i="21" s="1"/>
  <c r="H23" i="21"/>
  <c r="J23" i="21" s="1"/>
  <c r="H22" i="21"/>
  <c r="J22" i="21" s="1"/>
  <c r="H21" i="21"/>
  <c r="J21" i="21" s="1"/>
  <c r="H20" i="21"/>
  <c r="J20" i="21" s="1"/>
  <c r="H19" i="21"/>
  <c r="J19" i="21" s="1"/>
  <c r="H18" i="21"/>
  <c r="J18" i="21" s="1"/>
  <c r="H17" i="21"/>
  <c r="J17" i="21" s="1"/>
  <c r="H16" i="21"/>
  <c r="J16" i="21" s="1"/>
  <c r="H15" i="21"/>
  <c r="J15" i="21" s="1"/>
  <c r="H14" i="21"/>
  <c r="J14" i="21" s="1"/>
  <c r="H13" i="21"/>
  <c r="J13" i="21" s="1"/>
  <c r="H12" i="21"/>
  <c r="J12" i="21" s="1"/>
  <c r="H11" i="21"/>
  <c r="J11" i="21" s="1"/>
  <c r="H10" i="21"/>
  <c r="J10" i="21" s="1"/>
  <c r="H9" i="21"/>
  <c r="J9" i="21" s="1"/>
  <c r="H8" i="21"/>
  <c r="J8" i="21" s="1"/>
  <c r="H7" i="21"/>
  <c r="J7" i="21" s="1"/>
  <c r="H6" i="21"/>
  <c r="J6" i="21" s="1"/>
  <c r="H5" i="21"/>
  <c r="J5" i="21" s="1"/>
  <c r="H4" i="21"/>
  <c r="J4" i="21" s="1"/>
  <c r="H3" i="21"/>
  <c r="J3" i="21" s="1"/>
  <c r="H2" i="21"/>
  <c r="J2" i="21" s="1"/>
  <c r="A2" i="21"/>
  <c r="A3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1" i="21"/>
  <c r="A2" i="20"/>
  <c r="A3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1" i="20"/>
  <c r="O33" i="1"/>
  <c r="D59" i="1"/>
  <c r="I28" i="20" s="1"/>
  <c r="K28" i="20" s="1"/>
  <c r="D58" i="1"/>
  <c r="I27" i="20" s="1"/>
  <c r="K27" i="20" s="1"/>
  <c r="D57" i="1"/>
  <c r="I26" i="20" s="1"/>
  <c r="K26" i="20" s="1"/>
  <c r="D56" i="1"/>
  <c r="I25" i="20" s="1"/>
  <c r="K25" i="20" s="1"/>
  <c r="D55" i="1"/>
  <c r="I24" i="20" s="1"/>
  <c r="K24" i="20" s="1"/>
  <c r="D54" i="1"/>
  <c r="I23" i="20" s="1"/>
  <c r="K23" i="20" s="1"/>
  <c r="D53" i="1"/>
  <c r="I22" i="20" s="1"/>
  <c r="K22" i="20" s="1"/>
  <c r="D52" i="1"/>
  <c r="I21" i="20" s="1"/>
  <c r="K21" i="20" s="1"/>
  <c r="D51" i="1"/>
  <c r="I20" i="20" s="1"/>
  <c r="K20" i="20" s="1"/>
  <c r="D50" i="1"/>
  <c r="I19" i="20" s="1"/>
  <c r="K19" i="20" s="1"/>
  <c r="D49" i="1"/>
  <c r="I18" i="20" s="1"/>
  <c r="K18" i="20" s="1"/>
  <c r="D48" i="1"/>
  <c r="I17" i="20" s="1"/>
  <c r="K17" i="20" s="1"/>
  <c r="D47" i="1"/>
  <c r="I16" i="20" s="1"/>
  <c r="K16" i="20" s="1"/>
  <c r="D46" i="1"/>
  <c r="I15" i="20" s="1"/>
  <c r="K15" i="20" s="1"/>
  <c r="D45" i="1"/>
  <c r="I14" i="20" s="1"/>
  <c r="K14" i="20" s="1"/>
  <c r="D44" i="1"/>
  <c r="I13" i="20" s="1"/>
  <c r="K13" i="20" s="1"/>
  <c r="D43" i="1"/>
  <c r="I12" i="20" s="1"/>
  <c r="K12" i="20" s="1"/>
  <c r="D42" i="1"/>
  <c r="I11" i="20" s="1"/>
  <c r="K11" i="20" s="1"/>
  <c r="D41" i="1"/>
  <c r="I10" i="20" s="1"/>
  <c r="K10" i="20" s="1"/>
  <c r="D40" i="1"/>
  <c r="I9" i="20" s="1"/>
  <c r="K9" i="20" s="1"/>
  <c r="D39" i="1"/>
  <c r="I8" i="20" s="1"/>
  <c r="K8" i="20" s="1"/>
  <c r="D38" i="1"/>
  <c r="I7" i="20" s="1"/>
  <c r="K7" i="20" s="1"/>
  <c r="D37" i="1"/>
  <c r="I6" i="20" s="1"/>
  <c r="K6" i="20" s="1"/>
  <c r="D36" i="1"/>
  <c r="I5" i="20" s="1"/>
  <c r="K5" i="20" s="1"/>
  <c r="D35" i="1"/>
  <c r="I4" i="20" s="1"/>
  <c r="K4" i="20" s="1"/>
  <c r="D34" i="1"/>
  <c r="I3" i="20" s="1"/>
  <c r="K3" i="20" s="1"/>
  <c r="D33" i="1"/>
  <c r="I2" i="20" s="1"/>
  <c r="K2" i="20" s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24" i="1" l="1"/>
  <c r="H28" i="22" s="1"/>
  <c r="G28" i="22"/>
  <c r="I16" i="1"/>
  <c r="H20" i="22" s="1"/>
  <c r="G20" i="22"/>
  <c r="I8" i="1"/>
  <c r="H12" i="22" s="1"/>
  <c r="G12" i="22"/>
  <c r="I17" i="1"/>
  <c r="H21" i="22" s="1"/>
  <c r="G21" i="22"/>
  <c r="I22" i="1"/>
  <c r="H26" i="22" s="1"/>
  <c r="G26" i="22"/>
  <c r="I14" i="1"/>
  <c r="H18" i="22" s="1"/>
  <c r="G18" i="22"/>
  <c r="I6" i="1"/>
  <c r="H10" i="22" s="1"/>
  <c r="G10" i="22"/>
  <c r="I9" i="1"/>
  <c r="H13" i="22" s="1"/>
  <c r="G13" i="22"/>
  <c r="I23" i="1"/>
  <c r="H27" i="22" s="1"/>
  <c r="G27" i="22"/>
  <c r="I15" i="1"/>
  <c r="H19" i="22" s="1"/>
  <c r="G19" i="22"/>
  <c r="I20" i="1"/>
  <c r="H24" i="22" s="1"/>
  <c r="G24" i="22"/>
  <c r="I25" i="1"/>
  <c r="H29" i="22" s="1"/>
  <c r="G29" i="22"/>
  <c r="I21" i="1"/>
  <c r="H25" i="22" s="1"/>
  <c r="G25" i="22"/>
  <c r="I5" i="1"/>
  <c r="H9" i="22" s="1"/>
  <c r="G9" i="22"/>
  <c r="I12" i="1"/>
  <c r="H16" i="22" s="1"/>
  <c r="G16" i="22"/>
  <c r="I4" i="1"/>
  <c r="H8" i="22" s="1"/>
  <c r="G8" i="22"/>
  <c r="I27" i="1"/>
  <c r="H31" i="22" s="1"/>
  <c r="G31" i="22"/>
  <c r="I19" i="1"/>
  <c r="H23" i="22" s="1"/>
  <c r="G23" i="22"/>
  <c r="I11" i="1"/>
  <c r="H15" i="22" s="1"/>
  <c r="G15" i="22"/>
  <c r="I3" i="1"/>
  <c r="H7" i="22" s="1"/>
  <c r="G7" i="22"/>
  <c r="K4" i="21"/>
  <c r="I7" i="1"/>
  <c r="H11" i="22" s="1"/>
  <c r="G11" i="22"/>
  <c r="I13" i="1"/>
  <c r="H17" i="22" s="1"/>
  <c r="G17" i="22"/>
  <c r="I28" i="1"/>
  <c r="H32" i="22" s="1"/>
  <c r="G32" i="22"/>
  <c r="I26" i="1"/>
  <c r="H30" i="22" s="1"/>
  <c r="F67" i="22" s="1"/>
  <c r="G30" i="22"/>
  <c r="I18" i="1"/>
  <c r="H22" i="22" s="1"/>
  <c r="G22" i="22"/>
  <c r="I10" i="1"/>
  <c r="H14" i="22" s="1"/>
  <c r="G14" i="22"/>
  <c r="I2" i="1"/>
  <c r="H6" i="22" s="1"/>
  <c r="G6" i="22"/>
  <c r="K2" i="21"/>
  <c r="K6" i="21"/>
  <c r="K10" i="21"/>
  <c r="K14" i="21"/>
  <c r="K18" i="21"/>
  <c r="K22" i="21"/>
  <c r="K26" i="21"/>
  <c r="K3" i="21"/>
  <c r="K7" i="21"/>
  <c r="K11" i="21"/>
  <c r="K15" i="21"/>
  <c r="K19" i="21"/>
  <c r="K23" i="21"/>
  <c r="K27" i="21"/>
  <c r="K8" i="21"/>
  <c r="K12" i="21"/>
  <c r="K16" i="21"/>
  <c r="K20" i="21"/>
  <c r="K24" i="21"/>
  <c r="K28" i="21"/>
  <c r="K5" i="21"/>
  <c r="K9" i="21"/>
  <c r="K13" i="21"/>
  <c r="K17" i="21"/>
  <c r="K21" i="21"/>
  <c r="K25" i="21"/>
  <c r="F44" i="22" l="1"/>
  <c r="F45" i="22"/>
  <c r="F66" i="22"/>
  <c r="F50" i="22"/>
  <c r="F58" i="22"/>
  <c r="F69" i="22"/>
  <c r="F52" i="22"/>
  <c r="F53" i="22"/>
  <c r="F61" i="22"/>
  <c r="F47" i="22"/>
  <c r="F49" i="22"/>
  <c r="F43" i="22"/>
  <c r="F42" i="22"/>
  <c r="F41" i="22"/>
  <c r="F40" i="22"/>
  <c r="F39" i="22"/>
  <c r="F51" i="22"/>
  <c r="F54" i="22"/>
  <c r="F46" i="22"/>
  <c r="F56" i="22"/>
  <c r="F55" i="22"/>
  <c r="F57" i="22"/>
  <c r="F60" i="22"/>
  <c r="F59" i="22"/>
  <c r="F48" i="22"/>
  <c r="F68" i="22"/>
  <c r="F62" i="22"/>
  <c r="F64" i="22"/>
  <c r="F63" i="22"/>
  <c r="F65" i="22"/>
  <c r="J33" i="1"/>
  <c r="G2" i="20" s="1"/>
  <c r="J64" i="1" l="1"/>
  <c r="H64" i="1"/>
  <c r="E64" i="1"/>
  <c r="C64" i="1"/>
  <c r="K33" i="1" l="1"/>
  <c r="H2" i="20" s="1"/>
  <c r="I33" i="1"/>
  <c r="F2" i="20" s="1"/>
  <c r="H33" i="1"/>
  <c r="G33" i="1"/>
  <c r="D2" i="20" s="1"/>
  <c r="F33" i="1"/>
  <c r="C2" i="20" s="1"/>
  <c r="E2" i="20" l="1"/>
  <c r="D2" i="2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/>
  <c r="B29" i="1"/>
  <c r="D21" i="22" l="1"/>
  <c r="B17" i="23"/>
  <c r="E48" i="1"/>
  <c r="D13" i="22"/>
  <c r="B9" i="23"/>
  <c r="E40" i="1"/>
  <c r="D12" i="22"/>
  <c r="B8" i="23"/>
  <c r="E39" i="1"/>
  <c r="D29" i="22"/>
  <c r="B25" i="23"/>
  <c r="E56" i="1"/>
  <c r="D28" i="22"/>
  <c r="B24" i="23"/>
  <c r="E55" i="1"/>
  <c r="D20" i="22"/>
  <c r="B16" i="23"/>
  <c r="E47" i="1"/>
  <c r="B23" i="23"/>
  <c r="E54" i="1"/>
  <c r="D27" i="22"/>
  <c r="B15" i="23"/>
  <c r="E46" i="1"/>
  <c r="D19" i="22"/>
  <c r="E38" i="1"/>
  <c r="D11" i="22"/>
  <c r="B7" i="23"/>
  <c r="B22" i="23"/>
  <c r="E53" i="1"/>
  <c r="D26" i="22"/>
  <c r="B14" i="23"/>
  <c r="E45" i="1"/>
  <c r="D18" i="22"/>
  <c r="B2" i="23"/>
  <c r="D6" i="22"/>
  <c r="B13" i="23"/>
  <c r="D17" i="22"/>
  <c r="E44" i="1"/>
  <c r="B5" i="23"/>
  <c r="D9" i="22"/>
  <c r="E36" i="1"/>
  <c r="B20" i="23"/>
  <c r="E51" i="1"/>
  <c r="D24" i="22"/>
  <c r="B12" i="23"/>
  <c r="E43" i="1"/>
  <c r="D16" i="22"/>
  <c r="E58" i="1"/>
  <c r="D31" i="22"/>
  <c r="B27" i="23"/>
  <c r="E50" i="1"/>
  <c r="D23" i="22"/>
  <c r="B19" i="23"/>
  <c r="E42" i="1"/>
  <c r="D15" i="22"/>
  <c r="B11" i="23"/>
  <c r="E34" i="1"/>
  <c r="D7" i="22"/>
  <c r="B3" i="23"/>
  <c r="B6" i="23"/>
  <c r="E37" i="1"/>
  <c r="D10" i="22"/>
  <c r="D47" i="22" s="1"/>
  <c r="L47" i="22" s="1"/>
  <c r="B21" i="23"/>
  <c r="D25" i="22"/>
  <c r="E52" i="1"/>
  <c r="B28" i="23"/>
  <c r="E59" i="1"/>
  <c r="D32" i="22"/>
  <c r="B4" i="23"/>
  <c r="E35" i="1"/>
  <c r="D8" i="22"/>
  <c r="D30" i="22"/>
  <c r="B26" i="23"/>
  <c r="E57" i="1"/>
  <c r="D22" i="22"/>
  <c r="B18" i="23"/>
  <c r="E49" i="1"/>
  <c r="E41" i="1"/>
  <c r="D14" i="22"/>
  <c r="B10" i="23"/>
  <c r="M64" i="1"/>
  <c r="A64" i="1"/>
  <c r="L64" i="1"/>
  <c r="E33" i="1"/>
  <c r="B2" i="20" s="1"/>
  <c r="B18" i="20" l="1"/>
  <c r="M49" i="1"/>
  <c r="B6" i="20"/>
  <c r="M37" i="1"/>
  <c r="D54" i="22"/>
  <c r="L54" i="22" s="1"/>
  <c r="D65" i="22"/>
  <c r="L65" i="22" s="1"/>
  <c r="D69" i="22"/>
  <c r="L69" i="22" s="1"/>
  <c r="D60" i="22"/>
  <c r="L60" i="22" s="1"/>
  <c r="D61" i="22"/>
  <c r="L61" i="22" s="1"/>
  <c r="B23" i="20"/>
  <c r="M54" i="1"/>
  <c r="B25" i="20"/>
  <c r="M56" i="1"/>
  <c r="D68" i="22"/>
  <c r="L68" i="22" s="1"/>
  <c r="B5" i="20"/>
  <c r="M36" i="1"/>
  <c r="B7" i="20"/>
  <c r="M38" i="1"/>
  <c r="B8" i="20"/>
  <c r="M39" i="1"/>
  <c r="D58" i="22"/>
  <c r="L58" i="22" s="1"/>
  <c r="D67" i="22"/>
  <c r="L67" i="22" s="1"/>
  <c r="D62" i="22"/>
  <c r="L62" i="22" s="1"/>
  <c r="B27" i="20"/>
  <c r="M58" i="1"/>
  <c r="D46" i="22"/>
  <c r="L46" i="22" s="1"/>
  <c r="B14" i="20"/>
  <c r="M45" i="1"/>
  <c r="D56" i="22"/>
  <c r="L56" i="22" s="1"/>
  <c r="D57" i="22"/>
  <c r="L57" i="22" s="1"/>
  <c r="B21" i="20"/>
  <c r="M52" i="1"/>
  <c r="D55" i="22"/>
  <c r="L55" i="22" s="1"/>
  <c r="D51" i="22"/>
  <c r="L51" i="22" s="1"/>
  <c r="D45" i="22"/>
  <c r="L45" i="22" s="1"/>
  <c r="D52" i="22"/>
  <c r="L52" i="22" s="1"/>
  <c r="D53" i="22"/>
  <c r="L53" i="22" s="1"/>
  <c r="B15" i="20"/>
  <c r="M46" i="1"/>
  <c r="B24" i="20"/>
  <c r="M55" i="1"/>
  <c r="D49" i="22"/>
  <c r="L49" i="22" s="1"/>
  <c r="B11" i="20"/>
  <c r="M42" i="1"/>
  <c r="B13" i="20"/>
  <c r="M44" i="1"/>
  <c r="B9" i="20"/>
  <c r="M40" i="1"/>
  <c r="D64" i="22"/>
  <c r="L64" i="22" s="1"/>
  <c r="D50" i="22"/>
  <c r="L50" i="22" s="1"/>
  <c r="B12" i="20"/>
  <c r="M43" i="1"/>
  <c r="D59" i="22"/>
  <c r="L59" i="22" s="1"/>
  <c r="B28" i="20"/>
  <c r="M59" i="1"/>
  <c r="B19" i="20"/>
  <c r="M50" i="1"/>
  <c r="B20" i="20"/>
  <c r="M51" i="1"/>
  <c r="D43" i="22"/>
  <c r="L43" i="22" s="1"/>
  <c r="D40" i="22"/>
  <c r="L40" i="22" s="1"/>
  <c r="D42" i="22"/>
  <c r="L42" i="22" s="1"/>
  <c r="D41" i="22"/>
  <c r="L41" i="22" s="1"/>
  <c r="D39" i="22"/>
  <c r="L39" i="22" s="1"/>
  <c r="B17" i="20"/>
  <c r="M48" i="1"/>
  <c r="B10" i="20"/>
  <c r="M41" i="1"/>
  <c r="B26" i="20"/>
  <c r="M57" i="1"/>
  <c r="D44" i="22"/>
  <c r="L44" i="22" s="1"/>
  <c r="D48" i="22"/>
  <c r="L48" i="22" s="1"/>
  <c r="B16" i="20"/>
  <c r="M47" i="1"/>
  <c r="D66" i="22"/>
  <c r="L66" i="22" s="1"/>
  <c r="B4" i="20"/>
  <c r="M35" i="1"/>
  <c r="D63" i="22"/>
  <c r="L63" i="22" s="1"/>
  <c r="B22" i="20"/>
  <c r="M53" i="1"/>
  <c r="B3" i="20"/>
  <c r="M34" i="1"/>
  <c r="M33" i="1"/>
</calcChain>
</file>

<file path=xl/sharedStrings.xml><?xml version="1.0" encoding="utf-8"?>
<sst xmlns="http://schemas.openxmlformats.org/spreadsheetml/2006/main" count="3267" uniqueCount="1564">
  <si>
    <t>Greece*</t>
  </si>
  <si>
    <t>Spain</t>
  </si>
  <si>
    <t>Italy</t>
  </si>
  <si>
    <t>Sweden</t>
  </si>
  <si>
    <t>Lithuania</t>
  </si>
  <si>
    <t>Latvia</t>
  </si>
  <si>
    <t>Croatia</t>
  </si>
  <si>
    <t>Portugal</t>
  </si>
  <si>
    <t>Estonia*</t>
  </si>
  <si>
    <t>Finland</t>
  </si>
  <si>
    <t>Luxembourg</t>
  </si>
  <si>
    <t>Cyprus</t>
  </si>
  <si>
    <t>France</t>
  </si>
  <si>
    <t>Slovakia</t>
  </si>
  <si>
    <t>Denmark</t>
  </si>
  <si>
    <t>Belgium</t>
  </si>
  <si>
    <t>Romania</t>
  </si>
  <si>
    <t>Austria</t>
  </si>
  <si>
    <t>Ireland</t>
  </si>
  <si>
    <t>Hungary*</t>
  </si>
  <si>
    <t>Slovenia</t>
  </si>
  <si>
    <t>Netherlands</t>
  </si>
  <si>
    <t>Germany</t>
  </si>
  <si>
    <t>Bulgaria</t>
  </si>
  <si>
    <t>Malta</t>
  </si>
  <si>
    <t>Poland</t>
  </si>
  <si>
    <t>Czech Republic</t>
  </si>
  <si>
    <t>https://www.statista.com/statistics/268830/unemployment-rate-in-eu-countries/</t>
  </si>
  <si>
    <t>Rank</t>
  </si>
  <si>
    <t>Safety Index</t>
  </si>
  <si>
    <t>Ukraine</t>
  </si>
  <si>
    <t>Greece</t>
  </si>
  <si>
    <t>Serbia</t>
  </si>
  <si>
    <t>Hungary</t>
  </si>
  <si>
    <t>Estonia</t>
  </si>
  <si>
    <t>https://www.numbeo.com/crime/rankings_by_country.jsp?region=150&amp;title=2019</t>
  </si>
  <si>
    <t xml:space="preserve"> //assumes all input values are in the range [-2 , 2], where -2 means very low and 2 means very high</t>
  </si>
  <si>
    <t xml:space="preserve">  @Override</t>
  </si>
  <si>
    <t xml:space="preserve">  protected void calculateIndex() {</t>
  </si>
  <si>
    <t xml:space="preserve">    index = new HealthCareIndex();</t>
  </si>
  <si>
    <t xml:space="preserve">    double overall = 0.0;</t>
  </si>
  <si>
    <t xml:space="preserve">    overall += getIndexPartPreCalc(skill_and_competency);</t>
  </si>
  <si>
    <t xml:space="preserve">    overall += getIndexPartPreCalc(speed);</t>
  </si>
  <si>
    <t xml:space="preserve">    overall += getIndexPartPreCalc(modern_equipment);</t>
  </si>
  <si>
    <t xml:space="preserve">    overall += getIndexPartPreCalc(accuracy_and_completeness);</t>
  </si>
  <si>
    <t xml:space="preserve">    overall += getIndexPartPreCalc(friendliness_and_courtesy);</t>
  </si>
  <si>
    <t xml:space="preserve">    overall += getIndexPartPreCalc(responsiveness_waitings);</t>
  </si>
  <si>
    <t xml:space="preserve">    overall += getIndexPartPreCalc(location);</t>
  </si>
  <si>
    <t xml:space="preserve">    overall += 2 * getIndexPartPreCalc(cost);</t>
  </si>
  <si>
    <t xml:space="preserve">    index.main = overall / 9;</t>
  </si>
  <si>
    <t>https://www.numbeo.com/cost-of-living/rankings_by_country.jsp?title=2019&amp;region=150</t>
  </si>
  <si>
    <t>https://www.numbeo.com/health-care/rankings_by_country.jsp?title=2019&amp;region=150</t>
  </si>
  <si>
    <t>https://www.numbeo.com/cost-of-living/prices_by_country.jsp?itemId=20&amp;displayCurrency=EUR</t>
  </si>
  <si>
    <t xml:space="preserve">Im Einzelnen werden folgende sechs Kernkategorien im Gender Equality Index auf Geschlechtsunterschiede hin untersucht und bewertet: </t>
  </si>
  <si>
    <t>Arbeit: Partizipation und branchenspezifische Segregation.</t>
  </si>
  <si>
    <t>Geld:Einkommen, Ökonomische Situation.</t>
  </si>
  <si>
    <t>Wissen: Zugang zu Bildung und Bildungsabschlüsse, sowie Segregation nach Bildungsbereichen.</t>
  </si>
  <si>
    <t>Zeit:Zeitaufwendung für Haushalt und Betreuung, sowie für soziale Aktivitäten.</t>
  </si>
  <si>
    <t>Macht: Vertretung in den höchsten Ebenen von Politik, Wirtschaft und Verbänden.</t>
  </si>
  <si>
    <t>Gesundheit:Gesundheitsstatus, gesundheitsförderndes Verhalten, Zugang zu medizinischer Versorgung."</t>
  </si>
  <si>
    <t>https://de.statista.com/statistik/daten/studie/763408/umfrage/gender-equality-index-der-eu-laender-kategorie-arbeit/</t>
  </si>
  <si>
    <t>Czechia</t>
  </si>
  <si>
    <t>https://www.statista.com/statistics/685925/gdp-of-european-countries/</t>
  </si>
  <si>
    <t>https://de.statista.com/statistik/daten/studie/73995/umfrage/auslaenderanteil-an-der-bevoelkerung-der-laender-der-eu27/</t>
  </si>
  <si>
    <t>Share of people aged 15-64 with a degree</t>
  </si>
  <si>
    <t>40.5%</t>
  </si>
  <si>
    <t>39.4%</t>
  </si>
  <si>
    <t>38.3%</t>
  </si>
  <si>
    <t>37.3%</t>
  </si>
  <si>
    <t>37.1%</t>
  </si>
  <si>
    <t>36.1%</t>
  </si>
  <si>
    <t>35.9%</t>
  </si>
  <si>
    <t>32.8%</t>
  </si>
  <si>
    <t>32.7%</t>
  </si>
  <si>
    <t>30.1%</t>
  </si>
  <si>
    <t>28.7%</t>
  </si>
  <si>
    <t>27.7%</t>
  </si>
  <si>
    <t>27.2%</t>
  </si>
  <si>
    <t>25.2%</t>
  </si>
  <si>
    <t>24.8%</t>
  </si>
  <si>
    <t>24.6%</t>
  </si>
  <si>
    <t>22.5%</t>
  </si>
  <si>
    <t>21.7%</t>
  </si>
  <si>
    <t>17.1%</t>
  </si>
  <si>
    <t>15.5%</t>
  </si>
  <si>
    <t>https://www.statista.com/statistics/1084737/eu-28-adults-with-tertiary-education-attainment/</t>
  </si>
  <si>
    <t>naiv</t>
  </si>
  <si>
    <t>GDP per capita</t>
  </si>
  <si>
    <t>Azonos�t�:</t>
  </si>
  <si>
    <t>Objektumok:</t>
  </si>
  <si>
    <t>Attrib�tumok:</t>
  </si>
  <si>
    <t>Lepcs�k:</t>
  </si>
  <si>
    <t>Eltol�s:</t>
  </si>
  <si>
    <t>Le�r�s: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</si>
  <si>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</si>
  <si>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</si>
  <si>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</si>
  <si>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</si>
  <si>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</si>
  <si>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</si>
  <si>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</si>
  <si>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</si>
  <si>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</si>
  <si>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</si>
  <si>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</si>
  <si>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</si>
  <si>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</si>
  <si>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</si>
  <si>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</si>
  <si>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</si>
  <si>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</si>
  <si>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</si>
  <si>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</si>
  <si>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</si>
  <si>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</si>
  <si>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</si>
  <si>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</si>
  <si>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</si>
  <si>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</si>
  <si>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</si>
  <si>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</si>
  <si>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</si>
  <si>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</si>
  <si>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</si>
  <si>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</si>
  <si>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</si>
  <si>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</si>
  <si>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</si>
  <si>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</si>
  <si>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L�pcs�k(1)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</si>
  <si>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</si>
  <si>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</si>
  <si>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</si>
  <si>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</si>
  <si>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</si>
  <si>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</si>
  <si>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</si>
  <si>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</si>
  <si>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</si>
  <si>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</si>
  <si>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</si>
  <si>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</si>
  <si>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</si>
  <si>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</si>
  <si>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</si>
  <si>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</si>
  <si>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</si>
  <si>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</si>
  <si>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</si>
  <si>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</si>
  <si>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</si>
  <si>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</si>
  <si>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</si>
  <si>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</si>
  <si>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</si>
  <si>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</si>
  <si>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</si>
  <si>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</si>
  <si>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Becsl�s</t>
  </si>
  <si>
    <t>T�ny+0</t>
  </si>
  <si>
    <t>Delta</t>
  </si>
  <si>
    <t>Delta/T�ny</t>
  </si>
  <si>
    <t>S1 �sszeg:</t>
  </si>
  <si>
    <t>S27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</si>
  <si>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</si>
  <si>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</si>
  <si>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</si>
  <si>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</si>
  <si>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</si>
  <si>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</si>
  <si>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</si>
  <si>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t>(2+2)/(2)=2</t>
  </si>
  <si>
    <t>(1+1)/(2)=1</t>
  </si>
  <si>
    <t>L�pcs�k(2)</t>
  </si>
  <si>
    <t>COCO:Y0</t>
  </si>
  <si>
    <t>korr.</t>
  </si>
  <si>
    <t>GDP/Unempl.</t>
  </si>
  <si>
    <t>Unempl./Crime</t>
  </si>
  <si>
    <t>Unemp./Ausländer</t>
  </si>
  <si>
    <t>education/unempl.</t>
  </si>
  <si>
    <t>Ausländer/crime</t>
  </si>
  <si>
    <t>GDP per capita in EUR</t>
  </si>
  <si>
    <t>Arbeitslosen/GDP capita</t>
  </si>
  <si>
    <t xml:space="preserve">  </t>
  </si>
  <si>
    <t>Länder</t>
  </si>
  <si>
    <t>Fläche in km2</t>
  </si>
  <si>
    <t>Y</t>
  </si>
  <si>
    <t>(3+3)/(2)=3</t>
  </si>
  <si>
    <t>14,09,2021</t>
  </si>
  <si>
    <t>13,09,2021</t>
  </si>
  <si>
    <t>12,09,2021</t>
  </si>
  <si>
    <t>11,09,2021</t>
  </si>
  <si>
    <t>10,09,2021</t>
  </si>
  <si>
    <t>GDP cap/cost of liv.</t>
  </si>
  <si>
    <t>Anzahl der Arbeitslosen pro 100.000 Einwohner</t>
  </si>
  <si>
    <t>Austria/Österreich</t>
  </si>
  <si>
    <t>Belgium/Belgien</t>
  </si>
  <si>
    <t>Bulgaria/Bulgarien</t>
  </si>
  <si>
    <t>Croatia/Kroatien</t>
  </si>
  <si>
    <t>Cyprus/Zypern</t>
  </si>
  <si>
    <t>Czech Republic/Tschechien</t>
  </si>
  <si>
    <t>Denmark/Dänemark</t>
  </si>
  <si>
    <t>Estonia/Estland</t>
  </si>
  <si>
    <t>Finland/Finnland</t>
  </si>
  <si>
    <t>France/Frankreich</t>
  </si>
  <si>
    <t>Germany/Deutschland</t>
  </si>
  <si>
    <t>Greece/Griechenland</t>
  </si>
  <si>
    <t>Ireland/Irland</t>
  </si>
  <si>
    <t>Italy/Italien</t>
  </si>
  <si>
    <t>Latvia/Lettland</t>
  </si>
  <si>
    <t>Lithuania/Lithauen</t>
  </si>
  <si>
    <t>Luxembourg/Luxemburg</t>
  </si>
  <si>
    <t>Malta/Malta</t>
  </si>
  <si>
    <t>Netherlands/Niederlande</t>
  </si>
  <si>
    <t>Poland/Polen</t>
  </si>
  <si>
    <t>Portugal/Portugal</t>
  </si>
  <si>
    <t>Romania/Rumänien</t>
  </si>
  <si>
    <t>Slovakia/Slowakei</t>
  </si>
  <si>
    <t>Slovenia/Slowenien</t>
  </si>
  <si>
    <t>Spain/Spanien</t>
  </si>
  <si>
    <t>Sweden/Schweden</t>
  </si>
  <si>
    <t>Einwohner</t>
  </si>
  <si>
    <t>Anteil der Ausländer in %</t>
  </si>
  <si>
    <t>GDP in EUR</t>
  </si>
  <si>
    <t>Anteil der Arbeitslosen</t>
  </si>
  <si>
    <t>Gleichbere-chigungsindex</t>
  </si>
  <si>
    <t>Inderx des Gesundheit-systems</t>
  </si>
  <si>
    <t>Index der Lebens-kosten</t>
  </si>
  <si>
    <t>Kriminalitäts-index</t>
  </si>
  <si>
    <t>Anteil der Arbeitslosen in %</t>
  </si>
  <si>
    <t>Anteil der Personen im Alter von 15 bis 64 Jahren mit einem Abschluss in %</t>
  </si>
  <si>
    <t>Anzahl der Arbeitslosen gesamt</t>
  </si>
  <si>
    <t>Ausländer in %</t>
  </si>
  <si>
    <t>COCO Y0: 5320416</t>
  </si>
  <si>
    <t>Y(A8)</t>
  </si>
  <si>
    <t>(20.9+20.9)/(2)=20.9</t>
  </si>
  <si>
    <t>(19.9+19.9)/(2)=19.9</t>
  </si>
  <si>
    <t>(18.9+18.9)/(2)=18.9</t>
  </si>
  <si>
    <t>(17.9+17.9)/(2)=17.9</t>
  </si>
  <si>
    <t>(16.9+16.9)/(2)=16.9</t>
  </si>
  <si>
    <t>(15.9+15.9)/(2)=15.9</t>
  </si>
  <si>
    <t>(26.9+15.9)/(2)=21.4</t>
  </si>
  <si>
    <t>(14.9+14.9)/(2)=14.95</t>
  </si>
  <si>
    <t>(25.9+14.9)/(2)=20.4</t>
  </si>
  <si>
    <t>(13.9+13.9)/(2)=13.95</t>
  </si>
  <si>
    <t>(24.9+13.9)/(2)=19.4</t>
  </si>
  <si>
    <t>(12.9+12.9)/(2)=12.95</t>
  </si>
  <si>
    <t>(23.9+12.9)/(2)=18.4</t>
  </si>
  <si>
    <t>(11.9+11.9)/(2)=11.95</t>
  </si>
  <si>
    <t>(22.9+11.9)/(2)=17.4</t>
  </si>
  <si>
    <t>(26.9+16.9)/(2)=21.9</t>
  </si>
  <si>
    <t>(10.9+10.9)/(2)=10.95</t>
  </si>
  <si>
    <t>(21.9+10.9)/(2)=16.4</t>
  </si>
  <si>
    <t>(25.9+15.9)/(2)=20.9</t>
  </si>
  <si>
    <t>(832+10)/(2)=421</t>
  </si>
  <si>
    <t>(10+10)/(2)=9.95</t>
  </si>
  <si>
    <t>(11.9+10)/(2)=10.95</t>
  </si>
  <si>
    <t>(24.9+14.9)/(2)=19.9</t>
  </si>
  <si>
    <t>(831+9)/(2)=420</t>
  </si>
  <si>
    <t>(9+9)/(2)=8.95</t>
  </si>
  <si>
    <t>(19.9+9)/(2)=14.45</t>
  </si>
  <si>
    <t>(10.9+9)/(2)=9.95</t>
  </si>
  <si>
    <t>(23.9+13.9)/(2)=18.9</t>
  </si>
  <si>
    <t>(8+8)/(2)=7.95</t>
  </si>
  <si>
    <t>(41.8+222.9)/(2)=132.35</t>
  </si>
  <si>
    <t>(10+8)/(2)=8.95</t>
  </si>
  <si>
    <t>(22.9+12.9)/(2)=17.9</t>
  </si>
  <si>
    <t>(7+7)/(2)=6.95</t>
  </si>
  <si>
    <t>(7+221.9)/(2)=114.45</t>
  </si>
  <si>
    <t>(9+7)/(2)=7.95</t>
  </si>
  <si>
    <t>(21.9+11.9)/(2)=16.9</t>
  </si>
  <si>
    <t>(6+6)/(2)=5.95</t>
  </si>
  <si>
    <t>(6+220.9)/(2)=113.45</t>
  </si>
  <si>
    <t>(8+6)/(2)=6.95</t>
  </si>
  <si>
    <t>(20.9+10.9)/(2)=15.9</t>
  </si>
  <si>
    <t>(5+5)/(2)=5</t>
  </si>
  <si>
    <t>(7+5)/(2)=5.95</t>
  </si>
  <si>
    <t>(19.9+10)/(2)=14.95</t>
  </si>
  <si>
    <t>(4+4)/(2)=4</t>
  </si>
  <si>
    <t>(2+8)/(2)=5</t>
  </si>
  <si>
    <t>38.8</t>
  </si>
  <si>
    <t>267.2</t>
  </si>
  <si>
    <t>110.5</t>
  </si>
  <si>
    <t>-0.72</t>
  </si>
  <si>
    <t>(59,7+723,6)/(2)=391,65</t>
  </si>
  <si>
    <t>(848+25,9)/(2)=436,9</t>
  </si>
  <si>
    <t>(25,9+25,9)/(2)=25,9</t>
  </si>
  <si>
    <t>(36,8+199,1)/(2)=117,95</t>
  </si>
  <si>
    <t>(52,7+212)/(2)=132,35</t>
  </si>
  <si>
    <t>(118,4+951,5)/(2)=534,95</t>
  </si>
  <si>
    <t>(59,7+448,9)/(2)=254,3</t>
  </si>
  <si>
    <t>(56,7+500,6)/(2)=278,65</t>
  </si>
  <si>
    <t>(847+24,9)/(2)=435,95</t>
  </si>
  <si>
    <t>(24,9+24,9)/(2)=24,9</t>
  </si>
  <si>
    <t>(35,8+198,1)/(2)=116,95</t>
  </si>
  <si>
    <t>(27,9+211)/(2)=119,45</t>
  </si>
  <si>
    <t>(115,5+950,5)/(2)=532,95</t>
  </si>
  <si>
    <t>(40,8+447,9)/(2)=244,35</t>
  </si>
  <si>
    <t>(55,7+499,6)/(2)=277,7</t>
  </si>
  <si>
    <t>(846+23,9)/(2)=434,95</t>
  </si>
  <si>
    <t>(23,9+23,9)/(2)=23,9</t>
  </si>
  <si>
    <t>(34,8+23,9)/(2)=29,35</t>
  </si>
  <si>
    <t>(26,9+210)/(2)=118,45</t>
  </si>
  <si>
    <t>(106,5+949,5)/(2)=528</t>
  </si>
  <si>
    <t>(39,8+210)/(2)=124,9</t>
  </si>
  <si>
    <t>(52,7+498,6)/(2)=275,7</t>
  </si>
  <si>
    <t>(845+22,9)/(2)=433,95</t>
  </si>
  <si>
    <t>(22,9+22,9)/(2)=22,9</t>
  </si>
  <si>
    <t>(33,8+22,9)/(2)=28,35</t>
  </si>
  <si>
    <t>(25,9+209)/(2)=117,45</t>
  </si>
  <si>
    <t>(105,5+948,5)/(2)=527</t>
  </si>
  <si>
    <t>(38,8+209)/(2)=123,9</t>
  </si>
  <si>
    <t>(51,8+497,6)/(2)=274,7</t>
  </si>
  <si>
    <t>(844+21,9)/(2)=432,95</t>
  </si>
  <si>
    <t>(21,9+21,9)/(2)=21,9</t>
  </si>
  <si>
    <t>(32,8+21,9)/(2)=27,35</t>
  </si>
  <si>
    <t>(24,9+164,2)/(2)=94,55</t>
  </si>
  <si>
    <t>(104,5+940,5)/(2)=522,5</t>
  </si>
  <si>
    <t>(23,9+57,7)/(2)=40,8</t>
  </si>
  <si>
    <t>(47,8+496,6)/(2)=272,2</t>
  </si>
  <si>
    <t>(843+20,9)/(2)=431,95</t>
  </si>
  <si>
    <t>(20,9+20,9)/(2)=20,9</t>
  </si>
  <si>
    <t>(31,8+20,9)/(2)=26,35</t>
  </si>
  <si>
    <t>(23,9+20,9)/(2)=22,4</t>
  </si>
  <si>
    <t>(75,6+939,5)/(2)=507,6</t>
  </si>
  <si>
    <t>(22,9+56,7)/(2)=39,8</t>
  </si>
  <si>
    <t>(46,8+495,6)/(2)=271,2</t>
  </si>
  <si>
    <t>(842+19,9)/(2)=430,95</t>
  </si>
  <si>
    <t>(19,9+19,9)/(2)=19,9</t>
  </si>
  <si>
    <t>(30,9+19,9)/(2)=25,4</t>
  </si>
  <si>
    <t>(74,6+938,5)/(2)=506,6</t>
  </si>
  <si>
    <t>(21,9+55,7)/(2)=38,8</t>
  </si>
  <si>
    <t>(45,8+494,6)/(2)=270,2</t>
  </si>
  <si>
    <t>(841+18,9)/(2)=429,95</t>
  </si>
  <si>
    <t>(18,9+18,9)/(2)=18,9</t>
  </si>
  <si>
    <t>(29,9+18,9)/(2)=24,4</t>
  </si>
  <si>
    <t>(73,6+937,5)/(2)=505,6</t>
  </si>
  <si>
    <t>(20,9+54,7)/(2)=37,8</t>
  </si>
  <si>
    <t>(44,8+493,7)/(2)=269,2</t>
  </si>
  <si>
    <t>(840+17,9)/(2)=428,95</t>
  </si>
  <si>
    <t>(17,9+17,9)/(2)=17,9</t>
  </si>
  <si>
    <t>(28,9+17,9)/(2)=23,4</t>
  </si>
  <si>
    <t>(72,7+928,6)/(2)=500,6</t>
  </si>
  <si>
    <t>(19,9+53,7)/(2)=36,8</t>
  </si>
  <si>
    <t>(43,8+492,7)/(2)=268,2</t>
  </si>
  <si>
    <t>(839+16,9)/(2)=427,95</t>
  </si>
  <si>
    <t>(16,9+16,9)/(2)=16,9</t>
  </si>
  <si>
    <t>(27,9+16,9)/(2)=22,4</t>
  </si>
  <si>
    <t>(71,7+927,6)/(2)=499,6</t>
  </si>
  <si>
    <t>(18,9+52,7)/(2)=35,85</t>
  </si>
  <si>
    <t>(40,8+491,7)/(2)=266,25</t>
  </si>
  <si>
    <t>(838+15,9)/(2)=426,95</t>
  </si>
  <si>
    <t>(15,9+15,9)/(2)=15,9</t>
  </si>
  <si>
    <t>(26,9+15,9)/(2)=21,4</t>
  </si>
  <si>
    <t>(53,7+926,6)/(2)=490,15</t>
  </si>
  <si>
    <t>(17,9+51,8)/(2)=34,85</t>
  </si>
  <si>
    <t>(39,8+490,7)/(2)=265,25</t>
  </si>
  <si>
    <t>(837+14,9)/(2)=425,95</t>
  </si>
  <si>
    <t>(14,9+14,9)/(2)=14,95</t>
  </si>
  <si>
    <t>(25,9+14,9)/(2)=20,4</t>
  </si>
  <si>
    <t>(52,7+925,6)/(2)=489,15</t>
  </si>
  <si>
    <t>(16,9+50,8)/(2)=33,85</t>
  </si>
  <si>
    <t>(38,8+19,9)/(2)=29,35</t>
  </si>
  <si>
    <t>(836+13,9)/(2)=425</t>
  </si>
  <si>
    <t>(13,9+13,9)/(2)=13,95</t>
  </si>
  <si>
    <t>(24,9+13,9)/(2)=19,4</t>
  </si>
  <si>
    <t>(51,8+924,6)/(2)=488,2</t>
  </si>
  <si>
    <t>(15,9+49,8)/(2)=32,85</t>
  </si>
  <si>
    <t>(37,8+18,9)/(2)=28,35</t>
  </si>
  <si>
    <t>(835+12,9)/(2)=424</t>
  </si>
  <si>
    <t>(12,9+12,9)/(2)=12,95</t>
  </si>
  <si>
    <t>(23,9+12,9)/(2)=18,4</t>
  </si>
  <si>
    <t>(50,8+923,6)/(2)=487,2</t>
  </si>
  <si>
    <t>(14,9+48,8)/(2)=31,85</t>
  </si>
  <si>
    <t>(834+11,9)/(2)=423</t>
  </si>
  <si>
    <t>(11,9+11,9)/(2)=11,95</t>
  </si>
  <si>
    <t>(22,9+11,9)/(2)=17,4</t>
  </si>
  <si>
    <t>(45,8+490,7)/(2)=268,2</t>
  </si>
  <si>
    <t>(13,9+47,8)/(2)=30,85</t>
  </si>
  <si>
    <t>(26,9+16,9)/(2)=21,9</t>
  </si>
  <si>
    <t>(833+10,9)/(2)=422</t>
  </si>
  <si>
    <t>(10,9+10,9)/(2)=10,95</t>
  </si>
  <si>
    <t>(21,9+10,9)/(2)=16,4</t>
  </si>
  <si>
    <t>(44,8+489,7)/(2)=267,25</t>
  </si>
  <si>
    <t>(12,9+46,8)/(2)=29,85</t>
  </si>
  <si>
    <t>(25,9+15,9)/(2)=20,9</t>
  </si>
  <si>
    <t>(10+10)/(2)=9,95</t>
  </si>
  <si>
    <t>(20,9+10)/(2)=15,45</t>
  </si>
  <si>
    <t>(43,8+488,7)/(2)=266,25</t>
  </si>
  <si>
    <t>(11,9+10)/(2)=10,95</t>
  </si>
  <si>
    <t>(24,9+14,9)/(2)=19,9</t>
  </si>
  <si>
    <t>(9+9)/(2)=8,95</t>
  </si>
  <si>
    <t>(19,9+9)/(2)=14,45</t>
  </si>
  <si>
    <t>(42,8+487,7)/(2)=265,25</t>
  </si>
  <si>
    <t>(10,9+9)/(2)=9,95</t>
  </si>
  <si>
    <t>(23,9+13,9)/(2)=18,9</t>
  </si>
  <si>
    <t>(830,1+8)/(2)=419</t>
  </si>
  <si>
    <t>(8+8)/(2)=7,95</t>
  </si>
  <si>
    <t>(18,9+8)/(2)=13,45</t>
  </si>
  <si>
    <t>(41,8+222,9)/(2)=132,35</t>
  </si>
  <si>
    <t>(10+8)/(2)=8,95</t>
  </si>
  <si>
    <t>(22,9+12,9)/(2)=17,9</t>
  </si>
  <si>
    <t>(829,1+7)/(2)=418</t>
  </si>
  <si>
    <t>(7+7)/(2)=6,95</t>
  </si>
  <si>
    <t>(17,9+7)/(2)=12,45</t>
  </si>
  <si>
    <t>(7+221,9)/(2)=114,45</t>
  </si>
  <si>
    <t>(9+7)/(2)=7,95</t>
  </si>
  <si>
    <t>(21,9+11,9)/(2)=16,9</t>
  </si>
  <si>
    <t>(828,1+6)/(2)=417</t>
  </si>
  <si>
    <t>(6+6)/(2)=5,95</t>
  </si>
  <si>
    <t>(16,9+6)/(2)=11,45</t>
  </si>
  <si>
    <t>(6+220,9)/(2)=113,45</t>
  </si>
  <si>
    <t>(8+6)/(2)=6,95</t>
  </si>
  <si>
    <t>(20,9+10,9)/(2)=15,9</t>
  </si>
  <si>
    <t>(827,1+5)/(2)=416</t>
  </si>
  <si>
    <t>(15,9+5)/(2)=10,45</t>
  </si>
  <si>
    <t>(5+220)/(2)=112,45</t>
  </si>
  <si>
    <t>(7+5)/(2)=5,95</t>
  </si>
  <si>
    <t>(19,9+10)/(2)=14,95</t>
  </si>
  <si>
    <t>(826,1+4)/(2)=415,05</t>
  </si>
  <si>
    <t>(4+219)/(2)=111,45</t>
  </si>
  <si>
    <t>(3+9)/(2)=5,95</t>
  </si>
  <si>
    <t>(825,1+3)/(2)=414,05</t>
  </si>
  <si>
    <t>(3+218)/(2)=110,45</t>
  </si>
  <si>
    <t>(824,1+2)/(2)=413,05</t>
  </si>
  <si>
    <t>(823,1+1)/(2)=412,05</t>
  </si>
  <si>
    <t>(822,1+0)/(2)=411,05</t>
  </si>
  <si>
    <t>25,09,2021</t>
  </si>
  <si>
    <t>24,09,2021</t>
  </si>
  <si>
    <t>23,09,2021</t>
  </si>
  <si>
    <t>29,04,2021</t>
  </si>
  <si>
    <t>22,09,2021</t>
  </si>
  <si>
    <t>28,04,2021</t>
  </si>
  <si>
    <t>21,09,2021</t>
  </si>
  <si>
    <t>27,04,2021</t>
  </si>
  <si>
    <t>20,09,2021</t>
  </si>
  <si>
    <t>26,04,2021</t>
  </si>
  <si>
    <t>22,04,2021</t>
  </si>
  <si>
    <t>19,09,2021</t>
  </si>
  <si>
    <t>25,04,2021</t>
  </si>
  <si>
    <t>18,09,2021</t>
  </si>
  <si>
    <t>24,04,2021</t>
  </si>
  <si>
    <t>17,09,2021</t>
  </si>
  <si>
    <t>23,04,2021</t>
  </si>
  <si>
    <t>16,09,2021</t>
  </si>
  <si>
    <t>15,09,2021</t>
  </si>
  <si>
    <t>21,04,2021</t>
  </si>
  <si>
    <t>20,04,2021</t>
  </si>
  <si>
    <t>19,04,2021</t>
  </si>
  <si>
    <t>18,04,2021</t>
  </si>
  <si>
    <t>31,08,2021</t>
  </si>
  <si>
    <t>17,04,2021</t>
  </si>
  <si>
    <t>30,09,2021</t>
  </si>
  <si>
    <t>16,04,2021</t>
  </si>
  <si>
    <t>29,09,2021</t>
  </si>
  <si>
    <t>15,04,2021</t>
  </si>
  <si>
    <t>14,04,2021</t>
  </si>
  <si>
    <t>13,04,2021</t>
  </si>
  <si>
    <t>12,04,2021</t>
  </si>
  <si>
    <t>11,04,2021</t>
  </si>
  <si>
    <t>10,05,2021</t>
  </si>
  <si>
    <t>04,07,2021</t>
  </si>
  <si>
    <t>22,01,2021</t>
  </si>
  <si>
    <t>01,02,2021</t>
  </si>
  <si>
    <t>04,02,2021</t>
  </si>
  <si>
    <t>27,06,2021</t>
  </si>
  <si>
    <t>01,02,1976</t>
  </si>
  <si>
    <t>01,04,2021</t>
  </si>
  <si>
    <t>01,04,2016</t>
  </si>
  <si>
    <t>10,02,2021</t>
  </si>
  <si>
    <t>03,07,2021</t>
  </si>
  <si>
    <t>Maxim�lis mem�ria haszn�lat: 1,38 Mb</t>
  </si>
  <si>
    <t>A futtat�s id�tartama: 0,06 mp (0 p)</t>
  </si>
  <si>
    <t>Ranking der Schätzung</t>
  </si>
  <si>
    <t>COCO Schätzung</t>
  </si>
  <si>
    <t>503.5</t>
  </si>
  <si>
    <t>502.5</t>
  </si>
  <si>
    <t>501.5</t>
  </si>
  <si>
    <t>498.5</t>
  </si>
  <si>
    <t>1017.5</t>
  </si>
  <si>
    <t>-1.6</t>
  </si>
  <si>
    <t>0.4</t>
  </si>
  <si>
    <t>0.64</t>
  </si>
  <si>
    <t>(27.9+18.9)/(2)=23.4</t>
  </si>
  <si>
    <t>(18.9+18.9)/(2)=18.95</t>
  </si>
  <si>
    <t>(26.9+17.9)/(2)=22.4</t>
  </si>
  <si>
    <t>(17.9+17.9)/(2)=17.95</t>
  </si>
  <si>
    <t>(25.9+16.9)/(2)=21.4</t>
  </si>
  <si>
    <t>(16.9+16.9)/(2)=16.95</t>
  </si>
  <si>
    <t>(24.9+15.9)/(2)=20.4</t>
  </si>
  <si>
    <t>(15.9+15.9)/(2)=15.95</t>
  </si>
  <si>
    <t>(23.9+14.9)/(2)=19.4</t>
  </si>
  <si>
    <t>(22.9+13.9)/(2)=18.45</t>
  </si>
  <si>
    <t>(21.9+12.9)/(2)=17.45</t>
  </si>
  <si>
    <t>(20.9+12)/(2)=16.45</t>
  </si>
  <si>
    <t>(12+12)/(2)=11.95</t>
  </si>
  <si>
    <t>(19.9+11)/(2)=15.45</t>
  </si>
  <si>
    <t>(11+11)/(2)=10.95</t>
  </si>
  <si>
    <t>(6+6)/(2)=6</t>
  </si>
  <si>
    <t>(9+46.8)/(2)=27.9</t>
  </si>
  <si>
    <t>(8+45.8)/(2)=26.9</t>
  </si>
  <si>
    <t>(7+44.8)/(2)=25.9</t>
  </si>
  <si>
    <t>(6+43.8)/(2)=24.9</t>
  </si>
  <si>
    <t>37.9</t>
  </si>
  <si>
    <t>36.9</t>
  </si>
  <si>
    <t>35.9</t>
  </si>
  <si>
    <t>34.9</t>
  </si>
  <si>
    <t>33.9</t>
  </si>
  <si>
    <t>251.5</t>
  </si>
  <si>
    <t>32.9</t>
  </si>
  <si>
    <t>31.9</t>
  </si>
  <si>
    <t>-0.49</t>
  </si>
  <si>
    <t>997.1</t>
  </si>
  <si>
    <t>0.39</t>
  </si>
  <si>
    <t>40.3</t>
  </si>
  <si>
    <t>1042.9</t>
  </si>
  <si>
    <t>0.84</t>
  </si>
  <si>
    <t>Hungary/Ungarn</t>
  </si>
  <si>
    <t>Anteil der Ausländer Y+1000</t>
  </si>
  <si>
    <t>Kriminalitäts-index+1000</t>
  </si>
  <si>
    <t>COCO Y0: 4331363</t>
  </si>
  <si>
    <t>Y(A7)</t>
  </si>
  <si>
    <t>(56.7+748.3)/(2)=402.5</t>
  </si>
  <si>
    <t>(897.5+25.9)/(2)=461.7</t>
  </si>
  <si>
    <t>(35.8+231.8)/(2)=133.85</t>
  </si>
  <si>
    <t>(54.7+242.8)/(2)=148.75</t>
  </si>
  <si>
    <t>(116.4+997.1)/(2)=556.75</t>
  </si>
  <si>
    <t>(62.7+471.7)/(2)=267.15</t>
  </si>
  <si>
    <t>(52.7+524.4)/(2)=288.55</t>
  </si>
  <si>
    <t>(896.6+24.9)/(2)=460.7</t>
  </si>
  <si>
    <t>(34.8+197)/(2)=115.9</t>
  </si>
  <si>
    <t>(29.9+241.8)/(2)=135.85</t>
  </si>
  <si>
    <t>(112.4+995.1)/(2)=553.75</t>
  </si>
  <si>
    <t>(41.8+470.7)/(2)=256.25</t>
  </si>
  <si>
    <t>(51.7+523.4)/(2)=287.55</t>
  </si>
  <si>
    <t>(895.6+23.9)/(2)=459.7</t>
  </si>
  <si>
    <t>(33.8+196)/(2)=114.95</t>
  </si>
  <si>
    <t>(28.9+240.8)/(2)=134.85</t>
  </si>
  <si>
    <t>(102.5+994.1)/(2)=548.3</t>
  </si>
  <si>
    <t>(40.8+229.9)/(2)=135.35</t>
  </si>
  <si>
    <t>(48.8+522.4)/(2)=285.6</t>
  </si>
  <si>
    <t>(894.6+22.9)/(2)=458.7</t>
  </si>
  <si>
    <t>(32.8+22.9)/(2)=27.85</t>
  </si>
  <si>
    <t>(27.9+239.8)/(2)=133.85</t>
  </si>
  <si>
    <t>(101.5+993.1)/(2)=547.3</t>
  </si>
  <si>
    <t>(39.8+228.9)/(2)=134.35</t>
  </si>
  <si>
    <t>(47.8+521.4)/(2)=284.6</t>
  </si>
  <si>
    <t>(893.6+21.9)/(2)=457.75</t>
  </si>
  <si>
    <t>(31.8+21.9)/(2)=26.85</t>
  </si>
  <si>
    <t>(26.9+21.9)/(2)=24.4</t>
  </si>
  <si>
    <t>(100.5+986.1)/(2)=543.3</t>
  </si>
  <si>
    <t>(28.9+48.8)/(2)=38.8</t>
  </si>
  <si>
    <t>(43.8+520.4)/(2)=282.1</t>
  </si>
  <si>
    <t>(892.6+20.9)/(2)=456.75</t>
  </si>
  <si>
    <t>(30.8+20.9)/(2)=25.85</t>
  </si>
  <si>
    <t>(25.9+20.9)/(2)=23.4</t>
  </si>
  <si>
    <t>(71.6+985.1)/(2)=528.4</t>
  </si>
  <si>
    <t>(22.9+47.8)/(2)=35.3</t>
  </si>
  <si>
    <t>(42.8+519.4)/(2)=281.1</t>
  </si>
  <si>
    <t>(891.6+19.9)/(2)=455.75</t>
  </si>
  <si>
    <t>(29.9+19.9)/(2)=24.9</t>
  </si>
  <si>
    <t>(70.6+984.1)/(2)=527.4</t>
  </si>
  <si>
    <t>(21.9+46.8)/(2)=34.35</t>
  </si>
  <si>
    <t>(41.8+518.4)/(2)=280.1</t>
  </si>
  <si>
    <t>(890.6+18.9)/(2)=454.75</t>
  </si>
  <si>
    <t>(28.9+18.9)/(2)=23.9</t>
  </si>
  <si>
    <t>(69.7+983.1)/(2)=526.4</t>
  </si>
  <si>
    <t>(20.9+45.8)/(2)=33.35</t>
  </si>
  <si>
    <t>(40.8+517.4)/(2)=279.1</t>
  </si>
  <si>
    <t>(889.6+17.9)/(2)=453.75</t>
  </si>
  <si>
    <t>(27.9+17.9)/(2)=22.9</t>
  </si>
  <si>
    <t>(68.7+982.1)/(2)=525.4</t>
  </si>
  <si>
    <t>(19.9+44.8)/(2)=32.35</t>
  </si>
  <si>
    <t>(39.8+516.4)/(2)=278.1</t>
  </si>
  <si>
    <t>(888.6+16.9)/(2)=452.75</t>
  </si>
  <si>
    <t>(67.7+981.1)/(2)=524.4</t>
  </si>
  <si>
    <t>(18.9+43.8)/(2)=31.35</t>
  </si>
  <si>
    <t>(36.8+515.4)/(2)=276.15</t>
  </si>
  <si>
    <t>(887.6+15.9)/(2)=451.75</t>
  </si>
  <si>
    <t>(51.7+980.1)/(2)=515.95</t>
  </si>
  <si>
    <t>(17.9+42.8)/(2)=30.35</t>
  </si>
  <si>
    <t>(35.8+514.4)/(2)=275.15</t>
  </si>
  <si>
    <t>(886.6+14.9)/(2)=450.75</t>
  </si>
  <si>
    <t>(50.7+979.1)/(2)=514.95</t>
  </si>
  <si>
    <t>(16.9+41.8)/(2)=29.35</t>
  </si>
  <si>
    <t>(34.8+18.9)/(2)=26.85</t>
  </si>
  <si>
    <t>(885.6+13.9)/(2)=449.75</t>
  </si>
  <si>
    <t>(49.8+978.1)/(2)=513.95</t>
  </si>
  <si>
    <t>(15.9+40.8)/(2)=28.35</t>
  </si>
  <si>
    <t>(33.8+17.9)/(2)=25.85</t>
  </si>
  <si>
    <t>(884.6+12.9)/(2)=448.75</t>
  </si>
  <si>
    <t>(48.8+977.2)/(2)=512.95</t>
  </si>
  <si>
    <t>(14.9+39.8)/(2)=27.35</t>
  </si>
  <si>
    <t>(28.9+16.9)/(2)=22.9</t>
  </si>
  <si>
    <t>(883.6+11.9)/(2)=447.8</t>
  </si>
  <si>
    <t>(45.8+513.5)/(2)=279.6</t>
  </si>
  <si>
    <t>(13.9+38.8)/(2)=26.35</t>
  </si>
  <si>
    <t>(882.6+10.9)/(2)=446.8</t>
  </si>
  <si>
    <t>(44.8+512.5)/(2)=278.6</t>
  </si>
  <si>
    <t>(12.9+37.8)/(2)=25.35</t>
  </si>
  <si>
    <t>(881.6+10)/(2)=445.8</t>
  </si>
  <si>
    <t>(43.8+511.5)/(2)=277.6</t>
  </si>
  <si>
    <t>(880.6+9)/(2)=444.8</t>
  </si>
  <si>
    <t>(18.9+9)/(2)=13.95</t>
  </si>
  <si>
    <t>(42.8+510.5)/(2)=276.65</t>
  </si>
  <si>
    <t>(879.6+8)/(2)=443.8</t>
  </si>
  <si>
    <t>(17.9+8)/(2)=12.95</t>
  </si>
  <si>
    <t>(878.6+7)/(2)=442.8</t>
  </si>
  <si>
    <t>(16.9+7)/(2)=11.95</t>
  </si>
  <si>
    <t>(877.6+6)/(2)=441.8</t>
  </si>
  <si>
    <t>(15.9+6)/(2)=10.95</t>
  </si>
  <si>
    <t>(20.9+10)/(2)=15.4</t>
  </si>
  <si>
    <t>(876.7+5)/(2)=440.8</t>
  </si>
  <si>
    <t>(14.9+5)/(2)=9.95</t>
  </si>
  <si>
    <t>(5+219.9)/(2)=112.45</t>
  </si>
  <si>
    <t>(875.7+4)/(2)=439.8</t>
  </si>
  <si>
    <t>(4+218.9)/(2)=111.45</t>
  </si>
  <si>
    <t>(3+8)/(2)=5.45</t>
  </si>
  <si>
    <t>(874.7+3)/(2)=438.8</t>
  </si>
  <si>
    <t>(3+217.9)/(2)=110.45</t>
  </si>
  <si>
    <t>(2+7)/(2)=4.5</t>
  </si>
  <si>
    <t>(873.7+2)/(2)=437.85</t>
  </si>
  <si>
    <t>(872.7+1)/(2)=436.85</t>
  </si>
  <si>
    <t>(871.7+0)/(2)=435.85</t>
  </si>
  <si>
    <t>402.5</t>
  </si>
  <si>
    <t>461.7</t>
  </si>
  <si>
    <t>133.8</t>
  </si>
  <si>
    <t>148.8</t>
  </si>
  <si>
    <t>556.7</t>
  </si>
  <si>
    <t>288.6</t>
  </si>
  <si>
    <t>460.7</t>
  </si>
  <si>
    <t>115.9</t>
  </si>
  <si>
    <t>135.8</t>
  </si>
  <si>
    <t>553.8</t>
  </si>
  <si>
    <t>256.2</t>
  </si>
  <si>
    <t>287.6</t>
  </si>
  <si>
    <t>459.7</t>
  </si>
  <si>
    <t>114.9</t>
  </si>
  <si>
    <t>134.8</t>
  </si>
  <si>
    <t>548.3</t>
  </si>
  <si>
    <t>135.3</t>
  </si>
  <si>
    <t>285.6</t>
  </si>
  <si>
    <t>458.7</t>
  </si>
  <si>
    <t>547.3</t>
  </si>
  <si>
    <t>134.3</t>
  </si>
  <si>
    <t>284.6</t>
  </si>
  <si>
    <t>457.7</t>
  </si>
  <si>
    <t>543.3</t>
  </si>
  <si>
    <t>282.1</t>
  </si>
  <si>
    <t>456.7</t>
  </si>
  <si>
    <t>528.4</t>
  </si>
  <si>
    <t>35.3</t>
  </si>
  <si>
    <t>281.1</t>
  </si>
  <si>
    <t>455.7</t>
  </si>
  <si>
    <t>527.4</t>
  </si>
  <si>
    <t>34.3</t>
  </si>
  <si>
    <t>280.1</t>
  </si>
  <si>
    <t>454.7</t>
  </si>
  <si>
    <t>526.4</t>
  </si>
  <si>
    <t>33.3</t>
  </si>
  <si>
    <t>279.1</t>
  </si>
  <si>
    <t>453.7</t>
  </si>
  <si>
    <t>525.4</t>
  </si>
  <si>
    <t>32.3</t>
  </si>
  <si>
    <t>278.1</t>
  </si>
  <si>
    <t>452.8</t>
  </si>
  <si>
    <t>524.4</t>
  </si>
  <si>
    <t>276.1</t>
  </si>
  <si>
    <t>451.8</t>
  </si>
  <si>
    <t>515.9</t>
  </si>
  <si>
    <t>275.1</t>
  </si>
  <si>
    <t>450.8</t>
  </si>
  <si>
    <t>514.9</t>
  </si>
  <si>
    <t>449.8</t>
  </si>
  <si>
    <t>513.9</t>
  </si>
  <si>
    <t>448.8</t>
  </si>
  <si>
    <t>447.8</t>
  </si>
  <si>
    <t>279.6</t>
  </si>
  <si>
    <t>446.8</t>
  </si>
  <si>
    <t>278.6</t>
  </si>
  <si>
    <t>445.8</t>
  </si>
  <si>
    <t>277.6</t>
  </si>
  <si>
    <t>444.8</t>
  </si>
  <si>
    <t>276.6</t>
  </si>
  <si>
    <t>443.8</t>
  </si>
  <si>
    <t>132.3</t>
  </si>
  <si>
    <t>442.8</t>
  </si>
  <si>
    <t>114.4</t>
  </si>
  <si>
    <t>441.8</t>
  </si>
  <si>
    <t>113.4</t>
  </si>
  <si>
    <t>440.8</t>
  </si>
  <si>
    <t>112.4</t>
  </si>
  <si>
    <t>439.8</t>
  </si>
  <si>
    <t>111.4</t>
  </si>
  <si>
    <t>438.8</t>
  </si>
  <si>
    <t>437.8</t>
  </si>
  <si>
    <t>436.8</t>
  </si>
  <si>
    <t>435.8</t>
  </si>
  <si>
    <t>1040.3</t>
  </si>
  <si>
    <t>-19.3</t>
  </si>
  <si>
    <t>-1.89</t>
  </si>
  <si>
    <t>1049.3</t>
  </si>
  <si>
    <t>-7.3</t>
  </si>
  <si>
    <t>-0.7</t>
  </si>
  <si>
    <t>1035.4</t>
  </si>
  <si>
    <t>0.44</t>
  </si>
  <si>
    <t>1001.5</t>
  </si>
  <si>
    <t>1026.4</t>
  </si>
  <si>
    <t>0.45</t>
  </si>
  <si>
    <t>1036.4</t>
  </si>
  <si>
    <t>-10.4</t>
  </si>
  <si>
    <t>-1.01</t>
  </si>
  <si>
    <t>1019.4</t>
  </si>
  <si>
    <t>1046.3</t>
  </si>
  <si>
    <t>-26.3</t>
  </si>
  <si>
    <t>-2.58</t>
  </si>
  <si>
    <t>1060.2</t>
  </si>
  <si>
    <t>-26.2</t>
  </si>
  <si>
    <t>-2.53</t>
  </si>
  <si>
    <t>997.6</t>
  </si>
  <si>
    <t>40.4</t>
  </si>
  <si>
    <t>1030.4</t>
  </si>
  <si>
    <t>1039.3</t>
  </si>
  <si>
    <t>1002.5</t>
  </si>
  <si>
    <t>42.5</t>
  </si>
  <si>
    <t>1036.9</t>
  </si>
  <si>
    <t>-0.9</t>
  </si>
  <si>
    <t>-0.09</t>
  </si>
  <si>
    <t>1054.8</t>
  </si>
  <si>
    <t>-18.8</t>
  </si>
  <si>
    <t>-1.81</t>
  </si>
  <si>
    <t>1024.4</t>
  </si>
  <si>
    <t>-27.2</t>
  </si>
  <si>
    <t>-2.63</t>
  </si>
  <si>
    <t>1023.4</t>
  </si>
  <si>
    <t>1037.4</t>
  </si>
  <si>
    <t>-7.4</t>
  </si>
  <si>
    <t>1025.4</t>
  </si>
  <si>
    <t>1022.4</t>
  </si>
  <si>
    <t>0.35</t>
  </si>
  <si>
    <t>1047.8</t>
  </si>
  <si>
    <t>-25.8</t>
  </si>
  <si>
    <t>-2.52</t>
  </si>
  <si>
    <t>1053.3</t>
  </si>
  <si>
    <t>-21.3</t>
  </si>
  <si>
    <t>-2.06</t>
  </si>
  <si>
    <t>1044.3</t>
  </si>
  <si>
    <t>1970.7</t>
  </si>
  <si>
    <t>27875.7</t>
  </si>
  <si>
    <t>0.7</t>
  </si>
  <si>
    <t>Ranking</t>
  </si>
  <si>
    <r>
      <t>Maxim�lis mem�ria haszn�lat: </t>
    </r>
    <r>
      <rPr>
        <b/>
        <sz val="10"/>
        <color rgb="FF333333"/>
        <rFont val="Verdana"/>
        <family val="2"/>
      </rPr>
      <t>1.38 Mb</t>
    </r>
  </si>
  <si>
    <r>
      <t>A futtat�s id�tartama: </t>
    </r>
    <r>
      <rPr>
        <b/>
        <sz val="10"/>
        <color rgb="FF333333"/>
        <rFont val="Verdana"/>
        <family val="2"/>
      </rPr>
      <t>0.07 mp (0 p)</t>
    </r>
  </si>
  <si>
    <t>Albania/Albanien</t>
  </si>
  <si>
    <t>Serbia/Serbien</t>
  </si>
  <si>
    <t>Turkey/Türkei</t>
  </si>
  <si>
    <t>Ukraine/Ukraine</t>
  </si>
  <si>
    <t>Azonosító:</t>
  </si>
  <si>
    <t>Attribútumok:</t>
  </si>
  <si>
    <t>Lépcsôk:</t>
  </si>
  <si>
    <t>Eltolás:</t>
  </si>
  <si>
    <t>Leírás:</t>
  </si>
  <si>
    <t>O28</t>
  </si>
  <si>
    <t>O29</t>
  </si>
  <si>
    <t>O30</t>
  </si>
  <si>
    <t>O31</t>
  </si>
  <si>
    <t>Lépcsôk(1)</t>
  </si>
  <si>
    <t>S28</t>
  </si>
  <si>
    <t>S29</t>
  </si>
  <si>
    <t>S30</t>
  </si>
  <si>
    <t>S31</t>
  </si>
  <si>
    <t>Lépcsôk(2)</t>
  </si>
  <si>
    <t>Becslés</t>
  </si>
  <si>
    <t>Tény+0</t>
  </si>
  <si>
    <t>Delta/Tény</t>
  </si>
  <si>
    <t>S1 összeg:</t>
  </si>
  <si>
    <t>S31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</si>
  <si>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</si>
  <si>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</si>
  <si>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</si>
  <si>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</si>
  <si>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</si>
  <si>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</si>
  <si>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r>
      <t xml:space="preserve">Maximális memória használat: </t>
    </r>
    <r>
      <rPr>
        <b/>
        <sz val="11"/>
        <color theme="1"/>
        <rFont val="Calibri"/>
        <family val="2"/>
        <scheme val="minor"/>
      </rPr>
      <t>1.44 Mb</t>
    </r>
  </si>
  <si>
    <t>(16+16)/(2)=15.95</t>
  </si>
  <si>
    <t>(8+8)/(2)=8</t>
  </si>
  <si>
    <t>(7+7)/(2)=7</t>
  </si>
  <si>
    <t>226.1</t>
  </si>
  <si>
    <t>46.4</t>
  </si>
  <si>
    <t>45.4</t>
  </si>
  <si>
    <t>38.4</t>
  </si>
  <si>
    <t>37.4</t>
  </si>
  <si>
    <t>401.3</t>
  </si>
  <si>
    <t>400.3</t>
  </si>
  <si>
    <t>399.3</t>
  </si>
  <si>
    <r>
      <t xml:space="preserve">A futtatás idôtartama: </t>
    </r>
    <r>
      <rPr>
        <b/>
        <sz val="11"/>
        <color theme="1"/>
        <rFont val="Calibri"/>
        <family val="2"/>
        <scheme val="minor"/>
      </rPr>
      <t>0.09 mp (0 p)</t>
    </r>
  </si>
  <si>
    <t>(98.6+950.2)/(2)=524.45</t>
  </si>
  <si>
    <t>(5+42.8)/(2)=23.9</t>
  </si>
  <si>
    <t>206.7</t>
  </si>
  <si>
    <t>209.7</t>
  </si>
  <si>
    <t>208.7</t>
  </si>
  <si>
    <t>207.7</t>
  </si>
  <si>
    <t>36.4</t>
  </si>
  <si>
    <t>35.4</t>
  </si>
  <si>
    <t>492.1</t>
  </si>
  <si>
    <t>34.4</t>
  </si>
  <si>
    <t>1030.9</t>
  </si>
  <si>
    <t>-14.9</t>
  </si>
  <si>
    <t>-1.47</t>
  </si>
  <si>
    <t>980.6</t>
  </si>
  <si>
    <t>1039.4</t>
  </si>
  <si>
    <t>-24.4</t>
  </si>
  <si>
    <t>-2.4</t>
  </si>
  <si>
    <t>984.1</t>
  </si>
  <si>
    <t>1005.5</t>
  </si>
  <si>
    <t>1026.9</t>
  </si>
  <si>
    <t>-22.4</t>
  </si>
  <si>
    <t>-2.2</t>
  </si>
  <si>
    <t>998.6</t>
  </si>
  <si>
    <t>0.24</t>
  </si>
  <si>
    <t>1034.9</t>
  </si>
  <si>
    <t>-27.9</t>
  </si>
  <si>
    <t>-2.77</t>
  </si>
  <si>
    <t>-20.9</t>
  </si>
  <si>
    <t>-2.07</t>
  </si>
  <si>
    <t>S27 összeg:</t>
  </si>
  <si>
    <t>0.3</t>
  </si>
  <si>
    <t>GDP</t>
  </si>
  <si>
    <t>Generequality</t>
  </si>
  <si>
    <t>Gesundheit</t>
  </si>
  <si>
    <t>Land</t>
  </si>
  <si>
    <t>Kriminalitätsindex</t>
  </si>
  <si>
    <t>Gesundheitssystem</t>
  </si>
  <si>
    <t>Lebenskosten</t>
  </si>
  <si>
    <t>Lebenskosten:</t>
  </si>
  <si>
    <t>Ausländeranteil</t>
  </si>
  <si>
    <t>Schulbildung</t>
  </si>
  <si>
    <t>Population</t>
  </si>
  <si>
    <t>Arbeitslosenanzahl</t>
  </si>
  <si>
    <t>Kriminalität</t>
  </si>
  <si>
    <t>Gesundheitsystemindex</t>
  </si>
  <si>
    <t>Erklärung</t>
  </si>
  <si>
    <t xml:space="preserve">is a relative indicator of consumer goods prices, including groceries, restaurants, transportation and utilities. </t>
  </si>
  <si>
    <t>Cost of Living Index does not include accommodation expenses such as rent or mortgage. If a city has a Cost of Living Index of 120, it means Numbeo has estimated it is 20% more expensive than New York (excluding rent).</t>
  </si>
  <si>
    <t>Fläche</t>
  </si>
  <si>
    <t>Population und Fläche</t>
  </si>
  <si>
    <t>https://de.wikipedia.org/wiki/Liste_der_L%C3%A4nder_Europas</t>
  </si>
  <si>
    <t>Zypern</t>
  </si>
  <si>
    <t>*2021</t>
  </si>
  <si>
    <t>COCO Y0: 8750602</t>
  </si>
  <si>
    <t>(91.6+553.8)/(2)=322.75</t>
  </si>
  <si>
    <t>(850.6+25.9)/(2)=438.25</t>
  </si>
  <si>
    <t>(34.9+25.9)/(2)=30.4</t>
  </si>
  <si>
    <t>(34.9+417.4)/(2)=226.1</t>
  </si>
  <si>
    <t>(52.8+428.3)/(2)=240.55</t>
  </si>
  <si>
    <t>(118.5+952.2)/(2)=535.4</t>
  </si>
  <si>
    <t>(44.8+494)/(2)=269.45</t>
  </si>
  <si>
    <t>(74.7+468.2)/(2)=271.45</t>
  </si>
  <si>
    <t>(849.6+24.9)/(2)=437.25</t>
  </si>
  <si>
    <t>(33.9+24.9)/(2)=29.4</t>
  </si>
  <si>
    <t>(31.9+427.3)/(2)=229.6</t>
  </si>
  <si>
    <t>(108.6+951.2)/(2)=529.9</t>
  </si>
  <si>
    <t>(43.8+424.3)/(2)=234.1</t>
  </si>
  <si>
    <t>(53.8+467.2)/(2)=260.45</t>
  </si>
  <si>
    <t>(848.7+23.9)/(2)=436.3</t>
  </si>
  <si>
    <t>(32.9+23.9)/(2)=28.4</t>
  </si>
  <si>
    <t>(30.9+426.3)/(2)=228.6</t>
  </si>
  <si>
    <t>(42.8+423.3)/(2)=233.1</t>
  </si>
  <si>
    <t>(52.8+466.2)/(2)=259.5</t>
  </si>
  <si>
    <t>(847.7+22.9)/(2)=435.3</t>
  </si>
  <si>
    <t>(31.9+22.9)/(2)=27.4</t>
  </si>
  <si>
    <t>(29.9+425.3)/(2)=227.6</t>
  </si>
  <si>
    <t>(97.6+949.3)/(2)=523.45</t>
  </si>
  <si>
    <t>(30.9+422.3)/(2)=226.6</t>
  </si>
  <si>
    <t>(51.8+465.2)/(2)=258.5</t>
  </si>
  <si>
    <t>(846.7+21.9)/(2)=434.3</t>
  </si>
  <si>
    <t>(30.9+21.9)/(2)=26.4</t>
  </si>
  <si>
    <t>(21.9+379.5)/(2)=200.7</t>
  </si>
  <si>
    <t>(96.6+941.3)/(2)=518.95</t>
  </si>
  <si>
    <t>(29.9+55.8)/(2)=42.85</t>
  </si>
  <si>
    <t>(50.8+464.2)/(2)=257.5</t>
  </si>
  <si>
    <t>(845.7+20.9)/(2)=433.3</t>
  </si>
  <si>
    <t>(29.9+20.9)/(2)=25.4</t>
  </si>
  <si>
    <t>(70.7+940.3)/(2)=505.5</t>
  </si>
  <si>
    <t>(20.9+54.8)/(2)=37.85</t>
  </si>
  <si>
    <t>(49.8+463.2)/(2)=256.5</t>
  </si>
  <si>
    <t>(844.7+19.9)/(2)=432.3</t>
  </si>
  <si>
    <t>(28.9+19.9)/(2)=24.4</t>
  </si>
  <si>
    <t>(69.7+939.3)/(2)=504.5</t>
  </si>
  <si>
    <t>(19.9+53.8)/(2)=36.85</t>
  </si>
  <si>
    <t>(48.8+462.2)/(2)=255.5</t>
  </si>
  <si>
    <t>(843.7+18.9)/(2)=431.3</t>
  </si>
  <si>
    <t>(68.7+938.3)/(2)=503.5</t>
  </si>
  <si>
    <t>(18.9+52.8)/(2)=35.85</t>
  </si>
  <si>
    <t>(47.8+461.2)/(2)=254.5</t>
  </si>
  <si>
    <t>(842.7+17.9)/(2)=430.3</t>
  </si>
  <si>
    <t>(67.7+937.3)/(2)=502.5</t>
  </si>
  <si>
    <t>(17.9+51.8)/(2)=34.85</t>
  </si>
  <si>
    <t>(46.8+460.2)/(2)=253.5</t>
  </si>
  <si>
    <t>(841.7+16.9)/(2)=429.3</t>
  </si>
  <si>
    <t>(66.7+936.3)/(2)=501.5</t>
  </si>
  <si>
    <t>(16.9+50.8)/(2)=33.85</t>
  </si>
  <si>
    <t>(45.8+459.2)/(2)=252.5</t>
  </si>
  <si>
    <t>(840.7+15.9)/(2)=428.3</t>
  </si>
  <si>
    <t>(61.8+935.3)/(2)=498.55</t>
  </si>
  <si>
    <t>(15.9+49.8)/(2)=32.85</t>
  </si>
  <si>
    <t>(44.8+458.2)/(2)=251.5</t>
  </si>
  <si>
    <t>(839.7+14.9)/(2)=427.3</t>
  </si>
  <si>
    <t>(53.8+934.3)/(2)=494.05</t>
  </si>
  <si>
    <t>(14.9+48.8)/(2)=31.85</t>
  </si>
  <si>
    <t>(43.8+21.9)/(2)=32.85</t>
  </si>
  <si>
    <t>(838.7+13.9)/(2)=426.3</t>
  </si>
  <si>
    <t>(52.8+933.3)/(2)=493.05</t>
  </si>
  <si>
    <t>(13.9+47.8)/(2)=30.9</t>
  </si>
  <si>
    <t>(42.8+20.9)/(2)=31.85</t>
  </si>
  <si>
    <t>(837.7+12.9)/(2)=425.3</t>
  </si>
  <si>
    <t>(51.8+932.3)/(2)=492.05</t>
  </si>
  <si>
    <t>(12.9+46.8)/(2)=29.9</t>
  </si>
  <si>
    <t>(27.9+19.9)/(2)=23.9</t>
  </si>
  <si>
    <t>(836.7+12)/(2)=424.35</t>
  </si>
  <si>
    <t>(50.8+532.9)/(2)=291.85</t>
  </si>
  <si>
    <t>(12+45.8)/(2)=28.9</t>
  </si>
  <si>
    <t>(26.9+18.9)/(2)=22.9</t>
  </si>
  <si>
    <t>(835.7+11)/(2)=423.35</t>
  </si>
  <si>
    <t>(47.8+531.9)/(2)=289.85</t>
  </si>
  <si>
    <t>(11+44.8)/(2)=27.9</t>
  </si>
  <si>
    <t>(25.9+17.9)/(2)=21.9</t>
  </si>
  <si>
    <t>(834.7+10)/(2)=422.35</t>
  </si>
  <si>
    <t>(18.9+10)/(2)=14.45</t>
  </si>
  <si>
    <t>(46.8+530.9)/(2)=288.85</t>
  </si>
  <si>
    <t>(24.9+16.9)/(2)=20.9</t>
  </si>
  <si>
    <t>(833.7+9)/(2)=421.35</t>
  </si>
  <si>
    <t>(17.9+9)/(2)=13.45</t>
  </si>
  <si>
    <t>(45.8+529.9)/(2)=287.85</t>
  </si>
  <si>
    <t>(23.9+15.9)/(2)=19.9</t>
  </si>
  <si>
    <t>(832.7+8)/(2)=420.35</t>
  </si>
  <si>
    <t>(16.9+8)/(2)=12.45</t>
  </si>
  <si>
    <t>(44.8+47.8)/(2)=46.3</t>
  </si>
  <si>
    <t>(22.9+14.9)/(2)=18.95</t>
  </si>
  <si>
    <t>(831.7+7)/(2)=419.35</t>
  </si>
  <si>
    <t>(15.9+7)/(2)=11.45</t>
  </si>
  <si>
    <t>(21.9+13.9)/(2)=17.95</t>
  </si>
  <si>
    <t>(830.7+6)/(2)=418.35</t>
  </si>
  <si>
    <t>(14.9+6)/(2)=10.45</t>
  </si>
  <si>
    <t>(20.9+12.9)/(2)=16.95</t>
  </si>
  <si>
    <t>(829.7+5)/(2)=417.35</t>
  </si>
  <si>
    <t>(13.9+5)/(2)=9.45</t>
  </si>
  <si>
    <t>(19.9+12)/(2)=15.95</t>
  </si>
  <si>
    <t>(828.7+4)/(2)=416.35</t>
  </si>
  <si>
    <t>(12.9+4)/(2)=8.45</t>
  </si>
  <si>
    <t>(3+11)/(2)=6.95</t>
  </si>
  <si>
    <t>(827.7+3)/(2)=415.35</t>
  </si>
  <si>
    <t>(12+3)/(2)=7.45</t>
  </si>
  <si>
    <t>(2+10)/(2)=6</t>
  </si>
  <si>
    <t>(826.7+2)/(2)=414.35</t>
  </si>
  <si>
    <t>(11+2)/(2)=6.45</t>
  </si>
  <si>
    <t>(825.7+1)/(2)=413.35</t>
  </si>
  <si>
    <t>(10+1)/(2)=5.5</t>
  </si>
  <si>
    <t>(824.7+0)/(2)=412.35</t>
  </si>
  <si>
    <t>322.7</t>
  </si>
  <si>
    <t>438.3</t>
  </si>
  <si>
    <t>240.6</t>
  </si>
  <si>
    <t>535.4</t>
  </si>
  <si>
    <t>269.4</t>
  </si>
  <si>
    <t>271.4</t>
  </si>
  <si>
    <t>437.3</t>
  </si>
  <si>
    <t>229.6</t>
  </si>
  <si>
    <t>529.9</t>
  </si>
  <si>
    <t>234.1</t>
  </si>
  <si>
    <t>260.5</t>
  </si>
  <si>
    <t>436.3</t>
  </si>
  <si>
    <t>228.6</t>
  </si>
  <si>
    <t>233.1</t>
  </si>
  <si>
    <t>259.5</t>
  </si>
  <si>
    <t>435.3</t>
  </si>
  <si>
    <t>227.6</t>
  </si>
  <si>
    <t>523.4</t>
  </si>
  <si>
    <t>226.6</t>
  </si>
  <si>
    <t>258.5</t>
  </si>
  <si>
    <t>434.3</t>
  </si>
  <si>
    <t>200.7</t>
  </si>
  <si>
    <t>42.8</t>
  </si>
  <si>
    <t>257.5</t>
  </si>
  <si>
    <t>433.3</t>
  </si>
  <si>
    <t>505.5</t>
  </si>
  <si>
    <t>256.5</t>
  </si>
  <si>
    <t>432.3</t>
  </si>
  <si>
    <t>504.5</t>
  </si>
  <si>
    <t>255.5</t>
  </si>
  <si>
    <t>431.3</t>
  </si>
  <si>
    <t>254.5</t>
  </si>
  <si>
    <t>430.3</t>
  </si>
  <si>
    <t>253.5</t>
  </si>
  <si>
    <t>429.3</t>
  </si>
  <si>
    <t>252.5</t>
  </si>
  <si>
    <t>428.3</t>
  </si>
  <si>
    <t>427.3</t>
  </si>
  <si>
    <t>426.3</t>
  </si>
  <si>
    <t>493.1</t>
  </si>
  <si>
    <t>425.3</t>
  </si>
  <si>
    <t>424.3</t>
  </si>
  <si>
    <t>291.8</t>
  </si>
  <si>
    <t>423.3</t>
  </si>
  <si>
    <t>289.9</t>
  </si>
  <si>
    <t>422.3</t>
  </si>
  <si>
    <t>288.9</t>
  </si>
  <si>
    <t>421.3</t>
  </si>
  <si>
    <t>287.9</t>
  </si>
  <si>
    <t>420.3</t>
  </si>
  <si>
    <t>46.3</t>
  </si>
  <si>
    <t>419.3</t>
  </si>
  <si>
    <t>418.3</t>
  </si>
  <si>
    <t>417.4</t>
  </si>
  <si>
    <t>416.4</t>
  </si>
  <si>
    <t>415.4</t>
  </si>
  <si>
    <t>414.4</t>
  </si>
  <si>
    <t>413.4</t>
  </si>
  <si>
    <t>412.4</t>
  </si>
  <si>
    <t>-23.4</t>
  </si>
  <si>
    <t>-2.31</t>
  </si>
  <si>
    <t>967.7</t>
  </si>
  <si>
    <t>973.2</t>
  </si>
  <si>
    <t>35.8</t>
  </si>
  <si>
    <t>1024.5</t>
  </si>
  <si>
    <t>-22.5</t>
  </si>
  <si>
    <t>-2.25</t>
  </si>
  <si>
    <t>996.6</t>
  </si>
  <si>
    <t>2062.9</t>
  </si>
  <si>
    <t>27253.4</t>
  </si>
  <si>
    <t>Schätzung</t>
  </si>
  <si>
    <t>https://miau.my-x.hu/myx-free/coco/engine3.php</t>
  </si>
  <si>
    <t>Richtungen:</t>
  </si>
  <si>
    <t>COCO Y0: 8088728</t>
  </si>
  <si>
    <t>(78.3+380.3)/(2)=229.25</t>
  </si>
  <si>
    <t>(26.1+36.1)/(2)=31.1</t>
  </si>
  <si>
    <t>(30.1+55.2)/(2)=42.65</t>
  </si>
  <si>
    <t>(890+311)/(2)=600.5</t>
  </si>
  <si>
    <t>(148.5+697.3)/(2)=422.9</t>
  </si>
  <si>
    <t>(58.2+319.1)/(2)=188.65</t>
  </si>
  <si>
    <t>(61.2+354.2)/(2)=207.7</t>
  </si>
  <si>
    <t>(25.1+35.1)/(2)=30.1</t>
  </si>
  <si>
    <t>(29.1+54.2)/(2)=41.65</t>
  </si>
  <si>
    <t>(889+310)/(2)=599.5</t>
  </si>
  <si>
    <t>(143.5+696.3)/(2)=419.9</t>
  </si>
  <si>
    <t>(57.2+318.1)/(2)=187.65</t>
  </si>
  <si>
    <t>(60.2+353.2)/(2)=206.7</t>
  </si>
  <si>
    <t>(24.1+24.1)/(2)=24.1</t>
  </si>
  <si>
    <t>(28.1+53.2)/(2)=40.65</t>
  </si>
  <si>
    <t>(888+309)/(2)=598.5</t>
  </si>
  <si>
    <t>(142.5+695.3)/(2)=418.9</t>
  </si>
  <si>
    <t>(56.2+317.1)/(2)=186.65</t>
  </si>
  <si>
    <t>(59.2+352.2)/(2)=205.7</t>
  </si>
  <si>
    <t>(23.1+23.1)/(2)=23.1</t>
  </si>
  <si>
    <t>(27.1+52.2)/(2)=39.65</t>
  </si>
  <si>
    <t>(887+308)/(2)=597.5</t>
  </si>
  <si>
    <t>(137.5+673.3)/(2)=405.35</t>
  </si>
  <si>
    <t>(55.2+316.1)/(2)=185.6</t>
  </si>
  <si>
    <t>(58.2+346.2)/(2)=202.2</t>
  </si>
  <si>
    <t>(22.1+22.1)/(2)=22.05</t>
  </si>
  <si>
    <t>(26.1+51.2)/(2)=38.65</t>
  </si>
  <si>
    <t>(876.9+307)/(2)=592</t>
  </si>
  <si>
    <t>(136.5+672.3)/(2)=404.35</t>
  </si>
  <si>
    <t>(54.2+315.1)/(2)=184.6</t>
  </si>
  <si>
    <t>(57.2+345.2)/(2)=201.15</t>
  </si>
  <si>
    <t>(21.1+21.1)/(2)=21.05</t>
  </si>
  <si>
    <t>(25.1+40.1)/(2)=32.6</t>
  </si>
  <si>
    <t>(869.9+306)/(2)=587.95</t>
  </si>
  <si>
    <t>(135.5+671.3)/(2)=403.35</t>
  </si>
  <si>
    <t>(53.2+314.1)/(2)=183.6</t>
  </si>
  <si>
    <t>(56.2+344.2)/(2)=200.15</t>
  </si>
  <si>
    <t>(20.1+20.1)/(2)=20.05</t>
  </si>
  <si>
    <t>(24.1+39.1)/(2)=31.6</t>
  </si>
  <si>
    <t>(868.9+305)/(2)=586.95</t>
  </si>
  <si>
    <t>(132.4+670.2)/(2)=401.35</t>
  </si>
  <si>
    <t>(52.2+313)/(2)=182.6</t>
  </si>
  <si>
    <t>(55.2+323.1)/(2)=189.15</t>
  </si>
  <si>
    <t>(19.1+19.1)/(2)=19.05</t>
  </si>
  <si>
    <t>(23.1+38.1)/(2)=30.6</t>
  </si>
  <si>
    <t>(867.9+304)/(2)=585.95</t>
  </si>
  <si>
    <t>(131.4+669.2)/(2)=400.35</t>
  </si>
  <si>
    <t>(51.2+312)/(2)=181.6</t>
  </si>
  <si>
    <t>(54.2+322.1)/(2)=188.15</t>
  </si>
  <si>
    <t>(18.1+18.1)/(2)=18.05</t>
  </si>
  <si>
    <t>(22.1+37.1)/(2)=29.6</t>
  </si>
  <si>
    <t>(866.9+303)/(2)=584.95</t>
  </si>
  <si>
    <t>(130.4+668.2)/(2)=399.35</t>
  </si>
  <si>
    <t>(50.2+311)/(2)=180.6</t>
  </si>
  <si>
    <t>(53.2+321.1)/(2)=187.15</t>
  </si>
  <si>
    <t>(17.1+17.1)/(2)=17.05</t>
  </si>
  <si>
    <t>(21.1+36.1)/(2)=28.6</t>
  </si>
  <si>
    <t>(865.9+302)/(2)=583.95</t>
  </si>
  <si>
    <t>(63.2+358.2)/(2)=210.7</t>
  </si>
  <si>
    <t>(49.2+310)/(2)=179.6</t>
  </si>
  <si>
    <t>(52.2+320.1)/(2)=186.1</t>
  </si>
  <si>
    <t>(16.1+16.1)/(2)=16.05</t>
  </si>
  <si>
    <t>(20.1+35.1)/(2)=27.6</t>
  </si>
  <si>
    <t>(864.9+301)/(2)=582.95</t>
  </si>
  <si>
    <t>(62.2+357.2)/(2)=209.7</t>
  </si>
  <si>
    <t>(48.2+309)/(2)=178.6</t>
  </si>
  <si>
    <t>(51.2+319.1)/(2)=185.1</t>
  </si>
  <si>
    <t>(15.1+15.1)/(2)=15.05</t>
  </si>
  <si>
    <t>(19.1+34.1)/(2)=26.6</t>
  </si>
  <si>
    <t>(863.9+300)/(2)=581.95</t>
  </si>
  <si>
    <t>(61.2+356.2)/(2)=208.7</t>
  </si>
  <si>
    <t>(47.2+308)/(2)=177.6</t>
  </si>
  <si>
    <t>(50.2+318.1)/(2)=184.1</t>
  </si>
  <si>
    <t>(14+14)/(2)=14.05</t>
  </si>
  <si>
    <t>(18.1+33.1)/(2)=25.6</t>
  </si>
  <si>
    <t>(862.9+299)/(2)=580.95</t>
  </si>
  <si>
    <t>(60.2+355.2)/(2)=207.7</t>
  </si>
  <si>
    <t>(46.2+307)/(2)=176.6</t>
  </si>
  <si>
    <t>(49.2+317.1)/(2)=183.1</t>
  </si>
  <si>
    <t>(13+13)/(2)=13.05</t>
  </si>
  <si>
    <t>(17.1+32.1)/(2)=24.6</t>
  </si>
  <si>
    <t>(861.9+298)/(2)=579.95</t>
  </si>
  <si>
    <t>(15.1+63.2)/(2)=39.15</t>
  </si>
  <si>
    <t>(45.2+306)/(2)=175.6</t>
  </si>
  <si>
    <t>(48.2+316.1)/(2)=182.1</t>
  </si>
  <si>
    <t>(12+12)/(2)=12.05</t>
  </si>
  <si>
    <t>(16.1+31.1)/(2)=23.6</t>
  </si>
  <si>
    <t>(860.9+297)/(2)=578.95</t>
  </si>
  <si>
    <t>(14+62.2)/(2)=38.15</t>
  </si>
  <si>
    <t>(44.1+305)/(2)=174.6</t>
  </si>
  <si>
    <t>(11+43.1)/(2)=27.1</t>
  </si>
  <si>
    <t>(11+11)/(2)=11.05</t>
  </si>
  <si>
    <t>(15.1+30.1)/(2)=22.6</t>
  </si>
  <si>
    <t>(859.9+296)/(2)=577.95</t>
  </si>
  <si>
    <t>(13+61.2)/(2)=37.1</t>
  </si>
  <si>
    <t>(43.1+304)/(2)=173.6</t>
  </si>
  <si>
    <t>(10+42.1)/(2)=26.1</t>
  </si>
  <si>
    <t>(10+10)/(2)=10.05</t>
  </si>
  <si>
    <t>(14+29.1)/(2)=21.55</t>
  </si>
  <si>
    <t>(858.9+295)/(2)=576.95</t>
  </si>
  <si>
    <t>(12+56.2)/(2)=34.1</t>
  </si>
  <si>
    <t>(42.1+303)/(2)=172.6</t>
  </si>
  <si>
    <t>(9+39.1)/(2)=24.1</t>
  </si>
  <si>
    <t>(9+9)/(2)=9.05</t>
  </si>
  <si>
    <t>(13+28.1)/(2)=20.55</t>
  </si>
  <si>
    <t>(857.9+294)/(2)=575.95</t>
  </si>
  <si>
    <t>(11+52.2)/(2)=31.6</t>
  </si>
  <si>
    <t>(41.1+302)/(2)=171.6</t>
  </si>
  <si>
    <t>(8+38.1)/(2)=23.1</t>
  </si>
  <si>
    <t>(8+8)/(2)=8.05</t>
  </si>
  <si>
    <t>(12+27.1)/(2)=19.55</t>
  </si>
  <si>
    <t>(856.9+293)/(2)=574.95</t>
  </si>
  <si>
    <t>(10+51.2)/(2)=30.6</t>
  </si>
  <si>
    <t>(40.1+301)/(2)=170.55</t>
  </si>
  <si>
    <t>(7+37.1)/(2)=22.05</t>
  </si>
  <si>
    <t>(11+26.1)/(2)=18.55</t>
  </si>
  <si>
    <t>(855.9+292)/(2)=573.9</t>
  </si>
  <si>
    <t>(7+50.2)/(2)=28.6</t>
  </si>
  <si>
    <t>(39.1+300)/(2)=169.55</t>
  </si>
  <si>
    <t>(6+17.1)/(2)=11.55</t>
  </si>
  <si>
    <t>(10+25.1)/(2)=17.55</t>
  </si>
  <si>
    <t>(854.9+291)/(2)=572.9</t>
  </si>
  <si>
    <t>(6+49.2)/(2)=27.6</t>
  </si>
  <si>
    <t>(38.1+299)/(2)=168.55</t>
  </si>
  <si>
    <t>(5+16.1)/(2)=10.55</t>
  </si>
  <si>
    <t>(9+24.1)/(2)=16.55</t>
  </si>
  <si>
    <t>(853.9+290)/(2)=571.9</t>
  </si>
  <si>
    <t>(5+48.2)/(2)=26.6</t>
  </si>
  <si>
    <t>(37.1+298)/(2)=167.55</t>
  </si>
  <si>
    <t>(4+15.1)/(2)=9.55</t>
  </si>
  <si>
    <t>(8+23.1)/(2)=15.55</t>
  </si>
  <si>
    <t>(839.8+36.1)/(2)=437.95</t>
  </si>
  <si>
    <t>(4+25.1)/(2)=14.55</t>
  </si>
  <si>
    <t>(36.1+51.2)/(2)=43.65</t>
  </si>
  <si>
    <t>(3+14)/(2)=8.55</t>
  </si>
  <si>
    <t>(7+22.1)/(2)=14.55</t>
  </si>
  <si>
    <t>(827.8+3)/(2)=415.4</t>
  </si>
  <si>
    <t>(3+17.1)/(2)=10.05</t>
  </si>
  <si>
    <t>(2+13)/(2)=7.55</t>
  </si>
  <si>
    <t>(6+2)/(2)=4</t>
  </si>
  <si>
    <t>(826.8+2)/(2)=414.4</t>
  </si>
  <si>
    <t>(2+16.1)/(2)=9.05</t>
  </si>
  <si>
    <t>(1+12)/(2)=6.5</t>
  </si>
  <si>
    <t>(825.8+1)/(2)=413.4</t>
  </si>
  <si>
    <t>(824.8+0)/(2)=412.4</t>
  </si>
  <si>
    <t>229.3</t>
  </si>
  <si>
    <t>42.6</t>
  </si>
  <si>
    <t>600.5</t>
  </si>
  <si>
    <t>422.9</t>
  </si>
  <si>
    <t>188.6</t>
  </si>
  <si>
    <t>41.6</t>
  </si>
  <si>
    <t>599.5</t>
  </si>
  <si>
    <t>419.9</t>
  </si>
  <si>
    <t>187.6</t>
  </si>
  <si>
    <t>40.6</t>
  </si>
  <si>
    <t>598.5</t>
  </si>
  <si>
    <t>418.9</t>
  </si>
  <si>
    <t>186.6</t>
  </si>
  <si>
    <t>205.7</t>
  </si>
  <si>
    <t>39.6</t>
  </si>
  <si>
    <t>597.5</t>
  </si>
  <si>
    <t>405.4</t>
  </si>
  <si>
    <t>185.6</t>
  </si>
  <si>
    <t>202.2</t>
  </si>
  <si>
    <t>38.6</t>
  </si>
  <si>
    <t>404.4</t>
  </si>
  <si>
    <t>184.6</t>
  </si>
  <si>
    <t>201.2</t>
  </si>
  <si>
    <t>32.6</t>
  </si>
  <si>
    <t>403.4</t>
  </si>
  <si>
    <t>183.6</t>
  </si>
  <si>
    <t>200.2</t>
  </si>
  <si>
    <t>31.6</t>
  </si>
  <si>
    <t>182.6</t>
  </si>
  <si>
    <t>189.1</t>
  </si>
  <si>
    <t>181.6</t>
  </si>
  <si>
    <t>188.1</t>
  </si>
  <si>
    <t>180.6</t>
  </si>
  <si>
    <t>187.1</t>
  </si>
  <si>
    <t>210.7</t>
  </si>
  <si>
    <t>179.6</t>
  </si>
  <si>
    <t>186.1</t>
  </si>
  <si>
    <t>178.6</t>
  </si>
  <si>
    <t>185.1</t>
  </si>
  <si>
    <t>177.6</t>
  </si>
  <si>
    <t>184.1</t>
  </si>
  <si>
    <t>580.9</t>
  </si>
  <si>
    <t>176.6</t>
  </si>
  <si>
    <t>183.1</t>
  </si>
  <si>
    <t>579.9</t>
  </si>
  <si>
    <t>39.1</t>
  </si>
  <si>
    <t>175.6</t>
  </si>
  <si>
    <t>182.1</t>
  </si>
  <si>
    <t>578.9</t>
  </si>
  <si>
    <t>38.1</t>
  </si>
  <si>
    <t>174.6</t>
  </si>
  <si>
    <t>577.9</t>
  </si>
  <si>
    <t>37.1</t>
  </si>
  <si>
    <t>173.6</t>
  </si>
  <si>
    <t>576.9</t>
  </si>
  <si>
    <t>34.1</t>
  </si>
  <si>
    <t>172.6</t>
  </si>
  <si>
    <t>575.9</t>
  </si>
  <si>
    <t>171.6</t>
  </si>
  <si>
    <t>574.9</t>
  </si>
  <si>
    <t>170.6</t>
  </si>
  <si>
    <t>573.9</t>
  </si>
  <si>
    <t>169.6</t>
  </si>
  <si>
    <t>572.9</t>
  </si>
  <si>
    <t>168.6</t>
  </si>
  <si>
    <t>571.9</t>
  </si>
  <si>
    <t>167.6</t>
  </si>
  <si>
    <t>43.6</t>
  </si>
  <si>
    <t>-3.4</t>
  </si>
  <si>
    <t>-0.33</t>
  </si>
  <si>
    <t>0.48</t>
  </si>
  <si>
    <t>-0.29</t>
  </si>
  <si>
    <t>1052.5</t>
  </si>
  <si>
    <t>-27.5</t>
  </si>
  <si>
    <t>-2.68</t>
  </si>
  <si>
    <t>1012.9</t>
  </si>
  <si>
    <t>1027.4</t>
  </si>
  <si>
    <t>1011.4</t>
  </si>
  <si>
    <t>0.94</t>
  </si>
  <si>
    <t>-1.15</t>
  </si>
  <si>
    <t>1018.9</t>
  </si>
  <si>
    <t>1066.6</t>
  </si>
  <si>
    <t>-27.6</t>
  </si>
  <si>
    <t>-2.66</t>
  </si>
  <si>
    <t>1048.5</t>
  </si>
  <si>
    <t>-3.5</t>
  </si>
  <si>
    <t>1073.1</t>
  </si>
  <si>
    <t>-28.1</t>
  </si>
  <si>
    <t>-2.69</t>
  </si>
  <si>
    <t>-0.1</t>
  </si>
  <si>
    <t>1017.9</t>
  </si>
  <si>
    <t>1032.5</t>
  </si>
  <si>
    <t>-0.34</t>
  </si>
  <si>
    <t>1016.9</t>
  </si>
  <si>
    <t>1023.9</t>
  </si>
  <si>
    <t>0.78</t>
  </si>
  <si>
    <t>1015.4</t>
  </si>
  <si>
    <t>27889.9</t>
  </si>
  <si>
    <r>
      <t xml:space="preserve">A futtatás idôtartama: </t>
    </r>
    <r>
      <rPr>
        <b/>
        <sz val="11"/>
        <color theme="1"/>
        <rFont val="Calibri"/>
        <family val="2"/>
        <scheme val="minor"/>
      </rPr>
      <t>0.08 mp (0 p)</t>
    </r>
  </si>
  <si>
    <t>COCO Y0: 7244781</t>
  </si>
  <si>
    <t>(136.6+517.5)/(2)=327.05</t>
  </si>
  <si>
    <t>(740.8+29.9)/(2)=385.35</t>
  </si>
  <si>
    <t>(29.9+29.9)/(2)=29.9</t>
  </si>
  <si>
    <t>(54.8+426.7)/(2)=240.8</t>
  </si>
  <si>
    <t>(232.3+969.1)/(2)=600.7</t>
  </si>
  <si>
    <t>(92.7+451.7)/(2)=272.2</t>
  </si>
  <si>
    <t>(135.6+516.5)/(2)=326.05</t>
  </si>
  <si>
    <t>(739.8+28.9)/(2)=384.35</t>
  </si>
  <si>
    <t>(28.9+28.9)/(2)=28.9</t>
  </si>
  <si>
    <t>(31.9+425.7)/(2)=228.8</t>
  </si>
  <si>
    <t>(231.3+968.1)/(2)=599.7</t>
  </si>
  <si>
    <t>(91.7+421.7)/(2)=256.75</t>
  </si>
  <si>
    <t>(134.6+482.6)/(2)=308.6</t>
  </si>
  <si>
    <t>(738.8+27.9)/(2)=383.35</t>
  </si>
  <si>
    <t>(27.9+27.9)/(2)=27.9</t>
  </si>
  <si>
    <t>(30.9+424.7)/(2)=227.8</t>
  </si>
  <si>
    <t>(230.3+967.1)/(2)=598.7</t>
  </si>
  <si>
    <t>(90.7+420.7)/(2)=255.75</t>
  </si>
  <si>
    <t>(133.6+481.6)/(2)=307.6</t>
  </si>
  <si>
    <t>(737.8+26.9)/(2)=382.35</t>
  </si>
  <si>
    <t>(26.9+26.9)/(2)=26.9</t>
  </si>
  <si>
    <t>(29.9+423.7)/(2)=226.85</t>
  </si>
  <si>
    <t>(229.3+966.1)/(2)=597.7</t>
  </si>
  <si>
    <t>(66.8+419.8)/(2)=243.3</t>
  </si>
  <si>
    <t>(127.6+480.6)/(2)=304.1</t>
  </si>
  <si>
    <t>(736.8+25.9)/(2)=381.35</t>
  </si>
  <si>
    <t>(25.9+25.9)/(2)=25.9</t>
  </si>
  <si>
    <t>(28.9+387.8)/(2)=208.4</t>
  </si>
  <si>
    <t>(174.5+927.2)/(2)=550.85</t>
  </si>
  <si>
    <t>(65.8+418.8)/(2)=242.3</t>
  </si>
  <si>
    <t>(122.6+479.6)/(2)=301.1</t>
  </si>
  <si>
    <t>(735.8+24.9)/(2)=380.35</t>
  </si>
  <si>
    <t>(24.9+24.9)/(2)=24.95</t>
  </si>
  <si>
    <t>(27.9+24.9)/(2)=26.4</t>
  </si>
  <si>
    <t>(173.5+926.2)/(2)=549.85</t>
  </si>
  <si>
    <t>(51.8+49.9)/(2)=50.85</t>
  </si>
  <si>
    <t>(121.6+478.6)/(2)=300.1</t>
  </si>
  <si>
    <t>(734.8+23.9)/(2)=379.35</t>
  </si>
  <si>
    <t>(23.9+23.9)/(2)=23.95</t>
  </si>
  <si>
    <t>(122.6+925.2)/(2)=523.95</t>
  </si>
  <si>
    <t>(50.8+48.9)/(2)=49.85</t>
  </si>
  <si>
    <t>(120.6+477.6)/(2)=299.1</t>
  </si>
  <si>
    <t>(733.8+22.9)/(2)=378.35</t>
  </si>
  <si>
    <t>(22.9+22.9)/(2)=22.95</t>
  </si>
  <si>
    <t>(121.6+924.3)/(2)=522.95</t>
  </si>
  <si>
    <t>(49.9+47.9)/(2)=48.85</t>
  </si>
  <si>
    <t>(119.6+476.6)/(2)=298.1</t>
  </si>
  <si>
    <t>(732.8+21.9)/(2)=377.4</t>
  </si>
  <si>
    <t>(21.9+21.9)/(2)=21.95</t>
  </si>
  <si>
    <t>(120.6+916.3)/(2)=518.45</t>
  </si>
  <si>
    <t>(48.9+46.9)/(2)=47.85</t>
  </si>
  <si>
    <t>(118.6+475.6)/(2)=297.1</t>
  </si>
  <si>
    <t>(731.8+20.9)/(2)=376.4</t>
  </si>
  <si>
    <t>(20.9+20.9)/(2)=20.95</t>
  </si>
  <si>
    <t>(117.6+915.3)/(2)=516.45</t>
  </si>
  <si>
    <t>(47.9+45.9)/(2)=46.85</t>
  </si>
  <si>
    <t>(117.6+474.6)/(2)=296.1</t>
  </si>
  <si>
    <t>(730.8+19.9)/(2)=375.4</t>
  </si>
  <si>
    <t>(19.9+19.9)/(2)=19.95</t>
  </si>
  <si>
    <t>(116.7+914.3)/(2)=515.45</t>
  </si>
  <si>
    <t>(46.9+44.9)/(2)=45.85</t>
  </si>
  <si>
    <t>(116.7+473.6)/(2)=295.1</t>
  </si>
  <si>
    <t>(729.8+18.9)/(2)=374.4</t>
  </si>
  <si>
    <t>(115.7+913.3)/(2)=514.45</t>
  </si>
  <si>
    <t>(45.9+43.9)/(2)=44.85</t>
  </si>
  <si>
    <t>(115.7+39.9)/(2)=77.75</t>
  </si>
  <si>
    <t>(728.8+17.9)/(2)=373.4</t>
  </si>
  <si>
    <t>(114.7+912.3)/(2)=513.45</t>
  </si>
  <si>
    <t>(44.9+42.9)/(2)=43.85</t>
  </si>
  <si>
    <t>(93.7+38.9)/(2)=66.3</t>
  </si>
  <si>
    <t>(727.8+16.9)/(2)=372.4</t>
  </si>
  <si>
    <t>(113.7+911.3)/(2)=512.5</t>
  </si>
  <si>
    <t>(43.9+41.9)/(2)=42.85</t>
  </si>
  <si>
    <t>(92.7+37.9)/(2)=65.3</t>
  </si>
  <si>
    <t>(726.8+16)/(2)=371.4</t>
  </si>
  <si>
    <t>(87.7+910.3)/(2)=499</t>
  </si>
  <si>
    <t>(42.9+40.9)/(2)=41.9</t>
  </si>
  <si>
    <t>(86.7+36.9)/(2)=61.8</t>
  </si>
  <si>
    <t>(725.8+15)/(2)=370.4</t>
  </si>
  <si>
    <t>(15+15)/(2)=14.95</t>
  </si>
  <si>
    <t>(86.7+909.3)/(2)=498</t>
  </si>
  <si>
    <t>(41.9+39.9)/(2)=40.9</t>
  </si>
  <si>
    <t>(85.7+35.9)/(2)=60.8</t>
  </si>
  <si>
    <t>(724.8+14)/(2)=369.4</t>
  </si>
  <si>
    <t>(14+14)/(2)=13.95</t>
  </si>
  <si>
    <t>(85.7+908.3)/(2)=497</t>
  </si>
  <si>
    <t>(40.9+15)/(2)=27.9</t>
  </si>
  <si>
    <t>(84.7+34.9)/(2)=59.8</t>
  </si>
  <si>
    <t>(723.8+13)/(2)=368.4</t>
  </si>
  <si>
    <t>(13+13)/(2)=12.95</t>
  </si>
  <si>
    <t>(84.7+907.3)/(2)=496</t>
  </si>
  <si>
    <t>(39.9+14)/(2)=26.9</t>
  </si>
  <si>
    <t>(83.8+33.9)/(2)=58.8</t>
  </si>
  <si>
    <t>(722.8+12)/(2)=367.4</t>
  </si>
  <si>
    <t>(74.8+501.5)/(2)=288.15</t>
  </si>
  <si>
    <t>(38.9+13)/(2)=25.9</t>
  </si>
  <si>
    <t>(82.8+32.9)/(2)=57.85</t>
  </si>
  <si>
    <t>(721.9+11)/(2)=366.4</t>
  </si>
  <si>
    <t>(64.8+500.5)/(2)=282.65</t>
  </si>
  <si>
    <t>(37.9+12)/(2)=24.95</t>
  </si>
  <si>
    <t>(81.8+31.9)/(2)=56.85</t>
  </si>
  <si>
    <t>(720.9+10)/(2)=365.4</t>
  </si>
  <si>
    <t>(63.8+499.5)/(2)=281.65</t>
  </si>
  <si>
    <t>(36.9+11)/(2)=23.95</t>
  </si>
  <si>
    <t>(80.8+30.9)/(2)=55.85</t>
  </si>
  <si>
    <t>(719.9+9)/(2)=364.4</t>
  </si>
  <si>
    <t>(62.8+498.5)/(2)=280.65</t>
  </si>
  <si>
    <t>(35.9+10)/(2)=22.95</t>
  </si>
  <si>
    <t>(79.8+29.9)/(2)=54.85</t>
  </si>
  <si>
    <t>(718.9+8)/(2)=363.4</t>
  </si>
  <si>
    <t>(61.8+71.8)/(2)=66.8</t>
  </si>
  <si>
    <t>(34.9+9)/(2)=21.95</t>
  </si>
  <si>
    <t>(63.8+28.9)/(2)=46.35</t>
  </si>
  <si>
    <t>(717.9+7)/(2)=362.4</t>
  </si>
  <si>
    <t>(37.9+38.9)/(2)=38.4</t>
  </si>
  <si>
    <t>(7+8)/(2)=7.5</t>
  </si>
  <si>
    <t>(62.8+27.9)/(2)=45.35</t>
  </si>
  <si>
    <t>(716.9+6)/(2)=361.4</t>
  </si>
  <si>
    <t>(36.9+37.9)/(2)=37.4</t>
  </si>
  <si>
    <t>(6+7)/(2)=6.5</t>
  </si>
  <si>
    <t>(61.8+19.9)/(2)=40.9</t>
  </si>
  <si>
    <t>(715.9+5)/(2)=360.45</t>
  </si>
  <si>
    <t>(35.9+36.9)/(2)=36.4</t>
  </si>
  <si>
    <t>(5+6)/(2)=5.5</t>
  </si>
  <si>
    <t>(34.9+18.9)/(2)=26.9</t>
  </si>
  <si>
    <t>(714.9+4)/(2)=359.45</t>
  </si>
  <si>
    <t>(34.9+35.9)/(2)=35.4</t>
  </si>
  <si>
    <t>(4+5)/(2)=4.5</t>
  </si>
  <si>
    <t>(33.9+17.9)/(2)=25.9</t>
  </si>
  <si>
    <t>(713.9+3)/(2)=358.45</t>
  </si>
  <si>
    <t>(33.9+34.9)/(2)=34.4</t>
  </si>
  <si>
    <t>(3+4)/(2)=3.5</t>
  </si>
  <si>
    <t>(32.9+16.9)/(2)=24.95</t>
  </si>
  <si>
    <t>(703.9+2)/(2)=352.95</t>
  </si>
  <si>
    <t>(30.9+2)/(2)=16.45</t>
  </si>
  <si>
    <t>(2+3)/(2)=2.5</t>
  </si>
  <si>
    <t>(31.9+16)/(2)=23.95</t>
  </si>
  <si>
    <t>(702.9+1)/(2)=351.95</t>
  </si>
  <si>
    <t>(29.9+1)/(2)=15.45</t>
  </si>
  <si>
    <t>(1+2)/(2)=1.5</t>
  </si>
  <si>
    <t>(701.9+0)/(2)=350.95</t>
  </si>
  <si>
    <t>385.4</t>
  </si>
  <si>
    <t>240.8</t>
  </si>
  <si>
    <t>600.7</t>
  </si>
  <si>
    <t>272.2</t>
  </si>
  <si>
    <t>384.4</t>
  </si>
  <si>
    <t>228.8</t>
  </si>
  <si>
    <t>599.7</t>
  </si>
  <si>
    <t>256.7</t>
  </si>
  <si>
    <t>308.6</t>
  </si>
  <si>
    <t>383.4</t>
  </si>
  <si>
    <t>227.8</t>
  </si>
  <si>
    <t>598.7</t>
  </si>
  <si>
    <t>255.7</t>
  </si>
  <si>
    <t>307.6</t>
  </si>
  <si>
    <t>382.4</t>
  </si>
  <si>
    <t>226.8</t>
  </si>
  <si>
    <t>597.7</t>
  </si>
  <si>
    <t>243.3</t>
  </si>
  <si>
    <t>304.1</t>
  </si>
  <si>
    <t>381.4</t>
  </si>
  <si>
    <t>208.4</t>
  </si>
  <si>
    <t>550.9</t>
  </si>
  <si>
    <t>242.3</t>
  </si>
  <si>
    <t>301.1</t>
  </si>
  <si>
    <t>380.4</t>
  </si>
  <si>
    <t>549.9</t>
  </si>
  <si>
    <t>50.8</t>
  </si>
  <si>
    <t>300.1</t>
  </si>
  <si>
    <t>379.4</t>
  </si>
  <si>
    <t>523.9</t>
  </si>
  <si>
    <t>49.9</t>
  </si>
  <si>
    <t>299.1</t>
  </si>
  <si>
    <t>378.4</t>
  </si>
  <si>
    <t>522.9</t>
  </si>
  <si>
    <t>48.9</t>
  </si>
  <si>
    <t>298.1</t>
  </si>
  <si>
    <t>377.4</t>
  </si>
  <si>
    <t>518.5</t>
  </si>
  <si>
    <t>47.9</t>
  </si>
  <si>
    <t>297.1</t>
  </si>
  <si>
    <t>376.4</t>
  </si>
  <si>
    <t>516.5</t>
  </si>
  <si>
    <t>46.9</t>
  </si>
  <si>
    <t>296.1</t>
  </si>
  <si>
    <t>375.4</t>
  </si>
  <si>
    <t>515.5</t>
  </si>
  <si>
    <t>45.9</t>
  </si>
  <si>
    <t>295.1</t>
  </si>
  <si>
    <t>374.4</t>
  </si>
  <si>
    <t>514.5</t>
  </si>
  <si>
    <t>44.9</t>
  </si>
  <si>
    <t>77.8</t>
  </si>
  <si>
    <t>373.4</t>
  </si>
  <si>
    <t>513.5</t>
  </si>
  <si>
    <t>43.9</t>
  </si>
  <si>
    <t>66.3</t>
  </si>
  <si>
    <t>372.4</t>
  </si>
  <si>
    <t>512.5</t>
  </si>
  <si>
    <t>42.9</t>
  </si>
  <si>
    <t>65.3</t>
  </si>
  <si>
    <t>371.4</t>
  </si>
  <si>
    <t>41.9</t>
  </si>
  <si>
    <t>61.8</t>
  </si>
  <si>
    <t>370.4</t>
  </si>
  <si>
    <t>40.9</t>
  </si>
  <si>
    <t>60.8</t>
  </si>
  <si>
    <t>369.4</t>
  </si>
  <si>
    <t>59.8</t>
  </si>
  <si>
    <t>368.4</t>
  </si>
  <si>
    <t>58.8</t>
  </si>
  <si>
    <t>367.4</t>
  </si>
  <si>
    <t>288.1</t>
  </si>
  <si>
    <t>57.8</t>
  </si>
  <si>
    <t>366.4</t>
  </si>
  <si>
    <t>282.7</t>
  </si>
  <si>
    <t>56.8</t>
  </si>
  <si>
    <t>365.4</t>
  </si>
  <si>
    <t>281.7</t>
  </si>
  <si>
    <t>55.8</t>
  </si>
  <si>
    <t>364.4</t>
  </si>
  <si>
    <t>280.7</t>
  </si>
  <si>
    <t>54.8</t>
  </si>
  <si>
    <t>363.4</t>
  </si>
  <si>
    <t>66.8</t>
  </si>
  <si>
    <t>362.4</t>
  </si>
  <si>
    <t>361.4</t>
  </si>
  <si>
    <t>360.4</t>
  </si>
  <si>
    <t>359.4</t>
  </si>
  <si>
    <t>358.4</t>
  </si>
  <si>
    <t>352.9</t>
  </si>
  <si>
    <t>991.6</t>
  </si>
  <si>
    <t>-2.5</t>
  </si>
  <si>
    <t>-0.25</t>
  </si>
  <si>
    <t>1016.5</t>
  </si>
  <si>
    <t>-16.5</t>
  </si>
  <si>
    <t>-1.65</t>
  </si>
  <si>
    <t>-5.5</t>
  </si>
  <si>
    <t>-0.55</t>
  </si>
  <si>
    <t>-26.9</t>
  </si>
  <si>
    <t>977.6</t>
  </si>
  <si>
    <t>962.6</t>
  </si>
  <si>
    <t>975.6</t>
  </si>
  <si>
    <t>955.7</t>
  </si>
  <si>
    <t>44.3</t>
  </si>
  <si>
    <t>996.5</t>
  </si>
  <si>
    <t>1014.5</t>
  </si>
  <si>
    <t>-14.5</t>
  </si>
  <si>
    <t>-1.45</t>
  </si>
  <si>
    <t>1020.5</t>
  </si>
  <si>
    <t>-20.5</t>
  </si>
  <si>
    <t>-2.05</t>
  </si>
  <si>
    <t>1012.5</t>
  </si>
  <si>
    <t>-12.5</t>
  </si>
  <si>
    <t>-1.25</t>
  </si>
  <si>
    <t>-1.5</t>
  </si>
  <si>
    <t>-0.15</t>
  </si>
  <si>
    <t>-24.5</t>
  </si>
  <si>
    <t>-2.45</t>
  </si>
  <si>
    <t>-1.7</t>
  </si>
  <si>
    <t>31000.1</t>
  </si>
  <si>
    <t>0.1</t>
  </si>
  <si>
    <t>Albania</t>
  </si>
  <si>
    <t>Turkey</t>
  </si>
  <si>
    <t>Arbeitslose</t>
  </si>
  <si>
    <t>Bildung</t>
  </si>
  <si>
    <t>Nicht Eu Länder</t>
  </si>
  <si>
    <t>https://de.wikipedia.org/wiki/Liste_von_Staaten_und_Territorien_nach_Einwohnerzahl</t>
  </si>
  <si>
    <t>https://de.wikipedia.org/wiki/Liste_von_Staaten_und_Territorien_nach_Fl%C3%A4che</t>
  </si>
  <si>
    <t>Fläche der nicht EU Länder</t>
  </si>
  <si>
    <t>GDP nicht EU Länder</t>
  </si>
  <si>
    <t>https://data.worldbank.org/indicator/NY.GDP.MKTP.KD.ZG?locations=AL</t>
  </si>
  <si>
    <t>Arbeitslosigkeit</t>
  </si>
  <si>
    <t>https://de.statista.com/statistik/daten/studie/394891/umfrage/arbeitslosenquote-in-albanien/</t>
  </si>
  <si>
    <t>https://de.statista.com/statistik/daten/studie/17330/umfrage/arbeitslosenquote-in-der-tuerkei/</t>
  </si>
  <si>
    <t>https://de.statista.com/statistik/daten/studie/232508/umfrage/arbeitslosenquote-in-der-ukraine/</t>
  </si>
  <si>
    <t>https://de.statista.com/statistik/daten/studie/368654/umfrage/arbeitslosenquote-in-serbien/</t>
  </si>
  <si>
    <t>Kriminalitätsindex nicht EU</t>
  </si>
  <si>
    <t>https://www.numbeo.com/crime/rankings_by_country.jsp</t>
  </si>
  <si>
    <t>Gesundheit nicht EU</t>
  </si>
  <si>
    <t>https://www.numbeo.com/health-care/rankings_by_country.jsp</t>
  </si>
  <si>
    <t>Lebenskoten nicht EU</t>
  </si>
  <si>
    <t>https://www.numbeo.com/cost-of-living/rankings_by_country.jsp</t>
  </si>
  <si>
    <t>Egyéb forrás:</t>
  </si>
  <si>
    <t>https://openjournals.wu.ac.at/ojs/index.php/region/article/view/43</t>
  </si>
  <si>
    <t>https://wirtschaft.thueringen.de/fileadmin/user_upload/Publikationen/Pub_Sammelband_Wohlfahrtsmessung.pdf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</si>
</sst>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8000000000000007"/>
      <color theme="1"/>
      <name val="Calibri"/>
      <family val="2"/>
      <scheme val="minor"/>
    </font>
    <font>
      <b/>
      <sz val="9.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7"/>
      <color rgb="FF20212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333333"/>
      <name val="Arial"/>
      <family val="2"/>
    </font>
    <font>
      <sz val="12"/>
      <color theme="1"/>
      <name val="Arial Unicode MS"/>
      <family val="2"/>
    </font>
    <font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02122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8.8000000000000007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4"/>
      <color rgb="FF000000"/>
      <name val="Times New Roman"/>
      <family val="1"/>
    </font>
    <font>
      <sz val="6"/>
      <color rgb="FF000000"/>
      <name val="Verdana"/>
      <family val="2"/>
    </font>
    <font>
      <b/>
      <sz val="6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6"/>
      <color rgb="FF333333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rgb="FFFFFFFF"/>
      <name val="Verdana"/>
      <family val="2"/>
    </font>
    <font>
      <sz val="11"/>
      <color rgb="FF333333"/>
      <name val="Verdana"/>
      <family val="2"/>
    </font>
    <font>
      <b/>
      <sz val="9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333333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Times New Roman"/>
      <family val="1"/>
    </font>
    <font>
      <b/>
      <sz val="10"/>
      <color rgb="FFFFFFFF"/>
      <name val="Verdana"/>
      <family val="2"/>
    </font>
    <font>
      <u/>
      <sz val="10"/>
      <color theme="10"/>
      <name val="Calibri"/>
      <family val="2"/>
      <scheme val="minor"/>
    </font>
    <font>
      <b/>
      <sz val="10"/>
      <color rgb="FF333333"/>
      <name val="Verdana"/>
      <family val="2"/>
    </font>
    <font>
      <sz val="14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4"/>
      <color rgb="FF000000"/>
      <name val="Verdana"/>
      <family val="2"/>
    </font>
    <font>
      <b/>
      <sz val="14"/>
      <color rgb="FFFFFFFF"/>
      <name val="Verdana"/>
      <family val="2"/>
    </font>
    <font>
      <sz val="14"/>
      <color rgb="FF333333"/>
      <name val="Verdana"/>
      <family val="2"/>
    </font>
    <font>
      <u/>
      <sz val="14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ck">
        <color theme="1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medium">
        <color rgb="FF666666"/>
      </left>
      <right/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9" fontId="0" fillId="0" borderId="0" xfId="0" applyNumberFormat="1" applyAlignment="1">
      <alignment vertical="center" wrapText="1"/>
    </xf>
    <xf numFmtId="2" fontId="0" fillId="0" borderId="0" xfId="0" applyNumberFormat="1"/>
    <xf numFmtId="10" fontId="5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 applyFill="1" applyBorder="1"/>
    <xf numFmtId="0" fontId="1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10" fontId="9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right" vertical="center" wrapText="1"/>
    </xf>
    <xf numFmtId="165" fontId="7" fillId="0" borderId="0" xfId="0" applyNumberFormat="1" applyFont="1"/>
    <xf numFmtId="0" fontId="11" fillId="0" borderId="0" xfId="0" applyFont="1" applyAlignment="1">
      <alignment vertical="center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 applyFill="1" applyBorder="1"/>
    <xf numFmtId="0" fontId="7" fillId="0" borderId="0" xfId="0" applyFont="1" applyAlignment="1">
      <alignment vertical="center"/>
    </xf>
    <xf numFmtId="3" fontId="7" fillId="5" borderId="2" xfId="0" applyNumberFormat="1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Border="1" applyAlignment="1">
      <alignment vertical="center" wrapText="1"/>
    </xf>
    <xf numFmtId="3" fontId="15" fillId="5" borderId="4" xfId="0" applyNumberFormat="1" applyFont="1" applyFill="1" applyBorder="1" applyAlignment="1">
      <alignment vertical="center" wrapText="1"/>
    </xf>
    <xf numFmtId="3" fontId="15" fillId="4" borderId="5" xfId="0" applyNumberFormat="1" applyFont="1" applyFill="1" applyBorder="1" applyAlignment="1">
      <alignment vertical="center" wrapText="1"/>
    </xf>
    <xf numFmtId="10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1"/>
    <xf numFmtId="1" fontId="0" fillId="0" borderId="0" xfId="0" applyNumberFormat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10" fontId="7" fillId="0" borderId="0" xfId="0" applyNumberFormat="1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16" fontId="24" fillId="4" borderId="8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7" fontId="24" fillId="4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1" fontId="30" fillId="5" borderId="2" xfId="0" applyNumberFormat="1" applyFont="1" applyFill="1" applyBorder="1" applyAlignment="1">
      <alignment horizontal="center" vertical="center" wrapText="1"/>
    </xf>
    <xf numFmtId="1" fontId="31" fillId="5" borderId="2" xfId="0" applyNumberFormat="1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1" fillId="0" borderId="0" xfId="0" applyFont="1"/>
    <xf numFmtId="0" fontId="37" fillId="8" borderId="7" xfId="0" applyFont="1" applyFill="1" applyBorder="1" applyAlignment="1">
      <alignment horizontal="center" vertical="center" wrapText="1"/>
    </xf>
    <xf numFmtId="16" fontId="32" fillId="4" borderId="8" xfId="0" applyNumberFormat="1" applyFont="1" applyFill="1" applyBorder="1" applyAlignment="1">
      <alignment horizontal="center" vertical="center" wrapText="1"/>
    </xf>
    <xf numFmtId="17" fontId="32" fillId="4" borderId="8" xfId="0" applyNumberFormat="1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left" vertical="center" wrapText="1"/>
    </xf>
    <xf numFmtId="0" fontId="38" fillId="0" borderId="0" xfId="1" applyFont="1"/>
    <xf numFmtId="0" fontId="32" fillId="0" borderId="0" xfId="0" applyFont="1"/>
    <xf numFmtId="0" fontId="40" fillId="0" borderId="0" xfId="0" applyFont="1"/>
    <xf numFmtId="0" fontId="41" fillId="0" borderId="0" xfId="0" applyFont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0" fontId="43" fillId="8" borderId="7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16" fontId="44" fillId="4" borderId="8" xfId="0" applyNumberFormat="1" applyFont="1" applyFill="1" applyBorder="1" applyAlignment="1">
      <alignment horizontal="center" vertical="center" wrapText="1"/>
    </xf>
    <xf numFmtId="0" fontId="43" fillId="8" borderId="7" xfId="0" applyFont="1" applyFill="1" applyBorder="1" applyAlignment="1">
      <alignment horizontal="left" vertical="center" wrapText="1"/>
    </xf>
    <xf numFmtId="0" fontId="45" fillId="0" borderId="0" xfId="1" applyFont="1"/>
    <xf numFmtId="0" fontId="44" fillId="0" borderId="0" xfId="0" applyFont="1"/>
    <xf numFmtId="0" fontId="0" fillId="10" borderId="0" xfId="0" applyFill="1"/>
    <xf numFmtId="0" fontId="0" fillId="12" borderId="0" xfId="0" applyFill="1"/>
    <xf numFmtId="0" fontId="0" fillId="13" borderId="0" xfId="0" applyFill="1"/>
    <xf numFmtId="0" fontId="12" fillId="0" borderId="12" xfId="0" applyFont="1" applyBorder="1" applyAlignment="1">
      <alignment vertical="center"/>
    </xf>
    <xf numFmtId="3" fontId="7" fillId="0" borderId="12" xfId="0" applyNumberFormat="1" applyFont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3" fontId="7" fillId="5" borderId="13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ill="1"/>
    <xf numFmtId="0" fontId="0" fillId="14" borderId="0" xfId="0" applyFill="1"/>
    <xf numFmtId="0" fontId="0" fillId="14" borderId="14" xfId="0" applyFill="1" applyBorder="1"/>
    <xf numFmtId="0" fontId="29" fillId="6" borderId="10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0" fillId="15" borderId="0" xfId="0" applyFill="1"/>
    <xf numFmtId="0" fontId="33" fillId="0" borderId="0" xfId="0" applyFont="1" applyFill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vertical="center"/>
    </xf>
    <xf numFmtId="3" fontId="7" fillId="5" borderId="17" xfId="0" applyNumberFormat="1" applyFont="1" applyFill="1" applyBorder="1" applyAlignment="1">
      <alignment vertical="center" wrapText="1"/>
    </xf>
    <xf numFmtId="0" fontId="12" fillId="0" borderId="16" xfId="0" applyFont="1" applyBorder="1" applyAlignment="1">
      <alignment vertical="center"/>
    </xf>
    <xf numFmtId="3" fontId="7" fillId="0" borderId="16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6" fontId="24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4" fillId="0" borderId="0" xfId="1" applyFill="1" applyBorder="1"/>
    <xf numFmtId="0" fontId="25" fillId="0" borderId="0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65" fontId="0" fillId="0" borderId="9" xfId="0" applyNumberFormat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vertical="center" wrapText="1"/>
    </xf>
    <xf numFmtId="3" fontId="6" fillId="4" borderId="9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9" fontId="0" fillId="0" borderId="9" xfId="0" applyNumberFormat="1" applyBorder="1" applyAlignment="1">
      <alignment horizontal="right" vertical="center" wrapText="1"/>
    </xf>
    <xf numFmtId="0" fontId="0" fillId="0" borderId="1" xfId="0" applyBorder="1"/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4" fillId="0" borderId="1" xfId="1" applyBorder="1"/>
    <xf numFmtId="0" fontId="7" fillId="12" borderId="0" xfId="0" applyFont="1" applyFill="1"/>
    <xf numFmtId="0" fontId="11" fillId="12" borderId="0" xfId="0" applyFont="1" applyFill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165" fontId="0" fillId="0" borderId="18" xfId="0" applyNumberFormat="1" applyFill="1" applyBorder="1" applyAlignment="1">
      <alignment horizontal="right" vertical="center" wrapText="1"/>
    </xf>
    <xf numFmtId="0" fontId="0" fillId="0" borderId="18" xfId="0" applyFill="1" applyBorder="1" applyAlignment="1">
      <alignment horizontal="right" vertical="center" wrapText="1"/>
    </xf>
    <xf numFmtId="0" fontId="0" fillId="0" borderId="22" xfId="0" applyFill="1" applyBorder="1" applyAlignment="1">
      <alignment horizontal="right" vertical="center" wrapText="1"/>
    </xf>
    <xf numFmtId="1" fontId="31" fillId="5" borderId="23" xfId="0" applyNumberFormat="1" applyFont="1" applyFill="1" applyBorder="1" applyAlignment="1">
      <alignment horizontal="center" vertical="center" wrapText="1"/>
    </xf>
    <xf numFmtId="0" fontId="0" fillId="0" borderId="9" xfId="0" applyBorder="1"/>
    <xf numFmtId="1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9" fillId="5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0" fillId="0" borderId="25" xfId="0" applyBorder="1"/>
    <xf numFmtId="0" fontId="7" fillId="0" borderId="25" xfId="0" applyFont="1" applyFill="1" applyBorder="1" applyAlignment="1">
      <alignment horizontal="center"/>
    </xf>
    <xf numFmtId="1" fontId="9" fillId="0" borderId="2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vertical="center" wrapText="1"/>
    </xf>
    <xf numFmtId="0" fontId="31" fillId="0" borderId="0" xfId="0" applyFont="1" applyFill="1" applyBorder="1"/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1" applyFont="1" applyFill="1" applyBorder="1"/>
    <xf numFmtId="0" fontId="32" fillId="0" borderId="0" xfId="0" applyFont="1" applyFill="1" applyBorder="1"/>
    <xf numFmtId="1" fontId="9" fillId="5" borderId="23" xfId="0" applyNumberFormat="1" applyFont="1" applyFill="1" applyBorder="1" applyAlignment="1">
      <alignment horizontal="center" vertical="center" wrapText="1"/>
    </xf>
    <xf numFmtId="1" fontId="9" fillId="5" borderId="26" xfId="0" applyNumberFormat="1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1" fontId="7" fillId="0" borderId="9" xfId="0" applyNumberFormat="1" applyFont="1" applyBorder="1" applyAlignment="1">
      <alignment horizontal="center" vertical="center" wrapText="1"/>
    </xf>
    <xf numFmtId="3" fontId="7" fillId="5" borderId="27" xfId="0" applyNumberFormat="1" applyFont="1" applyFill="1" applyBorder="1" applyAlignment="1">
      <alignment vertical="center" wrapText="1"/>
    </xf>
    <xf numFmtId="3" fontId="7" fillId="0" borderId="28" xfId="0" applyNumberFormat="1" applyFont="1" applyBorder="1" applyAlignment="1">
      <alignment vertical="center" wrapText="1"/>
    </xf>
    <xf numFmtId="3" fontId="7" fillId="5" borderId="23" xfId="0" applyNumberFormat="1" applyFont="1" applyFill="1" applyBorder="1" applyAlignment="1">
      <alignment vertical="center" wrapText="1"/>
    </xf>
    <xf numFmtId="3" fontId="7" fillId="0" borderId="23" xfId="0" applyNumberFormat="1" applyFont="1" applyBorder="1" applyAlignment="1">
      <alignment vertical="center" wrapText="1"/>
    </xf>
    <xf numFmtId="3" fontId="7" fillId="0" borderId="29" xfId="0" applyNumberFormat="1" applyFont="1" applyBorder="1" applyAlignment="1">
      <alignment vertical="center" wrapText="1"/>
    </xf>
    <xf numFmtId="3" fontId="7" fillId="5" borderId="30" xfId="0" applyNumberFormat="1" applyFont="1" applyFill="1" applyBorder="1" applyAlignment="1">
      <alignment vertical="center" wrapText="1"/>
    </xf>
    <xf numFmtId="0" fontId="16" fillId="6" borderId="10" xfId="0" applyFont="1" applyFill="1" applyBorder="1" applyAlignment="1">
      <alignment horizontal="center" vertical="center" wrapText="1"/>
    </xf>
    <xf numFmtId="4" fontId="7" fillId="0" borderId="9" xfId="0" applyNumberFormat="1" applyFont="1" applyBorder="1"/>
    <xf numFmtId="10" fontId="7" fillId="0" borderId="9" xfId="0" applyNumberFormat="1" applyFont="1" applyBorder="1" applyAlignment="1">
      <alignment horizontal="center"/>
    </xf>
    <xf numFmtId="0" fontId="7" fillId="0" borderId="9" xfId="0" applyFont="1" applyBorder="1"/>
    <xf numFmtId="165" fontId="7" fillId="0" borderId="9" xfId="0" applyNumberFormat="1" applyFont="1" applyBorder="1" applyAlignment="1">
      <alignment horizontal="center" vertical="center" wrapText="1"/>
    </xf>
    <xf numFmtId="4" fontId="9" fillId="5" borderId="9" xfId="0" applyNumberFormat="1" applyFont="1" applyFill="1" applyBorder="1" applyAlignment="1">
      <alignment vertical="center" wrapText="1"/>
    </xf>
    <xf numFmtId="4" fontId="7" fillId="5" borderId="9" xfId="0" applyNumberFormat="1" applyFont="1" applyFill="1" applyBorder="1"/>
    <xf numFmtId="164" fontId="7" fillId="5" borderId="9" xfId="0" applyNumberFormat="1" applyFont="1" applyFill="1" applyBorder="1" applyAlignment="1">
      <alignment horizontal="center" vertical="center" wrapText="1"/>
    </xf>
    <xf numFmtId="3" fontId="7" fillId="5" borderId="9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right" vertical="center" wrapText="1"/>
    </xf>
    <xf numFmtId="165" fontId="0" fillId="0" borderId="9" xfId="0" applyNumberFormat="1" applyBorder="1" applyAlignment="1">
      <alignment horizontal="center" vertical="center" wrapText="1"/>
    </xf>
    <xf numFmtId="0" fontId="0" fillId="14" borderId="9" xfId="0" applyFill="1" applyBorder="1"/>
    <xf numFmtId="0" fontId="0" fillId="0" borderId="9" xfId="0" applyFill="1" applyBorder="1"/>
    <xf numFmtId="0" fontId="0" fillId="10" borderId="9" xfId="0" applyFill="1" applyBorder="1"/>
    <xf numFmtId="0" fontId="0" fillId="7" borderId="31" xfId="0" applyFill="1" applyBorder="1"/>
    <xf numFmtId="0" fontId="0" fillId="0" borderId="32" xfId="0" applyBorder="1"/>
    <xf numFmtId="0" fontId="0" fillId="0" borderId="32" xfId="0" applyBorder="1" applyAlignment="1">
      <alignment horizontal="center" vertical="center" wrapText="1"/>
    </xf>
    <xf numFmtId="0" fontId="0" fillId="0" borderId="20" xfId="0" applyFill="1" applyBorder="1"/>
    <xf numFmtId="0" fontId="0" fillId="0" borderId="35" xfId="0" applyFill="1" applyBorder="1"/>
    <xf numFmtId="0" fontId="0" fillId="11" borderId="20" xfId="0" applyFill="1" applyBorder="1"/>
    <xf numFmtId="0" fontId="0" fillId="14" borderId="20" xfId="0" applyFill="1" applyBorder="1"/>
    <xf numFmtId="0" fontId="0" fillId="0" borderId="37" xfId="0" applyBorder="1" applyAlignment="1">
      <alignment horizontal="center" vertical="center" wrapText="1"/>
    </xf>
    <xf numFmtId="0" fontId="0" fillId="15" borderId="20" xfId="0" applyFill="1" applyBorder="1"/>
    <xf numFmtId="0" fontId="0" fillId="0" borderId="36" xfId="0" applyFill="1" applyBorder="1"/>
    <xf numFmtId="0" fontId="0" fillId="10" borderId="20" xfId="0" applyFill="1" applyBorder="1"/>
    <xf numFmtId="0" fontId="0" fillId="17" borderId="20" xfId="0" applyFill="1" applyBorder="1"/>
    <xf numFmtId="0" fontId="0" fillId="0" borderId="38" xfId="0" applyFill="1" applyBorder="1"/>
    <xf numFmtId="0" fontId="0" fillId="18" borderId="9" xfId="0" applyFill="1" applyBorder="1"/>
    <xf numFmtId="3" fontId="7" fillId="0" borderId="0" xfId="0" applyNumberFormat="1" applyFont="1" applyFill="1" applyBorder="1" applyAlignment="1">
      <alignment horizontal="center" vertical="center" wrapText="1"/>
    </xf>
    <xf numFmtId="49" fontId="7" fillId="0" borderId="0" xfId="2" applyNumberFormat="1" applyFont="1" applyBorder="1" applyAlignment="1">
      <alignment horizontal="center"/>
    </xf>
    <xf numFmtId="0" fontId="28" fillId="4" borderId="24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32" fillId="4" borderId="39" xfId="0" applyFont="1" applyFill="1" applyBorder="1" applyAlignment="1">
      <alignment horizontal="center" vertical="center" wrapText="1"/>
    </xf>
    <xf numFmtId="4" fontId="9" fillId="5" borderId="32" xfId="0" applyNumberFormat="1" applyFont="1" applyFill="1" applyBorder="1" applyAlignment="1">
      <alignment vertical="center" wrapText="1"/>
    </xf>
    <xf numFmtId="4" fontId="7" fillId="5" borderId="32" xfId="0" applyNumberFormat="1" applyFont="1" applyFill="1" applyBorder="1"/>
    <xf numFmtId="164" fontId="7" fillId="5" borderId="32" xfId="0" applyNumberFormat="1" applyFont="1" applyFill="1" applyBorder="1" applyAlignment="1">
      <alignment horizontal="center" vertical="center" wrapText="1"/>
    </xf>
    <xf numFmtId="3" fontId="7" fillId="5" borderId="32" xfId="0" applyNumberFormat="1" applyFont="1" applyFill="1" applyBorder="1" applyAlignment="1">
      <alignment horizontal="center" vertical="center" wrapText="1"/>
    </xf>
    <xf numFmtId="4" fontId="7" fillId="5" borderId="32" xfId="0" applyNumberFormat="1" applyFont="1" applyFill="1" applyBorder="1" applyAlignment="1">
      <alignment horizontal="center" vertical="center" wrapText="1"/>
    </xf>
    <xf numFmtId="165" fontId="7" fillId="5" borderId="32" xfId="0" applyNumberFormat="1" applyFont="1" applyFill="1" applyBorder="1" applyAlignment="1">
      <alignment horizontal="right" vertical="center" wrapText="1"/>
    </xf>
    <xf numFmtId="165" fontId="0" fillId="0" borderId="32" xfId="0" applyNumberFormat="1" applyBorder="1" applyAlignment="1">
      <alignment horizontal="center" vertical="center" wrapText="1"/>
    </xf>
    <xf numFmtId="4" fontId="7" fillId="0" borderId="37" xfId="0" applyNumberFormat="1" applyFont="1" applyBorder="1"/>
    <xf numFmtId="10" fontId="7" fillId="0" borderId="37" xfId="0" applyNumberFormat="1" applyFont="1" applyBorder="1" applyAlignment="1">
      <alignment horizontal="center"/>
    </xf>
    <xf numFmtId="0" fontId="7" fillId="0" borderId="37" xfId="0" applyFont="1" applyBorder="1"/>
    <xf numFmtId="165" fontId="7" fillId="0" borderId="3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1" fontId="0" fillId="0" borderId="9" xfId="2" applyNumberFormat="1" applyFon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1" fontId="0" fillId="0" borderId="32" xfId="2" applyNumberFormat="1" applyFont="1" applyBorder="1" applyAlignment="1">
      <alignment horizontal="center"/>
    </xf>
    <xf numFmtId="3" fontId="0" fillId="16" borderId="9" xfId="0" applyNumberFormat="1" applyFill="1" applyBorder="1" applyAlignment="1">
      <alignment horizontal="center"/>
    </xf>
    <xf numFmtId="1" fontId="0" fillId="16" borderId="9" xfId="0" applyNumberFormat="1" applyFill="1" applyBorder="1" applyAlignment="1">
      <alignment horizontal="center"/>
    </xf>
    <xf numFmtId="1" fontId="0" fillId="16" borderId="9" xfId="2" applyNumberFormat="1" applyFont="1" applyFill="1" applyBorder="1" applyAlignment="1">
      <alignment horizontal="center"/>
    </xf>
    <xf numFmtId="1" fontId="0" fillId="16" borderId="37" xfId="0" applyNumberFormat="1" applyFill="1" applyBorder="1" applyAlignment="1">
      <alignment horizontal="center"/>
    </xf>
    <xf numFmtId="3" fontId="0" fillId="16" borderId="32" xfId="0" applyNumberFormat="1" applyFill="1" applyBorder="1" applyAlignment="1">
      <alignment horizontal="center"/>
    </xf>
    <xf numFmtId="0" fontId="0" fillId="16" borderId="32" xfId="0" applyFill="1" applyBorder="1" applyAlignment="1">
      <alignment horizontal="center"/>
    </xf>
    <xf numFmtId="1" fontId="0" fillId="16" borderId="32" xfId="0" applyNumberFormat="1" applyFill="1" applyBorder="1" applyAlignment="1">
      <alignment horizontal="center"/>
    </xf>
    <xf numFmtId="1" fontId="0" fillId="16" borderId="32" xfId="2" applyNumberFormat="1" applyFont="1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0" fontId="4" fillId="0" borderId="0" xfId="1" applyBorder="1"/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Hivatkozás" xfId="1" builtinId="8"/>
    <cellStyle name="Normál" xfId="0" builtinId="0"/>
    <cellStyle name="Százalék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33"/>
        <name val="Arial"/>
        <scheme val="none"/>
      </font>
      <fill>
        <patternFill patternType="solid">
          <fgColor indexed="64"/>
          <bgColor rgb="FFFEFEFE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33"/>
        <name val="Arial"/>
        <scheme val="none"/>
      </font>
      <numFmt numFmtId="164" formatCode="0.0%"/>
      <fill>
        <patternFill patternType="solid">
          <fgColor indexed="64"/>
          <bgColor rgb="FFFEFEFE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</font>
      <numFmt numFmtId="165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</font>
      <numFmt numFmtId="165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</font>
      <numFmt numFmtId="165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outline="0">
        <left style="thin">
          <color theme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sz val="12"/>
      </font>
      <numFmt numFmtId="164" formatCode="0.0%"/>
      <alignment horizontal="center" vertical="center" textRotation="0" wrapText="1" indent="0" justifyLastLine="0" shrinkToFit="0" readingOrder="0"/>
      <border outline="0">
        <right style="thin">
          <color theme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4" formatCode="0.00%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02122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A2A9B1"/>
        </left>
        <right style="medium">
          <color rgb="FFA2A9B1"/>
        </right>
        <top style="medium">
          <color rgb="FFA2A9B1"/>
        </top>
        <bottom/>
      </border>
    </dxf>
    <dxf>
      <font>
        <strike val="0"/>
        <outline val="0"/>
        <shadow val="0"/>
        <vertAlign val="baseline"/>
        <sz val="12"/>
        <color rgb="FF202122"/>
        <name val="Arial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rgb="FFA2A9B1"/>
        </left>
        <right style="medium">
          <color rgb="FFA2A9B1"/>
        </right>
        <top style="medium">
          <color rgb="FFA2A9B1"/>
        </top>
        <bottom style="medium">
          <color rgb="FFA2A9B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02122"/>
        <name val="Arial"/>
        <scheme val="none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strike val="0"/>
        <outline val="0"/>
        <shadow val="0"/>
        <vertAlign val="baseline"/>
        <sz val="12"/>
        <color rgb="FF202122"/>
        <name val="Arial"/>
        <scheme val="none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3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9999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232833</xdr:colOff>
      <xdr:row>3</xdr:row>
      <xdr:rowOff>25400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18</xdr:col>
      <xdr:colOff>266700</xdr:colOff>
      <xdr:row>0</xdr:row>
      <xdr:rowOff>619125</xdr:rowOff>
    </xdr:to>
    <xdr:sp macro="" textlink="">
      <xdr:nvSpPr>
        <xdr:cNvPr id="2049" name="AutoShape 1" descr="COCO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29540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381000</xdr:colOff>
      <xdr:row>0</xdr:row>
      <xdr:rowOff>622300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195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381000</xdr:colOff>
      <xdr:row>0</xdr:row>
      <xdr:rowOff>619125</xdr:rowOff>
    </xdr:to>
    <xdr:sp macro="" textlink="">
      <xdr:nvSpPr>
        <xdr:cNvPr id="13313" name="AutoShape 1" descr="COCO">
          <a:extLst>
            <a:ext uri="{FF2B5EF4-FFF2-40B4-BE49-F238E27FC236}">
              <a16:creationId xmlns:a16="http://schemas.microsoft.com/office/drawing/2014/main" id="{00000000-0008-0000-0400-000001340000}"/>
            </a:ext>
          </a:extLst>
        </xdr:cNvPr>
        <xdr:cNvSpPr>
          <a:spLocks noChangeAspect="1" noChangeArrowheads="1"/>
        </xdr:cNvSpPr>
      </xdr:nvSpPr>
      <xdr:spPr bwMode="auto">
        <a:xfrm>
          <a:off x="107061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37</xdr:row>
      <xdr:rowOff>0</xdr:rowOff>
    </xdr:from>
    <xdr:to>
      <xdr:col>20</xdr:col>
      <xdr:colOff>381000</xdr:colOff>
      <xdr:row>37</xdr:row>
      <xdr:rowOff>619125</xdr:rowOff>
    </xdr:to>
    <xdr:sp macro="" textlink="">
      <xdr:nvSpPr>
        <xdr:cNvPr id="20481" name="AutoShape 1" descr="COCO">
          <a:extLst>
            <a:ext uri="{FF2B5EF4-FFF2-40B4-BE49-F238E27FC236}">
              <a16:creationId xmlns:a16="http://schemas.microsoft.com/office/drawing/2014/main" id="{00000000-0008-0000-0500-0000015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9134475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20</xdr:col>
      <xdr:colOff>381000</xdr:colOff>
      <xdr:row>37</xdr:row>
      <xdr:rowOff>619125</xdr:rowOff>
    </xdr:to>
    <xdr:sp macro="" textlink="">
      <xdr:nvSpPr>
        <xdr:cNvPr id="20482" name="AutoShape 2" descr="COCO">
          <a:extLst>
            <a:ext uri="{FF2B5EF4-FFF2-40B4-BE49-F238E27FC236}">
              <a16:creationId xmlns:a16="http://schemas.microsoft.com/office/drawing/2014/main" id="{00000000-0008-0000-0500-000002500000}"/>
            </a:ext>
          </a:extLst>
        </xdr:cNvPr>
        <xdr:cNvSpPr>
          <a:spLocks noChangeAspect="1" noChangeArrowheads="1"/>
        </xdr:cNvSpPr>
      </xdr:nvSpPr>
      <xdr:spPr bwMode="auto">
        <a:xfrm>
          <a:off x="13544550" y="9134475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37</xdr:row>
      <xdr:rowOff>0</xdr:rowOff>
    </xdr:from>
    <xdr:to>
      <xdr:col>22</xdr:col>
      <xdr:colOff>381000</xdr:colOff>
      <xdr:row>37</xdr:row>
      <xdr:rowOff>619125</xdr:rowOff>
    </xdr:to>
    <xdr:sp macro="" textlink="">
      <xdr:nvSpPr>
        <xdr:cNvPr id="20483" name="AutoShape 3" descr="COCO">
          <a:extLst>
            <a:ext uri="{FF2B5EF4-FFF2-40B4-BE49-F238E27FC236}">
              <a16:creationId xmlns:a16="http://schemas.microsoft.com/office/drawing/2014/main" id="{00000000-0008-0000-0500-000003500000}"/>
            </a:ext>
          </a:extLst>
        </xdr:cNvPr>
        <xdr:cNvSpPr>
          <a:spLocks noChangeAspect="1" noChangeArrowheads="1"/>
        </xdr:cNvSpPr>
      </xdr:nvSpPr>
      <xdr:spPr bwMode="auto">
        <a:xfrm>
          <a:off x="15068550" y="9134475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64294</xdr:colOff>
      <xdr:row>81</xdr:row>
      <xdr:rowOff>47625</xdr:rowOff>
    </xdr:to>
    <xdr:sp macro="" textlink="">
      <xdr:nvSpPr>
        <xdr:cNvPr id="4099" name="AutoShape 3" descr="COCO">
          <a:extLst>
            <a:ext uri="{FF2B5EF4-FFF2-40B4-BE49-F238E27FC236}">
              <a16:creationId xmlns:a16="http://schemas.microsoft.com/office/drawing/2014/main" id="{00000000-0008-0000-0500-0000031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546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N29" totalsRowCount="1" headerRowDxfId="29" dataDxfId="28">
  <autoFilter ref="A1:N28" xr:uid="{00000000-0009-0000-0100-000001000000}"/>
  <tableColumns count="14">
    <tableColumn id="1" xr3:uid="{00000000-0010-0000-0000-000001000000}" name="Länder" dataDxfId="27" totalsRowDxfId="26"/>
    <tableColumn id="22" xr3:uid="{00000000-0010-0000-0000-000016000000}" name="Einwohner" totalsRowFunction="sum" dataDxfId="25" totalsRowDxfId="24"/>
    <tableColumn id="12" xr3:uid="{00000000-0010-0000-0000-00000C000000}" name="Fläche in km2" dataDxfId="23" totalsRowDxfId="22"/>
    <tableColumn id="14" xr3:uid="{00000000-0010-0000-0000-00000E000000}" name="Anteil der Ausländer in %" dataDxfId="21" totalsRowDxfId="20"/>
    <tableColumn id="24" xr3:uid="{00000000-0010-0000-0000-000018000000}" name="GDP per capita in EUR" dataDxfId="19" totalsRowDxfId="18">
      <calculatedColumnFormula>F2/B2</calculatedColumnFormula>
    </tableColumn>
    <tableColumn id="25" xr3:uid="{00000000-0010-0000-0000-000019000000}" name="GDP in EUR" dataDxfId="17" totalsRowDxfId="16"/>
    <tableColumn id="3" xr3:uid="{00000000-0010-0000-0000-000003000000}" name="Anteil der Arbeitslosen in %" dataDxfId="15" totalsRowDxfId="14"/>
    <tableColumn id="13" xr3:uid="{00000000-0010-0000-0000-00000D000000}" name="Anzahl der Arbeitslosen gesamt" dataDxfId="13" totalsRowDxfId="12">
      <calculatedColumnFormula>G2*B2</calculatedColumnFormula>
    </tableColumn>
    <tableColumn id="2" xr3:uid="{00000000-0010-0000-0000-000002000000}" name="Anzahl der Arbeitslosen pro 100.000 Einwohner" dataDxfId="11" totalsRowDxfId="10">
      <calculatedColumnFormula>H2*100000/B2</calculatedColumnFormula>
    </tableColumn>
    <tableColumn id="4" xr3:uid="{00000000-0010-0000-0000-000004000000}" name="Kriminalitäts-index" dataDxfId="9" totalsRowDxfId="8"/>
    <tableColumn id="6" xr3:uid="{00000000-0010-0000-0000-000006000000}" name="Gleichbere-chigungsindex" dataDxfId="7" totalsRowDxfId="6"/>
    <tableColumn id="7" xr3:uid="{00000000-0010-0000-0000-000007000000}" name="Inderx des Gesundheit-systems" dataDxfId="5" totalsRowDxfId="4"/>
    <tableColumn id="9" xr3:uid="{00000000-0010-0000-0000-000009000000}" name="Index der Lebens-kosten" dataDxfId="3" totalsRowDxfId="2"/>
    <tableColumn id="20" xr3:uid="{00000000-0010-0000-0000-000014000000}" name="Anteil der Personen im Alter von 15 bis 64 Jahren mit einem Abschluss in %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53204162021061719063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87506022021062314152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433136320210617200248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808872820210623143535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iau.my-x.hu/myx-free/coco/test/724478120210623145313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umbeo.com/health-care/rankings_by_country.jsp?title=2019&amp;region=150" TargetMode="External"/><Relationship Id="rId13" Type="http://schemas.openxmlformats.org/officeDocument/2006/relationships/hyperlink" Target="https://de.statista.com/statistik/daten/studie/17330/umfrage/arbeitslosenquote-in-der-tuerkei/" TargetMode="External"/><Relationship Id="rId18" Type="http://schemas.openxmlformats.org/officeDocument/2006/relationships/hyperlink" Target="https://wirtschaft.thueringen.de/fileadmin/user_upload/Publikationen/Pub_Sammelband_Wohlfahrtsmessung.pdf" TargetMode="External"/><Relationship Id="rId3" Type="http://schemas.openxmlformats.org/officeDocument/2006/relationships/hyperlink" Target="https://www.statista.com/statistics/1084737/eu-28-adults-with-tertiary-education-attainment/" TargetMode="External"/><Relationship Id="rId7" Type="http://schemas.openxmlformats.org/officeDocument/2006/relationships/hyperlink" Target="https://www.numbeo.com/crime/rankings_by_country.jsp?region=150&amp;title=2019" TargetMode="External"/><Relationship Id="rId12" Type="http://schemas.openxmlformats.org/officeDocument/2006/relationships/hyperlink" Target="https://de.statista.com/statistik/daten/studie/232508/umfrage/arbeitslosenquote-in-der-ukraine/" TargetMode="External"/><Relationship Id="rId17" Type="http://schemas.openxmlformats.org/officeDocument/2006/relationships/hyperlink" Target="https://openjournals.wu.ac.at/ojs/index.php/region/article/view/43" TargetMode="External"/><Relationship Id="rId2" Type="http://schemas.openxmlformats.org/officeDocument/2006/relationships/hyperlink" Target="https://www.statista.com/statistics/685925/gdp-of-european-countries/" TargetMode="External"/><Relationship Id="rId16" Type="http://schemas.openxmlformats.org/officeDocument/2006/relationships/hyperlink" Target="https://www.numbeo.com/health-care/rankings_by_country.jsp" TargetMode="External"/><Relationship Id="rId1" Type="http://schemas.openxmlformats.org/officeDocument/2006/relationships/hyperlink" Target="https://de.statista.com/statistik/daten/studie/763408/umfrage/gender-equality-index-der-eu-laender-kategorie-arbeit/" TargetMode="External"/><Relationship Id="rId6" Type="http://schemas.openxmlformats.org/officeDocument/2006/relationships/hyperlink" Target="https://www.statista.com/statistics/268830/unemployment-rate-in-eu-countries/" TargetMode="External"/><Relationship Id="rId11" Type="http://schemas.openxmlformats.org/officeDocument/2006/relationships/hyperlink" Target="https://de.statista.com/statistik/daten/studie/394891/umfrage/arbeitslosenquote-in-albanien/" TargetMode="External"/><Relationship Id="rId5" Type="http://schemas.openxmlformats.org/officeDocument/2006/relationships/hyperlink" Target="https://de.wikipedia.org/wiki/Liste_der_L%C3%A4nder_Europas" TargetMode="External"/><Relationship Id="rId15" Type="http://schemas.openxmlformats.org/officeDocument/2006/relationships/hyperlink" Target="https://www.numbeo.com/crime/rankings_by_country.jsp" TargetMode="External"/><Relationship Id="rId10" Type="http://schemas.openxmlformats.org/officeDocument/2006/relationships/hyperlink" Target="https://de.statista.com/statistik/daten/studie/73995/umfrage/auslaenderanteil-an-der-bevoelkerung-der-laender-der-eu27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s://data.worldbank.org/indicator/NY.GDP.MKTP.KD.ZG?locations=AL" TargetMode="External"/><Relationship Id="rId9" Type="http://schemas.openxmlformats.org/officeDocument/2006/relationships/hyperlink" Target="https://www.numbeo.com/cost-of-living/rankings_by_country.jsp?title=2019&amp;region=150" TargetMode="External"/><Relationship Id="rId14" Type="http://schemas.openxmlformats.org/officeDocument/2006/relationships/hyperlink" Target="https://de.statista.com/statistik/daten/studie/368654/umfrage/arbeitslosenquote-in-serb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zoomScale="37" zoomScaleNormal="37" workbookViewId="0">
      <pane xSplit="1" topLeftCell="B1" activePane="topRight" state="frozen"/>
      <selection activeCell="A32" sqref="A32"/>
      <selection pane="topRight" activeCell="B1" sqref="B1"/>
    </sheetView>
  </sheetViews>
  <sheetFormatPr defaultColWidth="13.109375" defaultRowHeight="17.399999999999999"/>
  <cols>
    <col min="1" max="1" width="27.5546875" style="29" bestFit="1" customWidth="1"/>
    <col min="2" max="2" width="14.5546875" style="14" bestFit="1" customWidth="1"/>
    <col min="3" max="3" width="13.109375" style="14"/>
    <col min="4" max="4" width="13.88671875" style="14" customWidth="1"/>
    <col min="5" max="5" width="14.109375" style="14" customWidth="1"/>
    <col min="6" max="6" width="33.5546875" style="14" bestFit="1" customWidth="1"/>
    <col min="7" max="7" width="13.109375" style="14"/>
    <col min="8" max="8" width="18.5546875" style="14" bestFit="1" customWidth="1"/>
    <col min="9" max="9" width="18.109375" style="14" bestFit="1" customWidth="1"/>
    <col min="10" max="10" width="13.109375" style="14"/>
    <col min="11" max="11" width="14.5546875" style="14" bestFit="1" customWidth="1"/>
    <col min="12" max="15" width="13.109375" style="14"/>
    <col min="16" max="16" width="31.6640625" style="14" bestFit="1" customWidth="1"/>
    <col min="17" max="18" width="13.109375" style="14" customWidth="1"/>
    <col min="19" max="16384" width="13.109375" style="14"/>
  </cols>
  <sheetData>
    <row r="1" spans="1:14" ht="125.4" thickBot="1">
      <c r="A1" s="65" t="s">
        <v>184</v>
      </c>
      <c r="B1" s="66" t="s">
        <v>221</v>
      </c>
      <c r="C1" s="66" t="s">
        <v>185</v>
      </c>
      <c r="D1" s="66" t="s">
        <v>222</v>
      </c>
      <c r="E1" s="66" t="s">
        <v>181</v>
      </c>
      <c r="F1" s="66" t="s">
        <v>223</v>
      </c>
      <c r="G1" s="15" t="s">
        <v>229</v>
      </c>
      <c r="H1" s="15" t="s">
        <v>231</v>
      </c>
      <c r="I1" s="43" t="s">
        <v>194</v>
      </c>
      <c r="J1" s="15" t="s">
        <v>228</v>
      </c>
      <c r="K1" s="67" t="s">
        <v>225</v>
      </c>
      <c r="L1" s="66" t="s">
        <v>226</v>
      </c>
      <c r="M1" s="66" t="s">
        <v>227</v>
      </c>
      <c r="N1" s="66" t="s">
        <v>230</v>
      </c>
    </row>
    <row r="2" spans="1:14">
      <c r="A2" s="62" t="s">
        <v>195</v>
      </c>
      <c r="B2" s="26">
        <v>8507786</v>
      </c>
      <c r="C2" s="17">
        <v>83858</v>
      </c>
      <c r="D2" s="18">
        <v>0.16059999999999999</v>
      </c>
      <c r="E2" s="41">
        <f t="shared" ref="E2:E28" si="0">F2/B2</f>
        <v>46860.605097495398</v>
      </c>
      <c r="F2" s="40">
        <v>398680000000</v>
      </c>
      <c r="G2" s="59">
        <v>5.1999999999999998E-2</v>
      </c>
      <c r="H2" s="70">
        <f t="shared" ref="H2:H28" si="1">G2*B2</f>
        <v>442404.87199999997</v>
      </c>
      <c r="I2" s="69">
        <f t="shared" ref="I2:I28" si="2">H2*100000/B2</f>
        <v>5200</v>
      </c>
      <c r="J2" s="19">
        <v>21.37</v>
      </c>
      <c r="K2" s="16">
        <v>76.400000000000006</v>
      </c>
      <c r="L2" s="19">
        <v>79.19</v>
      </c>
      <c r="M2" s="19">
        <v>71.790000000000006</v>
      </c>
      <c r="N2" s="39">
        <v>0.30099999999999999</v>
      </c>
    </row>
    <row r="3" spans="1:14">
      <c r="A3" s="62" t="s">
        <v>196</v>
      </c>
      <c r="B3" s="27">
        <v>11203992</v>
      </c>
      <c r="C3" s="17">
        <v>30510</v>
      </c>
      <c r="D3" s="18">
        <v>0.1221</v>
      </c>
      <c r="E3" s="41">
        <f t="shared" si="0"/>
        <v>42225.128329259787</v>
      </c>
      <c r="F3" s="40">
        <v>473090000000</v>
      </c>
      <c r="G3" s="59">
        <v>5.5E-2</v>
      </c>
      <c r="H3" s="70">
        <f t="shared" si="1"/>
        <v>616219.56000000006</v>
      </c>
      <c r="I3" s="69">
        <f t="shared" si="2"/>
        <v>5500.0000000000009</v>
      </c>
      <c r="J3" s="19">
        <v>42.46</v>
      </c>
      <c r="K3" s="16">
        <v>74.7</v>
      </c>
      <c r="L3" s="19">
        <v>79.44</v>
      </c>
      <c r="M3" s="19">
        <v>72.97</v>
      </c>
      <c r="N3" s="39">
        <v>0.36</v>
      </c>
    </row>
    <row r="4" spans="1:14">
      <c r="A4" s="62" t="s">
        <v>197</v>
      </c>
      <c r="B4" s="26">
        <v>7245677</v>
      </c>
      <c r="C4" s="17">
        <v>110912</v>
      </c>
      <c r="D4" s="18">
        <v>1.34E-2</v>
      </c>
      <c r="E4" s="41">
        <f t="shared" si="0"/>
        <v>8374.6487733306349</v>
      </c>
      <c r="F4" s="40">
        <v>60680000000</v>
      </c>
      <c r="G4" s="59">
        <v>4.3999999999999997E-2</v>
      </c>
      <c r="H4" s="70">
        <f t="shared" si="1"/>
        <v>318809.788</v>
      </c>
      <c r="I4" s="69">
        <f t="shared" si="2"/>
        <v>4400</v>
      </c>
      <c r="J4" s="19">
        <v>40</v>
      </c>
      <c r="K4" s="16">
        <v>69</v>
      </c>
      <c r="L4" s="19">
        <v>54.04</v>
      </c>
      <c r="M4" s="19">
        <v>37.17</v>
      </c>
      <c r="N4" s="39">
        <v>0.248</v>
      </c>
    </row>
    <row r="5" spans="1:14">
      <c r="A5" s="62" t="s">
        <v>198</v>
      </c>
      <c r="B5" s="27">
        <v>4246700</v>
      </c>
      <c r="C5" s="17">
        <v>56594</v>
      </c>
      <c r="D5" s="18">
        <v>1.61E-2</v>
      </c>
      <c r="E5" s="41">
        <f t="shared" si="0"/>
        <v>12701.627145783785</v>
      </c>
      <c r="F5" s="40">
        <v>53940000000</v>
      </c>
      <c r="G5" s="59">
        <v>8.5999999999999993E-2</v>
      </c>
      <c r="H5" s="70">
        <f t="shared" si="1"/>
        <v>365216.19999999995</v>
      </c>
      <c r="I5" s="69">
        <f t="shared" si="2"/>
        <v>8599.9999999999982</v>
      </c>
      <c r="J5" s="19">
        <v>24.69</v>
      </c>
      <c r="K5" s="16">
        <v>69.900000000000006</v>
      </c>
      <c r="L5" s="19">
        <v>64.14</v>
      </c>
      <c r="M5" s="19">
        <v>49.18</v>
      </c>
      <c r="N5" s="39">
        <v>0.22</v>
      </c>
    </row>
    <row r="6" spans="1:14">
      <c r="A6" s="62" t="s">
        <v>199</v>
      </c>
      <c r="B6" s="26">
        <v>858000</v>
      </c>
      <c r="C6" s="17">
        <v>9250</v>
      </c>
      <c r="D6" s="53">
        <v>0.17799999999999999</v>
      </c>
      <c r="E6" s="41">
        <f t="shared" si="0"/>
        <v>25571.095571095571</v>
      </c>
      <c r="F6" s="40">
        <v>21940000000</v>
      </c>
      <c r="G6" s="59">
        <v>6.9000000000000006E-2</v>
      </c>
      <c r="H6" s="70">
        <f t="shared" si="1"/>
        <v>59202.000000000007</v>
      </c>
      <c r="I6" s="69">
        <f t="shared" si="2"/>
        <v>6900.0000000000009</v>
      </c>
      <c r="J6" s="19">
        <v>31.8</v>
      </c>
      <c r="K6" s="16">
        <v>70.8</v>
      </c>
      <c r="L6" s="19">
        <v>50.17</v>
      </c>
      <c r="M6" s="14">
        <v>64.3</v>
      </c>
      <c r="N6" s="39">
        <v>0.39400000000000002</v>
      </c>
    </row>
    <row r="7" spans="1:14" ht="16.5" customHeight="1">
      <c r="A7" s="62" t="s">
        <v>200</v>
      </c>
      <c r="B7" s="27">
        <v>10512419</v>
      </c>
      <c r="C7" s="17">
        <v>78866</v>
      </c>
      <c r="D7" s="18">
        <v>5.2299999999999999E-2</v>
      </c>
      <c r="E7" s="41">
        <f t="shared" si="0"/>
        <v>21303.374608641454</v>
      </c>
      <c r="F7" s="40">
        <v>223950000000</v>
      </c>
      <c r="G7" s="59">
        <v>2.7E-2</v>
      </c>
      <c r="H7" s="70">
        <f t="shared" si="1"/>
        <v>283835.31300000002</v>
      </c>
      <c r="I7" s="69">
        <f t="shared" si="2"/>
        <v>2700.0000000000005</v>
      </c>
      <c r="J7" s="19">
        <v>26.66</v>
      </c>
      <c r="K7" s="16">
        <v>67</v>
      </c>
      <c r="L7" s="19">
        <v>74.709999999999994</v>
      </c>
      <c r="M7" s="19">
        <v>45.12</v>
      </c>
      <c r="N7" s="39">
        <v>0.217</v>
      </c>
    </row>
    <row r="8" spans="1:14">
      <c r="A8" s="62" t="s">
        <v>201</v>
      </c>
      <c r="B8" s="26">
        <v>5627235</v>
      </c>
      <c r="C8" s="17">
        <v>43094</v>
      </c>
      <c r="D8" s="18">
        <v>8.9099999999999999E-2</v>
      </c>
      <c r="E8" s="41">
        <f t="shared" si="0"/>
        <v>55089.22232677327</v>
      </c>
      <c r="F8" s="40">
        <v>310000000000</v>
      </c>
      <c r="G8" s="59">
        <v>0.06</v>
      </c>
      <c r="H8" s="70">
        <f t="shared" si="1"/>
        <v>337634.1</v>
      </c>
      <c r="I8" s="69">
        <f t="shared" si="2"/>
        <v>5999.9999999999991</v>
      </c>
      <c r="J8" s="19">
        <v>24.25</v>
      </c>
      <c r="K8" s="16">
        <v>79.7</v>
      </c>
      <c r="L8" s="19">
        <v>79.41</v>
      </c>
      <c r="M8" s="19">
        <v>81.38</v>
      </c>
      <c r="N8" s="39">
        <v>0.32700000000000001</v>
      </c>
    </row>
    <row r="9" spans="1:14">
      <c r="A9" s="62" t="s">
        <v>202</v>
      </c>
      <c r="B9" s="27">
        <v>1315819</v>
      </c>
      <c r="C9" s="17">
        <v>45226</v>
      </c>
      <c r="D9" s="18">
        <v>0.15029999999999999</v>
      </c>
      <c r="E9" s="41">
        <f t="shared" si="0"/>
        <v>21309.921805354687</v>
      </c>
      <c r="F9" s="40">
        <v>28040000000</v>
      </c>
      <c r="G9" s="59">
        <v>0.08</v>
      </c>
      <c r="H9" s="70">
        <f t="shared" si="1"/>
        <v>105265.52</v>
      </c>
      <c r="I9" s="69">
        <f t="shared" si="2"/>
        <v>8000</v>
      </c>
      <c r="J9" s="19">
        <v>20.8</v>
      </c>
      <c r="K9" s="16">
        <v>72.099999999999994</v>
      </c>
      <c r="L9" s="19">
        <v>72.12</v>
      </c>
      <c r="M9" s="19">
        <v>51.01</v>
      </c>
      <c r="N9" s="39">
        <v>0.35899999999999999</v>
      </c>
    </row>
    <row r="10" spans="1:14">
      <c r="A10" s="62" t="s">
        <v>203</v>
      </c>
      <c r="B10" s="26">
        <v>5451270</v>
      </c>
      <c r="C10" s="17">
        <v>337030</v>
      </c>
      <c r="D10" s="18">
        <v>4.6199999999999998E-2</v>
      </c>
      <c r="E10" s="41">
        <f t="shared" si="0"/>
        <v>44129.166230988376</v>
      </c>
      <c r="F10" s="40">
        <v>240560000000</v>
      </c>
      <c r="G10" s="59">
        <v>7.8E-2</v>
      </c>
      <c r="H10" s="70">
        <f t="shared" si="1"/>
        <v>425199.06</v>
      </c>
      <c r="I10" s="69">
        <f t="shared" si="2"/>
        <v>7800</v>
      </c>
      <c r="J10" s="19">
        <v>22.8</v>
      </c>
      <c r="K10" s="16">
        <v>75.400000000000006</v>
      </c>
      <c r="L10" s="19">
        <v>73.489999999999995</v>
      </c>
      <c r="M10" s="19">
        <v>72.819999999999993</v>
      </c>
      <c r="N10" s="39">
        <v>0.373</v>
      </c>
    </row>
    <row r="11" spans="1:14">
      <c r="A11" s="62" t="s">
        <v>204</v>
      </c>
      <c r="B11" s="27">
        <v>65856609</v>
      </c>
      <c r="C11" s="17">
        <v>643548</v>
      </c>
      <c r="D11" s="18">
        <v>7.2900000000000006E-2</v>
      </c>
      <c r="E11" s="41">
        <f t="shared" si="0"/>
        <v>36833.205305180534</v>
      </c>
      <c r="F11" s="40">
        <v>2425710000000</v>
      </c>
      <c r="G11" s="59">
        <v>6.9000000000000006E-2</v>
      </c>
      <c r="H11" s="70">
        <f t="shared" si="1"/>
        <v>4544106.0210000006</v>
      </c>
      <c r="I11" s="69">
        <f t="shared" si="2"/>
        <v>6900.0000000000009</v>
      </c>
      <c r="J11" s="19">
        <v>46.39</v>
      </c>
      <c r="K11" s="16">
        <v>72.8</v>
      </c>
      <c r="L11" s="19">
        <v>78.55</v>
      </c>
      <c r="M11" s="19">
        <v>74.849999999999994</v>
      </c>
      <c r="N11" s="39">
        <v>0.32800000000000001</v>
      </c>
    </row>
    <row r="12" spans="1:14">
      <c r="A12" s="62" t="s">
        <v>205</v>
      </c>
      <c r="B12" s="26">
        <v>83000000</v>
      </c>
      <c r="C12" s="17">
        <v>357021</v>
      </c>
      <c r="D12" s="18">
        <v>0.12139999999999999</v>
      </c>
      <c r="E12" s="41">
        <f t="shared" si="0"/>
        <v>41554.819277108436</v>
      </c>
      <c r="F12" s="40">
        <v>3449050000000</v>
      </c>
      <c r="G12" s="59">
        <v>4.3999999999999997E-2</v>
      </c>
      <c r="H12" s="70">
        <f t="shared" si="1"/>
        <v>3652000</v>
      </c>
      <c r="I12" s="69">
        <f t="shared" si="2"/>
        <v>4400</v>
      </c>
      <c r="J12" s="19">
        <v>34.51</v>
      </c>
      <c r="K12" s="16">
        <v>72.099999999999994</v>
      </c>
      <c r="L12" s="19">
        <v>74.319999999999993</v>
      </c>
      <c r="M12" s="19">
        <v>67.62</v>
      </c>
      <c r="N12" s="39">
        <v>0.252</v>
      </c>
    </row>
    <row r="13" spans="1:14">
      <c r="A13" s="62" t="s">
        <v>206</v>
      </c>
      <c r="B13" s="27">
        <v>10992589</v>
      </c>
      <c r="C13" s="17">
        <v>131957</v>
      </c>
      <c r="D13" s="18">
        <v>7.7499999999999999E-2</v>
      </c>
      <c r="E13" s="41">
        <f t="shared" si="0"/>
        <v>17053.307460144286</v>
      </c>
      <c r="F13" s="40">
        <v>187460000000</v>
      </c>
      <c r="G13" s="59">
        <v>0.183</v>
      </c>
      <c r="H13" s="70">
        <f t="shared" si="1"/>
        <v>2011643.787</v>
      </c>
      <c r="I13" s="69">
        <f t="shared" si="2"/>
        <v>18300</v>
      </c>
      <c r="J13" s="19">
        <v>38.57</v>
      </c>
      <c r="K13" s="16">
        <v>64.400000000000006</v>
      </c>
      <c r="L13" s="19">
        <v>55.16</v>
      </c>
      <c r="M13" s="19">
        <v>56.66</v>
      </c>
      <c r="N13" s="39">
        <v>0.27700000000000002</v>
      </c>
    </row>
    <row r="14" spans="1:14">
      <c r="A14" s="62" t="s">
        <v>517</v>
      </c>
      <c r="B14" s="26">
        <v>9879000</v>
      </c>
      <c r="C14" s="17">
        <v>93030</v>
      </c>
      <c r="D14" s="18">
        <v>1.8499999999999999E-2</v>
      </c>
      <c r="E14" s="41">
        <f t="shared" si="0"/>
        <v>14559.165907480514</v>
      </c>
      <c r="F14" s="40">
        <v>143830000000</v>
      </c>
      <c r="G14" s="59">
        <v>4.9000000000000002E-2</v>
      </c>
      <c r="H14" s="70">
        <f t="shared" si="1"/>
        <v>484071</v>
      </c>
      <c r="I14" s="69">
        <f t="shared" si="2"/>
        <v>4900</v>
      </c>
      <c r="J14" s="19">
        <v>35.17</v>
      </c>
      <c r="K14" s="16">
        <v>68</v>
      </c>
      <c r="L14" s="19">
        <v>48.24</v>
      </c>
      <c r="M14" s="19">
        <v>42.03</v>
      </c>
      <c r="N14" s="39">
        <v>0.217</v>
      </c>
    </row>
    <row r="15" spans="1:14">
      <c r="A15" s="62" t="s">
        <v>207</v>
      </c>
      <c r="B15" s="27">
        <v>4604029</v>
      </c>
      <c r="C15" s="17">
        <v>70280</v>
      </c>
      <c r="D15" s="18">
        <v>0.12470000000000001</v>
      </c>
      <c r="E15" s="41">
        <f t="shared" si="0"/>
        <v>77334.439031552582</v>
      </c>
      <c r="F15" s="40">
        <v>356050000000</v>
      </c>
      <c r="G15" s="59">
        <v>0.05</v>
      </c>
      <c r="H15" s="70">
        <f t="shared" si="1"/>
        <v>230201.45</v>
      </c>
      <c r="I15" s="69">
        <f t="shared" si="2"/>
        <v>5000</v>
      </c>
      <c r="J15" s="19">
        <v>44.52</v>
      </c>
      <c r="K15" s="16">
        <v>75.900000000000006</v>
      </c>
      <c r="L15" s="19">
        <v>48.58</v>
      </c>
      <c r="M15" s="19">
        <v>75.349999999999994</v>
      </c>
      <c r="N15" s="39">
        <v>0.40500000000000003</v>
      </c>
    </row>
    <row r="16" spans="1:14">
      <c r="A16" s="62" t="s">
        <v>208</v>
      </c>
      <c r="B16" s="26">
        <v>60782668</v>
      </c>
      <c r="C16" s="17">
        <v>301320</v>
      </c>
      <c r="D16" s="18">
        <v>8.7099999999999997E-2</v>
      </c>
      <c r="E16" s="41">
        <f t="shared" si="0"/>
        <v>29410.686612177011</v>
      </c>
      <c r="F16" s="40">
        <v>1787660000000</v>
      </c>
      <c r="G16" s="59">
        <v>9.7000000000000003E-2</v>
      </c>
      <c r="H16" s="70">
        <f t="shared" si="1"/>
        <v>5895918.7960000001</v>
      </c>
      <c r="I16" s="69">
        <f t="shared" si="2"/>
        <v>9700</v>
      </c>
      <c r="J16" s="19">
        <v>45.02</v>
      </c>
      <c r="K16" s="16">
        <v>63.3</v>
      </c>
      <c r="L16" s="19">
        <v>67.14</v>
      </c>
      <c r="M16" s="19">
        <v>69.25</v>
      </c>
      <c r="N16" s="39">
        <v>0.17100000000000001</v>
      </c>
    </row>
    <row r="17" spans="1:16">
      <c r="A17" s="62" t="s">
        <v>209</v>
      </c>
      <c r="B17" s="27">
        <v>2001468</v>
      </c>
      <c r="C17" s="17">
        <v>64589</v>
      </c>
      <c r="D17" s="18">
        <v>0.13880000000000001</v>
      </c>
      <c r="E17" s="41">
        <f t="shared" si="0"/>
        <v>15228.82204461925</v>
      </c>
      <c r="F17" s="40">
        <v>30480000000</v>
      </c>
      <c r="G17" s="59">
        <v>0.09</v>
      </c>
      <c r="H17" s="70">
        <f t="shared" si="1"/>
        <v>180132.12</v>
      </c>
      <c r="I17" s="69">
        <f t="shared" si="2"/>
        <v>9000</v>
      </c>
      <c r="J17" s="19">
        <v>36.770000000000003</v>
      </c>
      <c r="K17" s="16">
        <v>74</v>
      </c>
      <c r="L17" s="19">
        <v>59.71</v>
      </c>
      <c r="M17" s="19">
        <v>49.23</v>
      </c>
      <c r="N17" s="39">
        <v>0.30099999999999999</v>
      </c>
    </row>
    <row r="18" spans="1:16">
      <c r="A18" s="62" t="s">
        <v>210</v>
      </c>
      <c r="B18" s="26">
        <v>2943472</v>
      </c>
      <c r="C18" s="17">
        <v>65200</v>
      </c>
      <c r="D18" s="18">
        <v>1.6500000000000001E-2</v>
      </c>
      <c r="E18" s="41">
        <f t="shared" si="0"/>
        <v>16453.358482771368</v>
      </c>
      <c r="F18" s="40">
        <v>48430000000</v>
      </c>
      <c r="G18" s="59">
        <v>0.09</v>
      </c>
      <c r="H18" s="70">
        <f t="shared" si="1"/>
        <v>264912.48</v>
      </c>
      <c r="I18" s="69">
        <f t="shared" si="2"/>
        <v>9000</v>
      </c>
      <c r="J18" s="19">
        <v>36.51</v>
      </c>
      <c r="K18" s="16">
        <v>74.099999999999994</v>
      </c>
      <c r="L18" s="19">
        <v>67.58</v>
      </c>
      <c r="M18" s="19">
        <v>45.91</v>
      </c>
      <c r="N18" s="39">
        <v>0.36099999999999999</v>
      </c>
    </row>
    <row r="19" spans="1:16">
      <c r="A19" s="62" t="s">
        <v>211</v>
      </c>
      <c r="B19" s="27">
        <v>549680</v>
      </c>
      <c r="C19" s="17">
        <v>2586</v>
      </c>
      <c r="D19" s="18">
        <v>0.47420000000000001</v>
      </c>
      <c r="E19" s="41">
        <f t="shared" si="0"/>
        <v>115558.14291951682</v>
      </c>
      <c r="F19" s="40">
        <v>63520000000</v>
      </c>
      <c r="G19" s="59">
        <v>7.2999999999999995E-2</v>
      </c>
      <c r="H19" s="70">
        <f t="shared" si="1"/>
        <v>40126.639999999999</v>
      </c>
      <c r="I19" s="69">
        <f t="shared" si="2"/>
        <v>7300</v>
      </c>
      <c r="J19" s="19">
        <v>29.07</v>
      </c>
      <c r="K19" s="16">
        <v>75.2</v>
      </c>
      <c r="L19" s="20">
        <v>74.849999999999994</v>
      </c>
      <c r="M19" s="19">
        <v>86.09</v>
      </c>
      <c r="N19" s="39">
        <v>0.38300000000000001</v>
      </c>
    </row>
    <row r="20" spans="1:16">
      <c r="A20" s="62" t="s">
        <v>212</v>
      </c>
      <c r="B20" s="26">
        <v>425384</v>
      </c>
      <c r="C20" s="17">
        <v>316</v>
      </c>
      <c r="D20" s="53">
        <v>0.16900000000000001</v>
      </c>
      <c r="E20" s="41">
        <f t="shared" si="0"/>
        <v>31218.85167284148</v>
      </c>
      <c r="F20" s="40">
        <v>13280000000</v>
      </c>
      <c r="G20" s="59">
        <v>4.1000000000000002E-2</v>
      </c>
      <c r="H20" s="70">
        <f t="shared" si="1"/>
        <v>17440.744000000002</v>
      </c>
      <c r="I20" s="69">
        <f t="shared" si="2"/>
        <v>4100.0000000000009</v>
      </c>
      <c r="J20" s="19">
        <v>33.53</v>
      </c>
      <c r="K20" s="16">
        <v>75.400000000000006</v>
      </c>
      <c r="L20" s="20">
        <v>67.12</v>
      </c>
      <c r="M20" s="19">
        <v>63.32</v>
      </c>
      <c r="N20" s="39">
        <v>0.246</v>
      </c>
    </row>
    <row r="21" spans="1:16">
      <c r="A21" s="62" t="s">
        <v>213</v>
      </c>
      <c r="B21" s="27">
        <v>16829289</v>
      </c>
      <c r="C21" s="17">
        <v>41526</v>
      </c>
      <c r="D21" s="18">
        <v>6.1100000000000002E-2</v>
      </c>
      <c r="E21" s="41">
        <f t="shared" si="0"/>
        <v>48145.230615506094</v>
      </c>
      <c r="F21" s="40">
        <v>810250000000</v>
      </c>
      <c r="G21" s="59">
        <v>4.4999999999999998E-2</v>
      </c>
      <c r="H21" s="70">
        <f t="shared" si="1"/>
        <v>757318.005</v>
      </c>
      <c r="I21" s="69">
        <f t="shared" si="2"/>
        <v>4500</v>
      </c>
      <c r="J21" s="19">
        <v>28.57</v>
      </c>
      <c r="K21" s="16">
        <v>77.8</v>
      </c>
      <c r="L21" s="19">
        <v>77.81</v>
      </c>
      <c r="M21" s="19">
        <v>74.83</v>
      </c>
      <c r="N21" s="39">
        <v>0.33</v>
      </c>
    </row>
    <row r="22" spans="1:16">
      <c r="A22" s="62" t="s">
        <v>214</v>
      </c>
      <c r="B22" s="26">
        <v>38495659</v>
      </c>
      <c r="C22" s="17">
        <v>312685</v>
      </c>
      <c r="D22" s="18">
        <v>7.6E-3</v>
      </c>
      <c r="E22" s="41">
        <f t="shared" si="0"/>
        <v>13742.588482509158</v>
      </c>
      <c r="F22" s="40">
        <v>529030000000</v>
      </c>
      <c r="G22" s="59">
        <v>3.2000000000000001E-2</v>
      </c>
      <c r="H22" s="70">
        <f t="shared" si="1"/>
        <v>1231861.088</v>
      </c>
      <c r="I22" s="69">
        <f t="shared" si="2"/>
        <v>3200</v>
      </c>
      <c r="J22" s="19">
        <v>30.09</v>
      </c>
      <c r="K22" s="16">
        <v>67.3</v>
      </c>
      <c r="L22" s="19">
        <v>62.15</v>
      </c>
      <c r="M22" s="19">
        <v>39.130000000000003</v>
      </c>
      <c r="N22" s="39">
        <v>0.27200000000000002</v>
      </c>
    </row>
    <row r="23" spans="1:16">
      <c r="A23" s="62" t="s">
        <v>215</v>
      </c>
      <c r="B23" s="27">
        <v>10427301</v>
      </c>
      <c r="C23" s="17">
        <v>92931</v>
      </c>
      <c r="D23" s="18">
        <v>4.6699999999999998E-2</v>
      </c>
      <c r="E23" s="41">
        <f t="shared" si="0"/>
        <v>20361.932584472244</v>
      </c>
      <c r="F23" s="40">
        <v>212320000000</v>
      </c>
      <c r="G23" s="59">
        <v>8.1000000000000003E-2</v>
      </c>
      <c r="H23" s="70">
        <f t="shared" si="1"/>
        <v>844611.38100000005</v>
      </c>
      <c r="I23" s="69">
        <f t="shared" si="2"/>
        <v>8100</v>
      </c>
      <c r="J23" s="19">
        <v>32.130000000000003</v>
      </c>
      <c r="K23" s="16">
        <v>72.900000000000006</v>
      </c>
      <c r="L23" s="19">
        <v>70.72</v>
      </c>
      <c r="M23" s="19">
        <v>50.39</v>
      </c>
      <c r="N23" s="39">
        <v>0.22500000000000001</v>
      </c>
    </row>
    <row r="24" spans="1:16">
      <c r="A24" s="62" t="s">
        <v>216</v>
      </c>
      <c r="B24" s="26">
        <v>19942642</v>
      </c>
      <c r="C24" s="17">
        <v>238391</v>
      </c>
      <c r="D24" s="18">
        <v>6.1999999999999998E-3</v>
      </c>
      <c r="E24" s="41">
        <f t="shared" si="0"/>
        <v>11199.117950369866</v>
      </c>
      <c r="F24" s="40">
        <v>223340000000</v>
      </c>
      <c r="G24" s="59">
        <v>5.3999999999999999E-2</v>
      </c>
      <c r="H24" s="70">
        <f t="shared" si="1"/>
        <v>1076902.6680000001</v>
      </c>
      <c r="I24" s="69">
        <f t="shared" si="2"/>
        <v>5400</v>
      </c>
      <c r="J24" s="19">
        <v>27.84</v>
      </c>
      <c r="K24" s="16">
        <v>67.599999999999994</v>
      </c>
      <c r="L24" s="19">
        <v>54.49</v>
      </c>
      <c r="M24" s="19">
        <v>36.450000000000003</v>
      </c>
      <c r="N24" s="39">
        <v>0.155</v>
      </c>
    </row>
    <row r="25" spans="1:16">
      <c r="A25" s="62" t="s">
        <v>217</v>
      </c>
      <c r="B25" s="27">
        <v>5415949</v>
      </c>
      <c r="C25" s="17">
        <v>48845</v>
      </c>
      <c r="D25" s="18">
        <v>1.37E-2</v>
      </c>
      <c r="E25" s="41">
        <f t="shared" si="0"/>
        <v>17387.534483799609</v>
      </c>
      <c r="F25" s="40">
        <v>94170000000</v>
      </c>
      <c r="G25" s="59">
        <v>6.8000000000000005E-2</v>
      </c>
      <c r="H25" s="70">
        <f t="shared" si="1"/>
        <v>368284.53200000001</v>
      </c>
      <c r="I25" s="69">
        <f t="shared" si="2"/>
        <v>6800</v>
      </c>
      <c r="J25" s="19">
        <v>29.54</v>
      </c>
      <c r="K25" s="16">
        <v>66.599999999999994</v>
      </c>
      <c r="L25" s="19">
        <v>60.06</v>
      </c>
      <c r="M25" s="19">
        <v>44.98</v>
      </c>
      <c r="N25" s="39">
        <v>0.22</v>
      </c>
    </row>
    <row r="26" spans="1:16">
      <c r="A26" s="62" t="s">
        <v>218</v>
      </c>
      <c r="B26" s="26">
        <v>2061085</v>
      </c>
      <c r="C26" s="17">
        <v>20253</v>
      </c>
      <c r="D26" s="18">
        <v>6.6400000000000001E-2</v>
      </c>
      <c r="E26" s="41">
        <f t="shared" si="0"/>
        <v>23293.556549099139</v>
      </c>
      <c r="F26" s="40">
        <v>48010000000</v>
      </c>
      <c r="G26" s="59">
        <v>4.7E-2</v>
      </c>
      <c r="H26" s="70">
        <f t="shared" si="1"/>
        <v>96870.994999999995</v>
      </c>
      <c r="I26" s="69">
        <f t="shared" si="2"/>
        <v>4700</v>
      </c>
      <c r="J26" s="19">
        <v>22.57</v>
      </c>
      <c r="K26" s="16">
        <v>73.099999999999994</v>
      </c>
      <c r="L26" s="19">
        <v>62.81</v>
      </c>
      <c r="M26" s="19">
        <v>52.51</v>
      </c>
      <c r="N26" s="39">
        <v>0.28699999999999998</v>
      </c>
    </row>
    <row r="27" spans="1:16">
      <c r="A27" s="62" t="s">
        <v>219</v>
      </c>
      <c r="B27" s="27">
        <v>46507760</v>
      </c>
      <c r="C27" s="17">
        <v>504782</v>
      </c>
      <c r="D27" s="18">
        <v>0.1031</v>
      </c>
      <c r="E27" s="41">
        <f t="shared" si="0"/>
        <v>26776.821760497602</v>
      </c>
      <c r="F27" s="40">
        <v>1245330000000</v>
      </c>
      <c r="G27" s="59">
        <v>0.158</v>
      </c>
      <c r="H27" s="70">
        <f t="shared" si="1"/>
        <v>7348226.0800000001</v>
      </c>
      <c r="I27" s="69">
        <f t="shared" si="2"/>
        <v>15800</v>
      </c>
      <c r="J27" s="19">
        <v>32.46</v>
      </c>
      <c r="K27" s="16">
        <v>73.2</v>
      </c>
      <c r="L27" s="19">
        <v>77.77</v>
      </c>
      <c r="M27" s="19">
        <v>54.7</v>
      </c>
      <c r="N27" s="39">
        <v>0.34</v>
      </c>
    </row>
    <row r="28" spans="1:16" ht="18" thickBot="1">
      <c r="A28" s="62" t="s">
        <v>220</v>
      </c>
      <c r="B28" s="28">
        <v>9644864</v>
      </c>
      <c r="C28" s="17">
        <v>449964</v>
      </c>
      <c r="D28" s="18">
        <v>8.7999999999999995E-2</v>
      </c>
      <c r="E28" s="41">
        <f t="shared" si="0"/>
        <v>49160.879821633564</v>
      </c>
      <c r="F28" s="40">
        <v>474150000000</v>
      </c>
      <c r="G28" s="59">
        <v>9.4E-2</v>
      </c>
      <c r="H28" s="70">
        <f t="shared" si="1"/>
        <v>906617.21600000001</v>
      </c>
      <c r="I28" s="69">
        <f t="shared" si="2"/>
        <v>9400</v>
      </c>
      <c r="J28" s="19">
        <v>49.35</v>
      </c>
      <c r="K28" s="16">
        <v>82.9</v>
      </c>
      <c r="L28" s="19">
        <v>70.95</v>
      </c>
      <c r="M28" s="19">
        <v>71.55</v>
      </c>
      <c r="N28" s="39">
        <v>0.371</v>
      </c>
    </row>
    <row r="29" spans="1:16">
      <c r="A29" s="30"/>
      <c r="B29" s="31">
        <f>SUBTOTAL(109,B2:B28)</f>
        <v>445328346</v>
      </c>
      <c r="C29" s="32"/>
      <c r="D29" s="33"/>
      <c r="E29" s="33"/>
      <c r="F29" s="34"/>
      <c r="G29" s="35"/>
      <c r="H29" s="35"/>
      <c r="I29" s="35"/>
      <c r="J29" s="36"/>
      <c r="K29" s="37"/>
      <c r="L29" s="36"/>
      <c r="M29" s="36"/>
      <c r="N29" s="38"/>
    </row>
    <row r="30" spans="1:16">
      <c r="E30" s="80"/>
      <c r="F30" s="80"/>
      <c r="G30" s="80"/>
      <c r="H30" s="80"/>
      <c r="I30" s="80"/>
      <c r="J30" s="80"/>
      <c r="K30" s="80"/>
    </row>
    <row r="31" spans="1:16" ht="18" thickBot="1">
      <c r="E31" s="80">
        <v>0</v>
      </c>
      <c r="F31" s="80">
        <v>1</v>
      </c>
      <c r="G31" s="80">
        <v>1</v>
      </c>
      <c r="H31" s="80">
        <v>0</v>
      </c>
      <c r="I31" s="80">
        <v>0</v>
      </c>
      <c r="J31" s="80">
        <v>1</v>
      </c>
      <c r="K31" s="80">
        <v>0</v>
      </c>
    </row>
    <row r="32" spans="1:16" ht="109.8" thickBot="1">
      <c r="A32" s="230" t="s">
        <v>184</v>
      </c>
      <c r="B32" s="43" t="s">
        <v>221</v>
      </c>
      <c r="C32" s="43" t="s">
        <v>185</v>
      </c>
      <c r="D32" s="43" t="s">
        <v>232</v>
      </c>
      <c r="E32" s="43" t="s">
        <v>87</v>
      </c>
      <c r="F32" s="43" t="s">
        <v>224</v>
      </c>
      <c r="G32" s="43" t="s">
        <v>228</v>
      </c>
      <c r="H32" s="68" t="s">
        <v>225</v>
      </c>
      <c r="I32" s="43" t="s">
        <v>226</v>
      </c>
      <c r="J32" s="43" t="s">
        <v>227</v>
      </c>
      <c r="K32" s="43" t="s">
        <v>230</v>
      </c>
      <c r="L32" s="43" t="s">
        <v>186</v>
      </c>
      <c r="M32" s="43" t="s">
        <v>86</v>
      </c>
      <c r="N32" s="77" t="s">
        <v>474</v>
      </c>
      <c r="O32" s="43" t="s">
        <v>473</v>
      </c>
      <c r="P32" s="43" t="s">
        <v>184</v>
      </c>
    </row>
    <row r="33" spans="1:16" ht="18" thickBot="1">
      <c r="A33" s="63" t="s">
        <v>195</v>
      </c>
      <c r="B33" s="70">
        <v>8507786</v>
      </c>
      <c r="C33" s="70">
        <v>83858</v>
      </c>
      <c r="D33" s="71">
        <f>0.1606*100</f>
        <v>16.059999999999999</v>
      </c>
      <c r="E33" s="76">
        <f t="shared" ref="E33:E59" si="3">RANK(E2,E$2:E$28,0)</f>
        <v>6</v>
      </c>
      <c r="F33" s="44">
        <f t="shared" ref="F33:F59" si="4">RANK(G2,G$2:G$28,1)</f>
        <v>10</v>
      </c>
      <c r="G33" s="44">
        <f t="shared" ref="G33:G59" si="5">RANK(J2,J$2:J$28,1)</f>
        <v>2</v>
      </c>
      <c r="H33" s="44">
        <f t="shared" ref="H33:H59" si="6">RANK(K2,K$2:K$28,0)</f>
        <v>4</v>
      </c>
      <c r="I33" s="44">
        <f t="shared" ref="I33:I59" si="7">RANK(L2,L$2:L$28,0)</f>
        <v>3</v>
      </c>
      <c r="J33" s="44">
        <f t="shared" ref="J33:J59" si="8">RANK(M2,M$2:M$28,1)</f>
        <v>20</v>
      </c>
      <c r="K33" s="44">
        <f>RANK(N2,N$2:N$28,0)</f>
        <v>13</v>
      </c>
      <c r="L33" s="79">
        <v>1000</v>
      </c>
      <c r="M33" s="51">
        <f>RANK(E33,E33:K33,1)</f>
        <v>4</v>
      </c>
      <c r="N33" s="78">
        <v>1019.2</v>
      </c>
      <c r="O33" s="80">
        <f>RANK(N33,N$33:N$59,0)</f>
        <v>7</v>
      </c>
      <c r="P33" s="63" t="s">
        <v>195</v>
      </c>
    </row>
    <row r="34" spans="1:16" ht="18" thickBot="1">
      <c r="A34" s="64" t="s">
        <v>196</v>
      </c>
      <c r="B34" s="72">
        <v>11203992</v>
      </c>
      <c r="C34" s="72">
        <v>30510</v>
      </c>
      <c r="D34" s="73">
        <f>0.1221*100</f>
        <v>12.21</v>
      </c>
      <c r="E34" s="76">
        <f t="shared" si="3"/>
        <v>8</v>
      </c>
      <c r="F34" s="44">
        <f t="shared" si="4"/>
        <v>12</v>
      </c>
      <c r="G34" s="44">
        <f t="shared" si="5"/>
        <v>23</v>
      </c>
      <c r="H34" s="44">
        <f t="shared" si="6"/>
        <v>9</v>
      </c>
      <c r="I34" s="44">
        <f t="shared" si="7"/>
        <v>1</v>
      </c>
      <c r="J34" s="44">
        <f t="shared" si="8"/>
        <v>22</v>
      </c>
      <c r="K34" s="44">
        <f t="shared" ref="K34:K59" si="9">RANK(N3,N$2:N$28,0)</f>
        <v>7</v>
      </c>
      <c r="L34" s="79">
        <v>1000</v>
      </c>
      <c r="M34" s="51">
        <f t="shared" ref="M34:M59" si="10">RANK(E34,E34:K34,1)</f>
        <v>3</v>
      </c>
      <c r="N34" s="78">
        <v>1007.2</v>
      </c>
      <c r="O34" s="80">
        <f t="shared" ref="O34:O59" si="11">RANK(N34,N$33:N$59,0)</f>
        <v>10</v>
      </c>
      <c r="P34" s="64" t="s">
        <v>196</v>
      </c>
    </row>
    <row r="35" spans="1:16" ht="18" thickBot="1">
      <c r="A35" s="63" t="s">
        <v>197</v>
      </c>
      <c r="B35" s="70">
        <v>7245677</v>
      </c>
      <c r="C35" s="70">
        <v>110912</v>
      </c>
      <c r="D35" s="71">
        <f>0.0134*100</f>
        <v>1.34</v>
      </c>
      <c r="E35" s="76">
        <f t="shared" si="3"/>
        <v>27</v>
      </c>
      <c r="F35" s="44">
        <f t="shared" si="4"/>
        <v>4</v>
      </c>
      <c r="G35" s="44">
        <f t="shared" si="5"/>
        <v>22</v>
      </c>
      <c r="H35" s="44">
        <f t="shared" si="6"/>
        <v>20</v>
      </c>
      <c r="I35" s="44">
        <f t="shared" si="7"/>
        <v>24</v>
      </c>
      <c r="J35" s="44">
        <f t="shared" si="8"/>
        <v>2</v>
      </c>
      <c r="K35" s="44">
        <f t="shared" si="9"/>
        <v>19</v>
      </c>
      <c r="L35" s="79">
        <v>1000</v>
      </c>
      <c r="M35" s="51">
        <f t="shared" si="10"/>
        <v>7</v>
      </c>
      <c r="N35" s="78">
        <v>995.3</v>
      </c>
      <c r="O35" s="80">
        <f t="shared" si="11"/>
        <v>18</v>
      </c>
      <c r="P35" s="63" t="s">
        <v>197</v>
      </c>
    </row>
    <row r="36" spans="1:16" ht="18" thickBot="1">
      <c r="A36" s="64" t="s">
        <v>198</v>
      </c>
      <c r="B36" s="72">
        <v>4246700</v>
      </c>
      <c r="C36" s="72">
        <v>56594</v>
      </c>
      <c r="D36" s="73">
        <f>0.0161*100</f>
        <v>1.6099999999999999</v>
      </c>
      <c r="E36" s="76">
        <f t="shared" si="3"/>
        <v>25</v>
      </c>
      <c r="F36" s="44">
        <f t="shared" si="4"/>
        <v>21</v>
      </c>
      <c r="G36" s="44">
        <f t="shared" si="5"/>
        <v>6</v>
      </c>
      <c r="H36" s="44">
        <f t="shared" si="6"/>
        <v>19</v>
      </c>
      <c r="I36" s="44">
        <f t="shared" si="7"/>
        <v>17</v>
      </c>
      <c r="J36" s="44">
        <f t="shared" si="8"/>
        <v>8</v>
      </c>
      <c r="K36" s="44">
        <f t="shared" si="9"/>
        <v>22</v>
      </c>
      <c r="L36" s="79">
        <v>1000</v>
      </c>
      <c r="M36" s="51">
        <f t="shared" si="10"/>
        <v>7</v>
      </c>
      <c r="N36" s="78">
        <v>977.9</v>
      </c>
      <c r="O36" s="80">
        <f t="shared" si="11"/>
        <v>24</v>
      </c>
      <c r="P36" s="64" t="s">
        <v>198</v>
      </c>
    </row>
    <row r="37" spans="1:16" ht="18" thickBot="1">
      <c r="A37" s="63" t="s">
        <v>199</v>
      </c>
      <c r="B37" s="70">
        <v>858000</v>
      </c>
      <c r="C37" s="70">
        <v>9250</v>
      </c>
      <c r="D37" s="74">
        <f>0.178*100</f>
        <v>17.8</v>
      </c>
      <c r="E37" s="76">
        <f t="shared" si="3"/>
        <v>14</v>
      </c>
      <c r="F37" s="44">
        <f t="shared" si="4"/>
        <v>15</v>
      </c>
      <c r="G37" s="44">
        <f t="shared" si="5"/>
        <v>13</v>
      </c>
      <c r="H37" s="44">
        <f t="shared" si="6"/>
        <v>18</v>
      </c>
      <c r="I37" s="44">
        <f t="shared" si="7"/>
        <v>25</v>
      </c>
      <c r="J37" s="44">
        <f t="shared" si="8"/>
        <v>16</v>
      </c>
      <c r="K37" s="44">
        <f t="shared" si="9"/>
        <v>2</v>
      </c>
      <c r="L37" s="79">
        <v>1000</v>
      </c>
      <c r="M37" s="51">
        <f t="shared" si="10"/>
        <v>3</v>
      </c>
      <c r="N37" s="78">
        <v>995.3</v>
      </c>
      <c r="O37" s="80">
        <f t="shared" si="11"/>
        <v>18</v>
      </c>
      <c r="P37" s="63" t="s">
        <v>199</v>
      </c>
    </row>
    <row r="38" spans="1:16" ht="22.5" customHeight="1" thickBot="1">
      <c r="A38" s="64" t="s">
        <v>200</v>
      </c>
      <c r="B38" s="72">
        <v>10512419</v>
      </c>
      <c r="C38" s="72">
        <v>78866</v>
      </c>
      <c r="D38" s="73">
        <f>0.0523*100</f>
        <v>5.2299999999999995</v>
      </c>
      <c r="E38" s="76">
        <f t="shared" si="3"/>
        <v>17</v>
      </c>
      <c r="F38" s="44">
        <f t="shared" si="4"/>
        <v>1</v>
      </c>
      <c r="G38" s="44">
        <f t="shared" si="5"/>
        <v>7</v>
      </c>
      <c r="H38" s="44">
        <f t="shared" si="6"/>
        <v>24</v>
      </c>
      <c r="I38" s="44">
        <f t="shared" si="7"/>
        <v>8</v>
      </c>
      <c r="J38" s="44">
        <f t="shared" si="8"/>
        <v>6</v>
      </c>
      <c r="K38" s="44">
        <f t="shared" si="9"/>
        <v>24</v>
      </c>
      <c r="L38" s="79">
        <v>1000</v>
      </c>
      <c r="M38" s="51">
        <f t="shared" si="10"/>
        <v>5</v>
      </c>
      <c r="N38" s="78">
        <v>1011.2</v>
      </c>
      <c r="O38" s="80">
        <f t="shared" si="11"/>
        <v>8</v>
      </c>
      <c r="P38" s="64" t="s">
        <v>200</v>
      </c>
    </row>
    <row r="39" spans="1:16" ht="18" thickBot="1">
      <c r="A39" s="63" t="s">
        <v>201</v>
      </c>
      <c r="B39" s="70">
        <v>5627235</v>
      </c>
      <c r="C39" s="70">
        <v>43094</v>
      </c>
      <c r="D39" s="71">
        <f>0.0891*100</f>
        <v>8.91</v>
      </c>
      <c r="E39" s="76">
        <f t="shared" si="3"/>
        <v>3</v>
      </c>
      <c r="F39" s="44">
        <f t="shared" si="4"/>
        <v>13</v>
      </c>
      <c r="G39" s="44">
        <f t="shared" si="5"/>
        <v>5</v>
      </c>
      <c r="H39" s="44">
        <f t="shared" si="6"/>
        <v>2</v>
      </c>
      <c r="I39" s="44">
        <f t="shared" si="7"/>
        <v>2</v>
      </c>
      <c r="J39" s="44">
        <f t="shared" si="8"/>
        <v>26</v>
      </c>
      <c r="K39" s="44">
        <f t="shared" si="9"/>
        <v>12</v>
      </c>
      <c r="L39" s="79">
        <v>1000</v>
      </c>
      <c r="M39" s="51">
        <f t="shared" si="10"/>
        <v>3</v>
      </c>
      <c r="N39" s="78">
        <v>995.8</v>
      </c>
      <c r="O39" s="80">
        <f t="shared" si="11"/>
        <v>13</v>
      </c>
      <c r="P39" s="63" t="s">
        <v>201</v>
      </c>
    </row>
    <row r="40" spans="1:16" ht="18" thickBot="1">
      <c r="A40" s="64" t="s">
        <v>202</v>
      </c>
      <c r="B40" s="72">
        <v>1315819</v>
      </c>
      <c r="C40" s="72">
        <v>45226</v>
      </c>
      <c r="D40" s="73">
        <f>0.1503*100</f>
        <v>15.03</v>
      </c>
      <c r="E40" s="76">
        <f t="shared" si="3"/>
        <v>16</v>
      </c>
      <c r="F40" s="44">
        <f t="shared" si="4"/>
        <v>19</v>
      </c>
      <c r="G40" s="44">
        <f t="shared" si="5"/>
        <v>1</v>
      </c>
      <c r="H40" s="44">
        <f t="shared" si="6"/>
        <v>16</v>
      </c>
      <c r="I40" s="44">
        <f t="shared" si="7"/>
        <v>11</v>
      </c>
      <c r="J40" s="44">
        <f t="shared" si="8"/>
        <v>11</v>
      </c>
      <c r="K40" s="44">
        <f t="shared" si="9"/>
        <v>8</v>
      </c>
      <c r="L40" s="79">
        <v>1000</v>
      </c>
      <c r="M40" s="51">
        <f t="shared" si="10"/>
        <v>5</v>
      </c>
      <c r="N40" s="78">
        <v>1027.0999999999999</v>
      </c>
      <c r="O40" s="80">
        <f t="shared" si="11"/>
        <v>1</v>
      </c>
      <c r="P40" s="64" t="s">
        <v>202</v>
      </c>
    </row>
    <row r="41" spans="1:16" ht="18" thickBot="1">
      <c r="A41" s="63" t="s">
        <v>203</v>
      </c>
      <c r="B41" s="70">
        <v>5451270</v>
      </c>
      <c r="C41" s="70">
        <v>337030</v>
      </c>
      <c r="D41" s="71">
        <f>0.0462*100</f>
        <v>4.62</v>
      </c>
      <c r="E41" s="76">
        <f t="shared" si="3"/>
        <v>7</v>
      </c>
      <c r="F41" s="44">
        <f t="shared" si="4"/>
        <v>18</v>
      </c>
      <c r="G41" s="44">
        <f t="shared" si="5"/>
        <v>4</v>
      </c>
      <c r="H41" s="44">
        <f t="shared" si="6"/>
        <v>6</v>
      </c>
      <c r="I41" s="44">
        <f t="shared" si="7"/>
        <v>10</v>
      </c>
      <c r="J41" s="44">
        <f t="shared" si="8"/>
        <v>21</v>
      </c>
      <c r="K41" s="44">
        <f t="shared" si="9"/>
        <v>4</v>
      </c>
      <c r="L41" s="79">
        <v>1000</v>
      </c>
      <c r="M41" s="51">
        <f t="shared" si="10"/>
        <v>4</v>
      </c>
      <c r="N41" s="78">
        <v>995.8</v>
      </c>
      <c r="O41" s="80">
        <f t="shared" si="11"/>
        <v>13</v>
      </c>
      <c r="P41" s="63" t="s">
        <v>203</v>
      </c>
    </row>
    <row r="42" spans="1:16" ht="18" thickBot="1">
      <c r="A42" s="64" t="s">
        <v>204</v>
      </c>
      <c r="B42" s="72">
        <v>65856609</v>
      </c>
      <c r="C42" s="72">
        <v>643548</v>
      </c>
      <c r="D42" s="73">
        <f>0.0729*100</f>
        <v>7.2900000000000009</v>
      </c>
      <c r="E42" s="76">
        <f t="shared" si="3"/>
        <v>10</v>
      </c>
      <c r="F42" s="44">
        <f t="shared" si="4"/>
        <v>15</v>
      </c>
      <c r="G42" s="44">
        <f t="shared" si="5"/>
        <v>26</v>
      </c>
      <c r="H42" s="44">
        <f t="shared" si="6"/>
        <v>15</v>
      </c>
      <c r="I42" s="44">
        <f t="shared" si="7"/>
        <v>4</v>
      </c>
      <c r="J42" s="44">
        <f t="shared" si="8"/>
        <v>24</v>
      </c>
      <c r="K42" s="44">
        <f t="shared" si="9"/>
        <v>11</v>
      </c>
      <c r="L42" s="79">
        <v>1000</v>
      </c>
      <c r="M42" s="51">
        <f t="shared" si="10"/>
        <v>2</v>
      </c>
      <c r="N42" s="78">
        <v>972.4</v>
      </c>
      <c r="O42" s="80">
        <f t="shared" si="11"/>
        <v>25</v>
      </c>
      <c r="P42" s="64" t="s">
        <v>204</v>
      </c>
    </row>
    <row r="43" spans="1:16" ht="18" thickBot="1">
      <c r="A43" s="63" t="s">
        <v>205</v>
      </c>
      <c r="B43" s="70">
        <v>83000000</v>
      </c>
      <c r="C43" s="70">
        <v>357021</v>
      </c>
      <c r="D43" s="71">
        <f>0.1214*100</f>
        <v>12.139999999999999</v>
      </c>
      <c r="E43" s="76">
        <f t="shared" si="3"/>
        <v>9</v>
      </c>
      <c r="F43" s="44">
        <f t="shared" si="4"/>
        <v>4</v>
      </c>
      <c r="G43" s="44">
        <f t="shared" si="5"/>
        <v>17</v>
      </c>
      <c r="H43" s="44">
        <f t="shared" si="6"/>
        <v>16</v>
      </c>
      <c r="I43" s="44">
        <f t="shared" si="7"/>
        <v>9</v>
      </c>
      <c r="J43" s="44">
        <f t="shared" si="8"/>
        <v>17</v>
      </c>
      <c r="K43" s="44">
        <f t="shared" si="9"/>
        <v>18</v>
      </c>
      <c r="L43" s="79">
        <v>1000</v>
      </c>
      <c r="M43" s="51">
        <f t="shared" si="10"/>
        <v>2</v>
      </c>
      <c r="N43" s="78">
        <v>1024.5999999999999</v>
      </c>
      <c r="O43" s="80">
        <f t="shared" si="11"/>
        <v>4</v>
      </c>
      <c r="P43" s="63" t="s">
        <v>205</v>
      </c>
    </row>
    <row r="44" spans="1:16" ht="18" thickBot="1">
      <c r="A44" s="64" t="s">
        <v>206</v>
      </c>
      <c r="B44" s="72">
        <v>10992589</v>
      </c>
      <c r="C44" s="72">
        <v>131957</v>
      </c>
      <c r="D44" s="73">
        <f>0.0775*100</f>
        <v>7.75</v>
      </c>
      <c r="E44" s="76">
        <f t="shared" si="3"/>
        <v>20</v>
      </c>
      <c r="F44" s="44">
        <f t="shared" si="4"/>
        <v>27</v>
      </c>
      <c r="G44" s="44">
        <f t="shared" si="5"/>
        <v>21</v>
      </c>
      <c r="H44" s="44">
        <f t="shared" si="6"/>
        <v>26</v>
      </c>
      <c r="I44" s="44">
        <f t="shared" si="7"/>
        <v>22</v>
      </c>
      <c r="J44" s="44">
        <f t="shared" si="8"/>
        <v>14</v>
      </c>
      <c r="K44" s="44">
        <f t="shared" si="9"/>
        <v>16</v>
      </c>
      <c r="L44" s="79">
        <v>1000</v>
      </c>
      <c r="M44" s="51">
        <f t="shared" si="10"/>
        <v>3</v>
      </c>
      <c r="N44" s="78">
        <v>957.9</v>
      </c>
      <c r="O44" s="80">
        <f t="shared" si="11"/>
        <v>27</v>
      </c>
      <c r="P44" s="64" t="s">
        <v>206</v>
      </c>
    </row>
    <row r="45" spans="1:16" ht="18" thickBot="1">
      <c r="A45" s="63" t="s">
        <v>517</v>
      </c>
      <c r="B45" s="70">
        <v>9879000</v>
      </c>
      <c r="C45" s="70">
        <v>93030</v>
      </c>
      <c r="D45" s="71">
        <f>0.0185*100</f>
        <v>1.8499999999999999</v>
      </c>
      <c r="E45" s="76">
        <f t="shared" si="3"/>
        <v>23</v>
      </c>
      <c r="F45" s="44">
        <f t="shared" si="4"/>
        <v>8</v>
      </c>
      <c r="G45" s="44">
        <f t="shared" si="5"/>
        <v>18</v>
      </c>
      <c r="H45" s="44">
        <f t="shared" si="6"/>
        <v>21</v>
      </c>
      <c r="I45" s="44">
        <f t="shared" si="7"/>
        <v>27</v>
      </c>
      <c r="J45" s="44">
        <f t="shared" si="8"/>
        <v>4</v>
      </c>
      <c r="K45" s="44">
        <f t="shared" si="9"/>
        <v>24</v>
      </c>
      <c r="L45" s="79">
        <v>1000</v>
      </c>
      <c r="M45" s="51">
        <f t="shared" si="10"/>
        <v>5</v>
      </c>
      <c r="N45" s="78">
        <v>995.3</v>
      </c>
      <c r="O45" s="80">
        <f t="shared" si="11"/>
        <v>18</v>
      </c>
      <c r="P45" s="63" t="s">
        <v>517</v>
      </c>
    </row>
    <row r="46" spans="1:16" ht="18" thickBot="1">
      <c r="A46" s="64" t="s">
        <v>207</v>
      </c>
      <c r="B46" s="72">
        <v>4604029</v>
      </c>
      <c r="C46" s="72">
        <v>70280</v>
      </c>
      <c r="D46" s="73">
        <f>0.1247*100</f>
        <v>12.47</v>
      </c>
      <c r="E46" s="76">
        <f t="shared" si="3"/>
        <v>2</v>
      </c>
      <c r="F46" s="44">
        <f t="shared" si="4"/>
        <v>9</v>
      </c>
      <c r="G46" s="44">
        <f t="shared" si="5"/>
        <v>24</v>
      </c>
      <c r="H46" s="44">
        <f t="shared" si="6"/>
        <v>5</v>
      </c>
      <c r="I46" s="44">
        <f t="shared" si="7"/>
        <v>26</v>
      </c>
      <c r="J46" s="44">
        <f t="shared" si="8"/>
        <v>25</v>
      </c>
      <c r="K46" s="44">
        <f t="shared" si="9"/>
        <v>1</v>
      </c>
      <c r="L46" s="79">
        <v>1000</v>
      </c>
      <c r="M46" s="51">
        <f t="shared" si="10"/>
        <v>2</v>
      </c>
      <c r="N46" s="78">
        <v>995.3</v>
      </c>
      <c r="O46" s="80">
        <f t="shared" si="11"/>
        <v>18</v>
      </c>
      <c r="P46" s="64" t="s">
        <v>207</v>
      </c>
    </row>
    <row r="47" spans="1:16" ht="18" thickBot="1">
      <c r="A47" s="63" t="s">
        <v>208</v>
      </c>
      <c r="B47" s="70">
        <v>60782668</v>
      </c>
      <c r="C47" s="70">
        <v>301320</v>
      </c>
      <c r="D47" s="71">
        <f>0.0871*100</f>
        <v>8.7099999999999991</v>
      </c>
      <c r="E47" s="76">
        <f t="shared" si="3"/>
        <v>12</v>
      </c>
      <c r="F47" s="44">
        <f t="shared" si="4"/>
        <v>25</v>
      </c>
      <c r="G47" s="44">
        <f t="shared" si="5"/>
        <v>25</v>
      </c>
      <c r="H47" s="44">
        <f t="shared" si="6"/>
        <v>27</v>
      </c>
      <c r="I47" s="44">
        <f t="shared" si="7"/>
        <v>15</v>
      </c>
      <c r="J47" s="44">
        <f t="shared" si="8"/>
        <v>18</v>
      </c>
      <c r="K47" s="44">
        <f t="shared" si="9"/>
        <v>26</v>
      </c>
      <c r="L47" s="79">
        <v>1000</v>
      </c>
      <c r="M47" s="51">
        <f t="shared" si="10"/>
        <v>1</v>
      </c>
      <c r="N47" s="78">
        <v>958.4</v>
      </c>
      <c r="O47" s="80">
        <f t="shared" si="11"/>
        <v>26</v>
      </c>
      <c r="P47" s="63" t="s">
        <v>208</v>
      </c>
    </row>
    <row r="48" spans="1:16" ht="18" thickBot="1">
      <c r="A48" s="64" t="s">
        <v>209</v>
      </c>
      <c r="B48" s="72">
        <v>2001468</v>
      </c>
      <c r="C48" s="72">
        <v>64589</v>
      </c>
      <c r="D48" s="73">
        <f>0.1388*100</f>
        <v>13.88</v>
      </c>
      <c r="E48" s="76">
        <f t="shared" si="3"/>
        <v>22</v>
      </c>
      <c r="F48" s="44">
        <f t="shared" si="4"/>
        <v>22</v>
      </c>
      <c r="G48" s="44">
        <f t="shared" si="5"/>
        <v>20</v>
      </c>
      <c r="H48" s="44">
        <f t="shared" si="6"/>
        <v>11</v>
      </c>
      <c r="I48" s="44">
        <f t="shared" si="7"/>
        <v>21</v>
      </c>
      <c r="J48" s="44">
        <f t="shared" si="8"/>
        <v>9</v>
      </c>
      <c r="K48" s="44">
        <f t="shared" si="9"/>
        <v>13</v>
      </c>
      <c r="L48" s="79">
        <v>1000</v>
      </c>
      <c r="M48" s="51">
        <f t="shared" si="10"/>
        <v>6</v>
      </c>
      <c r="N48" s="78">
        <v>999.7</v>
      </c>
      <c r="O48" s="80">
        <f t="shared" si="11"/>
        <v>11</v>
      </c>
      <c r="P48" s="64" t="s">
        <v>209</v>
      </c>
    </row>
    <row r="49" spans="1:16" ht="18" thickBot="1">
      <c r="A49" s="63" t="s">
        <v>210</v>
      </c>
      <c r="B49" s="70">
        <v>2943472</v>
      </c>
      <c r="C49" s="70">
        <v>65200</v>
      </c>
      <c r="D49" s="71">
        <f>0.0165*100</f>
        <v>1.6500000000000001</v>
      </c>
      <c r="E49" s="76">
        <f t="shared" si="3"/>
        <v>21</v>
      </c>
      <c r="F49" s="44">
        <f t="shared" si="4"/>
        <v>22</v>
      </c>
      <c r="G49" s="44">
        <f t="shared" si="5"/>
        <v>19</v>
      </c>
      <c r="H49" s="44">
        <f t="shared" si="6"/>
        <v>10</v>
      </c>
      <c r="I49" s="44">
        <f t="shared" si="7"/>
        <v>14</v>
      </c>
      <c r="J49" s="44">
        <f t="shared" si="8"/>
        <v>7</v>
      </c>
      <c r="K49" s="44">
        <f t="shared" si="9"/>
        <v>6</v>
      </c>
      <c r="L49" s="79">
        <v>1000</v>
      </c>
      <c r="M49" s="51">
        <f t="shared" si="10"/>
        <v>6</v>
      </c>
      <c r="N49" s="78">
        <v>1022.6</v>
      </c>
      <c r="O49" s="80">
        <f t="shared" si="11"/>
        <v>5</v>
      </c>
      <c r="P49" s="63" t="s">
        <v>210</v>
      </c>
    </row>
    <row r="50" spans="1:16" ht="18" thickBot="1">
      <c r="A50" s="64" t="s">
        <v>211</v>
      </c>
      <c r="B50" s="72">
        <v>549680</v>
      </c>
      <c r="C50" s="72">
        <v>2586</v>
      </c>
      <c r="D50" s="73">
        <f>0.4742*100</f>
        <v>47.42</v>
      </c>
      <c r="E50" s="76">
        <f t="shared" si="3"/>
        <v>1</v>
      </c>
      <c r="F50" s="44">
        <f t="shared" si="4"/>
        <v>17</v>
      </c>
      <c r="G50" s="44">
        <f t="shared" si="5"/>
        <v>10</v>
      </c>
      <c r="H50" s="44">
        <f t="shared" si="6"/>
        <v>8</v>
      </c>
      <c r="I50" s="44">
        <f t="shared" si="7"/>
        <v>7</v>
      </c>
      <c r="J50" s="44">
        <f t="shared" si="8"/>
        <v>27</v>
      </c>
      <c r="K50" s="44">
        <f t="shared" si="9"/>
        <v>3</v>
      </c>
      <c r="L50" s="79">
        <v>1000</v>
      </c>
      <c r="M50" s="51">
        <f t="shared" si="10"/>
        <v>1</v>
      </c>
      <c r="N50" s="78">
        <v>995.8</v>
      </c>
      <c r="O50" s="80">
        <f t="shared" si="11"/>
        <v>13</v>
      </c>
      <c r="P50" s="64" t="s">
        <v>211</v>
      </c>
    </row>
    <row r="51" spans="1:16" ht="18" thickBot="1">
      <c r="A51" s="63" t="s">
        <v>212</v>
      </c>
      <c r="B51" s="70">
        <v>425384</v>
      </c>
      <c r="C51" s="70">
        <v>316</v>
      </c>
      <c r="D51" s="74">
        <f>0.169*100</f>
        <v>16.900000000000002</v>
      </c>
      <c r="E51" s="76">
        <f t="shared" si="3"/>
        <v>11</v>
      </c>
      <c r="F51" s="44">
        <f t="shared" si="4"/>
        <v>3</v>
      </c>
      <c r="G51" s="44">
        <f t="shared" si="5"/>
        <v>16</v>
      </c>
      <c r="H51" s="44">
        <f t="shared" si="6"/>
        <v>6</v>
      </c>
      <c r="I51" s="44">
        <f t="shared" si="7"/>
        <v>16</v>
      </c>
      <c r="J51" s="44">
        <f t="shared" si="8"/>
        <v>15</v>
      </c>
      <c r="K51" s="44">
        <f t="shared" si="9"/>
        <v>20</v>
      </c>
      <c r="L51" s="79">
        <v>1000</v>
      </c>
      <c r="M51" s="51">
        <f t="shared" si="10"/>
        <v>3</v>
      </c>
      <c r="N51" s="78">
        <v>1025.5999999999999</v>
      </c>
      <c r="O51" s="80">
        <f t="shared" si="11"/>
        <v>3</v>
      </c>
      <c r="P51" s="63" t="s">
        <v>212</v>
      </c>
    </row>
    <row r="52" spans="1:16" ht="18" thickBot="1">
      <c r="A52" s="64" t="s">
        <v>213</v>
      </c>
      <c r="B52" s="72">
        <v>16829289</v>
      </c>
      <c r="C52" s="72">
        <v>41526</v>
      </c>
      <c r="D52" s="73">
        <f>0.0611*100</f>
        <v>6.11</v>
      </c>
      <c r="E52" s="76">
        <f t="shared" si="3"/>
        <v>5</v>
      </c>
      <c r="F52" s="44">
        <f t="shared" si="4"/>
        <v>6</v>
      </c>
      <c r="G52" s="44">
        <f t="shared" si="5"/>
        <v>9</v>
      </c>
      <c r="H52" s="44">
        <f t="shared" si="6"/>
        <v>3</v>
      </c>
      <c r="I52" s="44">
        <f t="shared" si="7"/>
        <v>5</v>
      </c>
      <c r="J52" s="44">
        <f t="shared" si="8"/>
        <v>23</v>
      </c>
      <c r="K52" s="44">
        <f t="shared" si="9"/>
        <v>10</v>
      </c>
      <c r="L52" s="79">
        <v>1000</v>
      </c>
      <c r="M52" s="51">
        <f t="shared" si="10"/>
        <v>2</v>
      </c>
      <c r="N52" s="78">
        <v>995.8</v>
      </c>
      <c r="O52" s="80">
        <f t="shared" si="11"/>
        <v>13</v>
      </c>
      <c r="P52" s="64" t="s">
        <v>213</v>
      </c>
    </row>
    <row r="53" spans="1:16" ht="18" thickBot="1">
      <c r="A53" s="63" t="s">
        <v>214</v>
      </c>
      <c r="B53" s="70">
        <v>38495659</v>
      </c>
      <c r="C53" s="70">
        <v>312685</v>
      </c>
      <c r="D53" s="71">
        <f>0.0076*100</f>
        <v>0.76</v>
      </c>
      <c r="E53" s="76">
        <f t="shared" si="3"/>
        <v>24</v>
      </c>
      <c r="F53" s="44">
        <f t="shared" si="4"/>
        <v>2</v>
      </c>
      <c r="G53" s="44">
        <f t="shared" si="5"/>
        <v>12</v>
      </c>
      <c r="H53" s="44">
        <f t="shared" si="6"/>
        <v>23</v>
      </c>
      <c r="I53" s="44">
        <f t="shared" si="7"/>
        <v>19</v>
      </c>
      <c r="J53" s="44">
        <f t="shared" si="8"/>
        <v>3</v>
      </c>
      <c r="K53" s="44">
        <f t="shared" si="9"/>
        <v>17</v>
      </c>
      <c r="L53" s="79">
        <v>1000</v>
      </c>
      <c r="M53" s="51">
        <f t="shared" si="10"/>
        <v>7</v>
      </c>
      <c r="N53" s="78">
        <v>1007.7</v>
      </c>
      <c r="O53" s="80">
        <f t="shared" si="11"/>
        <v>9</v>
      </c>
      <c r="P53" s="63" t="s">
        <v>214</v>
      </c>
    </row>
    <row r="54" spans="1:16" ht="18" thickBot="1">
      <c r="A54" s="64" t="s">
        <v>215</v>
      </c>
      <c r="B54" s="72">
        <v>10427301</v>
      </c>
      <c r="C54" s="72">
        <v>92931</v>
      </c>
      <c r="D54" s="73">
        <f>0.0467*100</f>
        <v>4.67</v>
      </c>
      <c r="E54" s="76">
        <f t="shared" si="3"/>
        <v>18</v>
      </c>
      <c r="F54" s="44">
        <f t="shared" si="4"/>
        <v>20</v>
      </c>
      <c r="G54" s="44">
        <f t="shared" si="5"/>
        <v>14</v>
      </c>
      <c r="H54" s="44">
        <f t="shared" si="6"/>
        <v>14</v>
      </c>
      <c r="I54" s="44">
        <f t="shared" si="7"/>
        <v>13</v>
      </c>
      <c r="J54" s="44">
        <f t="shared" si="8"/>
        <v>10</v>
      </c>
      <c r="K54" s="44">
        <f t="shared" si="9"/>
        <v>21</v>
      </c>
      <c r="L54" s="79">
        <v>1000</v>
      </c>
      <c r="M54" s="51">
        <f t="shared" si="10"/>
        <v>5</v>
      </c>
      <c r="N54" s="78">
        <v>989.8</v>
      </c>
      <c r="O54" s="80">
        <f t="shared" si="11"/>
        <v>23</v>
      </c>
      <c r="P54" s="64" t="s">
        <v>215</v>
      </c>
    </row>
    <row r="55" spans="1:16" ht="18" thickBot="1">
      <c r="A55" s="63" t="s">
        <v>216</v>
      </c>
      <c r="B55" s="70">
        <v>19942642</v>
      </c>
      <c r="C55" s="70">
        <v>238391</v>
      </c>
      <c r="D55" s="71">
        <f>0.0062*100</f>
        <v>0.62</v>
      </c>
      <c r="E55" s="76">
        <f t="shared" si="3"/>
        <v>26</v>
      </c>
      <c r="F55" s="44">
        <f t="shared" si="4"/>
        <v>11</v>
      </c>
      <c r="G55" s="44">
        <f t="shared" si="5"/>
        <v>8</v>
      </c>
      <c r="H55" s="44">
        <f t="shared" si="6"/>
        <v>22</v>
      </c>
      <c r="I55" s="44">
        <f t="shared" si="7"/>
        <v>23</v>
      </c>
      <c r="J55" s="44">
        <f t="shared" si="8"/>
        <v>1</v>
      </c>
      <c r="K55" s="44">
        <f t="shared" si="9"/>
        <v>27</v>
      </c>
      <c r="L55" s="79">
        <v>1000</v>
      </c>
      <c r="M55" s="51">
        <f t="shared" si="10"/>
        <v>6</v>
      </c>
      <c r="N55" s="78">
        <v>995.3</v>
      </c>
      <c r="O55" s="80">
        <f t="shared" si="11"/>
        <v>18</v>
      </c>
      <c r="P55" s="63" t="s">
        <v>216</v>
      </c>
    </row>
    <row r="56" spans="1:16" ht="18" thickBot="1">
      <c r="A56" s="64" t="s">
        <v>217</v>
      </c>
      <c r="B56" s="72">
        <v>5415949</v>
      </c>
      <c r="C56" s="72">
        <v>48845</v>
      </c>
      <c r="D56" s="73">
        <f>0.0137*100</f>
        <v>1.37</v>
      </c>
      <c r="E56" s="76">
        <f t="shared" si="3"/>
        <v>19</v>
      </c>
      <c r="F56" s="44">
        <f t="shared" si="4"/>
        <v>14</v>
      </c>
      <c r="G56" s="44">
        <f t="shared" si="5"/>
        <v>11</v>
      </c>
      <c r="H56" s="44">
        <f t="shared" si="6"/>
        <v>25</v>
      </c>
      <c r="I56" s="44">
        <f t="shared" si="7"/>
        <v>20</v>
      </c>
      <c r="J56" s="44">
        <f t="shared" si="8"/>
        <v>5</v>
      </c>
      <c r="K56" s="44">
        <f t="shared" si="9"/>
        <v>22</v>
      </c>
      <c r="L56" s="79">
        <v>1000</v>
      </c>
      <c r="M56" s="51">
        <f t="shared" si="10"/>
        <v>4</v>
      </c>
      <c r="N56" s="78">
        <v>996.3</v>
      </c>
      <c r="O56" s="80">
        <f t="shared" si="11"/>
        <v>12</v>
      </c>
      <c r="P56" s="64" t="s">
        <v>217</v>
      </c>
    </row>
    <row r="57" spans="1:16" ht="18" thickBot="1">
      <c r="A57" s="63" t="s">
        <v>218</v>
      </c>
      <c r="B57" s="70">
        <v>2061085</v>
      </c>
      <c r="C57" s="70">
        <v>20253</v>
      </c>
      <c r="D57" s="71">
        <f>0.0664*100</f>
        <v>6.64</v>
      </c>
      <c r="E57" s="76">
        <f t="shared" si="3"/>
        <v>15</v>
      </c>
      <c r="F57" s="44">
        <f t="shared" si="4"/>
        <v>7</v>
      </c>
      <c r="G57" s="44">
        <f t="shared" si="5"/>
        <v>3</v>
      </c>
      <c r="H57" s="44">
        <f t="shared" si="6"/>
        <v>13</v>
      </c>
      <c r="I57" s="44">
        <f t="shared" si="7"/>
        <v>18</v>
      </c>
      <c r="J57" s="44">
        <f t="shared" si="8"/>
        <v>12</v>
      </c>
      <c r="K57" s="44">
        <f t="shared" si="9"/>
        <v>15</v>
      </c>
      <c r="L57" s="79">
        <v>1000</v>
      </c>
      <c r="M57" s="51">
        <f t="shared" si="10"/>
        <v>5</v>
      </c>
      <c r="N57" s="78">
        <v>1026.5999999999999</v>
      </c>
      <c r="O57" s="80">
        <f t="shared" si="11"/>
        <v>2</v>
      </c>
      <c r="P57" s="63" t="s">
        <v>218</v>
      </c>
    </row>
    <row r="58" spans="1:16" ht="18" thickBot="1">
      <c r="A58" s="64" t="s">
        <v>219</v>
      </c>
      <c r="B58" s="72">
        <v>46507760</v>
      </c>
      <c r="C58" s="72">
        <v>504782</v>
      </c>
      <c r="D58" s="73">
        <f>0.1031*100</f>
        <v>10.31</v>
      </c>
      <c r="E58" s="76">
        <f t="shared" si="3"/>
        <v>13</v>
      </c>
      <c r="F58" s="44">
        <f t="shared" si="4"/>
        <v>26</v>
      </c>
      <c r="G58" s="44">
        <f t="shared" si="5"/>
        <v>15</v>
      </c>
      <c r="H58" s="44">
        <f t="shared" si="6"/>
        <v>12</v>
      </c>
      <c r="I58" s="44">
        <f t="shared" si="7"/>
        <v>6</v>
      </c>
      <c r="J58" s="44">
        <f t="shared" si="8"/>
        <v>13</v>
      </c>
      <c r="K58" s="44">
        <f t="shared" si="9"/>
        <v>9</v>
      </c>
      <c r="L58" s="79">
        <v>1000</v>
      </c>
      <c r="M58" s="51">
        <f t="shared" si="10"/>
        <v>4</v>
      </c>
      <c r="N58" s="78">
        <v>1021.1</v>
      </c>
      <c r="O58" s="80">
        <f t="shared" si="11"/>
        <v>6</v>
      </c>
      <c r="P58" s="64" t="s">
        <v>219</v>
      </c>
    </row>
    <row r="59" spans="1:16" ht="18" thickBot="1">
      <c r="A59" s="63" t="s">
        <v>220</v>
      </c>
      <c r="B59" s="75">
        <v>9644864</v>
      </c>
      <c r="C59" s="70">
        <v>449964</v>
      </c>
      <c r="D59" s="71">
        <f>0.088*100</f>
        <v>8.7999999999999989</v>
      </c>
      <c r="E59" s="76">
        <f t="shared" si="3"/>
        <v>4</v>
      </c>
      <c r="F59" s="44">
        <f t="shared" si="4"/>
        <v>24</v>
      </c>
      <c r="G59" s="44">
        <f t="shared" si="5"/>
        <v>27</v>
      </c>
      <c r="H59" s="44">
        <f t="shared" si="6"/>
        <v>1</v>
      </c>
      <c r="I59" s="44">
        <f t="shared" si="7"/>
        <v>12</v>
      </c>
      <c r="J59" s="44">
        <f t="shared" si="8"/>
        <v>19</v>
      </c>
      <c r="K59" s="44">
        <f t="shared" si="9"/>
        <v>5</v>
      </c>
      <c r="L59" s="79">
        <v>1000</v>
      </c>
      <c r="M59" s="51">
        <f t="shared" si="10"/>
        <v>2</v>
      </c>
      <c r="N59" s="228">
        <v>995.8</v>
      </c>
      <c r="O59" s="80">
        <f t="shared" si="11"/>
        <v>13</v>
      </c>
      <c r="P59" s="63" t="s">
        <v>220</v>
      </c>
    </row>
    <row r="60" spans="1:16" ht="18">
      <c r="A60" s="101" t="s">
        <v>1031</v>
      </c>
      <c r="C60" s="22"/>
      <c r="D60" s="42"/>
      <c r="E60" s="226">
        <v>0</v>
      </c>
      <c r="F60" s="173">
        <v>1</v>
      </c>
      <c r="G60" s="173">
        <v>1</v>
      </c>
      <c r="H60" s="173">
        <v>0</v>
      </c>
      <c r="I60" s="173">
        <v>0</v>
      </c>
      <c r="J60" s="173">
        <v>1</v>
      </c>
      <c r="K60" s="227">
        <v>0</v>
      </c>
      <c r="L60" s="22"/>
      <c r="M60" s="22"/>
      <c r="N60" s="229"/>
      <c r="O60" s="22"/>
    </row>
    <row r="61" spans="1:16" ht="15.6">
      <c r="A61" s="14" t="s">
        <v>175</v>
      </c>
      <c r="C61" s="22"/>
      <c r="D61" s="42"/>
      <c r="E61" s="42"/>
      <c r="F61" s="24"/>
      <c r="G61" s="24"/>
      <c r="H61" s="24"/>
      <c r="I61" s="24"/>
      <c r="J61" s="24"/>
      <c r="K61" s="22"/>
      <c r="L61" s="22"/>
      <c r="M61" s="22"/>
      <c r="N61" s="22"/>
      <c r="O61" s="22"/>
    </row>
    <row r="62" spans="1:16" ht="15.6">
      <c r="A62" s="14"/>
      <c r="C62" s="22"/>
      <c r="D62" s="42"/>
      <c r="E62" s="42"/>
      <c r="F62" s="24"/>
      <c r="G62" s="24"/>
      <c r="H62" s="24"/>
      <c r="I62" s="24"/>
      <c r="J62" s="24"/>
      <c r="K62" s="22"/>
      <c r="L62" s="22"/>
      <c r="M62" s="22"/>
      <c r="N62" s="22"/>
      <c r="O62" s="22"/>
    </row>
    <row r="63" spans="1:16">
      <c r="A63" s="29" t="s">
        <v>176</v>
      </c>
      <c r="C63" s="22" t="s">
        <v>177</v>
      </c>
      <c r="D63" s="24"/>
      <c r="E63" s="24" t="s">
        <v>178</v>
      </c>
      <c r="F63" s="24"/>
      <c r="G63" s="24"/>
      <c r="H63" s="24" t="s">
        <v>179</v>
      </c>
      <c r="I63" s="24"/>
      <c r="J63" s="24" t="s">
        <v>180</v>
      </c>
      <c r="K63" s="22"/>
      <c r="L63" s="22" t="s">
        <v>182</v>
      </c>
      <c r="M63" s="22" t="s">
        <v>193</v>
      </c>
      <c r="N63" s="22"/>
      <c r="O63" s="22"/>
    </row>
    <row r="64" spans="1:16" ht="15.6">
      <c r="A64" s="14">
        <f>CORREL(E2:E28,G2:G28)</f>
        <v>-0.10201156287617288</v>
      </c>
      <c r="C64" s="22">
        <f>CORREL(G2:G28,J2:J28)</f>
        <v>0.21116697534465131</v>
      </c>
      <c r="D64" s="22"/>
      <c r="E64" s="22">
        <f>CORREL(D33:D59,G2:G28)</f>
        <v>4.9553504488561995E-2</v>
      </c>
      <c r="F64" s="22"/>
      <c r="G64" s="22"/>
      <c r="H64" s="22">
        <f>CORREL(G2:G28,N2:N28)</f>
        <v>0.14065694448677366</v>
      </c>
      <c r="I64" s="22"/>
      <c r="J64" s="22">
        <f>CORREL(J2:J28,D33:D59)</f>
        <v>-4.3627537949724834E-2</v>
      </c>
      <c r="K64" s="22"/>
      <c r="L64" s="22">
        <f>CORREL(H2:H28,E2:E28)</f>
        <v>-6.7920720785183866E-2</v>
      </c>
      <c r="M64" s="22">
        <f>CORREL(E2:E28,M2:M28)</f>
        <v>0.83762182945718633</v>
      </c>
      <c r="N64" s="22"/>
      <c r="O64" s="22"/>
    </row>
    <row r="65" spans="3:15" s="14" customFormat="1" ht="15.6">
      <c r="C65" s="22"/>
      <c r="D65" s="22"/>
      <c r="E65" s="22"/>
      <c r="F65" s="22"/>
      <c r="G65" s="22"/>
      <c r="H65" s="22"/>
      <c r="I65" s="22"/>
      <c r="J65" s="22"/>
      <c r="K65" s="22"/>
      <c r="L65" s="22" t="s">
        <v>183</v>
      </c>
      <c r="M65" s="22"/>
      <c r="N65" s="22"/>
      <c r="O65" s="22"/>
    </row>
    <row r="66" spans="3:15" s="14" customFormat="1" ht="15.6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3:15" s="14" customFormat="1" ht="15.6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3:15" s="14" customFormat="1" ht="15.6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3:15" s="14" customFormat="1" ht="15.6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3:15" s="14" customFormat="1" ht="15.6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3:15" s="14" customFormat="1" ht="15.6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3:15" s="14" customFormat="1" ht="15.6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3:15" s="14" customFormat="1" ht="15.6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3:15" s="14" customFormat="1" ht="15.6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3:15" s="14" customFormat="1" ht="15.6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3:15" s="14" customFormat="1" ht="15.6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3:15" s="14" customFormat="1" ht="15.6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3:15" s="14" customFormat="1" ht="15.6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3:15" s="14" customFormat="1" ht="15.6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3:15" s="14" customFormat="1" ht="15.6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3:15" s="14" customFormat="1" ht="15.6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3:15" s="14" customFormat="1" ht="15.6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3:15" s="14" customFormat="1" ht="15.6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3:15" s="14" customFormat="1" ht="15.6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3:15" s="14" customFormat="1" ht="15.6"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3:15" s="14" customFormat="1" ht="15.6"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3:15" s="14" customFormat="1" ht="15.6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3:15" s="14" customFormat="1" ht="15.6"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3:15" s="14" customFormat="1" ht="15.6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3:15" s="14" customFormat="1" ht="15.6"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3:15" s="14" customFormat="1" ht="15.6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3:15" s="14" customFormat="1" ht="15.6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3:15" s="14" customFormat="1" ht="15.6"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3:15" s="14" customFormat="1" ht="15.6"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3:15" s="14" customFormat="1" ht="15.6"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3:15" s="14" customFormat="1" ht="15.6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3:15" s="14" customFormat="1" ht="15.6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9" spans="3:15" s="14" customFormat="1" ht="15.6"/>
    <row r="100" spans="3:15" s="14" customFormat="1" ht="15.6"/>
  </sheetData>
  <conditionalFormatting sqref="J2:J28 G2:G28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28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28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2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K28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28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2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2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I2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2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28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:N5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:N28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3:M5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3:R5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3:O5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  <ignoredErrors>
    <ignoredError sqref="J33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7"/>
  <sheetViews>
    <sheetView zoomScale="40" zoomScaleNormal="70" workbookViewId="0">
      <selection activeCell="A21" sqref="A21"/>
    </sheetView>
  </sheetViews>
  <sheetFormatPr defaultColWidth="11.5546875" defaultRowHeight="14.4"/>
  <cols>
    <col min="2" max="2" width="13.5546875" bestFit="1" customWidth="1"/>
    <col min="3" max="11" width="11.5546875" bestFit="1" customWidth="1"/>
  </cols>
  <sheetData>
    <row r="1" spans="1:12" ht="18">
      <c r="A1" s="54"/>
    </row>
    <row r="2" spans="1:12">
      <c r="A2" s="1"/>
    </row>
    <row r="4" spans="1:12" ht="18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2" ht="52.2">
      <c r="A5" s="102" t="s">
        <v>88</v>
      </c>
      <c r="B5" s="103">
        <v>5320416</v>
      </c>
      <c r="C5" s="102" t="s">
        <v>89</v>
      </c>
      <c r="D5" s="103">
        <v>27</v>
      </c>
      <c r="E5" s="102" t="s">
        <v>90</v>
      </c>
      <c r="F5" s="103">
        <v>7</v>
      </c>
      <c r="G5" s="102" t="s">
        <v>91</v>
      </c>
      <c r="H5" s="103">
        <v>27</v>
      </c>
      <c r="I5" s="102" t="s">
        <v>92</v>
      </c>
      <c r="J5" s="103">
        <v>0</v>
      </c>
      <c r="K5" s="102" t="s">
        <v>93</v>
      </c>
      <c r="L5" s="55" t="s">
        <v>233</v>
      </c>
    </row>
    <row r="6" spans="1:12" ht="18.600000000000001" thickBot="1">
      <c r="A6" s="54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2" ht="35.4" thickBot="1">
      <c r="A7" s="104" t="s">
        <v>94</v>
      </c>
      <c r="B7" s="104" t="s">
        <v>95</v>
      </c>
      <c r="C7" s="104" t="s">
        <v>96</v>
      </c>
      <c r="D7" s="104" t="s">
        <v>97</v>
      </c>
      <c r="E7" s="104" t="s">
        <v>98</v>
      </c>
      <c r="F7" s="104" t="s">
        <v>99</v>
      </c>
      <c r="G7" s="104" t="s">
        <v>100</v>
      </c>
      <c r="H7" s="104" t="s">
        <v>101</v>
      </c>
      <c r="I7" s="104" t="s">
        <v>234</v>
      </c>
      <c r="J7" s="101"/>
      <c r="K7" s="101"/>
    </row>
    <row r="8" spans="1:12" ht="18.600000000000001" thickBot="1">
      <c r="A8" s="104" t="s">
        <v>102</v>
      </c>
      <c r="B8" s="105">
        <v>6</v>
      </c>
      <c r="C8" s="105">
        <v>10</v>
      </c>
      <c r="D8" s="105">
        <v>2</v>
      </c>
      <c r="E8" s="105">
        <v>4</v>
      </c>
      <c r="F8" s="105">
        <v>3</v>
      </c>
      <c r="G8" s="105">
        <v>20</v>
      </c>
      <c r="H8" s="105">
        <v>13</v>
      </c>
      <c r="I8" s="105">
        <v>1000</v>
      </c>
      <c r="J8" s="101"/>
      <c r="K8" s="101"/>
    </row>
    <row r="9" spans="1:12" ht="18.600000000000001" thickBot="1">
      <c r="A9" s="104" t="s">
        <v>103</v>
      </c>
      <c r="B9" s="105">
        <v>8</v>
      </c>
      <c r="C9" s="105">
        <v>12</v>
      </c>
      <c r="D9" s="105">
        <v>23</v>
      </c>
      <c r="E9" s="105">
        <v>9</v>
      </c>
      <c r="F9" s="105">
        <v>1</v>
      </c>
      <c r="G9" s="105">
        <v>22</v>
      </c>
      <c r="H9" s="105">
        <v>7</v>
      </c>
      <c r="I9" s="105">
        <v>1000</v>
      </c>
      <c r="J9" s="101"/>
      <c r="K9" s="101"/>
    </row>
    <row r="10" spans="1:12" ht="18.600000000000001" thickBot="1">
      <c r="A10" s="104" t="s">
        <v>104</v>
      </c>
      <c r="B10" s="105">
        <v>27</v>
      </c>
      <c r="C10" s="105">
        <v>4</v>
      </c>
      <c r="D10" s="105">
        <v>22</v>
      </c>
      <c r="E10" s="105">
        <v>20</v>
      </c>
      <c r="F10" s="105">
        <v>25</v>
      </c>
      <c r="G10" s="105">
        <v>2</v>
      </c>
      <c r="H10" s="105">
        <v>19</v>
      </c>
      <c r="I10" s="105">
        <v>1000</v>
      </c>
      <c r="J10" s="101"/>
      <c r="K10" s="101"/>
    </row>
    <row r="11" spans="1:12" ht="18.600000000000001" thickBot="1">
      <c r="A11" s="104" t="s">
        <v>105</v>
      </c>
      <c r="B11" s="105">
        <v>25</v>
      </c>
      <c r="C11" s="105">
        <v>21</v>
      </c>
      <c r="D11" s="105">
        <v>6</v>
      </c>
      <c r="E11" s="105">
        <v>19</v>
      </c>
      <c r="F11" s="105">
        <v>17</v>
      </c>
      <c r="G11" s="105">
        <v>8</v>
      </c>
      <c r="H11" s="105">
        <v>22</v>
      </c>
      <c r="I11" s="105">
        <v>1000</v>
      </c>
      <c r="J11" s="101"/>
      <c r="K11" s="101"/>
    </row>
    <row r="12" spans="1:12" ht="18.600000000000001" thickBot="1">
      <c r="A12" s="104" t="s">
        <v>106</v>
      </c>
      <c r="B12" s="105">
        <v>14</v>
      </c>
      <c r="C12" s="105">
        <v>15</v>
      </c>
      <c r="D12" s="105">
        <v>13</v>
      </c>
      <c r="E12" s="105">
        <v>18</v>
      </c>
      <c r="F12" s="105">
        <v>23</v>
      </c>
      <c r="G12" s="105">
        <v>16</v>
      </c>
      <c r="H12" s="105">
        <v>2</v>
      </c>
      <c r="I12" s="105">
        <v>1000</v>
      </c>
      <c r="J12" s="101"/>
      <c r="K12" s="101"/>
    </row>
    <row r="13" spans="1:12" ht="18.600000000000001" thickBot="1">
      <c r="A13" s="104" t="s">
        <v>107</v>
      </c>
      <c r="B13" s="105">
        <v>17</v>
      </c>
      <c r="C13" s="105">
        <v>1</v>
      </c>
      <c r="D13" s="105">
        <v>7</v>
      </c>
      <c r="E13" s="105">
        <v>24</v>
      </c>
      <c r="F13" s="105">
        <v>7</v>
      </c>
      <c r="G13" s="105">
        <v>6</v>
      </c>
      <c r="H13" s="105">
        <v>24</v>
      </c>
      <c r="I13" s="105">
        <v>1000</v>
      </c>
      <c r="J13" s="101"/>
      <c r="K13" s="101"/>
    </row>
    <row r="14" spans="1:12" ht="18.600000000000001" thickBot="1">
      <c r="A14" s="104" t="s">
        <v>108</v>
      </c>
      <c r="B14" s="105">
        <v>3</v>
      </c>
      <c r="C14" s="105">
        <v>13</v>
      </c>
      <c r="D14" s="105">
        <v>5</v>
      </c>
      <c r="E14" s="105">
        <v>2</v>
      </c>
      <c r="F14" s="105">
        <v>2</v>
      </c>
      <c r="G14" s="105">
        <v>26</v>
      </c>
      <c r="H14" s="105">
        <v>12</v>
      </c>
      <c r="I14" s="105">
        <v>1000</v>
      </c>
      <c r="J14" s="101"/>
      <c r="K14" s="101"/>
    </row>
    <row r="15" spans="1:12" ht="18.600000000000001" thickBot="1">
      <c r="A15" s="104" t="s">
        <v>109</v>
      </c>
      <c r="B15" s="105">
        <v>16</v>
      </c>
      <c r="C15" s="105">
        <v>19</v>
      </c>
      <c r="D15" s="105">
        <v>1</v>
      </c>
      <c r="E15" s="105">
        <v>16</v>
      </c>
      <c r="F15" s="105">
        <v>11</v>
      </c>
      <c r="G15" s="105">
        <v>11</v>
      </c>
      <c r="H15" s="105">
        <v>8</v>
      </c>
      <c r="I15" s="105">
        <v>1000</v>
      </c>
      <c r="J15" s="101"/>
      <c r="K15" s="101"/>
    </row>
    <row r="16" spans="1:12" ht="18.600000000000001" thickBot="1">
      <c r="A16" s="104" t="s">
        <v>110</v>
      </c>
      <c r="B16" s="105">
        <v>7</v>
      </c>
      <c r="C16" s="105">
        <v>18</v>
      </c>
      <c r="D16" s="105">
        <v>4</v>
      </c>
      <c r="E16" s="105">
        <v>6</v>
      </c>
      <c r="F16" s="105">
        <v>9</v>
      </c>
      <c r="G16" s="105">
        <v>21</v>
      </c>
      <c r="H16" s="105">
        <v>4</v>
      </c>
      <c r="I16" s="105">
        <v>1000</v>
      </c>
      <c r="J16" s="101"/>
      <c r="K16" s="101"/>
    </row>
    <row r="17" spans="1:11" ht="18.600000000000001" thickBot="1">
      <c r="A17" s="104" t="s">
        <v>111</v>
      </c>
      <c r="B17" s="105">
        <v>10</v>
      </c>
      <c r="C17" s="105">
        <v>15</v>
      </c>
      <c r="D17" s="105">
        <v>26</v>
      </c>
      <c r="E17" s="105">
        <v>15</v>
      </c>
      <c r="F17" s="105">
        <v>4</v>
      </c>
      <c r="G17" s="105">
        <v>24</v>
      </c>
      <c r="H17" s="105">
        <v>11</v>
      </c>
      <c r="I17" s="105">
        <v>1000</v>
      </c>
      <c r="J17" s="101"/>
      <c r="K17" s="101"/>
    </row>
    <row r="18" spans="1:11" ht="18.600000000000001" thickBot="1">
      <c r="A18" s="104" t="s">
        <v>112</v>
      </c>
      <c r="B18" s="105">
        <v>9</v>
      </c>
      <c r="C18" s="105">
        <v>4</v>
      </c>
      <c r="D18" s="105">
        <v>17</v>
      </c>
      <c r="E18" s="105">
        <v>16</v>
      </c>
      <c r="F18" s="105">
        <v>8</v>
      </c>
      <c r="G18" s="105">
        <v>17</v>
      </c>
      <c r="H18" s="105">
        <v>18</v>
      </c>
      <c r="I18" s="105">
        <v>1000</v>
      </c>
      <c r="J18" s="101"/>
      <c r="K18" s="101"/>
    </row>
    <row r="19" spans="1:11" ht="18.600000000000001" thickBot="1">
      <c r="A19" s="104" t="s">
        <v>113</v>
      </c>
      <c r="B19" s="105">
        <v>20</v>
      </c>
      <c r="C19" s="105">
        <v>27</v>
      </c>
      <c r="D19" s="105">
        <v>21</v>
      </c>
      <c r="E19" s="105">
        <v>26</v>
      </c>
      <c r="F19" s="105">
        <v>22</v>
      </c>
      <c r="G19" s="105">
        <v>14</v>
      </c>
      <c r="H19" s="105">
        <v>16</v>
      </c>
      <c r="I19" s="105">
        <v>1000</v>
      </c>
      <c r="J19" s="101"/>
      <c r="K19" s="101"/>
    </row>
    <row r="20" spans="1:11" ht="18.600000000000001" thickBot="1">
      <c r="A20" s="104" t="s">
        <v>114</v>
      </c>
      <c r="B20" s="105">
        <v>23</v>
      </c>
      <c r="C20" s="105">
        <v>8</v>
      </c>
      <c r="D20" s="105">
        <v>18</v>
      </c>
      <c r="E20" s="105">
        <v>21</v>
      </c>
      <c r="F20" s="105">
        <v>27</v>
      </c>
      <c r="G20" s="105">
        <v>4</v>
      </c>
      <c r="H20" s="105">
        <v>24</v>
      </c>
      <c r="I20" s="105">
        <v>1000</v>
      </c>
      <c r="J20" s="101"/>
      <c r="K20" s="101"/>
    </row>
    <row r="21" spans="1:11" ht="18.600000000000001" thickBot="1">
      <c r="A21" s="104" t="s">
        <v>115</v>
      </c>
      <c r="B21" s="105">
        <v>2</v>
      </c>
      <c r="C21" s="105">
        <v>9</v>
      </c>
      <c r="D21" s="105">
        <v>24</v>
      </c>
      <c r="E21" s="105">
        <v>5</v>
      </c>
      <c r="F21" s="105">
        <v>26</v>
      </c>
      <c r="G21" s="105">
        <v>25</v>
      </c>
      <c r="H21" s="105">
        <v>1</v>
      </c>
      <c r="I21" s="105">
        <v>1000</v>
      </c>
      <c r="J21" s="101"/>
      <c r="K21" s="101"/>
    </row>
    <row r="22" spans="1:11" ht="18.600000000000001" thickBot="1">
      <c r="A22" s="104" t="s">
        <v>116</v>
      </c>
      <c r="B22" s="105">
        <v>12</v>
      </c>
      <c r="C22" s="105">
        <v>25</v>
      </c>
      <c r="D22" s="105">
        <v>25</v>
      </c>
      <c r="E22" s="105">
        <v>27</v>
      </c>
      <c r="F22" s="105">
        <v>15</v>
      </c>
      <c r="G22" s="105">
        <v>18</v>
      </c>
      <c r="H22" s="105">
        <v>26</v>
      </c>
      <c r="I22" s="105">
        <v>1000</v>
      </c>
      <c r="J22" s="101"/>
      <c r="K22" s="101"/>
    </row>
    <row r="23" spans="1:11" ht="18.600000000000001" thickBot="1">
      <c r="A23" s="104" t="s">
        <v>117</v>
      </c>
      <c r="B23" s="105">
        <v>22</v>
      </c>
      <c r="C23" s="105">
        <v>22</v>
      </c>
      <c r="D23" s="105">
        <v>20</v>
      </c>
      <c r="E23" s="105">
        <v>11</v>
      </c>
      <c r="F23" s="105">
        <v>21</v>
      </c>
      <c r="G23" s="105">
        <v>9</v>
      </c>
      <c r="H23" s="105">
        <v>13</v>
      </c>
      <c r="I23" s="105">
        <v>1000</v>
      </c>
      <c r="J23" s="101"/>
      <c r="K23" s="101"/>
    </row>
    <row r="24" spans="1:11" ht="18.600000000000001" thickBot="1">
      <c r="A24" s="104" t="s">
        <v>118</v>
      </c>
      <c r="B24" s="105">
        <v>21</v>
      </c>
      <c r="C24" s="105">
        <v>22</v>
      </c>
      <c r="D24" s="105">
        <v>19</v>
      </c>
      <c r="E24" s="105">
        <v>10</v>
      </c>
      <c r="F24" s="105">
        <v>14</v>
      </c>
      <c r="G24" s="105">
        <v>7</v>
      </c>
      <c r="H24" s="105">
        <v>6</v>
      </c>
      <c r="I24" s="105">
        <v>1000</v>
      </c>
      <c r="J24" s="101"/>
      <c r="K24" s="101"/>
    </row>
    <row r="25" spans="1:11" ht="18.600000000000001" thickBot="1">
      <c r="A25" s="104" t="s">
        <v>119</v>
      </c>
      <c r="B25" s="105">
        <v>1</v>
      </c>
      <c r="C25" s="105">
        <v>17</v>
      </c>
      <c r="D25" s="105">
        <v>10</v>
      </c>
      <c r="E25" s="105">
        <v>8</v>
      </c>
      <c r="F25" s="105">
        <v>10</v>
      </c>
      <c r="G25" s="105">
        <v>27</v>
      </c>
      <c r="H25" s="105">
        <v>3</v>
      </c>
      <c r="I25" s="105">
        <v>1000</v>
      </c>
      <c r="J25" s="101"/>
      <c r="K25" s="101"/>
    </row>
    <row r="26" spans="1:11" ht="18.600000000000001" thickBot="1">
      <c r="A26" s="104" t="s">
        <v>120</v>
      </c>
      <c r="B26" s="105">
        <v>11</v>
      </c>
      <c r="C26" s="105">
        <v>3</v>
      </c>
      <c r="D26" s="105">
        <v>16</v>
      </c>
      <c r="E26" s="105">
        <v>6</v>
      </c>
      <c r="F26" s="105">
        <v>16</v>
      </c>
      <c r="G26" s="105">
        <v>15</v>
      </c>
      <c r="H26" s="105">
        <v>20</v>
      </c>
      <c r="I26" s="105">
        <v>1000</v>
      </c>
      <c r="J26" s="101"/>
      <c r="K26" s="101"/>
    </row>
    <row r="27" spans="1:11" ht="18.600000000000001" thickBot="1">
      <c r="A27" s="104" t="s">
        <v>121</v>
      </c>
      <c r="B27" s="105">
        <v>5</v>
      </c>
      <c r="C27" s="105">
        <v>6</v>
      </c>
      <c r="D27" s="105">
        <v>9</v>
      </c>
      <c r="E27" s="105">
        <v>3</v>
      </c>
      <c r="F27" s="105">
        <v>5</v>
      </c>
      <c r="G27" s="105">
        <v>23</v>
      </c>
      <c r="H27" s="105">
        <v>10</v>
      </c>
      <c r="I27" s="105">
        <v>1000</v>
      </c>
      <c r="J27" s="101"/>
      <c r="K27" s="101"/>
    </row>
    <row r="28" spans="1:11" ht="18.600000000000001" thickBot="1">
      <c r="A28" s="104" t="s">
        <v>122</v>
      </c>
      <c r="B28" s="105">
        <v>24</v>
      </c>
      <c r="C28" s="105">
        <v>2</v>
      </c>
      <c r="D28" s="105">
        <v>12</v>
      </c>
      <c r="E28" s="105">
        <v>23</v>
      </c>
      <c r="F28" s="105">
        <v>19</v>
      </c>
      <c r="G28" s="105">
        <v>3</v>
      </c>
      <c r="H28" s="105">
        <v>17</v>
      </c>
      <c r="I28" s="105">
        <v>1000</v>
      </c>
      <c r="J28" s="101"/>
      <c r="K28" s="101"/>
    </row>
    <row r="29" spans="1:11" ht="18.600000000000001" thickBot="1">
      <c r="A29" s="104" t="s">
        <v>123</v>
      </c>
      <c r="B29" s="105">
        <v>18</v>
      </c>
      <c r="C29" s="105">
        <v>20</v>
      </c>
      <c r="D29" s="105">
        <v>14</v>
      </c>
      <c r="E29" s="105">
        <v>14</v>
      </c>
      <c r="F29" s="105">
        <v>13</v>
      </c>
      <c r="G29" s="105">
        <v>10</v>
      </c>
      <c r="H29" s="105">
        <v>21</v>
      </c>
      <c r="I29" s="105">
        <v>1000</v>
      </c>
      <c r="J29" s="101"/>
      <c r="K29" s="101"/>
    </row>
    <row r="30" spans="1:11" ht="18.600000000000001" thickBot="1">
      <c r="A30" s="104" t="s">
        <v>124</v>
      </c>
      <c r="B30" s="105">
        <v>26</v>
      </c>
      <c r="C30" s="105">
        <v>11</v>
      </c>
      <c r="D30" s="105">
        <v>8</v>
      </c>
      <c r="E30" s="105">
        <v>22</v>
      </c>
      <c r="F30" s="105">
        <v>24</v>
      </c>
      <c r="G30" s="105">
        <v>1</v>
      </c>
      <c r="H30" s="105">
        <v>27</v>
      </c>
      <c r="I30" s="105">
        <v>1000</v>
      </c>
      <c r="J30" s="101"/>
      <c r="K30" s="101"/>
    </row>
    <row r="31" spans="1:11" ht="18.600000000000001" thickBot="1">
      <c r="A31" s="104" t="s">
        <v>125</v>
      </c>
      <c r="B31" s="105">
        <v>19</v>
      </c>
      <c r="C31" s="105">
        <v>14</v>
      </c>
      <c r="D31" s="105">
        <v>11</v>
      </c>
      <c r="E31" s="105">
        <v>25</v>
      </c>
      <c r="F31" s="105">
        <v>20</v>
      </c>
      <c r="G31" s="105">
        <v>5</v>
      </c>
      <c r="H31" s="105">
        <v>22</v>
      </c>
      <c r="I31" s="105">
        <v>1000</v>
      </c>
      <c r="J31" s="101"/>
      <c r="K31" s="101"/>
    </row>
    <row r="32" spans="1:11" ht="18.600000000000001" thickBot="1">
      <c r="A32" s="104" t="s">
        <v>126</v>
      </c>
      <c r="B32" s="105">
        <v>15</v>
      </c>
      <c r="C32" s="105">
        <v>7</v>
      </c>
      <c r="D32" s="105">
        <v>3</v>
      </c>
      <c r="E32" s="105">
        <v>13</v>
      </c>
      <c r="F32" s="105">
        <v>18</v>
      </c>
      <c r="G32" s="105">
        <v>12</v>
      </c>
      <c r="H32" s="105">
        <v>15</v>
      </c>
      <c r="I32" s="105">
        <v>1000</v>
      </c>
      <c r="J32" s="101"/>
      <c r="K32" s="101"/>
    </row>
    <row r="33" spans="1:11" ht="18.600000000000001" thickBot="1">
      <c r="A33" s="104" t="s">
        <v>127</v>
      </c>
      <c r="B33" s="105">
        <v>13</v>
      </c>
      <c r="C33" s="105">
        <v>26</v>
      </c>
      <c r="D33" s="105">
        <v>15</v>
      </c>
      <c r="E33" s="105">
        <v>12</v>
      </c>
      <c r="F33" s="105">
        <v>6</v>
      </c>
      <c r="G33" s="105">
        <v>13</v>
      </c>
      <c r="H33" s="105">
        <v>9</v>
      </c>
      <c r="I33" s="105">
        <v>1000</v>
      </c>
      <c r="J33" s="101"/>
      <c r="K33" s="101"/>
    </row>
    <row r="34" spans="1:11" ht="18.600000000000001" thickBot="1">
      <c r="A34" s="104" t="s">
        <v>128</v>
      </c>
      <c r="B34" s="105">
        <v>4</v>
      </c>
      <c r="C34" s="105">
        <v>24</v>
      </c>
      <c r="D34" s="105">
        <v>27</v>
      </c>
      <c r="E34" s="105">
        <v>1</v>
      </c>
      <c r="F34" s="105">
        <v>12</v>
      </c>
      <c r="G34" s="105">
        <v>19</v>
      </c>
      <c r="H34" s="105">
        <v>5</v>
      </c>
      <c r="I34" s="105">
        <v>1000</v>
      </c>
      <c r="J34" s="101"/>
      <c r="K34" s="101"/>
    </row>
    <row r="35" spans="1:11" ht="18.600000000000001" thickBot="1">
      <c r="A35" s="54"/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ht="35.4" thickBot="1">
      <c r="A36" s="104" t="s">
        <v>129</v>
      </c>
      <c r="B36" s="104" t="s">
        <v>95</v>
      </c>
      <c r="C36" s="104" t="s">
        <v>96</v>
      </c>
      <c r="D36" s="104" t="s">
        <v>97</v>
      </c>
      <c r="E36" s="104" t="s">
        <v>98</v>
      </c>
      <c r="F36" s="104" t="s">
        <v>99</v>
      </c>
      <c r="G36" s="104" t="s">
        <v>100</v>
      </c>
      <c r="H36" s="104" t="s">
        <v>101</v>
      </c>
      <c r="I36" s="101"/>
      <c r="J36" s="101"/>
      <c r="K36" s="101"/>
    </row>
    <row r="37" spans="1:11" ht="70.2" thickBot="1">
      <c r="A37" s="104" t="s">
        <v>130</v>
      </c>
      <c r="B37" s="105" t="s">
        <v>284</v>
      </c>
      <c r="C37" s="105" t="s">
        <v>285</v>
      </c>
      <c r="D37" s="105" t="s">
        <v>286</v>
      </c>
      <c r="E37" s="105" t="s">
        <v>287</v>
      </c>
      <c r="F37" s="105" t="s">
        <v>288</v>
      </c>
      <c r="G37" s="105" t="s">
        <v>289</v>
      </c>
      <c r="H37" s="105" t="s">
        <v>290</v>
      </c>
      <c r="I37" s="101"/>
      <c r="J37" s="101"/>
      <c r="K37" s="101"/>
    </row>
    <row r="38" spans="1:11" ht="70.2" thickBot="1">
      <c r="A38" s="104" t="s">
        <v>132</v>
      </c>
      <c r="B38" s="105" t="s">
        <v>291</v>
      </c>
      <c r="C38" s="105" t="s">
        <v>292</v>
      </c>
      <c r="D38" s="105" t="s">
        <v>293</v>
      </c>
      <c r="E38" s="105" t="s">
        <v>294</v>
      </c>
      <c r="F38" s="105" t="s">
        <v>295</v>
      </c>
      <c r="G38" s="105" t="s">
        <v>296</v>
      </c>
      <c r="H38" s="105" t="s">
        <v>297</v>
      </c>
      <c r="I38" s="101"/>
      <c r="J38" s="101"/>
      <c r="K38" s="101"/>
    </row>
    <row r="39" spans="1:11" ht="70.2" thickBot="1">
      <c r="A39" s="104" t="s">
        <v>133</v>
      </c>
      <c r="B39" s="105" t="s">
        <v>298</v>
      </c>
      <c r="C39" s="105" t="s">
        <v>299</v>
      </c>
      <c r="D39" s="105" t="s">
        <v>300</v>
      </c>
      <c r="E39" s="105" t="s">
        <v>301</v>
      </c>
      <c r="F39" s="105" t="s">
        <v>302</v>
      </c>
      <c r="G39" s="105" t="s">
        <v>303</v>
      </c>
      <c r="H39" s="105" t="s">
        <v>304</v>
      </c>
      <c r="I39" s="101"/>
      <c r="J39" s="101"/>
      <c r="K39" s="101"/>
    </row>
    <row r="40" spans="1:11" ht="70.2" thickBot="1">
      <c r="A40" s="104" t="s">
        <v>134</v>
      </c>
      <c r="B40" s="105" t="s">
        <v>305</v>
      </c>
      <c r="C40" s="105" t="s">
        <v>306</v>
      </c>
      <c r="D40" s="105" t="s">
        <v>307</v>
      </c>
      <c r="E40" s="105" t="s">
        <v>308</v>
      </c>
      <c r="F40" s="105" t="s">
        <v>309</v>
      </c>
      <c r="G40" s="105" t="s">
        <v>310</v>
      </c>
      <c r="H40" s="105" t="s">
        <v>311</v>
      </c>
      <c r="I40" s="101"/>
      <c r="J40" s="101"/>
      <c r="K40" s="101"/>
    </row>
    <row r="41" spans="1:11" ht="70.2" thickBot="1">
      <c r="A41" s="104" t="s">
        <v>135</v>
      </c>
      <c r="B41" s="105" t="s">
        <v>312</v>
      </c>
      <c r="C41" s="105" t="s">
        <v>313</v>
      </c>
      <c r="D41" s="105" t="s">
        <v>314</v>
      </c>
      <c r="E41" s="105" t="s">
        <v>315</v>
      </c>
      <c r="F41" s="105" t="s">
        <v>316</v>
      </c>
      <c r="G41" s="105" t="s">
        <v>317</v>
      </c>
      <c r="H41" s="105" t="s">
        <v>318</v>
      </c>
      <c r="I41" s="101"/>
      <c r="J41" s="101"/>
      <c r="K41" s="101"/>
    </row>
    <row r="42" spans="1:11" ht="70.2" thickBot="1">
      <c r="A42" s="104" t="s">
        <v>136</v>
      </c>
      <c r="B42" s="105" t="s">
        <v>319</v>
      </c>
      <c r="C42" s="105" t="s">
        <v>320</v>
      </c>
      <c r="D42" s="105" t="s">
        <v>321</v>
      </c>
      <c r="E42" s="105" t="s">
        <v>322</v>
      </c>
      <c r="F42" s="105" t="s">
        <v>323</v>
      </c>
      <c r="G42" s="105" t="s">
        <v>324</v>
      </c>
      <c r="H42" s="105" t="s">
        <v>325</v>
      </c>
      <c r="I42" s="101"/>
      <c r="J42" s="101"/>
      <c r="K42" s="101"/>
    </row>
    <row r="43" spans="1:11" ht="70.2" thickBot="1">
      <c r="A43" s="104" t="s">
        <v>137</v>
      </c>
      <c r="B43" s="105" t="s">
        <v>326</v>
      </c>
      <c r="C43" s="105" t="s">
        <v>327</v>
      </c>
      <c r="D43" s="105" t="s">
        <v>328</v>
      </c>
      <c r="E43" s="105" t="s">
        <v>329</v>
      </c>
      <c r="F43" s="105" t="s">
        <v>328</v>
      </c>
      <c r="G43" s="105" t="s">
        <v>330</v>
      </c>
      <c r="H43" s="105" t="s">
        <v>331</v>
      </c>
      <c r="I43" s="101"/>
      <c r="J43" s="101"/>
      <c r="K43" s="101"/>
    </row>
    <row r="44" spans="1:11" ht="70.2" thickBot="1">
      <c r="A44" s="104" t="s">
        <v>138</v>
      </c>
      <c r="B44" s="105" t="s">
        <v>332</v>
      </c>
      <c r="C44" s="105" t="s">
        <v>333</v>
      </c>
      <c r="D44" s="105" t="s">
        <v>334</v>
      </c>
      <c r="E44" s="105" t="s">
        <v>335</v>
      </c>
      <c r="F44" s="105" t="s">
        <v>334</v>
      </c>
      <c r="G44" s="105" t="s">
        <v>336</v>
      </c>
      <c r="H44" s="105" t="s">
        <v>337</v>
      </c>
      <c r="I44" s="101"/>
      <c r="J44" s="101"/>
      <c r="K44" s="101"/>
    </row>
    <row r="45" spans="1:11" ht="70.2" thickBot="1">
      <c r="A45" s="104" t="s">
        <v>139</v>
      </c>
      <c r="B45" s="105" t="s">
        <v>338</v>
      </c>
      <c r="C45" s="105" t="s">
        <v>339</v>
      </c>
      <c r="D45" s="105" t="s">
        <v>340</v>
      </c>
      <c r="E45" s="105" t="s">
        <v>341</v>
      </c>
      <c r="F45" s="105" t="s">
        <v>340</v>
      </c>
      <c r="G45" s="105" t="s">
        <v>342</v>
      </c>
      <c r="H45" s="105" t="s">
        <v>343</v>
      </c>
      <c r="I45" s="101"/>
      <c r="J45" s="101"/>
      <c r="K45" s="101"/>
    </row>
    <row r="46" spans="1:11" ht="70.2" thickBot="1">
      <c r="A46" s="104" t="s">
        <v>140</v>
      </c>
      <c r="B46" s="105" t="s">
        <v>344</v>
      </c>
      <c r="C46" s="105" t="s">
        <v>345</v>
      </c>
      <c r="D46" s="105" t="s">
        <v>346</v>
      </c>
      <c r="E46" s="105" t="s">
        <v>347</v>
      </c>
      <c r="F46" s="105" t="s">
        <v>346</v>
      </c>
      <c r="G46" s="105" t="s">
        <v>348</v>
      </c>
      <c r="H46" s="105" t="s">
        <v>349</v>
      </c>
      <c r="I46" s="101"/>
      <c r="J46" s="101"/>
      <c r="K46" s="101"/>
    </row>
    <row r="47" spans="1:11" ht="70.2" thickBot="1">
      <c r="A47" s="104" t="s">
        <v>141</v>
      </c>
      <c r="B47" s="105" t="s">
        <v>350</v>
      </c>
      <c r="C47" s="105" t="s">
        <v>351</v>
      </c>
      <c r="D47" s="105" t="s">
        <v>352</v>
      </c>
      <c r="E47" s="105" t="s">
        <v>353</v>
      </c>
      <c r="F47" s="105" t="s">
        <v>352</v>
      </c>
      <c r="G47" s="105" t="s">
        <v>354</v>
      </c>
      <c r="H47" s="105" t="s">
        <v>355</v>
      </c>
      <c r="I47" s="101"/>
      <c r="J47" s="101"/>
      <c r="K47" s="101"/>
    </row>
    <row r="48" spans="1:11" ht="70.2" thickBot="1">
      <c r="A48" s="104" t="s">
        <v>142</v>
      </c>
      <c r="B48" s="105" t="s">
        <v>356</v>
      </c>
      <c r="C48" s="105" t="s">
        <v>357</v>
      </c>
      <c r="D48" s="105" t="s">
        <v>358</v>
      </c>
      <c r="E48" s="105" t="s">
        <v>359</v>
      </c>
      <c r="F48" s="105" t="s">
        <v>358</v>
      </c>
      <c r="G48" s="105" t="s">
        <v>360</v>
      </c>
      <c r="H48" s="105" t="s">
        <v>361</v>
      </c>
      <c r="I48" s="101"/>
      <c r="J48" s="101"/>
      <c r="K48" s="101"/>
    </row>
    <row r="49" spans="1:11" ht="70.2" thickBot="1">
      <c r="A49" s="104" t="s">
        <v>143</v>
      </c>
      <c r="B49" s="105" t="s">
        <v>362</v>
      </c>
      <c r="C49" s="105" t="s">
        <v>363</v>
      </c>
      <c r="D49" s="105" t="s">
        <v>364</v>
      </c>
      <c r="E49" s="105" t="s">
        <v>365</v>
      </c>
      <c r="F49" s="105" t="s">
        <v>364</v>
      </c>
      <c r="G49" s="105" t="s">
        <v>366</v>
      </c>
      <c r="H49" s="105" t="s">
        <v>367</v>
      </c>
      <c r="I49" s="101"/>
      <c r="J49" s="101"/>
      <c r="K49" s="101"/>
    </row>
    <row r="50" spans="1:11" ht="70.2" thickBot="1">
      <c r="A50" s="104" t="s">
        <v>144</v>
      </c>
      <c r="B50" s="105" t="s">
        <v>368</v>
      </c>
      <c r="C50" s="105" t="s">
        <v>369</v>
      </c>
      <c r="D50" s="105" t="s">
        <v>370</v>
      </c>
      <c r="E50" s="105" t="s">
        <v>371</v>
      </c>
      <c r="F50" s="105" t="s">
        <v>370</v>
      </c>
      <c r="G50" s="105" t="s">
        <v>372</v>
      </c>
      <c r="H50" s="105" t="s">
        <v>373</v>
      </c>
      <c r="I50" s="101"/>
      <c r="J50" s="101"/>
      <c r="K50" s="101"/>
    </row>
    <row r="51" spans="1:11" ht="70.2" thickBot="1">
      <c r="A51" s="104" t="s">
        <v>145</v>
      </c>
      <c r="B51" s="105" t="s">
        <v>341</v>
      </c>
      <c r="C51" s="105" t="s">
        <v>374</v>
      </c>
      <c r="D51" s="105" t="s">
        <v>375</v>
      </c>
      <c r="E51" s="105" t="s">
        <v>376</v>
      </c>
      <c r="F51" s="105" t="s">
        <v>375</v>
      </c>
      <c r="G51" s="105" t="s">
        <v>377</v>
      </c>
      <c r="H51" s="105" t="s">
        <v>378</v>
      </c>
      <c r="I51" s="101"/>
      <c r="J51" s="101"/>
      <c r="K51" s="101"/>
    </row>
    <row r="52" spans="1:11" ht="70.2" thickBot="1">
      <c r="A52" s="104" t="s">
        <v>146</v>
      </c>
      <c r="B52" s="105" t="s">
        <v>379</v>
      </c>
      <c r="C52" s="105" t="s">
        <v>380</v>
      </c>
      <c r="D52" s="105" t="s">
        <v>381</v>
      </c>
      <c r="E52" s="105" t="s">
        <v>382</v>
      </c>
      <c r="F52" s="105" t="s">
        <v>381</v>
      </c>
      <c r="G52" s="105" t="s">
        <v>383</v>
      </c>
      <c r="H52" s="105" t="s">
        <v>384</v>
      </c>
      <c r="I52" s="101"/>
      <c r="J52" s="101"/>
      <c r="K52" s="101"/>
    </row>
    <row r="53" spans="1:11" ht="70.2" thickBot="1">
      <c r="A53" s="104" t="s">
        <v>147</v>
      </c>
      <c r="B53" s="105" t="s">
        <v>385</v>
      </c>
      <c r="C53" s="105" t="s">
        <v>254</v>
      </c>
      <c r="D53" s="105" t="s">
        <v>386</v>
      </c>
      <c r="E53" s="105" t="s">
        <v>387</v>
      </c>
      <c r="F53" s="105" t="s">
        <v>386</v>
      </c>
      <c r="G53" s="105" t="s">
        <v>388</v>
      </c>
      <c r="H53" s="105" t="s">
        <v>389</v>
      </c>
      <c r="I53" s="101"/>
      <c r="J53" s="101"/>
      <c r="K53" s="101"/>
    </row>
    <row r="54" spans="1:11" ht="70.2" thickBot="1">
      <c r="A54" s="104" t="s">
        <v>148</v>
      </c>
      <c r="B54" s="105" t="s">
        <v>390</v>
      </c>
      <c r="C54" s="105" t="s">
        <v>258</v>
      </c>
      <c r="D54" s="105" t="s">
        <v>391</v>
      </c>
      <c r="E54" s="105" t="s">
        <v>392</v>
      </c>
      <c r="F54" s="105" t="s">
        <v>391</v>
      </c>
      <c r="G54" s="105" t="s">
        <v>393</v>
      </c>
      <c r="H54" s="105" t="s">
        <v>394</v>
      </c>
      <c r="I54" s="101"/>
      <c r="J54" s="101"/>
      <c r="K54" s="101"/>
    </row>
    <row r="55" spans="1:11" ht="70.2" thickBot="1">
      <c r="A55" s="104" t="s">
        <v>149</v>
      </c>
      <c r="B55" s="105" t="s">
        <v>395</v>
      </c>
      <c r="C55" s="105" t="s">
        <v>396</v>
      </c>
      <c r="D55" s="105" t="s">
        <v>397</v>
      </c>
      <c r="E55" s="105" t="s">
        <v>398</v>
      </c>
      <c r="F55" s="105" t="s">
        <v>397</v>
      </c>
      <c r="G55" s="105" t="s">
        <v>399</v>
      </c>
      <c r="H55" s="105" t="s">
        <v>400</v>
      </c>
      <c r="I55" s="101"/>
      <c r="J55" s="101"/>
      <c r="K55" s="101"/>
    </row>
    <row r="56" spans="1:11" ht="70.2" thickBot="1">
      <c r="A56" s="104" t="s">
        <v>150</v>
      </c>
      <c r="B56" s="105" t="s">
        <v>401</v>
      </c>
      <c r="C56" s="105" t="s">
        <v>402</v>
      </c>
      <c r="D56" s="105" t="s">
        <v>403</v>
      </c>
      <c r="E56" s="105" t="s">
        <v>404</v>
      </c>
      <c r="F56" s="105" t="s">
        <v>403</v>
      </c>
      <c r="G56" s="105" t="s">
        <v>405</v>
      </c>
      <c r="H56" s="105" t="s">
        <v>406</v>
      </c>
      <c r="I56" s="101"/>
      <c r="J56" s="101"/>
      <c r="K56" s="101"/>
    </row>
    <row r="57" spans="1:11" ht="70.2" thickBot="1">
      <c r="A57" s="104" t="s">
        <v>151</v>
      </c>
      <c r="B57" s="105" t="s">
        <v>407</v>
      </c>
      <c r="C57" s="105" t="s">
        <v>408</v>
      </c>
      <c r="D57" s="105" t="s">
        <v>409</v>
      </c>
      <c r="E57" s="105" t="s">
        <v>410</v>
      </c>
      <c r="F57" s="105" t="s">
        <v>409</v>
      </c>
      <c r="G57" s="105" t="s">
        <v>411</v>
      </c>
      <c r="H57" s="105" t="s">
        <v>412</v>
      </c>
      <c r="I57" s="101"/>
      <c r="J57" s="101"/>
      <c r="K57" s="101"/>
    </row>
    <row r="58" spans="1:11" ht="52.8" thickBot="1">
      <c r="A58" s="104" t="s">
        <v>152</v>
      </c>
      <c r="B58" s="105" t="s">
        <v>413</v>
      </c>
      <c r="C58" s="105" t="s">
        <v>414</v>
      </c>
      <c r="D58" s="105" t="s">
        <v>275</v>
      </c>
      <c r="E58" s="105" t="s">
        <v>415</v>
      </c>
      <c r="F58" s="105" t="s">
        <v>275</v>
      </c>
      <c r="G58" s="105" t="s">
        <v>416</v>
      </c>
      <c r="H58" s="105" t="s">
        <v>417</v>
      </c>
      <c r="I58" s="101"/>
      <c r="J58" s="101"/>
      <c r="K58" s="101"/>
    </row>
    <row r="59" spans="1:11" ht="70.2" thickBot="1">
      <c r="A59" s="104" t="s">
        <v>153</v>
      </c>
      <c r="B59" s="105" t="s">
        <v>418</v>
      </c>
      <c r="C59" s="105" t="s">
        <v>419</v>
      </c>
      <c r="D59" s="105" t="s">
        <v>278</v>
      </c>
      <c r="E59" s="105" t="s">
        <v>278</v>
      </c>
      <c r="F59" s="105" t="s">
        <v>278</v>
      </c>
      <c r="G59" s="105" t="s">
        <v>420</v>
      </c>
      <c r="H59" s="105" t="s">
        <v>278</v>
      </c>
      <c r="I59" s="101"/>
      <c r="J59" s="101"/>
      <c r="K59" s="101"/>
    </row>
    <row r="60" spans="1:11" ht="70.2" thickBot="1">
      <c r="A60" s="104" t="s">
        <v>154</v>
      </c>
      <c r="B60" s="105" t="s">
        <v>421</v>
      </c>
      <c r="C60" s="105" t="s">
        <v>422</v>
      </c>
      <c r="D60" s="105" t="s">
        <v>187</v>
      </c>
      <c r="E60" s="105" t="s">
        <v>187</v>
      </c>
      <c r="F60" s="105" t="s">
        <v>187</v>
      </c>
      <c r="G60" s="105" t="s">
        <v>423</v>
      </c>
      <c r="H60" s="105" t="s">
        <v>187</v>
      </c>
      <c r="I60" s="101"/>
      <c r="J60" s="101"/>
      <c r="K60" s="101"/>
    </row>
    <row r="61" spans="1:11" ht="70.2" thickBot="1">
      <c r="A61" s="104" t="s">
        <v>155</v>
      </c>
      <c r="B61" s="105" t="s">
        <v>279</v>
      </c>
      <c r="C61" s="105" t="s">
        <v>424</v>
      </c>
      <c r="D61" s="105" t="s">
        <v>171</v>
      </c>
      <c r="E61" s="105" t="s">
        <v>171</v>
      </c>
      <c r="F61" s="105" t="s">
        <v>171</v>
      </c>
      <c r="G61" s="105" t="s">
        <v>171</v>
      </c>
      <c r="H61" s="105" t="s">
        <v>171</v>
      </c>
      <c r="I61" s="101"/>
      <c r="J61" s="101"/>
      <c r="K61" s="101"/>
    </row>
    <row r="62" spans="1:11" ht="70.2" thickBot="1">
      <c r="A62" s="104" t="s">
        <v>156</v>
      </c>
      <c r="B62" s="105" t="s">
        <v>172</v>
      </c>
      <c r="C62" s="105" t="s">
        <v>425</v>
      </c>
      <c r="D62" s="105" t="s">
        <v>172</v>
      </c>
      <c r="E62" s="105" t="s">
        <v>172</v>
      </c>
      <c r="F62" s="105" t="s">
        <v>172</v>
      </c>
      <c r="G62" s="105" t="s">
        <v>172</v>
      </c>
      <c r="H62" s="105" t="s">
        <v>172</v>
      </c>
      <c r="I62" s="101"/>
      <c r="J62" s="101"/>
      <c r="K62" s="101"/>
    </row>
    <row r="63" spans="1:11" ht="70.2" thickBot="1">
      <c r="A63" s="104" t="s">
        <v>157</v>
      </c>
      <c r="B63" s="105" t="s">
        <v>131</v>
      </c>
      <c r="C63" s="105" t="s">
        <v>426</v>
      </c>
      <c r="D63" s="105" t="s">
        <v>131</v>
      </c>
      <c r="E63" s="105" t="s">
        <v>131</v>
      </c>
      <c r="F63" s="105" t="s">
        <v>131</v>
      </c>
      <c r="G63" s="105" t="s">
        <v>131</v>
      </c>
      <c r="H63" s="105" t="s">
        <v>131</v>
      </c>
      <c r="I63" s="101"/>
      <c r="J63" s="101"/>
      <c r="K63" s="101"/>
    </row>
    <row r="64" spans="1:11" ht="18.600000000000001" thickBot="1">
      <c r="A64" s="54"/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1" ht="35.4" thickBot="1">
      <c r="A65" s="104" t="s">
        <v>173</v>
      </c>
      <c r="B65" s="104" t="s">
        <v>95</v>
      </c>
      <c r="C65" s="104" t="s">
        <v>96</v>
      </c>
      <c r="D65" s="104" t="s">
        <v>97</v>
      </c>
      <c r="E65" s="104" t="s">
        <v>98</v>
      </c>
      <c r="F65" s="104" t="s">
        <v>99</v>
      </c>
      <c r="G65" s="104" t="s">
        <v>100</v>
      </c>
      <c r="H65" s="104" t="s">
        <v>101</v>
      </c>
      <c r="I65" s="101"/>
      <c r="J65" s="101"/>
      <c r="K65" s="101"/>
    </row>
    <row r="66" spans="1:11" ht="35.4" thickBot="1">
      <c r="A66" s="104" t="s">
        <v>130</v>
      </c>
      <c r="B66" s="105">
        <v>391.6</v>
      </c>
      <c r="C66" s="105">
        <v>436.9</v>
      </c>
      <c r="D66" s="106" t="s">
        <v>427</v>
      </c>
      <c r="E66" s="105">
        <v>117.9</v>
      </c>
      <c r="F66" s="105">
        <v>132.4</v>
      </c>
      <c r="G66" s="105">
        <v>535</v>
      </c>
      <c r="H66" s="105">
        <v>254.3</v>
      </c>
      <c r="I66" s="101"/>
      <c r="J66" s="101"/>
      <c r="K66" s="101"/>
    </row>
    <row r="67" spans="1:11" ht="35.4" thickBot="1">
      <c r="A67" s="104" t="s">
        <v>132</v>
      </c>
      <c r="B67" s="105">
        <v>278.7</v>
      </c>
      <c r="C67" s="105">
        <v>435.9</v>
      </c>
      <c r="D67" s="106" t="s">
        <v>428</v>
      </c>
      <c r="E67" s="105">
        <v>116.9</v>
      </c>
      <c r="F67" s="105">
        <v>119.4</v>
      </c>
      <c r="G67" s="105">
        <v>533</v>
      </c>
      <c r="H67" s="105">
        <v>244.3</v>
      </c>
      <c r="I67" s="101"/>
      <c r="J67" s="101"/>
      <c r="K67" s="101"/>
    </row>
    <row r="68" spans="1:11" ht="35.4" thickBot="1">
      <c r="A68" s="104" t="s">
        <v>133</v>
      </c>
      <c r="B68" s="105">
        <v>277.7</v>
      </c>
      <c r="C68" s="105">
        <v>434.9</v>
      </c>
      <c r="D68" s="106" t="s">
        <v>429</v>
      </c>
      <c r="E68" s="106" t="s">
        <v>430</v>
      </c>
      <c r="F68" s="105">
        <v>118.4</v>
      </c>
      <c r="G68" s="105">
        <v>528</v>
      </c>
      <c r="H68" s="105">
        <v>124.9</v>
      </c>
      <c r="I68" s="101"/>
      <c r="J68" s="101"/>
      <c r="K68" s="101"/>
    </row>
    <row r="69" spans="1:11" ht="35.4" thickBot="1">
      <c r="A69" s="104" t="s">
        <v>134</v>
      </c>
      <c r="B69" s="105">
        <v>275.7</v>
      </c>
      <c r="C69" s="105">
        <v>433.9</v>
      </c>
      <c r="D69" s="106" t="s">
        <v>431</v>
      </c>
      <c r="E69" s="106" t="s">
        <v>432</v>
      </c>
      <c r="F69" s="105">
        <v>117.4</v>
      </c>
      <c r="G69" s="105">
        <v>527</v>
      </c>
      <c r="H69" s="105">
        <v>123.9</v>
      </c>
      <c r="I69" s="101"/>
      <c r="J69" s="101"/>
      <c r="K69" s="101"/>
    </row>
    <row r="70" spans="1:11" ht="35.4" thickBot="1">
      <c r="A70" s="104" t="s">
        <v>135</v>
      </c>
      <c r="B70" s="105">
        <v>274.7</v>
      </c>
      <c r="C70" s="105">
        <v>432.9</v>
      </c>
      <c r="D70" s="106" t="s">
        <v>433</v>
      </c>
      <c r="E70" s="106" t="s">
        <v>434</v>
      </c>
      <c r="F70" s="105">
        <v>94.6</v>
      </c>
      <c r="G70" s="105">
        <v>522.5</v>
      </c>
      <c r="H70" s="105">
        <v>40.799999999999997</v>
      </c>
      <c r="I70" s="101"/>
      <c r="J70" s="101"/>
      <c r="K70" s="101"/>
    </row>
    <row r="71" spans="1:11" ht="35.4" thickBot="1">
      <c r="A71" s="104" t="s">
        <v>136</v>
      </c>
      <c r="B71" s="105">
        <v>272.2</v>
      </c>
      <c r="C71" s="105">
        <v>431.9</v>
      </c>
      <c r="D71" s="106" t="s">
        <v>435</v>
      </c>
      <c r="E71" s="106" t="s">
        <v>436</v>
      </c>
      <c r="F71" s="106" t="s">
        <v>437</v>
      </c>
      <c r="G71" s="105">
        <v>507.6</v>
      </c>
      <c r="H71" s="105">
        <v>39.799999999999997</v>
      </c>
      <c r="I71" s="101"/>
      <c r="J71" s="101"/>
      <c r="K71" s="101"/>
    </row>
    <row r="72" spans="1:11" ht="35.4" thickBot="1">
      <c r="A72" s="104" t="s">
        <v>137</v>
      </c>
      <c r="B72" s="105">
        <v>271.2</v>
      </c>
      <c r="C72" s="105">
        <v>431</v>
      </c>
      <c r="D72" s="106" t="s">
        <v>438</v>
      </c>
      <c r="E72" s="106" t="s">
        <v>439</v>
      </c>
      <c r="F72" s="106" t="s">
        <v>438</v>
      </c>
      <c r="G72" s="105">
        <v>506.6</v>
      </c>
      <c r="H72" s="105">
        <v>38.799999999999997</v>
      </c>
      <c r="I72" s="101"/>
      <c r="J72" s="101"/>
      <c r="K72" s="101"/>
    </row>
    <row r="73" spans="1:11" ht="35.4" thickBot="1">
      <c r="A73" s="104" t="s">
        <v>138</v>
      </c>
      <c r="B73" s="105">
        <v>270.2</v>
      </c>
      <c r="C73" s="105">
        <v>430</v>
      </c>
      <c r="D73" s="106" t="s">
        <v>440</v>
      </c>
      <c r="E73" s="106" t="s">
        <v>441</v>
      </c>
      <c r="F73" s="106" t="s">
        <v>440</v>
      </c>
      <c r="G73" s="105">
        <v>505.6</v>
      </c>
      <c r="H73" s="105">
        <v>37.799999999999997</v>
      </c>
      <c r="I73" s="101"/>
      <c r="J73" s="101"/>
      <c r="K73" s="101"/>
    </row>
    <row r="74" spans="1:11" ht="35.4" thickBot="1">
      <c r="A74" s="104" t="s">
        <v>139</v>
      </c>
      <c r="B74" s="105">
        <v>269.2</v>
      </c>
      <c r="C74" s="105">
        <v>429</v>
      </c>
      <c r="D74" s="106" t="s">
        <v>442</v>
      </c>
      <c r="E74" s="106" t="s">
        <v>443</v>
      </c>
      <c r="F74" s="106" t="s">
        <v>442</v>
      </c>
      <c r="G74" s="105">
        <v>500.6</v>
      </c>
      <c r="H74" s="105">
        <v>36.799999999999997</v>
      </c>
      <c r="I74" s="101"/>
      <c r="J74" s="101"/>
      <c r="K74" s="101"/>
    </row>
    <row r="75" spans="1:11" ht="35.4" thickBot="1">
      <c r="A75" s="104" t="s">
        <v>140</v>
      </c>
      <c r="B75" s="105">
        <v>268.2</v>
      </c>
      <c r="C75" s="105">
        <v>428</v>
      </c>
      <c r="D75" s="106" t="s">
        <v>444</v>
      </c>
      <c r="E75" s="106" t="s">
        <v>437</v>
      </c>
      <c r="F75" s="106" t="s">
        <v>444</v>
      </c>
      <c r="G75" s="105">
        <v>499.6</v>
      </c>
      <c r="H75" s="105">
        <v>35.799999999999997</v>
      </c>
      <c r="I75" s="101"/>
      <c r="J75" s="101"/>
      <c r="K75" s="101"/>
    </row>
    <row r="76" spans="1:11" ht="35.4" thickBot="1">
      <c r="A76" s="104" t="s">
        <v>141</v>
      </c>
      <c r="B76" s="105">
        <v>266.2</v>
      </c>
      <c r="C76" s="105">
        <v>427</v>
      </c>
      <c r="D76" s="106" t="s">
        <v>445</v>
      </c>
      <c r="E76" s="106" t="s">
        <v>446</v>
      </c>
      <c r="F76" s="106" t="s">
        <v>445</v>
      </c>
      <c r="G76" s="105">
        <v>490.2</v>
      </c>
      <c r="H76" s="105">
        <v>34.799999999999997</v>
      </c>
      <c r="I76" s="101"/>
      <c r="J76" s="101"/>
      <c r="K76" s="101"/>
    </row>
    <row r="77" spans="1:11" ht="35.4" thickBot="1">
      <c r="A77" s="104" t="s">
        <v>142</v>
      </c>
      <c r="B77" s="105">
        <v>265.2</v>
      </c>
      <c r="C77" s="105">
        <v>426</v>
      </c>
      <c r="D77" s="106" t="s">
        <v>188</v>
      </c>
      <c r="E77" s="106" t="s">
        <v>447</v>
      </c>
      <c r="F77" s="106" t="s">
        <v>188</v>
      </c>
      <c r="G77" s="105">
        <v>489.2</v>
      </c>
      <c r="H77" s="105">
        <v>33.799999999999997</v>
      </c>
      <c r="I77" s="101"/>
      <c r="J77" s="101"/>
      <c r="K77" s="101"/>
    </row>
    <row r="78" spans="1:11" ht="35.4" thickBot="1">
      <c r="A78" s="104" t="s">
        <v>143</v>
      </c>
      <c r="B78" s="106" t="s">
        <v>430</v>
      </c>
      <c r="C78" s="105">
        <v>425</v>
      </c>
      <c r="D78" s="106" t="s">
        <v>189</v>
      </c>
      <c r="E78" s="106" t="s">
        <v>448</v>
      </c>
      <c r="F78" s="106" t="s">
        <v>189</v>
      </c>
      <c r="G78" s="105">
        <v>488.2</v>
      </c>
      <c r="H78" s="105">
        <v>32.799999999999997</v>
      </c>
      <c r="I78" s="101"/>
      <c r="J78" s="101"/>
      <c r="K78" s="101"/>
    </row>
    <row r="79" spans="1:11" ht="35.4" thickBot="1">
      <c r="A79" s="104" t="s">
        <v>144</v>
      </c>
      <c r="B79" s="106" t="s">
        <v>432</v>
      </c>
      <c r="C79" s="105">
        <v>424</v>
      </c>
      <c r="D79" s="106" t="s">
        <v>190</v>
      </c>
      <c r="E79" s="106" t="s">
        <v>449</v>
      </c>
      <c r="F79" s="106" t="s">
        <v>190</v>
      </c>
      <c r="G79" s="105">
        <v>487.2</v>
      </c>
      <c r="H79" s="106" t="s">
        <v>450</v>
      </c>
      <c r="I79" s="101"/>
      <c r="J79" s="101"/>
      <c r="K79" s="101"/>
    </row>
    <row r="80" spans="1:11" ht="35.4" thickBot="1">
      <c r="A80" s="104" t="s">
        <v>145</v>
      </c>
      <c r="B80" s="106" t="s">
        <v>443</v>
      </c>
      <c r="C80" s="105">
        <v>423</v>
      </c>
      <c r="D80" s="106" t="s">
        <v>191</v>
      </c>
      <c r="E80" s="106" t="s">
        <v>451</v>
      </c>
      <c r="F80" s="106" t="s">
        <v>191</v>
      </c>
      <c r="G80" s="105">
        <v>268.2</v>
      </c>
      <c r="H80" s="106" t="s">
        <v>452</v>
      </c>
      <c r="I80" s="101"/>
      <c r="J80" s="101"/>
      <c r="K80" s="101"/>
    </row>
    <row r="81" spans="1:12" ht="35.4" thickBot="1">
      <c r="A81" s="104" t="s">
        <v>146</v>
      </c>
      <c r="B81" s="106" t="s">
        <v>433</v>
      </c>
      <c r="C81" s="105">
        <v>422</v>
      </c>
      <c r="D81" s="106" t="s">
        <v>192</v>
      </c>
      <c r="E81" s="106" t="s">
        <v>453</v>
      </c>
      <c r="F81" s="106" t="s">
        <v>192</v>
      </c>
      <c r="G81" s="105">
        <v>267.2</v>
      </c>
      <c r="H81" s="106" t="s">
        <v>454</v>
      </c>
      <c r="I81" s="101"/>
      <c r="J81" s="101"/>
      <c r="K81" s="101"/>
    </row>
    <row r="82" spans="1:12" ht="35.4" thickBot="1">
      <c r="A82" s="104" t="s">
        <v>147</v>
      </c>
      <c r="B82" s="106" t="s">
        <v>435</v>
      </c>
      <c r="C82" s="105">
        <v>421</v>
      </c>
      <c r="D82" s="105">
        <v>10</v>
      </c>
      <c r="E82" s="106" t="s">
        <v>455</v>
      </c>
      <c r="F82" s="105">
        <v>10</v>
      </c>
      <c r="G82" s="105">
        <v>266.2</v>
      </c>
      <c r="H82" s="106" t="s">
        <v>192</v>
      </c>
      <c r="I82" s="101"/>
      <c r="J82" s="101"/>
      <c r="K82" s="101"/>
    </row>
    <row r="83" spans="1:12" ht="35.4" thickBot="1">
      <c r="A83" s="104" t="s">
        <v>148</v>
      </c>
      <c r="B83" s="106" t="s">
        <v>438</v>
      </c>
      <c r="C83" s="105">
        <v>420</v>
      </c>
      <c r="D83" s="105">
        <v>9</v>
      </c>
      <c r="E83" s="106" t="s">
        <v>456</v>
      </c>
      <c r="F83" s="105">
        <v>9</v>
      </c>
      <c r="G83" s="105">
        <v>265.2</v>
      </c>
      <c r="H83" s="105">
        <v>10</v>
      </c>
      <c r="I83" s="101"/>
      <c r="J83" s="101"/>
      <c r="K83" s="101"/>
    </row>
    <row r="84" spans="1:12" ht="35.4" thickBot="1">
      <c r="A84" s="104" t="s">
        <v>149</v>
      </c>
      <c r="B84" s="106" t="s">
        <v>440</v>
      </c>
      <c r="C84" s="105">
        <v>419</v>
      </c>
      <c r="D84" s="105">
        <v>8</v>
      </c>
      <c r="E84" s="106" t="s">
        <v>457</v>
      </c>
      <c r="F84" s="105">
        <v>8</v>
      </c>
      <c r="G84" s="105">
        <v>132.4</v>
      </c>
      <c r="H84" s="105">
        <v>9</v>
      </c>
      <c r="I84" s="101"/>
      <c r="J84" s="101"/>
      <c r="K84" s="101"/>
    </row>
    <row r="85" spans="1:12" ht="35.4" thickBot="1">
      <c r="A85" s="104" t="s">
        <v>150</v>
      </c>
      <c r="B85" s="106" t="s">
        <v>442</v>
      </c>
      <c r="C85" s="105">
        <v>418</v>
      </c>
      <c r="D85" s="105">
        <v>7</v>
      </c>
      <c r="E85" s="106" t="s">
        <v>458</v>
      </c>
      <c r="F85" s="105">
        <v>7</v>
      </c>
      <c r="G85" s="105">
        <v>114.5</v>
      </c>
      <c r="H85" s="105">
        <v>8</v>
      </c>
      <c r="I85" s="101"/>
      <c r="J85" s="101"/>
      <c r="K85" s="101"/>
    </row>
    <row r="86" spans="1:12" ht="35.4" thickBot="1">
      <c r="A86" s="104" t="s">
        <v>151</v>
      </c>
      <c r="B86" s="106" t="s">
        <v>444</v>
      </c>
      <c r="C86" s="105">
        <v>417</v>
      </c>
      <c r="D86" s="105">
        <v>6</v>
      </c>
      <c r="E86" s="106" t="s">
        <v>459</v>
      </c>
      <c r="F86" s="105">
        <v>6</v>
      </c>
      <c r="G86" s="105">
        <v>113.5</v>
      </c>
      <c r="H86" s="105">
        <v>7</v>
      </c>
      <c r="I86" s="101"/>
      <c r="J86" s="101"/>
      <c r="K86" s="101"/>
    </row>
    <row r="87" spans="1:12" ht="35.4" thickBot="1">
      <c r="A87" s="104" t="s">
        <v>152</v>
      </c>
      <c r="B87" s="106" t="s">
        <v>445</v>
      </c>
      <c r="C87" s="105">
        <v>416</v>
      </c>
      <c r="D87" s="105">
        <v>5</v>
      </c>
      <c r="E87" s="106" t="s">
        <v>460</v>
      </c>
      <c r="F87" s="105">
        <v>5</v>
      </c>
      <c r="G87" s="105">
        <v>112.5</v>
      </c>
      <c r="H87" s="105">
        <v>6</v>
      </c>
      <c r="I87" s="101"/>
      <c r="J87" s="101"/>
      <c r="K87" s="101"/>
    </row>
    <row r="88" spans="1:12" ht="35.4" thickBot="1">
      <c r="A88" s="104" t="s">
        <v>153</v>
      </c>
      <c r="B88" s="106" t="s">
        <v>188</v>
      </c>
      <c r="C88" s="105">
        <v>415</v>
      </c>
      <c r="D88" s="105">
        <v>4</v>
      </c>
      <c r="E88" s="105">
        <v>4</v>
      </c>
      <c r="F88" s="105">
        <v>4</v>
      </c>
      <c r="G88" s="105">
        <v>111.5</v>
      </c>
      <c r="H88" s="105">
        <v>4</v>
      </c>
      <c r="I88" s="101"/>
      <c r="J88" s="101"/>
      <c r="K88" s="101"/>
    </row>
    <row r="89" spans="1:12" ht="18.600000000000001" thickBot="1">
      <c r="A89" s="104" t="s">
        <v>154</v>
      </c>
      <c r="B89" s="105">
        <v>6</v>
      </c>
      <c r="C89" s="105">
        <v>414</v>
      </c>
      <c r="D89" s="105">
        <v>3</v>
      </c>
      <c r="E89" s="105">
        <v>3</v>
      </c>
      <c r="F89" s="105">
        <v>3</v>
      </c>
      <c r="G89" s="105">
        <v>110.5</v>
      </c>
      <c r="H89" s="105">
        <v>3</v>
      </c>
      <c r="I89" s="101"/>
      <c r="J89" s="101"/>
      <c r="K89" s="101"/>
    </row>
    <row r="90" spans="1:12" ht="18.600000000000001" thickBot="1">
      <c r="A90" s="104" t="s">
        <v>155</v>
      </c>
      <c r="B90" s="105">
        <v>5</v>
      </c>
      <c r="C90" s="105">
        <v>413</v>
      </c>
      <c r="D90" s="105">
        <v>2</v>
      </c>
      <c r="E90" s="105">
        <v>2</v>
      </c>
      <c r="F90" s="105">
        <v>2</v>
      </c>
      <c r="G90" s="105">
        <v>2</v>
      </c>
      <c r="H90" s="105">
        <v>2</v>
      </c>
      <c r="I90" s="101"/>
      <c r="J90" s="101"/>
      <c r="K90" s="101"/>
    </row>
    <row r="91" spans="1:12" ht="18.600000000000001" thickBot="1">
      <c r="A91" s="104" t="s">
        <v>156</v>
      </c>
      <c r="B91" s="105">
        <v>1</v>
      </c>
      <c r="C91" s="105">
        <v>412</v>
      </c>
      <c r="D91" s="105">
        <v>1</v>
      </c>
      <c r="E91" s="105">
        <v>1</v>
      </c>
      <c r="F91" s="105">
        <v>1</v>
      </c>
      <c r="G91" s="105">
        <v>1</v>
      </c>
      <c r="H91" s="105">
        <v>1</v>
      </c>
      <c r="I91" s="101"/>
      <c r="J91" s="101"/>
      <c r="K91" s="101"/>
    </row>
    <row r="92" spans="1:12" ht="18.600000000000001" thickBot="1">
      <c r="A92" s="104" t="s">
        <v>157</v>
      </c>
      <c r="B92" s="105">
        <v>0</v>
      </c>
      <c r="C92" s="105">
        <v>411</v>
      </c>
      <c r="D92" s="105">
        <v>0</v>
      </c>
      <c r="E92" s="105">
        <v>0</v>
      </c>
      <c r="F92" s="105">
        <v>0</v>
      </c>
      <c r="G92" s="105">
        <v>0</v>
      </c>
      <c r="H92" s="105">
        <v>0</v>
      </c>
      <c r="I92" s="101"/>
      <c r="J92" s="101"/>
      <c r="K92" s="101"/>
    </row>
    <row r="93" spans="1:12" ht="18.600000000000001" thickBot="1">
      <c r="A93" s="54"/>
      <c r="B93" s="101"/>
      <c r="C93" s="101"/>
      <c r="D93" s="101"/>
      <c r="E93" s="101"/>
      <c r="F93" s="101"/>
      <c r="G93" s="101"/>
      <c r="H93" s="101"/>
      <c r="I93" s="101"/>
      <c r="J93" s="101"/>
      <c r="K93" s="101"/>
    </row>
    <row r="94" spans="1:12" ht="35.4" thickBot="1">
      <c r="A94" s="104" t="s">
        <v>174</v>
      </c>
      <c r="B94" s="104" t="s">
        <v>95</v>
      </c>
      <c r="C94" s="104" t="s">
        <v>96</v>
      </c>
      <c r="D94" s="104" t="s">
        <v>97</v>
      </c>
      <c r="E94" s="104" t="s">
        <v>98</v>
      </c>
      <c r="F94" s="104" t="s">
        <v>99</v>
      </c>
      <c r="G94" s="104" t="s">
        <v>100</v>
      </c>
      <c r="H94" s="104" t="s">
        <v>101</v>
      </c>
      <c r="I94" s="104" t="s">
        <v>158</v>
      </c>
      <c r="J94" s="104" t="s">
        <v>159</v>
      </c>
      <c r="K94" s="104" t="s">
        <v>160</v>
      </c>
      <c r="L94" s="56" t="s">
        <v>161</v>
      </c>
    </row>
    <row r="95" spans="1:12" ht="35.4" thickBot="1">
      <c r="A95" s="104" t="s">
        <v>102</v>
      </c>
      <c r="B95" s="105">
        <v>272.2</v>
      </c>
      <c r="C95" s="105">
        <v>428</v>
      </c>
      <c r="D95" s="106" t="s">
        <v>428</v>
      </c>
      <c r="E95" s="106" t="s">
        <v>432</v>
      </c>
      <c r="F95" s="105">
        <v>118.4</v>
      </c>
      <c r="G95" s="105">
        <v>114.5</v>
      </c>
      <c r="H95" s="105">
        <v>32.799999999999997</v>
      </c>
      <c r="I95" s="105">
        <v>1019.2</v>
      </c>
      <c r="J95" s="105">
        <v>1000</v>
      </c>
      <c r="K95" s="105">
        <v>-19.2</v>
      </c>
      <c r="L95" s="57">
        <v>-1.92</v>
      </c>
    </row>
    <row r="96" spans="1:12" ht="35.4" thickBot="1">
      <c r="A96" s="104" t="s">
        <v>103</v>
      </c>
      <c r="B96" s="105">
        <v>270.2</v>
      </c>
      <c r="C96" s="105">
        <v>426</v>
      </c>
      <c r="D96" s="105">
        <v>4</v>
      </c>
      <c r="E96" s="106" t="s">
        <v>443</v>
      </c>
      <c r="F96" s="105">
        <v>132.4</v>
      </c>
      <c r="G96" s="105">
        <v>112.5</v>
      </c>
      <c r="H96" s="105">
        <v>38.799999999999997</v>
      </c>
      <c r="I96" s="105">
        <v>1007.2</v>
      </c>
      <c r="J96" s="105">
        <v>1000</v>
      </c>
      <c r="K96" s="105">
        <v>-7.2</v>
      </c>
      <c r="L96" s="57">
        <v>-0.72</v>
      </c>
    </row>
    <row r="97" spans="1:12" ht="35.4" thickBot="1">
      <c r="A97" s="104" t="s">
        <v>104</v>
      </c>
      <c r="B97" s="105">
        <v>0</v>
      </c>
      <c r="C97" s="105">
        <v>433.9</v>
      </c>
      <c r="D97" s="105">
        <v>5</v>
      </c>
      <c r="E97" s="106" t="s">
        <v>458</v>
      </c>
      <c r="F97" s="105">
        <v>2</v>
      </c>
      <c r="G97" s="105">
        <v>533</v>
      </c>
      <c r="H97" s="105">
        <v>9</v>
      </c>
      <c r="I97" s="105">
        <v>995.3</v>
      </c>
      <c r="J97" s="105">
        <v>1000</v>
      </c>
      <c r="K97" s="106" t="s">
        <v>461</v>
      </c>
      <c r="L97" s="57">
        <v>0.47</v>
      </c>
    </row>
    <row r="98" spans="1:12" ht="35.4" thickBot="1">
      <c r="A98" s="104" t="s">
        <v>105</v>
      </c>
      <c r="B98" s="105">
        <v>5</v>
      </c>
      <c r="C98" s="105">
        <v>417</v>
      </c>
      <c r="D98" s="106" t="s">
        <v>435</v>
      </c>
      <c r="E98" s="106" t="s">
        <v>457</v>
      </c>
      <c r="F98" s="105">
        <v>10</v>
      </c>
      <c r="G98" s="105">
        <v>505.6</v>
      </c>
      <c r="H98" s="105">
        <v>6</v>
      </c>
      <c r="I98" s="105">
        <v>977.9</v>
      </c>
      <c r="J98" s="105">
        <v>1000</v>
      </c>
      <c r="K98" s="106" t="s">
        <v>462</v>
      </c>
      <c r="L98" s="60" t="s">
        <v>463</v>
      </c>
    </row>
    <row r="99" spans="1:12" ht="35.4" thickBot="1">
      <c r="A99" s="104" t="s">
        <v>106</v>
      </c>
      <c r="B99" s="106" t="s">
        <v>432</v>
      </c>
      <c r="C99" s="105">
        <v>423</v>
      </c>
      <c r="D99" s="106" t="s">
        <v>189</v>
      </c>
      <c r="E99" s="106" t="s">
        <v>456</v>
      </c>
      <c r="F99" s="105">
        <v>4</v>
      </c>
      <c r="G99" s="105">
        <v>267.2</v>
      </c>
      <c r="H99" s="105">
        <v>244.3</v>
      </c>
      <c r="I99" s="105">
        <v>995.3</v>
      </c>
      <c r="J99" s="105">
        <v>1000</v>
      </c>
      <c r="K99" s="106" t="s">
        <v>461</v>
      </c>
      <c r="L99" s="57">
        <v>0.47</v>
      </c>
    </row>
    <row r="100" spans="1:12" ht="35.4" thickBot="1">
      <c r="A100" s="104" t="s">
        <v>107</v>
      </c>
      <c r="B100" s="106" t="s">
        <v>435</v>
      </c>
      <c r="C100" s="105">
        <v>436.9</v>
      </c>
      <c r="D100" s="106" t="s">
        <v>438</v>
      </c>
      <c r="E100" s="105">
        <v>3</v>
      </c>
      <c r="F100" s="106" t="s">
        <v>438</v>
      </c>
      <c r="G100" s="105">
        <v>507.6</v>
      </c>
      <c r="H100" s="105">
        <v>3</v>
      </c>
      <c r="I100" s="105">
        <v>1011.2</v>
      </c>
      <c r="J100" s="105">
        <v>1000</v>
      </c>
      <c r="K100" s="105">
        <v>-11.2</v>
      </c>
      <c r="L100" s="57">
        <v>-1.1200000000000001</v>
      </c>
    </row>
    <row r="101" spans="1:12" ht="35.4" thickBot="1">
      <c r="A101" s="104" t="s">
        <v>108</v>
      </c>
      <c r="B101" s="105">
        <v>277.7</v>
      </c>
      <c r="C101" s="105">
        <v>425</v>
      </c>
      <c r="D101" s="106" t="s">
        <v>433</v>
      </c>
      <c r="E101" s="105">
        <v>116.9</v>
      </c>
      <c r="F101" s="105">
        <v>119.4</v>
      </c>
      <c r="G101" s="105">
        <v>1</v>
      </c>
      <c r="H101" s="105">
        <v>33.799999999999997</v>
      </c>
      <c r="I101" s="105">
        <v>995.8</v>
      </c>
      <c r="J101" s="105">
        <v>1000</v>
      </c>
      <c r="K101" s="106" t="s">
        <v>464</v>
      </c>
      <c r="L101" s="57">
        <v>0.42</v>
      </c>
    </row>
    <row r="102" spans="1:12" ht="35.4" thickBot="1">
      <c r="A102" s="104" t="s">
        <v>109</v>
      </c>
      <c r="B102" s="106" t="s">
        <v>433</v>
      </c>
      <c r="C102" s="105">
        <v>419</v>
      </c>
      <c r="D102" s="106" t="s">
        <v>427</v>
      </c>
      <c r="E102" s="106" t="s">
        <v>453</v>
      </c>
      <c r="F102" s="106" t="s">
        <v>445</v>
      </c>
      <c r="G102" s="105">
        <v>490.2</v>
      </c>
      <c r="H102" s="105">
        <v>37.799999999999997</v>
      </c>
      <c r="I102" s="105">
        <v>1027.0999999999999</v>
      </c>
      <c r="J102" s="105">
        <v>1000</v>
      </c>
      <c r="K102" s="105">
        <v>-27.1</v>
      </c>
      <c r="L102" s="57">
        <v>-2.71</v>
      </c>
    </row>
    <row r="103" spans="1:12" ht="35.4" thickBot="1">
      <c r="A103" s="104" t="s">
        <v>110</v>
      </c>
      <c r="B103" s="105">
        <v>271.2</v>
      </c>
      <c r="C103" s="105">
        <v>420</v>
      </c>
      <c r="D103" s="106" t="s">
        <v>431</v>
      </c>
      <c r="E103" s="106" t="s">
        <v>436</v>
      </c>
      <c r="F103" s="106" t="s">
        <v>442</v>
      </c>
      <c r="G103" s="105">
        <v>113.5</v>
      </c>
      <c r="H103" s="105">
        <v>123.9</v>
      </c>
      <c r="I103" s="105">
        <v>995.8</v>
      </c>
      <c r="J103" s="105">
        <v>1000</v>
      </c>
      <c r="K103" s="106" t="s">
        <v>464</v>
      </c>
      <c r="L103" s="57">
        <v>0.42</v>
      </c>
    </row>
    <row r="104" spans="1:12" ht="35.4" thickBot="1">
      <c r="A104" s="104" t="s">
        <v>111</v>
      </c>
      <c r="B104" s="105">
        <v>268.2</v>
      </c>
      <c r="C104" s="105">
        <v>423</v>
      </c>
      <c r="D104" s="105">
        <v>1</v>
      </c>
      <c r="E104" s="106" t="s">
        <v>451</v>
      </c>
      <c r="F104" s="105">
        <v>117.4</v>
      </c>
      <c r="G104" s="105">
        <v>110.5</v>
      </c>
      <c r="H104" s="105">
        <v>34.799999999999997</v>
      </c>
      <c r="I104" s="105">
        <v>972.4</v>
      </c>
      <c r="J104" s="105">
        <v>1000</v>
      </c>
      <c r="K104" s="106" t="s">
        <v>465</v>
      </c>
      <c r="L104" s="60" t="s">
        <v>466</v>
      </c>
    </row>
    <row r="105" spans="1:12" ht="35.4" thickBot="1">
      <c r="A105" s="104" t="s">
        <v>112</v>
      </c>
      <c r="B105" s="105">
        <v>269.2</v>
      </c>
      <c r="C105" s="105">
        <v>433.9</v>
      </c>
      <c r="D105" s="105">
        <v>10</v>
      </c>
      <c r="E105" s="106" t="s">
        <v>453</v>
      </c>
      <c r="F105" s="106" t="s">
        <v>440</v>
      </c>
      <c r="G105" s="105">
        <v>266.2</v>
      </c>
      <c r="H105" s="105">
        <v>10</v>
      </c>
      <c r="I105" s="105">
        <v>1024.5999999999999</v>
      </c>
      <c r="J105" s="105">
        <v>1000</v>
      </c>
      <c r="K105" s="105">
        <v>-24.6</v>
      </c>
      <c r="L105" s="57">
        <v>-2.46</v>
      </c>
    </row>
    <row r="106" spans="1:12" ht="35.4" thickBot="1">
      <c r="A106" s="104" t="s">
        <v>113</v>
      </c>
      <c r="B106" s="106" t="s">
        <v>442</v>
      </c>
      <c r="C106" s="105">
        <v>411</v>
      </c>
      <c r="D106" s="105">
        <v>6</v>
      </c>
      <c r="E106" s="105">
        <v>1</v>
      </c>
      <c r="F106" s="105">
        <v>5</v>
      </c>
      <c r="G106" s="105">
        <v>487.2</v>
      </c>
      <c r="H106" s="106" t="s">
        <v>454</v>
      </c>
      <c r="I106" s="105">
        <v>957.9</v>
      </c>
      <c r="J106" s="105">
        <v>1000</v>
      </c>
      <c r="K106" s="105">
        <v>42.1</v>
      </c>
      <c r="L106" s="60" t="s">
        <v>467</v>
      </c>
    </row>
    <row r="107" spans="1:12" ht="35.4" thickBot="1">
      <c r="A107" s="104" t="s">
        <v>114</v>
      </c>
      <c r="B107" s="106" t="s">
        <v>188</v>
      </c>
      <c r="C107" s="105">
        <v>430</v>
      </c>
      <c r="D107" s="105">
        <v>9</v>
      </c>
      <c r="E107" s="106" t="s">
        <v>459</v>
      </c>
      <c r="F107" s="105">
        <v>0</v>
      </c>
      <c r="G107" s="105">
        <v>527</v>
      </c>
      <c r="H107" s="105">
        <v>3</v>
      </c>
      <c r="I107" s="105">
        <v>995.3</v>
      </c>
      <c r="J107" s="105">
        <v>1000</v>
      </c>
      <c r="K107" s="106" t="s">
        <v>461</v>
      </c>
      <c r="L107" s="57">
        <v>0.47</v>
      </c>
    </row>
    <row r="108" spans="1:12" ht="35.4" thickBot="1">
      <c r="A108" s="104" t="s">
        <v>115</v>
      </c>
      <c r="B108" s="105">
        <v>278.7</v>
      </c>
      <c r="C108" s="105">
        <v>429</v>
      </c>
      <c r="D108" s="105">
        <v>3</v>
      </c>
      <c r="E108" s="106" t="s">
        <v>434</v>
      </c>
      <c r="F108" s="105">
        <v>1</v>
      </c>
      <c r="G108" s="105">
        <v>2</v>
      </c>
      <c r="H108" s="105">
        <v>254.3</v>
      </c>
      <c r="I108" s="105">
        <v>995.3</v>
      </c>
      <c r="J108" s="105">
        <v>1000</v>
      </c>
      <c r="K108" s="106" t="s">
        <v>461</v>
      </c>
      <c r="L108" s="57">
        <v>0.47</v>
      </c>
    </row>
    <row r="109" spans="1:12" ht="35.4" thickBot="1">
      <c r="A109" s="104" t="s">
        <v>116</v>
      </c>
      <c r="B109" s="105">
        <v>265.2</v>
      </c>
      <c r="C109" s="105">
        <v>413</v>
      </c>
      <c r="D109" s="105">
        <v>2</v>
      </c>
      <c r="E109" s="105">
        <v>0</v>
      </c>
      <c r="F109" s="106" t="s">
        <v>191</v>
      </c>
      <c r="G109" s="105">
        <v>265.2</v>
      </c>
      <c r="H109" s="105">
        <v>1</v>
      </c>
      <c r="I109" s="105">
        <v>958.4</v>
      </c>
      <c r="J109" s="105">
        <v>1000</v>
      </c>
      <c r="K109" s="105">
        <v>41.6</v>
      </c>
      <c r="L109" s="60" t="s">
        <v>468</v>
      </c>
    </row>
    <row r="110" spans="1:12" ht="35.4" thickBot="1">
      <c r="A110" s="104" t="s">
        <v>117</v>
      </c>
      <c r="B110" s="106" t="s">
        <v>445</v>
      </c>
      <c r="C110" s="105">
        <v>416</v>
      </c>
      <c r="D110" s="105">
        <v>7</v>
      </c>
      <c r="E110" s="106" t="s">
        <v>446</v>
      </c>
      <c r="F110" s="105">
        <v>6</v>
      </c>
      <c r="G110" s="105">
        <v>500.6</v>
      </c>
      <c r="H110" s="105">
        <v>32.799999999999997</v>
      </c>
      <c r="I110" s="105">
        <v>999.7</v>
      </c>
      <c r="J110" s="105">
        <v>1000</v>
      </c>
      <c r="K110" s="105">
        <v>0.3</v>
      </c>
      <c r="L110" s="57">
        <v>0.03</v>
      </c>
    </row>
    <row r="111" spans="1:12" ht="35.4" thickBot="1">
      <c r="A111" s="104" t="s">
        <v>118</v>
      </c>
      <c r="B111" s="106" t="s">
        <v>444</v>
      </c>
      <c r="C111" s="105">
        <v>416</v>
      </c>
      <c r="D111" s="105">
        <v>8</v>
      </c>
      <c r="E111" s="106" t="s">
        <v>437</v>
      </c>
      <c r="F111" s="106" t="s">
        <v>190</v>
      </c>
      <c r="G111" s="105">
        <v>506.6</v>
      </c>
      <c r="H111" s="105">
        <v>39.799999999999997</v>
      </c>
      <c r="I111" s="105">
        <v>1022.6</v>
      </c>
      <c r="J111" s="105">
        <v>1000</v>
      </c>
      <c r="K111" s="105">
        <v>-22.6</v>
      </c>
      <c r="L111" s="57">
        <v>-2.2599999999999998</v>
      </c>
    </row>
    <row r="112" spans="1:12" ht="35.4" thickBot="1">
      <c r="A112" s="104" t="s">
        <v>119</v>
      </c>
      <c r="B112" s="105">
        <v>391.6</v>
      </c>
      <c r="C112" s="105">
        <v>421</v>
      </c>
      <c r="D112" s="106" t="s">
        <v>444</v>
      </c>
      <c r="E112" s="106" t="s">
        <v>441</v>
      </c>
      <c r="F112" s="106" t="s">
        <v>444</v>
      </c>
      <c r="G112" s="105">
        <v>0</v>
      </c>
      <c r="H112" s="105">
        <v>124.9</v>
      </c>
      <c r="I112" s="105">
        <v>995.8</v>
      </c>
      <c r="J112" s="105">
        <v>1000</v>
      </c>
      <c r="K112" s="106" t="s">
        <v>464</v>
      </c>
      <c r="L112" s="57">
        <v>0.42</v>
      </c>
    </row>
    <row r="113" spans="1:12" ht="35.4" thickBot="1">
      <c r="A113" s="104" t="s">
        <v>120</v>
      </c>
      <c r="B113" s="105">
        <v>266.2</v>
      </c>
      <c r="C113" s="105">
        <v>434.9</v>
      </c>
      <c r="D113" s="106" t="s">
        <v>192</v>
      </c>
      <c r="E113" s="106" t="s">
        <v>436</v>
      </c>
      <c r="F113" s="106" t="s">
        <v>192</v>
      </c>
      <c r="G113" s="105">
        <v>268.2</v>
      </c>
      <c r="H113" s="105">
        <v>8</v>
      </c>
      <c r="I113" s="105">
        <v>1025.5999999999999</v>
      </c>
      <c r="J113" s="105">
        <v>1000</v>
      </c>
      <c r="K113" s="105">
        <v>-25.6</v>
      </c>
      <c r="L113" s="57">
        <v>-2.56</v>
      </c>
    </row>
    <row r="114" spans="1:12" ht="35.4" thickBot="1">
      <c r="A114" s="104" t="s">
        <v>121</v>
      </c>
      <c r="B114" s="105">
        <v>274.7</v>
      </c>
      <c r="C114" s="105">
        <v>431.9</v>
      </c>
      <c r="D114" s="106" t="s">
        <v>442</v>
      </c>
      <c r="E114" s="106" t="s">
        <v>430</v>
      </c>
      <c r="F114" s="105">
        <v>94.6</v>
      </c>
      <c r="G114" s="105">
        <v>111.5</v>
      </c>
      <c r="H114" s="105">
        <v>35.799999999999997</v>
      </c>
      <c r="I114" s="105">
        <v>995.8</v>
      </c>
      <c r="J114" s="105">
        <v>1000</v>
      </c>
      <c r="K114" s="106" t="s">
        <v>464</v>
      </c>
      <c r="L114" s="57">
        <v>0.42</v>
      </c>
    </row>
    <row r="115" spans="1:12" ht="35.4" thickBot="1">
      <c r="A115" s="104" t="s">
        <v>122</v>
      </c>
      <c r="B115" s="105">
        <v>6</v>
      </c>
      <c r="C115" s="105">
        <v>435.9</v>
      </c>
      <c r="D115" s="106" t="s">
        <v>188</v>
      </c>
      <c r="E115" s="105">
        <v>4</v>
      </c>
      <c r="F115" s="105">
        <v>8</v>
      </c>
      <c r="G115" s="105">
        <v>528</v>
      </c>
      <c r="H115" s="106" t="s">
        <v>192</v>
      </c>
      <c r="I115" s="105">
        <v>1007.7</v>
      </c>
      <c r="J115" s="105">
        <v>1000</v>
      </c>
      <c r="K115" s="105">
        <v>-7.7</v>
      </c>
      <c r="L115" s="57">
        <v>-0.77</v>
      </c>
    </row>
    <row r="116" spans="1:12" ht="35.4" thickBot="1">
      <c r="A116" s="104" t="s">
        <v>123</v>
      </c>
      <c r="B116" s="106" t="s">
        <v>438</v>
      </c>
      <c r="C116" s="105">
        <v>418</v>
      </c>
      <c r="D116" s="106" t="s">
        <v>190</v>
      </c>
      <c r="E116" s="106" t="s">
        <v>449</v>
      </c>
      <c r="F116" s="106" t="s">
        <v>189</v>
      </c>
      <c r="G116" s="105">
        <v>499.6</v>
      </c>
      <c r="H116" s="105">
        <v>7</v>
      </c>
      <c r="I116" s="105">
        <v>989.8</v>
      </c>
      <c r="J116" s="105">
        <v>1000</v>
      </c>
      <c r="K116" s="106" t="s">
        <v>469</v>
      </c>
      <c r="L116" s="58" t="s">
        <v>463</v>
      </c>
    </row>
    <row r="117" spans="1:12" ht="35.4" thickBot="1">
      <c r="A117" s="104" t="s">
        <v>124</v>
      </c>
      <c r="B117" s="105">
        <v>1</v>
      </c>
      <c r="C117" s="105">
        <v>427</v>
      </c>
      <c r="D117" s="106" t="s">
        <v>440</v>
      </c>
      <c r="E117" s="106" t="s">
        <v>460</v>
      </c>
      <c r="F117" s="105">
        <v>3</v>
      </c>
      <c r="G117" s="105">
        <v>535</v>
      </c>
      <c r="H117" s="105">
        <v>0</v>
      </c>
      <c r="I117" s="105">
        <v>995.3</v>
      </c>
      <c r="J117" s="105">
        <v>1000</v>
      </c>
      <c r="K117" s="106" t="s">
        <v>461</v>
      </c>
      <c r="L117" s="57">
        <v>0.47</v>
      </c>
    </row>
    <row r="118" spans="1:12" ht="35.4" thickBot="1">
      <c r="A118" s="104" t="s">
        <v>125</v>
      </c>
      <c r="B118" s="106" t="s">
        <v>440</v>
      </c>
      <c r="C118" s="105">
        <v>424</v>
      </c>
      <c r="D118" s="106" t="s">
        <v>445</v>
      </c>
      <c r="E118" s="105">
        <v>2</v>
      </c>
      <c r="F118" s="105">
        <v>7</v>
      </c>
      <c r="G118" s="105">
        <v>522.5</v>
      </c>
      <c r="H118" s="105">
        <v>6</v>
      </c>
      <c r="I118" s="105">
        <v>996.3</v>
      </c>
      <c r="J118" s="105">
        <v>1000</v>
      </c>
      <c r="K118" s="106" t="s">
        <v>470</v>
      </c>
      <c r="L118" s="57">
        <v>0.37</v>
      </c>
    </row>
    <row r="119" spans="1:12" ht="35.4" thickBot="1">
      <c r="A119" s="104" t="s">
        <v>126</v>
      </c>
      <c r="B119" s="106" t="s">
        <v>443</v>
      </c>
      <c r="C119" s="105">
        <v>431</v>
      </c>
      <c r="D119" s="106" t="s">
        <v>429</v>
      </c>
      <c r="E119" s="106" t="s">
        <v>448</v>
      </c>
      <c r="F119" s="105">
        <v>9</v>
      </c>
      <c r="G119" s="105">
        <v>489.2</v>
      </c>
      <c r="H119" s="106" t="s">
        <v>452</v>
      </c>
      <c r="I119" s="105">
        <v>1026.5999999999999</v>
      </c>
      <c r="J119" s="105">
        <v>1000</v>
      </c>
      <c r="K119" s="105">
        <v>-26.6</v>
      </c>
      <c r="L119" s="57">
        <v>-2.66</v>
      </c>
    </row>
    <row r="120" spans="1:12" ht="35.4" thickBot="1">
      <c r="A120" s="104" t="s">
        <v>127</v>
      </c>
      <c r="B120" s="106" t="s">
        <v>430</v>
      </c>
      <c r="C120" s="105">
        <v>412</v>
      </c>
      <c r="D120" s="106" t="s">
        <v>191</v>
      </c>
      <c r="E120" s="106" t="s">
        <v>447</v>
      </c>
      <c r="F120" s="106" t="s">
        <v>437</v>
      </c>
      <c r="G120" s="105">
        <v>488.2</v>
      </c>
      <c r="H120" s="105">
        <v>36.799999999999997</v>
      </c>
      <c r="I120" s="105">
        <v>1021.1</v>
      </c>
      <c r="J120" s="105">
        <v>1000</v>
      </c>
      <c r="K120" s="105">
        <v>-21.1</v>
      </c>
      <c r="L120" s="57">
        <v>-2.11</v>
      </c>
    </row>
    <row r="121" spans="1:12" ht="35.4" thickBot="1">
      <c r="A121" s="104" t="s">
        <v>128</v>
      </c>
      <c r="B121" s="105">
        <v>275.7</v>
      </c>
      <c r="C121" s="105">
        <v>414</v>
      </c>
      <c r="D121" s="105">
        <v>0</v>
      </c>
      <c r="E121" s="105">
        <v>117.9</v>
      </c>
      <c r="F121" s="106" t="s">
        <v>188</v>
      </c>
      <c r="G121" s="105">
        <v>132.4</v>
      </c>
      <c r="H121" s="105">
        <v>40.799999999999997</v>
      </c>
      <c r="I121" s="105">
        <v>995.8</v>
      </c>
      <c r="J121" s="105">
        <v>1000</v>
      </c>
      <c r="K121" s="106" t="s">
        <v>464</v>
      </c>
      <c r="L121" s="57">
        <v>0.42</v>
      </c>
    </row>
    <row r="122" spans="1:12" ht="18.600000000000001" thickBot="1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</row>
    <row r="123" spans="1:12" ht="52.8" thickBot="1">
      <c r="A123" s="107" t="s">
        <v>162</v>
      </c>
      <c r="B123" s="105">
        <v>1894</v>
      </c>
      <c r="C123" s="101"/>
      <c r="D123" s="101"/>
      <c r="E123" s="101"/>
      <c r="F123" s="101"/>
      <c r="G123" s="101"/>
      <c r="H123" s="101"/>
      <c r="I123" s="101"/>
      <c r="J123" s="101"/>
      <c r="K123" s="101"/>
    </row>
    <row r="124" spans="1:12" ht="52.8" thickBot="1">
      <c r="A124" s="107" t="s">
        <v>163</v>
      </c>
      <c r="B124" s="105">
        <v>411</v>
      </c>
      <c r="C124" s="101"/>
      <c r="D124" s="101"/>
      <c r="E124" s="101"/>
      <c r="F124" s="101"/>
      <c r="G124" s="101"/>
      <c r="H124" s="101"/>
      <c r="I124" s="101"/>
      <c r="J124" s="101"/>
      <c r="K124" s="101"/>
    </row>
    <row r="125" spans="1:12" ht="70.2" thickBot="1">
      <c r="A125" s="107" t="s">
        <v>164</v>
      </c>
      <c r="B125" s="105">
        <v>27000.799999999999</v>
      </c>
      <c r="C125" s="101"/>
      <c r="D125" s="101"/>
      <c r="E125" s="101"/>
      <c r="F125" s="101"/>
      <c r="G125" s="101"/>
      <c r="H125" s="101"/>
      <c r="I125" s="101"/>
      <c r="J125" s="101"/>
      <c r="K125" s="101"/>
    </row>
    <row r="126" spans="1:12" ht="52.8" thickBot="1">
      <c r="A126" s="107" t="s">
        <v>165</v>
      </c>
      <c r="B126" s="105">
        <v>27000</v>
      </c>
      <c r="C126" s="101"/>
      <c r="D126" s="101"/>
      <c r="E126" s="101"/>
      <c r="F126" s="101"/>
      <c r="G126" s="101"/>
      <c r="H126" s="101"/>
      <c r="I126" s="101"/>
      <c r="J126" s="101"/>
      <c r="K126" s="101"/>
    </row>
    <row r="127" spans="1:12" ht="87.6" thickBot="1">
      <c r="A127" s="107" t="s">
        <v>166</v>
      </c>
      <c r="B127" s="105">
        <v>0.8</v>
      </c>
      <c r="C127" s="101"/>
      <c r="D127" s="101"/>
      <c r="E127" s="101"/>
      <c r="F127" s="101"/>
      <c r="G127" s="101"/>
      <c r="H127" s="101"/>
      <c r="I127" s="101"/>
      <c r="J127" s="101"/>
      <c r="K127" s="101"/>
    </row>
    <row r="128" spans="1:12" ht="70.2" thickBot="1">
      <c r="A128" s="107" t="s">
        <v>167</v>
      </c>
      <c r="B128" s="105"/>
      <c r="C128" s="101"/>
      <c r="D128" s="101"/>
      <c r="E128" s="101"/>
      <c r="F128" s="101"/>
      <c r="G128" s="101"/>
      <c r="H128" s="101"/>
      <c r="I128" s="101"/>
      <c r="J128" s="101"/>
      <c r="K128" s="101"/>
    </row>
    <row r="129" spans="1:11" ht="87.6" thickBot="1">
      <c r="A129" s="107" t="s">
        <v>168</v>
      </c>
      <c r="B129" s="105"/>
      <c r="C129" s="101"/>
      <c r="D129" s="101"/>
      <c r="E129" s="101"/>
      <c r="F129" s="101"/>
      <c r="G129" s="101"/>
      <c r="H129" s="101"/>
      <c r="I129" s="101"/>
      <c r="J129" s="101"/>
      <c r="K129" s="101"/>
    </row>
    <row r="130" spans="1:11" ht="70.2" thickBot="1">
      <c r="A130" s="107" t="s">
        <v>169</v>
      </c>
      <c r="B130" s="105">
        <v>0</v>
      </c>
      <c r="C130" s="101"/>
      <c r="D130" s="101"/>
      <c r="E130" s="101"/>
      <c r="F130" s="101"/>
      <c r="G130" s="101"/>
      <c r="H130" s="101"/>
      <c r="I130" s="101"/>
      <c r="J130" s="101"/>
      <c r="K130" s="101"/>
    </row>
    <row r="131" spans="1:11" ht="18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</row>
    <row r="132" spans="1:11" ht="18">
      <c r="A132" s="108" t="s">
        <v>170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</row>
    <row r="133" spans="1:11" ht="18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</row>
    <row r="134" spans="1:11" ht="18">
      <c r="A134" s="109" t="s">
        <v>471</v>
      </c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</row>
    <row r="135" spans="1:11" ht="18">
      <c r="A135" s="109" t="s">
        <v>472</v>
      </c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</row>
    <row r="136" spans="1:11" ht="18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</row>
    <row r="137" spans="1:11" ht="18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</row>
  </sheetData>
  <hyperlinks>
    <hyperlink ref="A132" r:id="rId1" display="https://miau.my-x.hu/myx-free/coco/test/532041620210617190632.html" xr:uid="{00000000-0004-0000-0100-000000000000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7"/>
  <sheetViews>
    <sheetView zoomScale="55" zoomScaleNormal="110" workbookViewId="0"/>
  </sheetViews>
  <sheetFormatPr defaultColWidth="11.5546875" defaultRowHeight="14.4"/>
  <cols>
    <col min="1" max="1" width="23.44140625" bestFit="1" customWidth="1"/>
    <col min="13" max="13" width="10.88671875" style="11"/>
    <col min="18" max="18" width="13.109375" bestFit="1" customWidth="1"/>
    <col min="19" max="19" width="11" bestFit="1" customWidth="1"/>
    <col min="20" max="20" width="11.109375" bestFit="1" customWidth="1"/>
    <col min="21" max="23" width="11.5546875" bestFit="1" customWidth="1"/>
    <col min="24" max="24" width="11.109375" bestFit="1" customWidth="1"/>
    <col min="25" max="26" width="11" bestFit="1" customWidth="1"/>
    <col min="27" max="28" width="11.5546875" bestFit="1" customWidth="1"/>
  </cols>
  <sheetData>
    <row r="1" spans="1:28" ht="61.8" thickBot="1">
      <c r="A1" s="52" t="str">
        <f>'EU-27'!A32</f>
        <v>Länder</v>
      </c>
      <c r="B1" s="52" t="s">
        <v>87</v>
      </c>
      <c r="C1" s="52" t="s">
        <v>224</v>
      </c>
      <c r="D1" s="52" t="s">
        <v>228</v>
      </c>
      <c r="E1" s="52" t="s">
        <v>225</v>
      </c>
      <c r="F1" s="52" t="s">
        <v>226</v>
      </c>
      <c r="G1" s="52" t="s">
        <v>227</v>
      </c>
      <c r="H1" s="52" t="s">
        <v>230</v>
      </c>
      <c r="I1" s="84" t="s">
        <v>518</v>
      </c>
      <c r="J1" s="84" t="s">
        <v>1029</v>
      </c>
      <c r="K1" s="88" t="s">
        <v>160</v>
      </c>
      <c r="L1" s="88" t="s">
        <v>473</v>
      </c>
      <c r="M1" s="89"/>
      <c r="N1" s="54"/>
    </row>
    <row r="2" spans="1:28">
      <c r="A2" s="11" t="str">
        <f>'EU-27'!A33</f>
        <v>Austria/Österreich</v>
      </c>
      <c r="B2" s="82">
        <f>'EU-27'!E33</f>
        <v>6</v>
      </c>
      <c r="C2" s="83">
        <f>'EU-27'!F33</f>
        <v>10</v>
      </c>
      <c r="D2" s="83">
        <f>'EU-27'!G33</f>
        <v>2</v>
      </c>
      <c r="E2" s="83">
        <f>'EU-27'!H33</f>
        <v>4</v>
      </c>
      <c r="F2" s="83">
        <f>'EU-27'!I33</f>
        <v>3</v>
      </c>
      <c r="G2" s="83">
        <f>'EU-27'!J33</f>
        <v>20</v>
      </c>
      <c r="H2" s="167">
        <f>'EU-27'!K33</f>
        <v>13</v>
      </c>
      <c r="I2" s="169">
        <f>'EU-27'!D33+1000</f>
        <v>1016.06</v>
      </c>
      <c r="J2" s="81">
        <v>1030.9000000000001</v>
      </c>
      <c r="K2" s="170">
        <f>J2-I2</f>
        <v>14.840000000000146</v>
      </c>
      <c r="L2" s="171">
        <f>RANK(J2,J$2:J$28,0)</f>
        <v>6</v>
      </c>
      <c r="N2" s="1"/>
    </row>
    <row r="3" spans="1:28">
      <c r="A3" s="11" t="str">
        <f>'EU-27'!A34</f>
        <v>Belgium/Belgien</v>
      </c>
      <c r="B3" s="82">
        <f>'EU-27'!E34</f>
        <v>8</v>
      </c>
      <c r="C3" s="83">
        <f>'EU-27'!F34</f>
        <v>12</v>
      </c>
      <c r="D3" s="83">
        <f>'EU-27'!G34</f>
        <v>23</v>
      </c>
      <c r="E3" s="83">
        <f>'EU-27'!H34</f>
        <v>9</v>
      </c>
      <c r="F3" s="83">
        <f>'EU-27'!I34</f>
        <v>1</v>
      </c>
      <c r="G3" s="83">
        <f>'EU-27'!J34</f>
        <v>22</v>
      </c>
      <c r="H3" s="167">
        <f>'EU-27'!K34</f>
        <v>7</v>
      </c>
      <c r="I3" s="169">
        <f>'EU-27'!D34+1000</f>
        <v>1012.21</v>
      </c>
      <c r="J3" s="81">
        <v>1017</v>
      </c>
      <c r="K3" s="170">
        <f t="shared" ref="K3:K28" si="0">J3-I3</f>
        <v>4.7899999999999636</v>
      </c>
      <c r="L3" s="171">
        <f t="shared" ref="L3:L28" si="1">RANK(J3,J$2:J$28,0)</f>
        <v>9</v>
      </c>
      <c r="N3" s="12"/>
      <c r="O3" s="12"/>
      <c r="P3" s="12"/>
    </row>
    <row r="4" spans="1:28">
      <c r="A4" s="11" t="str">
        <f>'EU-27'!A35</f>
        <v>Bulgaria/Bulgarien</v>
      </c>
      <c r="B4" s="82">
        <f>'EU-27'!E35</f>
        <v>27</v>
      </c>
      <c r="C4" s="83">
        <f>'EU-27'!F35</f>
        <v>4</v>
      </c>
      <c r="D4" s="83">
        <f>'EU-27'!G35</f>
        <v>22</v>
      </c>
      <c r="E4" s="83">
        <f>'EU-27'!H35</f>
        <v>20</v>
      </c>
      <c r="F4" s="83">
        <f>'EU-27'!I35</f>
        <v>24</v>
      </c>
      <c r="G4" s="83">
        <f>'EU-27'!J35</f>
        <v>2</v>
      </c>
      <c r="H4" s="167">
        <f>'EU-27'!K35</f>
        <v>19</v>
      </c>
      <c r="I4" s="169">
        <f>'EU-27'!D35+1000</f>
        <v>1001.34</v>
      </c>
      <c r="J4" s="81">
        <v>997.1</v>
      </c>
      <c r="K4" s="170">
        <f t="shared" si="0"/>
        <v>-4.2400000000000091</v>
      </c>
      <c r="L4" s="171">
        <f t="shared" si="1"/>
        <v>21</v>
      </c>
      <c r="N4" s="12"/>
      <c r="O4" s="12"/>
      <c r="P4" s="12"/>
    </row>
    <row r="5" spans="1:28" ht="15.9" customHeight="1">
      <c r="A5" s="11" t="str">
        <f>'EU-27'!A36</f>
        <v>Croatia/Kroatien</v>
      </c>
      <c r="B5" s="82">
        <f>'EU-27'!E36</f>
        <v>25</v>
      </c>
      <c r="C5" s="83">
        <f>'EU-27'!F36</f>
        <v>21</v>
      </c>
      <c r="D5" s="83">
        <f>'EU-27'!G36</f>
        <v>6</v>
      </c>
      <c r="E5" s="83">
        <f>'EU-27'!H36</f>
        <v>19</v>
      </c>
      <c r="F5" s="83">
        <f>'EU-27'!I36</f>
        <v>17</v>
      </c>
      <c r="G5" s="83">
        <f>'EU-27'!J36</f>
        <v>8</v>
      </c>
      <c r="H5" s="167">
        <f>'EU-27'!K36</f>
        <v>22</v>
      </c>
      <c r="I5" s="169">
        <f>'EU-27'!D36+1000</f>
        <v>1001.61</v>
      </c>
      <c r="J5" s="81">
        <v>980.6</v>
      </c>
      <c r="K5" s="170">
        <f t="shared" si="0"/>
        <v>-21.009999999999991</v>
      </c>
      <c r="L5" s="171">
        <f t="shared" si="1"/>
        <v>25</v>
      </c>
      <c r="N5" s="131"/>
      <c r="O5" s="132"/>
      <c r="P5" s="131"/>
      <c r="Q5" s="13" t="s">
        <v>757</v>
      </c>
      <c r="R5" s="1">
        <v>8750602</v>
      </c>
      <c r="S5" s="13" t="s">
        <v>89</v>
      </c>
      <c r="T5" s="1">
        <v>27</v>
      </c>
      <c r="U5" s="13" t="s">
        <v>758</v>
      </c>
      <c r="V5" s="1">
        <v>7</v>
      </c>
      <c r="W5" s="13" t="s">
        <v>759</v>
      </c>
      <c r="X5" s="1">
        <v>27</v>
      </c>
      <c r="Y5" s="13" t="s">
        <v>760</v>
      </c>
      <c r="Z5" s="1">
        <v>0</v>
      </c>
      <c r="AA5" s="13" t="s">
        <v>761</v>
      </c>
      <c r="AB5" s="1" t="s">
        <v>849</v>
      </c>
    </row>
    <row r="6" spans="1:28" ht="18">
      <c r="A6" s="11" t="str">
        <f>'EU-27'!A37</f>
        <v>Cyprus/Zypern</v>
      </c>
      <c r="B6" s="82">
        <f>'EU-27'!E37</f>
        <v>14</v>
      </c>
      <c r="C6" s="83">
        <f>'EU-27'!F37</f>
        <v>15</v>
      </c>
      <c r="D6" s="83">
        <f>'EU-27'!G37</f>
        <v>13</v>
      </c>
      <c r="E6" s="83">
        <f>'EU-27'!H37</f>
        <v>18</v>
      </c>
      <c r="F6" s="83">
        <f>'EU-27'!I37</f>
        <v>25</v>
      </c>
      <c r="G6" s="83">
        <f>'EU-27'!J37</f>
        <v>16</v>
      </c>
      <c r="H6" s="167">
        <f>'EU-27'!K37</f>
        <v>2</v>
      </c>
      <c r="I6" s="169">
        <f>'EU-27'!D37+1000</f>
        <v>1017.8</v>
      </c>
      <c r="J6" s="81">
        <v>1014</v>
      </c>
      <c r="K6" s="170">
        <f t="shared" si="0"/>
        <v>-3.7999999999999545</v>
      </c>
      <c r="L6" s="171">
        <f t="shared" si="1"/>
        <v>11</v>
      </c>
      <c r="N6" s="133"/>
      <c r="O6" s="12"/>
      <c r="P6" s="12"/>
    </row>
    <row r="7" spans="1:28">
      <c r="A7" s="11" t="str">
        <f>'EU-27'!A38</f>
        <v>Czech Republic/Tschechien</v>
      </c>
      <c r="B7" s="82">
        <f>'EU-27'!E38</f>
        <v>17</v>
      </c>
      <c r="C7" s="83">
        <f>'EU-27'!F38</f>
        <v>1</v>
      </c>
      <c r="D7" s="83">
        <f>'EU-27'!G38</f>
        <v>7</v>
      </c>
      <c r="E7" s="83">
        <f>'EU-27'!H38</f>
        <v>24</v>
      </c>
      <c r="F7" s="83">
        <f>'EU-27'!I38</f>
        <v>8</v>
      </c>
      <c r="G7" s="83">
        <f>'EU-27'!J38</f>
        <v>6</v>
      </c>
      <c r="H7" s="167">
        <f>'EU-27'!K38</f>
        <v>24</v>
      </c>
      <c r="I7" s="169">
        <f>'EU-27'!D38+1000</f>
        <v>1005.23</v>
      </c>
      <c r="J7" s="81">
        <v>1015</v>
      </c>
      <c r="K7" s="170">
        <f t="shared" si="0"/>
        <v>9.7699999999999818</v>
      </c>
      <c r="L7" s="171">
        <f t="shared" si="1"/>
        <v>10</v>
      </c>
      <c r="N7" s="134"/>
      <c r="O7" s="134"/>
      <c r="P7" s="134"/>
      <c r="Q7" s="45" t="s">
        <v>94</v>
      </c>
      <c r="R7" s="130" t="s">
        <v>95</v>
      </c>
      <c r="S7" s="130" t="s">
        <v>96</v>
      </c>
      <c r="T7" s="130" t="s">
        <v>97</v>
      </c>
      <c r="U7" s="130" t="s">
        <v>98</v>
      </c>
      <c r="V7" s="130" t="s">
        <v>99</v>
      </c>
      <c r="W7" s="130" t="s">
        <v>100</v>
      </c>
      <c r="X7" s="130" t="s">
        <v>101</v>
      </c>
      <c r="Y7" s="130" t="s">
        <v>234</v>
      </c>
    </row>
    <row r="8" spans="1:28">
      <c r="A8" s="11" t="str">
        <f>'EU-27'!A39</f>
        <v>Denmark/Dänemark</v>
      </c>
      <c r="B8" s="82">
        <f>'EU-27'!E39</f>
        <v>3</v>
      </c>
      <c r="C8" s="83">
        <f>'EU-27'!F39</f>
        <v>13</v>
      </c>
      <c r="D8" s="83">
        <f>'EU-27'!G39</f>
        <v>5</v>
      </c>
      <c r="E8" s="83">
        <f>'EU-27'!H39</f>
        <v>2</v>
      </c>
      <c r="F8" s="83">
        <f>'EU-27'!I39</f>
        <v>2</v>
      </c>
      <c r="G8" s="83">
        <f>'EU-27'!J39</f>
        <v>26</v>
      </c>
      <c r="H8" s="167">
        <f>'EU-27'!K39</f>
        <v>12</v>
      </c>
      <c r="I8" s="169">
        <f>'EU-27'!D39+1000</f>
        <v>1008.91</v>
      </c>
      <c r="J8" s="81">
        <v>1005</v>
      </c>
      <c r="K8" s="170">
        <f t="shared" si="0"/>
        <v>-3.9099999999999682</v>
      </c>
      <c r="L8" s="171">
        <f t="shared" si="1"/>
        <v>15</v>
      </c>
      <c r="N8" s="134"/>
      <c r="O8" s="135"/>
      <c r="P8" s="135"/>
      <c r="Q8" s="130" t="s">
        <v>102</v>
      </c>
      <c r="R8" s="45">
        <v>6</v>
      </c>
      <c r="S8" s="45">
        <v>10</v>
      </c>
      <c r="T8" s="45">
        <v>2</v>
      </c>
      <c r="U8" s="45">
        <v>4</v>
      </c>
      <c r="V8" s="45">
        <v>3</v>
      </c>
      <c r="W8" s="45">
        <v>20</v>
      </c>
      <c r="X8" s="45">
        <v>13</v>
      </c>
      <c r="Y8" s="45">
        <v>1016</v>
      </c>
    </row>
    <row r="9" spans="1:28">
      <c r="A9" s="111" t="str">
        <f>'EU-27'!A40</f>
        <v>Estonia/Estland</v>
      </c>
      <c r="B9" s="82">
        <f>'EU-27'!E40</f>
        <v>16</v>
      </c>
      <c r="C9" s="83">
        <f>'EU-27'!F40</f>
        <v>19</v>
      </c>
      <c r="D9" s="83">
        <f>'EU-27'!G40</f>
        <v>1</v>
      </c>
      <c r="E9" s="83">
        <f>'EU-27'!H40</f>
        <v>16</v>
      </c>
      <c r="F9" s="83">
        <f>'EU-27'!I40</f>
        <v>11</v>
      </c>
      <c r="G9" s="83">
        <f>'EU-27'!J40</f>
        <v>11</v>
      </c>
      <c r="H9" s="167">
        <f>'EU-27'!K40</f>
        <v>8</v>
      </c>
      <c r="I9" s="169">
        <f>'EU-27'!D40+1000</f>
        <v>1015.03</v>
      </c>
      <c r="J9" s="81">
        <v>1039.4000000000001</v>
      </c>
      <c r="K9" s="170">
        <f t="shared" si="0"/>
        <v>24.370000000000118</v>
      </c>
      <c r="L9" s="171">
        <f t="shared" si="1"/>
        <v>2</v>
      </c>
      <c r="N9" s="134"/>
      <c r="O9" s="135"/>
      <c r="P9" s="135"/>
      <c r="Q9" s="130" t="s">
        <v>103</v>
      </c>
      <c r="R9" s="45">
        <v>8</v>
      </c>
      <c r="S9" s="45">
        <v>12</v>
      </c>
      <c r="T9" s="45">
        <v>23</v>
      </c>
      <c r="U9" s="45">
        <v>9</v>
      </c>
      <c r="V9" s="45">
        <v>1</v>
      </c>
      <c r="W9" s="45">
        <v>22</v>
      </c>
      <c r="X9" s="45">
        <v>7</v>
      </c>
      <c r="Y9" s="45">
        <v>1012</v>
      </c>
    </row>
    <row r="10" spans="1:28">
      <c r="A10" s="11" t="str">
        <f>'EU-27'!A41</f>
        <v>Finland/Finnland</v>
      </c>
      <c r="B10" s="82">
        <f>'EU-27'!E41</f>
        <v>7</v>
      </c>
      <c r="C10" s="83">
        <f>'EU-27'!F41</f>
        <v>18</v>
      </c>
      <c r="D10" s="83">
        <f>'EU-27'!G41</f>
        <v>4</v>
      </c>
      <c r="E10" s="83">
        <f>'EU-27'!H41</f>
        <v>6</v>
      </c>
      <c r="F10" s="83">
        <f>'EU-27'!I41</f>
        <v>10</v>
      </c>
      <c r="G10" s="83">
        <f>'EU-27'!J41</f>
        <v>21</v>
      </c>
      <c r="H10" s="167">
        <f>'EU-27'!K41</f>
        <v>4</v>
      </c>
      <c r="I10" s="169">
        <f>'EU-27'!D41+1000</f>
        <v>1004.62</v>
      </c>
      <c r="J10" s="81">
        <v>1001</v>
      </c>
      <c r="K10" s="170">
        <f t="shared" si="0"/>
        <v>-3.6200000000000045</v>
      </c>
      <c r="L10" s="171">
        <f t="shared" si="1"/>
        <v>18</v>
      </c>
      <c r="N10" s="134"/>
      <c r="O10" s="135"/>
      <c r="P10" s="135"/>
      <c r="Q10" s="130" t="s">
        <v>104</v>
      </c>
      <c r="R10" s="45">
        <v>27</v>
      </c>
      <c r="S10" s="45">
        <v>4</v>
      </c>
      <c r="T10" s="45">
        <v>22</v>
      </c>
      <c r="U10" s="45">
        <v>20</v>
      </c>
      <c r="V10" s="45">
        <v>24</v>
      </c>
      <c r="W10" s="45">
        <v>2</v>
      </c>
      <c r="X10" s="45">
        <v>19</v>
      </c>
      <c r="Y10" s="45">
        <v>1001</v>
      </c>
    </row>
    <row r="11" spans="1:28">
      <c r="A11" s="11" t="str">
        <f>'EU-27'!A42</f>
        <v>France/Frankreich</v>
      </c>
      <c r="B11" s="82">
        <f>'EU-27'!E42</f>
        <v>10</v>
      </c>
      <c r="C11" s="83">
        <f>'EU-27'!F42</f>
        <v>15</v>
      </c>
      <c r="D11" s="83">
        <f>'EU-27'!G42</f>
        <v>26</v>
      </c>
      <c r="E11" s="83">
        <f>'EU-27'!H42</f>
        <v>15</v>
      </c>
      <c r="F11" s="83">
        <f>'EU-27'!I42</f>
        <v>4</v>
      </c>
      <c r="G11" s="83">
        <f>'EU-27'!J42</f>
        <v>24</v>
      </c>
      <c r="H11" s="167">
        <f>'EU-27'!K42</f>
        <v>11</v>
      </c>
      <c r="I11" s="169">
        <f>'EU-27'!D42+1000</f>
        <v>1007.29</v>
      </c>
      <c r="J11" s="81">
        <v>984.1</v>
      </c>
      <c r="K11" s="170">
        <f t="shared" si="0"/>
        <v>-23.189999999999941</v>
      </c>
      <c r="L11" s="171">
        <f t="shared" si="1"/>
        <v>24</v>
      </c>
      <c r="N11" s="134"/>
      <c r="O11" s="135"/>
      <c r="P11" s="135"/>
      <c r="Q11" s="130" t="s">
        <v>105</v>
      </c>
      <c r="R11" s="45">
        <v>25</v>
      </c>
      <c r="S11" s="45">
        <v>21</v>
      </c>
      <c r="T11" s="45">
        <v>6</v>
      </c>
      <c r="U11" s="45">
        <v>19</v>
      </c>
      <c r="V11" s="45">
        <v>17</v>
      </c>
      <c r="W11" s="45">
        <v>8</v>
      </c>
      <c r="X11" s="45">
        <v>22</v>
      </c>
      <c r="Y11" s="45">
        <v>1002</v>
      </c>
    </row>
    <row r="12" spans="1:28">
      <c r="A12" s="11" t="str">
        <f>'EU-27'!A43</f>
        <v>Germany/Deutschland</v>
      </c>
      <c r="B12" s="82">
        <f>'EU-27'!E43</f>
        <v>9</v>
      </c>
      <c r="C12" s="83">
        <f>'EU-27'!F43</f>
        <v>4</v>
      </c>
      <c r="D12" s="83">
        <f>'EU-27'!G43</f>
        <v>17</v>
      </c>
      <c r="E12" s="83">
        <f>'EU-27'!H43</f>
        <v>16</v>
      </c>
      <c r="F12" s="83">
        <f>'EU-27'!I43</f>
        <v>9</v>
      </c>
      <c r="G12" s="83">
        <f>'EU-27'!J43</f>
        <v>17</v>
      </c>
      <c r="H12" s="167">
        <f>'EU-27'!K43</f>
        <v>18</v>
      </c>
      <c r="I12" s="169">
        <f>'EU-27'!D43+1000</f>
        <v>1012.14</v>
      </c>
      <c r="J12" s="81">
        <v>1035.4000000000001</v>
      </c>
      <c r="K12" s="170">
        <f t="shared" si="0"/>
        <v>23.260000000000105</v>
      </c>
      <c r="L12" s="171">
        <f t="shared" si="1"/>
        <v>4</v>
      </c>
      <c r="N12" s="134"/>
      <c r="O12" s="135"/>
      <c r="P12" s="135"/>
      <c r="Q12" s="130" t="s">
        <v>106</v>
      </c>
      <c r="R12" s="45">
        <v>14</v>
      </c>
      <c r="S12" s="45">
        <v>15</v>
      </c>
      <c r="T12" s="45">
        <v>13</v>
      </c>
      <c r="U12" s="45">
        <v>18</v>
      </c>
      <c r="V12" s="45">
        <v>25</v>
      </c>
      <c r="W12" s="45">
        <v>16</v>
      </c>
      <c r="X12" s="45">
        <v>2</v>
      </c>
      <c r="Y12" s="45">
        <v>1018</v>
      </c>
    </row>
    <row r="13" spans="1:28">
      <c r="A13" s="119" t="str">
        <f>'EU-27'!A44</f>
        <v>Greece/Griechenland</v>
      </c>
      <c r="B13" s="82">
        <f>'EU-27'!E44</f>
        <v>20</v>
      </c>
      <c r="C13" s="83">
        <f>'EU-27'!F44</f>
        <v>27</v>
      </c>
      <c r="D13" s="83">
        <f>'EU-27'!G44</f>
        <v>21</v>
      </c>
      <c r="E13" s="83">
        <f>'EU-27'!H44</f>
        <v>26</v>
      </c>
      <c r="F13" s="83">
        <f>'EU-27'!I44</f>
        <v>22</v>
      </c>
      <c r="G13" s="83">
        <f>'EU-27'!J44</f>
        <v>14</v>
      </c>
      <c r="H13" s="167">
        <f>'EU-27'!K44</f>
        <v>16</v>
      </c>
      <c r="I13" s="169">
        <f>'EU-27'!D44+1000</f>
        <v>1007.75</v>
      </c>
      <c r="J13" s="81">
        <v>967.7</v>
      </c>
      <c r="K13" s="170">
        <f t="shared" si="0"/>
        <v>-40.049999999999955</v>
      </c>
      <c r="L13" s="171">
        <f t="shared" si="1"/>
        <v>27</v>
      </c>
      <c r="N13" s="134"/>
      <c r="O13" s="135"/>
      <c r="P13" s="135"/>
      <c r="Q13" s="130" t="s">
        <v>107</v>
      </c>
      <c r="R13" s="45">
        <v>17</v>
      </c>
      <c r="S13" s="45">
        <v>1</v>
      </c>
      <c r="T13" s="45">
        <v>7</v>
      </c>
      <c r="U13" s="45">
        <v>24</v>
      </c>
      <c r="V13" s="45">
        <v>8</v>
      </c>
      <c r="W13" s="45">
        <v>6</v>
      </c>
      <c r="X13" s="45">
        <v>24</v>
      </c>
      <c r="Y13" s="45">
        <v>1005</v>
      </c>
    </row>
    <row r="14" spans="1:28">
      <c r="A14" s="11" t="str">
        <f>'EU-27'!A45</f>
        <v>Hungary/Ungarn</v>
      </c>
      <c r="B14" s="82">
        <f>'EU-27'!E45</f>
        <v>23</v>
      </c>
      <c r="C14" s="83">
        <f>'EU-27'!F45</f>
        <v>8</v>
      </c>
      <c r="D14" s="83">
        <f>'EU-27'!G45</f>
        <v>18</v>
      </c>
      <c r="E14" s="83">
        <f>'EU-27'!H45</f>
        <v>21</v>
      </c>
      <c r="F14" s="83">
        <f>'EU-27'!I45</f>
        <v>27</v>
      </c>
      <c r="G14" s="83">
        <f>'EU-27'!J45</f>
        <v>4</v>
      </c>
      <c r="H14" s="167">
        <f>'EU-27'!K45</f>
        <v>24</v>
      </c>
      <c r="I14" s="169">
        <f>'EU-27'!D45+1000</f>
        <v>1001.85</v>
      </c>
      <c r="J14" s="81">
        <v>997.6</v>
      </c>
      <c r="K14" s="170">
        <f t="shared" si="0"/>
        <v>-4.25</v>
      </c>
      <c r="L14" s="171">
        <f t="shared" si="1"/>
        <v>20</v>
      </c>
      <c r="N14" s="134"/>
      <c r="O14" s="135"/>
      <c r="P14" s="135"/>
      <c r="Q14" s="130" t="s">
        <v>108</v>
      </c>
      <c r="R14" s="45">
        <v>3</v>
      </c>
      <c r="S14" s="45">
        <v>13</v>
      </c>
      <c r="T14" s="45">
        <v>5</v>
      </c>
      <c r="U14" s="45">
        <v>2</v>
      </c>
      <c r="V14" s="45">
        <v>2</v>
      </c>
      <c r="W14" s="45">
        <v>26</v>
      </c>
      <c r="X14" s="45">
        <v>12</v>
      </c>
      <c r="Y14" s="45">
        <v>1009</v>
      </c>
    </row>
    <row r="15" spans="1:28">
      <c r="A15" s="11" t="str">
        <f>'EU-27'!A46</f>
        <v>Ireland/Irland</v>
      </c>
      <c r="B15" s="82">
        <f>'EU-27'!E46</f>
        <v>2</v>
      </c>
      <c r="C15" s="83">
        <f>'EU-27'!F46</f>
        <v>9</v>
      </c>
      <c r="D15" s="83">
        <f>'EU-27'!G46</f>
        <v>24</v>
      </c>
      <c r="E15" s="83">
        <f>'EU-27'!H46</f>
        <v>5</v>
      </c>
      <c r="F15" s="83">
        <f>'EU-27'!I46</f>
        <v>26</v>
      </c>
      <c r="G15" s="83">
        <f>'EU-27'!J46</f>
        <v>25</v>
      </c>
      <c r="H15" s="167">
        <f>'EU-27'!K46</f>
        <v>1</v>
      </c>
      <c r="I15" s="169">
        <f>'EU-27'!D46+1000</f>
        <v>1012.47</v>
      </c>
      <c r="J15" s="81">
        <v>1008</v>
      </c>
      <c r="K15" s="170">
        <f t="shared" si="0"/>
        <v>-4.4700000000000273</v>
      </c>
      <c r="L15" s="171">
        <f t="shared" si="1"/>
        <v>13</v>
      </c>
      <c r="N15" s="134"/>
      <c r="O15" s="135"/>
      <c r="P15" s="135"/>
      <c r="Q15" s="130" t="s">
        <v>109</v>
      </c>
      <c r="R15" s="45">
        <v>16</v>
      </c>
      <c r="S15" s="45">
        <v>19</v>
      </c>
      <c r="T15" s="45">
        <v>1</v>
      </c>
      <c r="U15" s="45">
        <v>16</v>
      </c>
      <c r="V15" s="45">
        <v>11</v>
      </c>
      <c r="W15" s="45">
        <v>11</v>
      </c>
      <c r="X15" s="45">
        <v>8</v>
      </c>
      <c r="Y15" s="45">
        <v>1015</v>
      </c>
    </row>
    <row r="16" spans="1:28">
      <c r="A16" s="11" t="str">
        <f>'EU-27'!A47</f>
        <v>Italy/Italien</v>
      </c>
      <c r="B16" s="82">
        <f>'EU-27'!E47</f>
        <v>12</v>
      </c>
      <c r="C16" s="83">
        <f>'EU-27'!F47</f>
        <v>25</v>
      </c>
      <c r="D16" s="83">
        <f>'EU-27'!G47</f>
        <v>25</v>
      </c>
      <c r="E16" s="83">
        <f>'EU-27'!H47</f>
        <v>27</v>
      </c>
      <c r="F16" s="83">
        <f>'EU-27'!I47</f>
        <v>15</v>
      </c>
      <c r="G16" s="83">
        <f>'EU-27'!J47</f>
        <v>18</v>
      </c>
      <c r="H16" s="167">
        <f>'EU-27'!K47</f>
        <v>26</v>
      </c>
      <c r="I16" s="169">
        <f>'EU-27'!D47+1000</f>
        <v>1008.71</v>
      </c>
      <c r="J16" s="81">
        <v>973.2</v>
      </c>
      <c r="K16" s="170">
        <f t="shared" si="0"/>
        <v>-35.509999999999991</v>
      </c>
      <c r="L16" s="171">
        <f t="shared" si="1"/>
        <v>26</v>
      </c>
      <c r="N16" s="134"/>
      <c r="O16" s="135"/>
      <c r="P16" s="135"/>
      <c r="Q16" s="130" t="s">
        <v>110</v>
      </c>
      <c r="R16" s="45">
        <v>7</v>
      </c>
      <c r="S16" s="45">
        <v>18</v>
      </c>
      <c r="T16" s="45">
        <v>4</v>
      </c>
      <c r="U16" s="45">
        <v>6</v>
      </c>
      <c r="V16" s="45">
        <v>10</v>
      </c>
      <c r="W16" s="45">
        <v>21</v>
      </c>
      <c r="X16" s="45">
        <v>4</v>
      </c>
      <c r="Y16" s="45">
        <v>1005</v>
      </c>
    </row>
    <row r="17" spans="1:25">
      <c r="A17" s="11" t="str">
        <f>'EU-27'!A48</f>
        <v>Latvia/Lettland</v>
      </c>
      <c r="B17" s="82">
        <f>'EU-27'!E48</f>
        <v>22</v>
      </c>
      <c r="C17" s="83">
        <f>'EU-27'!F48</f>
        <v>22</v>
      </c>
      <c r="D17" s="83">
        <f>'EU-27'!G48</f>
        <v>20</v>
      </c>
      <c r="E17" s="83">
        <f>'EU-27'!H48</f>
        <v>11</v>
      </c>
      <c r="F17" s="83">
        <f>'EU-27'!I48</f>
        <v>21</v>
      </c>
      <c r="G17" s="83">
        <f>'EU-27'!J48</f>
        <v>9</v>
      </c>
      <c r="H17" s="167">
        <f>'EU-27'!K48</f>
        <v>13</v>
      </c>
      <c r="I17" s="169">
        <f>'EU-27'!D48+1000</f>
        <v>1013.88</v>
      </c>
      <c r="J17" s="81">
        <v>1005.5</v>
      </c>
      <c r="K17" s="170">
        <f t="shared" si="0"/>
        <v>-8.3799999999999955</v>
      </c>
      <c r="L17" s="171">
        <f t="shared" si="1"/>
        <v>14</v>
      </c>
      <c r="N17" s="134"/>
      <c r="O17" s="135"/>
      <c r="P17" s="135"/>
      <c r="Q17" s="130" t="s">
        <v>111</v>
      </c>
      <c r="R17" s="45">
        <v>10</v>
      </c>
      <c r="S17" s="45">
        <v>15</v>
      </c>
      <c r="T17" s="45">
        <v>26</v>
      </c>
      <c r="U17" s="45">
        <v>15</v>
      </c>
      <c r="V17" s="45">
        <v>4</v>
      </c>
      <c r="W17" s="45">
        <v>24</v>
      </c>
      <c r="X17" s="45">
        <v>11</v>
      </c>
      <c r="Y17" s="45">
        <v>1007</v>
      </c>
    </row>
    <row r="18" spans="1:25">
      <c r="A18" s="11" t="str">
        <f>'EU-27'!A49</f>
        <v>Lithuania/Lithauen</v>
      </c>
      <c r="B18" s="82">
        <f>'EU-27'!E49</f>
        <v>21</v>
      </c>
      <c r="C18" s="83">
        <f>'EU-27'!F49</f>
        <v>22</v>
      </c>
      <c r="D18" s="83">
        <f>'EU-27'!G49</f>
        <v>19</v>
      </c>
      <c r="E18" s="83">
        <f>'EU-27'!H49</f>
        <v>10</v>
      </c>
      <c r="F18" s="83">
        <f>'EU-27'!I49</f>
        <v>14</v>
      </c>
      <c r="G18" s="83">
        <f>'EU-27'!J49</f>
        <v>7</v>
      </c>
      <c r="H18" s="167">
        <f>'EU-27'!K49</f>
        <v>6</v>
      </c>
      <c r="I18" s="169">
        <f>'EU-27'!D49+1000</f>
        <v>1001.65</v>
      </c>
      <c r="J18" s="81">
        <v>1024.5</v>
      </c>
      <c r="K18" s="170">
        <f t="shared" si="0"/>
        <v>22.850000000000023</v>
      </c>
      <c r="L18" s="171">
        <f t="shared" si="1"/>
        <v>8</v>
      </c>
      <c r="N18" s="134"/>
      <c r="O18" s="135"/>
      <c r="P18" s="135"/>
      <c r="Q18" s="130" t="s">
        <v>112</v>
      </c>
      <c r="R18" s="45">
        <v>9</v>
      </c>
      <c r="S18" s="45">
        <v>4</v>
      </c>
      <c r="T18" s="45">
        <v>17</v>
      </c>
      <c r="U18" s="45">
        <v>16</v>
      </c>
      <c r="V18" s="45">
        <v>9</v>
      </c>
      <c r="W18" s="45">
        <v>17</v>
      </c>
      <c r="X18" s="45">
        <v>18</v>
      </c>
      <c r="Y18" s="45">
        <v>1012</v>
      </c>
    </row>
    <row r="19" spans="1:25">
      <c r="A19" s="110" t="str">
        <f>'EU-27'!A50</f>
        <v>Luxembourg/Luxemburg</v>
      </c>
      <c r="B19" s="82">
        <f>'EU-27'!E50</f>
        <v>1</v>
      </c>
      <c r="C19" s="83">
        <f>'EU-27'!F50</f>
        <v>17</v>
      </c>
      <c r="D19" s="83">
        <f>'EU-27'!G50</f>
        <v>10</v>
      </c>
      <c r="E19" s="83">
        <f>'EU-27'!H50</f>
        <v>8</v>
      </c>
      <c r="F19" s="83">
        <f>'EU-27'!I50</f>
        <v>7</v>
      </c>
      <c r="G19" s="83">
        <f>'EU-27'!J50</f>
        <v>27</v>
      </c>
      <c r="H19" s="167">
        <f>'EU-27'!K50</f>
        <v>3</v>
      </c>
      <c r="I19" s="169">
        <f>'EU-27'!D50+1000</f>
        <v>1047.42</v>
      </c>
      <c r="J19" s="81">
        <v>1042.9000000000001</v>
      </c>
      <c r="K19" s="170">
        <f t="shared" si="0"/>
        <v>-4.5199999999999818</v>
      </c>
      <c r="L19" s="171">
        <f t="shared" si="1"/>
        <v>1</v>
      </c>
      <c r="N19" s="134"/>
      <c r="O19" s="135"/>
      <c r="P19" s="135"/>
      <c r="Q19" s="130" t="s">
        <v>113</v>
      </c>
      <c r="R19" s="45">
        <v>20</v>
      </c>
      <c r="S19" s="45">
        <v>27</v>
      </c>
      <c r="T19" s="45">
        <v>21</v>
      </c>
      <c r="U19" s="45">
        <v>26</v>
      </c>
      <c r="V19" s="45">
        <v>22</v>
      </c>
      <c r="W19" s="45">
        <v>14</v>
      </c>
      <c r="X19" s="45">
        <v>16</v>
      </c>
      <c r="Y19" s="45">
        <v>1008</v>
      </c>
    </row>
    <row r="20" spans="1:25">
      <c r="A20" s="112" t="str">
        <f>'EU-27'!A51</f>
        <v>Malta/Malta</v>
      </c>
      <c r="B20" s="82">
        <f>'EU-27'!E51</f>
        <v>11</v>
      </c>
      <c r="C20" s="83">
        <f>'EU-27'!F51</f>
        <v>3</v>
      </c>
      <c r="D20" s="83">
        <f>'EU-27'!G51</f>
        <v>16</v>
      </c>
      <c r="E20" s="83">
        <f>'EU-27'!H51</f>
        <v>6</v>
      </c>
      <c r="F20" s="83">
        <f>'EU-27'!I51</f>
        <v>16</v>
      </c>
      <c r="G20" s="83">
        <f>'EU-27'!J51</f>
        <v>15</v>
      </c>
      <c r="H20" s="167">
        <f>'EU-27'!K51</f>
        <v>20</v>
      </c>
      <c r="I20" s="169">
        <f>'EU-27'!D51+1000</f>
        <v>1016.9</v>
      </c>
      <c r="J20" s="81">
        <v>1039.4000000000001</v>
      </c>
      <c r="K20" s="170">
        <f t="shared" si="0"/>
        <v>22.500000000000114</v>
      </c>
      <c r="L20" s="171">
        <f t="shared" si="1"/>
        <v>2</v>
      </c>
      <c r="N20" s="134"/>
      <c r="O20" s="135"/>
      <c r="P20" s="135"/>
      <c r="Q20" s="130" t="s">
        <v>114</v>
      </c>
      <c r="R20" s="45">
        <v>23</v>
      </c>
      <c r="S20" s="45">
        <v>8</v>
      </c>
      <c r="T20" s="45">
        <v>18</v>
      </c>
      <c r="U20" s="45">
        <v>21</v>
      </c>
      <c r="V20" s="45">
        <v>27</v>
      </c>
      <c r="W20" s="45">
        <v>4</v>
      </c>
      <c r="X20" s="45">
        <v>24</v>
      </c>
      <c r="Y20" s="45">
        <v>1002</v>
      </c>
    </row>
    <row r="21" spans="1:25">
      <c r="A21" s="11" t="str">
        <f>'EU-27'!A52</f>
        <v>Netherlands/Niederlande</v>
      </c>
      <c r="B21" s="82">
        <f>'EU-27'!E52</f>
        <v>5</v>
      </c>
      <c r="C21" s="83">
        <f>'EU-27'!F52</f>
        <v>6</v>
      </c>
      <c r="D21" s="83">
        <f>'EU-27'!G52</f>
        <v>9</v>
      </c>
      <c r="E21" s="83">
        <f>'EU-27'!H52</f>
        <v>3</v>
      </c>
      <c r="F21" s="83">
        <f>'EU-27'!I52</f>
        <v>5</v>
      </c>
      <c r="G21" s="83">
        <f>'EU-27'!J52</f>
        <v>23</v>
      </c>
      <c r="H21" s="167">
        <f>'EU-27'!K52</f>
        <v>10</v>
      </c>
      <c r="I21" s="169">
        <f>'EU-27'!D52+1000</f>
        <v>1006.11</v>
      </c>
      <c r="J21" s="81">
        <v>1002</v>
      </c>
      <c r="K21" s="170">
        <f t="shared" si="0"/>
        <v>-4.1100000000000136</v>
      </c>
      <c r="L21" s="171">
        <f t="shared" si="1"/>
        <v>17</v>
      </c>
      <c r="N21" s="134"/>
      <c r="O21" s="135"/>
      <c r="P21" s="135"/>
      <c r="Q21" s="130" t="s">
        <v>115</v>
      </c>
      <c r="R21" s="45">
        <v>2</v>
      </c>
      <c r="S21" s="45">
        <v>9</v>
      </c>
      <c r="T21" s="45">
        <v>24</v>
      </c>
      <c r="U21" s="45">
        <v>5</v>
      </c>
      <c r="V21" s="45">
        <v>26</v>
      </c>
      <c r="W21" s="45">
        <v>25</v>
      </c>
      <c r="X21" s="45">
        <v>1</v>
      </c>
      <c r="Y21" s="45">
        <v>1012</v>
      </c>
    </row>
    <row r="22" spans="1:25">
      <c r="A22" s="11" t="str">
        <f>'EU-27'!A53</f>
        <v>Poland/Polen</v>
      </c>
      <c r="B22" s="82">
        <f>'EU-27'!E53</f>
        <v>24</v>
      </c>
      <c r="C22" s="83">
        <f>'EU-27'!F53</f>
        <v>2</v>
      </c>
      <c r="D22" s="83">
        <f>'EU-27'!G53</f>
        <v>12</v>
      </c>
      <c r="E22" s="83">
        <f>'EU-27'!H53</f>
        <v>23</v>
      </c>
      <c r="F22" s="83">
        <f>'EU-27'!I53</f>
        <v>19</v>
      </c>
      <c r="G22" s="83">
        <f>'EU-27'!J53</f>
        <v>3</v>
      </c>
      <c r="H22" s="167">
        <f>'EU-27'!K53</f>
        <v>17</v>
      </c>
      <c r="I22" s="169">
        <f>'EU-27'!D53+1000</f>
        <v>1000.76</v>
      </c>
      <c r="J22" s="81">
        <v>1010</v>
      </c>
      <c r="K22" s="170">
        <f t="shared" si="0"/>
        <v>9.2400000000000091</v>
      </c>
      <c r="L22" s="171">
        <f t="shared" si="1"/>
        <v>12</v>
      </c>
      <c r="N22" s="134"/>
      <c r="O22" s="135"/>
      <c r="P22" s="135"/>
      <c r="Q22" s="130" t="s">
        <v>116</v>
      </c>
      <c r="R22" s="45">
        <v>12</v>
      </c>
      <c r="S22" s="45">
        <v>25</v>
      </c>
      <c r="T22" s="45">
        <v>25</v>
      </c>
      <c r="U22" s="45">
        <v>27</v>
      </c>
      <c r="V22" s="45">
        <v>15</v>
      </c>
      <c r="W22" s="45">
        <v>18</v>
      </c>
      <c r="X22" s="45">
        <v>26</v>
      </c>
      <c r="Y22" s="45">
        <v>1009</v>
      </c>
    </row>
    <row r="23" spans="1:25">
      <c r="A23" s="11" t="str">
        <f>'EU-27'!A54</f>
        <v>Portugal/Portugal</v>
      </c>
      <c r="B23" s="82">
        <f>'EU-27'!E54</f>
        <v>18</v>
      </c>
      <c r="C23" s="83">
        <f>'EU-27'!F54</f>
        <v>20</v>
      </c>
      <c r="D23" s="83">
        <f>'EU-27'!G54</f>
        <v>14</v>
      </c>
      <c r="E23" s="83">
        <f>'EU-27'!H54</f>
        <v>14</v>
      </c>
      <c r="F23" s="83">
        <f>'EU-27'!I54</f>
        <v>13</v>
      </c>
      <c r="G23" s="83">
        <f>'EU-27'!J54</f>
        <v>10</v>
      </c>
      <c r="H23" s="167">
        <f>'EU-27'!K54</f>
        <v>21</v>
      </c>
      <c r="I23" s="169">
        <f>'EU-27'!D54+1000</f>
        <v>1004.67</v>
      </c>
      <c r="J23" s="81">
        <v>996.6</v>
      </c>
      <c r="K23" s="170">
        <f t="shared" si="0"/>
        <v>-8.0699999999999363</v>
      </c>
      <c r="L23" s="171">
        <f t="shared" si="1"/>
        <v>23</v>
      </c>
      <c r="N23" s="134"/>
      <c r="O23" s="135"/>
      <c r="P23" s="135"/>
      <c r="Q23" s="130" t="s">
        <v>117</v>
      </c>
      <c r="R23" s="45">
        <v>22</v>
      </c>
      <c r="S23" s="45">
        <v>22</v>
      </c>
      <c r="T23" s="45">
        <v>20</v>
      </c>
      <c r="U23" s="45">
        <v>11</v>
      </c>
      <c r="V23" s="45">
        <v>21</v>
      </c>
      <c r="W23" s="45">
        <v>9</v>
      </c>
      <c r="X23" s="45">
        <v>13</v>
      </c>
      <c r="Y23" s="45">
        <v>1014</v>
      </c>
    </row>
    <row r="24" spans="1:25">
      <c r="A24" s="11" t="str">
        <f>'EU-27'!A55</f>
        <v>Romania/Rumänien</v>
      </c>
      <c r="B24" s="82">
        <f>'EU-27'!E55</f>
        <v>26</v>
      </c>
      <c r="C24" s="83">
        <f>'EU-27'!F55</f>
        <v>11</v>
      </c>
      <c r="D24" s="83">
        <f>'EU-27'!G55</f>
        <v>8</v>
      </c>
      <c r="E24" s="83">
        <f>'EU-27'!H55</f>
        <v>22</v>
      </c>
      <c r="F24" s="83">
        <f>'EU-27'!I55</f>
        <v>23</v>
      </c>
      <c r="G24" s="83">
        <f>'EU-27'!J55</f>
        <v>1</v>
      </c>
      <c r="H24" s="167">
        <f>'EU-27'!K55</f>
        <v>27</v>
      </c>
      <c r="I24" s="169">
        <f>'EU-27'!D55+1000</f>
        <v>1000.62</v>
      </c>
      <c r="J24" s="81">
        <v>997.1</v>
      </c>
      <c r="K24" s="170">
        <f t="shared" si="0"/>
        <v>-3.5199999999999818</v>
      </c>
      <c r="L24" s="171">
        <f t="shared" si="1"/>
        <v>21</v>
      </c>
      <c r="N24" s="134"/>
      <c r="O24" s="135"/>
      <c r="P24" s="135"/>
      <c r="Q24" s="130" t="s">
        <v>118</v>
      </c>
      <c r="R24" s="45">
        <v>21</v>
      </c>
      <c r="S24" s="45">
        <v>22</v>
      </c>
      <c r="T24" s="45">
        <v>19</v>
      </c>
      <c r="U24" s="45">
        <v>10</v>
      </c>
      <c r="V24" s="45">
        <v>14</v>
      </c>
      <c r="W24" s="45">
        <v>7</v>
      </c>
      <c r="X24" s="45">
        <v>6</v>
      </c>
      <c r="Y24" s="45">
        <v>1002</v>
      </c>
    </row>
    <row r="25" spans="1:25">
      <c r="A25" s="11" t="str">
        <f>'EU-27'!A56</f>
        <v>Slovakia/Slowakei</v>
      </c>
      <c r="B25" s="82">
        <f>'EU-27'!E56</f>
        <v>19</v>
      </c>
      <c r="C25" s="83">
        <f>'EU-27'!F56</f>
        <v>14</v>
      </c>
      <c r="D25" s="83">
        <f>'EU-27'!G56</f>
        <v>11</v>
      </c>
      <c r="E25" s="83">
        <f>'EU-27'!H56</f>
        <v>25</v>
      </c>
      <c r="F25" s="83">
        <f>'EU-27'!I56</f>
        <v>20</v>
      </c>
      <c r="G25" s="83">
        <f>'EU-27'!J56</f>
        <v>5</v>
      </c>
      <c r="H25" s="167">
        <f>'EU-27'!K56</f>
        <v>22</v>
      </c>
      <c r="I25" s="169">
        <f>'EU-27'!D56+1000</f>
        <v>1001.37</v>
      </c>
      <c r="J25" s="81">
        <v>998.6</v>
      </c>
      <c r="K25" s="170">
        <f t="shared" si="0"/>
        <v>-2.7699999999999818</v>
      </c>
      <c r="L25" s="171">
        <f t="shared" si="1"/>
        <v>19</v>
      </c>
      <c r="N25" s="134"/>
      <c r="O25" s="135"/>
      <c r="P25" s="135"/>
      <c r="Q25" s="130" t="s">
        <v>119</v>
      </c>
      <c r="R25" s="45">
        <v>1</v>
      </c>
      <c r="S25" s="45">
        <v>17</v>
      </c>
      <c r="T25" s="45">
        <v>10</v>
      </c>
      <c r="U25" s="45">
        <v>8</v>
      </c>
      <c r="V25" s="45">
        <v>7</v>
      </c>
      <c r="W25" s="45">
        <v>27</v>
      </c>
      <c r="X25" s="45">
        <v>3</v>
      </c>
      <c r="Y25" s="45">
        <v>1047</v>
      </c>
    </row>
    <row r="26" spans="1:25">
      <c r="A26" s="11" t="str">
        <f>'EU-27'!A57</f>
        <v>Slovenia/Slowenien</v>
      </c>
      <c r="B26" s="82">
        <f>'EU-27'!E57</f>
        <v>15</v>
      </c>
      <c r="C26" s="83">
        <f>'EU-27'!F57</f>
        <v>7</v>
      </c>
      <c r="D26" s="83">
        <f>'EU-27'!G57</f>
        <v>3</v>
      </c>
      <c r="E26" s="83">
        <f>'EU-27'!H57</f>
        <v>13</v>
      </c>
      <c r="F26" s="83">
        <f>'EU-27'!I57</f>
        <v>18</v>
      </c>
      <c r="G26" s="83">
        <f>'EU-27'!J57</f>
        <v>12</v>
      </c>
      <c r="H26" s="167">
        <f>'EU-27'!K57</f>
        <v>15</v>
      </c>
      <c r="I26" s="169">
        <f>'EU-27'!D57+1000</f>
        <v>1006.64</v>
      </c>
      <c r="J26" s="81">
        <v>1034.9000000000001</v>
      </c>
      <c r="K26" s="170">
        <f t="shared" si="0"/>
        <v>28.260000000000105</v>
      </c>
      <c r="L26" s="171">
        <f t="shared" si="1"/>
        <v>5</v>
      </c>
      <c r="N26" s="134"/>
      <c r="O26" s="135"/>
      <c r="P26" s="135"/>
      <c r="Q26" s="130" t="s">
        <v>120</v>
      </c>
      <c r="R26" s="45">
        <v>11</v>
      </c>
      <c r="S26" s="45">
        <v>3</v>
      </c>
      <c r="T26" s="45">
        <v>16</v>
      </c>
      <c r="U26" s="45">
        <v>6</v>
      </c>
      <c r="V26" s="45">
        <v>16</v>
      </c>
      <c r="W26" s="45">
        <v>15</v>
      </c>
      <c r="X26" s="45">
        <v>20</v>
      </c>
      <c r="Y26" s="45">
        <v>1017</v>
      </c>
    </row>
    <row r="27" spans="1:25">
      <c r="A27" s="11" t="str">
        <f>'EU-27'!A58</f>
        <v>Spain/Spanien</v>
      </c>
      <c r="B27" s="82">
        <f>'EU-27'!E58</f>
        <v>13</v>
      </c>
      <c r="C27" s="83">
        <f>'EU-27'!F58</f>
        <v>26</v>
      </c>
      <c r="D27" s="83">
        <f>'EU-27'!G58</f>
        <v>15</v>
      </c>
      <c r="E27" s="83">
        <f>'EU-27'!H58</f>
        <v>12</v>
      </c>
      <c r="F27" s="83">
        <f>'EU-27'!I58</f>
        <v>6</v>
      </c>
      <c r="G27" s="83">
        <f>'EU-27'!J58</f>
        <v>13</v>
      </c>
      <c r="H27" s="167">
        <f>'EU-27'!K58</f>
        <v>9</v>
      </c>
      <c r="I27" s="169">
        <f>'EU-27'!D58+1000</f>
        <v>1010.31</v>
      </c>
      <c r="J27" s="81">
        <v>1030.9000000000001</v>
      </c>
      <c r="K27" s="170">
        <f t="shared" si="0"/>
        <v>20.590000000000146</v>
      </c>
      <c r="L27" s="171">
        <f t="shared" si="1"/>
        <v>6</v>
      </c>
      <c r="N27" s="134"/>
      <c r="O27" s="135"/>
      <c r="P27" s="135"/>
      <c r="Q27" s="130" t="s">
        <v>121</v>
      </c>
      <c r="R27" s="45">
        <v>5</v>
      </c>
      <c r="S27" s="45">
        <v>6</v>
      </c>
      <c r="T27" s="45">
        <v>9</v>
      </c>
      <c r="U27" s="45">
        <v>3</v>
      </c>
      <c r="V27" s="45">
        <v>5</v>
      </c>
      <c r="W27" s="45">
        <v>23</v>
      </c>
      <c r="X27" s="45">
        <v>10</v>
      </c>
      <c r="Y27" s="45">
        <v>1006</v>
      </c>
    </row>
    <row r="28" spans="1:25">
      <c r="A28" s="11" t="str">
        <f>'EU-27'!A59</f>
        <v>Sweden/Schweden</v>
      </c>
      <c r="B28" s="82">
        <f>'EU-27'!E59</f>
        <v>4</v>
      </c>
      <c r="C28" s="83">
        <f>'EU-27'!F59</f>
        <v>24</v>
      </c>
      <c r="D28" s="83">
        <f>'EU-27'!G59</f>
        <v>27</v>
      </c>
      <c r="E28" s="83">
        <f>'EU-27'!H59</f>
        <v>1</v>
      </c>
      <c r="F28" s="83">
        <f>'EU-27'!I59</f>
        <v>12</v>
      </c>
      <c r="G28" s="83">
        <f>'EU-27'!J59</f>
        <v>19</v>
      </c>
      <c r="H28" s="167">
        <f>'EU-27'!K59</f>
        <v>5</v>
      </c>
      <c r="I28" s="169">
        <f>'EU-27'!D59+1000</f>
        <v>1008.8</v>
      </c>
      <c r="J28" s="81">
        <v>1005</v>
      </c>
      <c r="K28" s="170">
        <f t="shared" si="0"/>
        <v>-3.7999999999999545</v>
      </c>
      <c r="L28" s="171">
        <f t="shared" si="1"/>
        <v>15</v>
      </c>
      <c r="N28" s="134"/>
      <c r="O28" s="135"/>
      <c r="P28" s="135"/>
      <c r="Q28" s="130" t="s">
        <v>122</v>
      </c>
      <c r="R28" s="45">
        <v>24</v>
      </c>
      <c r="S28" s="45">
        <v>2</v>
      </c>
      <c r="T28" s="45">
        <v>12</v>
      </c>
      <c r="U28" s="45">
        <v>23</v>
      </c>
      <c r="V28" s="45">
        <v>19</v>
      </c>
      <c r="W28" s="45">
        <v>3</v>
      </c>
      <c r="X28" s="45">
        <v>17</v>
      </c>
      <c r="Y28" s="45">
        <v>1001</v>
      </c>
    </row>
    <row r="29" spans="1:25">
      <c r="L29" s="11"/>
      <c r="N29" s="134"/>
      <c r="O29" s="135"/>
      <c r="P29" s="135"/>
      <c r="Q29" s="130" t="s">
        <v>123</v>
      </c>
      <c r="R29" s="45">
        <v>18</v>
      </c>
      <c r="S29" s="45">
        <v>20</v>
      </c>
      <c r="T29" s="45">
        <v>14</v>
      </c>
      <c r="U29" s="45">
        <v>14</v>
      </c>
      <c r="V29" s="45">
        <v>13</v>
      </c>
      <c r="W29" s="45">
        <v>10</v>
      </c>
      <c r="X29" s="45">
        <v>21</v>
      </c>
      <c r="Y29" s="45">
        <v>1005</v>
      </c>
    </row>
    <row r="30" spans="1:25">
      <c r="A30" t="s">
        <v>1030</v>
      </c>
      <c r="L30" s="11"/>
      <c r="N30" s="134"/>
      <c r="O30" s="135"/>
      <c r="P30" s="135"/>
      <c r="Q30" s="130" t="s">
        <v>124</v>
      </c>
      <c r="R30" s="45">
        <v>26</v>
      </c>
      <c r="S30" s="45">
        <v>11</v>
      </c>
      <c r="T30" s="45">
        <v>8</v>
      </c>
      <c r="U30" s="45">
        <v>22</v>
      </c>
      <c r="V30" s="45">
        <v>23</v>
      </c>
      <c r="W30" s="45">
        <v>1</v>
      </c>
      <c r="X30" s="45">
        <v>27</v>
      </c>
      <c r="Y30" s="45">
        <v>1001</v>
      </c>
    </row>
    <row r="31" spans="1:25">
      <c r="L31" s="11"/>
      <c r="N31" s="134"/>
      <c r="O31" s="135"/>
      <c r="P31" s="135"/>
      <c r="Q31" s="130" t="s">
        <v>125</v>
      </c>
      <c r="R31" s="45">
        <v>19</v>
      </c>
      <c r="S31" s="45">
        <v>14</v>
      </c>
      <c r="T31" s="45">
        <v>11</v>
      </c>
      <c r="U31" s="45">
        <v>25</v>
      </c>
      <c r="V31" s="45">
        <v>20</v>
      </c>
      <c r="W31" s="45">
        <v>5</v>
      </c>
      <c r="X31" s="45">
        <v>22</v>
      </c>
      <c r="Y31" s="45">
        <v>1001</v>
      </c>
    </row>
    <row r="32" spans="1:25">
      <c r="L32" s="11"/>
      <c r="N32" s="134"/>
      <c r="O32" s="135"/>
      <c r="P32" s="135"/>
      <c r="Q32" s="130" t="s">
        <v>126</v>
      </c>
      <c r="R32" s="45">
        <v>15</v>
      </c>
      <c r="S32" s="45">
        <v>7</v>
      </c>
      <c r="T32" s="45">
        <v>3</v>
      </c>
      <c r="U32" s="45">
        <v>13</v>
      </c>
      <c r="V32" s="45">
        <v>18</v>
      </c>
      <c r="W32" s="45">
        <v>12</v>
      </c>
      <c r="X32" s="45">
        <v>15</v>
      </c>
      <c r="Y32" s="45">
        <v>1007</v>
      </c>
    </row>
    <row r="33" spans="12:25">
      <c r="L33" s="11"/>
      <c r="N33" s="134"/>
      <c r="O33" s="135"/>
      <c r="P33" s="135"/>
      <c r="Q33" s="130" t="s">
        <v>127</v>
      </c>
      <c r="R33" s="45">
        <v>13</v>
      </c>
      <c r="S33" s="45">
        <v>26</v>
      </c>
      <c r="T33" s="45">
        <v>15</v>
      </c>
      <c r="U33" s="45">
        <v>12</v>
      </c>
      <c r="V33" s="45">
        <v>6</v>
      </c>
      <c r="W33" s="45">
        <v>13</v>
      </c>
      <c r="X33" s="45">
        <v>9</v>
      </c>
      <c r="Y33" s="45">
        <v>1010</v>
      </c>
    </row>
    <row r="34" spans="12:25">
      <c r="L34" s="11"/>
      <c r="N34" s="134"/>
      <c r="O34" s="135"/>
      <c r="P34" s="135"/>
      <c r="Q34" s="130" t="s">
        <v>128</v>
      </c>
      <c r="R34" s="45">
        <v>4</v>
      </c>
      <c r="S34" s="45">
        <v>24</v>
      </c>
      <c r="T34" s="45">
        <v>27</v>
      </c>
      <c r="U34" s="45">
        <v>1</v>
      </c>
      <c r="V34" s="45">
        <v>12</v>
      </c>
      <c r="W34" s="45">
        <v>19</v>
      </c>
      <c r="X34" s="45">
        <v>5</v>
      </c>
      <c r="Y34" s="45">
        <v>1009</v>
      </c>
    </row>
    <row r="35" spans="12:25" ht="18">
      <c r="N35" s="133"/>
      <c r="O35" s="12"/>
      <c r="P35" s="12"/>
    </row>
    <row r="36" spans="12:25">
      <c r="N36" s="134"/>
      <c r="O36" s="134"/>
      <c r="P36" s="134"/>
      <c r="Q36" s="45" t="s">
        <v>766</v>
      </c>
      <c r="R36" s="130" t="s">
        <v>95</v>
      </c>
      <c r="S36" s="130" t="s">
        <v>96</v>
      </c>
      <c r="T36" s="130" t="s">
        <v>97</v>
      </c>
      <c r="U36" s="130" t="s">
        <v>98</v>
      </c>
      <c r="V36" s="130" t="s">
        <v>99</v>
      </c>
      <c r="W36" s="130" t="s">
        <v>100</v>
      </c>
      <c r="X36" s="130" t="s">
        <v>101</v>
      </c>
    </row>
    <row r="37" spans="12:25" ht="28.8">
      <c r="N37" s="134"/>
      <c r="O37" s="135"/>
      <c r="P37" s="135"/>
      <c r="Q37" s="130" t="s">
        <v>130</v>
      </c>
      <c r="R37" s="45" t="s">
        <v>850</v>
      </c>
      <c r="S37" s="45" t="s">
        <v>851</v>
      </c>
      <c r="T37" s="45" t="s">
        <v>852</v>
      </c>
      <c r="U37" s="45" t="s">
        <v>853</v>
      </c>
      <c r="V37" s="45" t="s">
        <v>854</v>
      </c>
      <c r="W37" s="45" t="s">
        <v>855</v>
      </c>
      <c r="X37" s="45" t="s">
        <v>856</v>
      </c>
    </row>
    <row r="38" spans="12:25" ht="28.8">
      <c r="N38" s="134"/>
      <c r="O38" s="135"/>
      <c r="P38" s="135"/>
      <c r="Q38" s="130" t="s">
        <v>132</v>
      </c>
      <c r="R38" s="45" t="s">
        <v>857</v>
      </c>
      <c r="S38" s="45" t="s">
        <v>858</v>
      </c>
      <c r="T38" s="45" t="s">
        <v>859</v>
      </c>
      <c r="U38" s="45" t="s">
        <v>859</v>
      </c>
      <c r="V38" s="45" t="s">
        <v>860</v>
      </c>
      <c r="W38" s="45" t="s">
        <v>861</v>
      </c>
      <c r="X38" s="45" t="s">
        <v>862</v>
      </c>
    </row>
    <row r="39" spans="12:25" ht="28.8">
      <c r="N39" s="134"/>
      <c r="O39" s="135"/>
      <c r="P39" s="135"/>
      <c r="Q39" s="130" t="s">
        <v>133</v>
      </c>
      <c r="R39" s="45" t="s">
        <v>863</v>
      </c>
      <c r="S39" s="45" t="s">
        <v>864</v>
      </c>
      <c r="T39" s="45" t="s">
        <v>865</v>
      </c>
      <c r="U39" s="45" t="s">
        <v>865</v>
      </c>
      <c r="V39" s="45" t="s">
        <v>866</v>
      </c>
      <c r="W39" s="45" t="s">
        <v>796</v>
      </c>
      <c r="X39" s="45" t="s">
        <v>867</v>
      </c>
    </row>
    <row r="40" spans="12:25" ht="28.8">
      <c r="N40" s="134"/>
      <c r="O40" s="135"/>
      <c r="P40" s="135"/>
      <c r="Q40" s="130" t="s">
        <v>134</v>
      </c>
      <c r="R40" s="45" t="s">
        <v>868</v>
      </c>
      <c r="S40" s="45" t="s">
        <v>869</v>
      </c>
      <c r="T40" s="45" t="s">
        <v>870</v>
      </c>
      <c r="U40" s="45" t="s">
        <v>870</v>
      </c>
      <c r="V40" s="45" t="s">
        <v>871</v>
      </c>
      <c r="W40" s="45" t="s">
        <v>872</v>
      </c>
      <c r="X40" s="45" t="s">
        <v>873</v>
      </c>
    </row>
    <row r="41" spans="12:25" ht="28.8">
      <c r="N41" s="134"/>
      <c r="O41" s="135"/>
      <c r="P41" s="135"/>
      <c r="Q41" s="130" t="s">
        <v>135</v>
      </c>
      <c r="R41" s="45" t="s">
        <v>874</v>
      </c>
      <c r="S41" s="45" t="s">
        <v>875</v>
      </c>
      <c r="T41" s="45" t="s">
        <v>876</v>
      </c>
      <c r="U41" s="45" t="s">
        <v>876</v>
      </c>
      <c r="V41" s="45" t="s">
        <v>877</v>
      </c>
      <c r="W41" s="45" t="s">
        <v>878</v>
      </c>
      <c r="X41" s="45" t="s">
        <v>879</v>
      </c>
    </row>
    <row r="42" spans="12:25" ht="28.8">
      <c r="N42" s="134"/>
      <c r="O42" s="135"/>
      <c r="P42" s="135"/>
      <c r="Q42" s="130" t="s">
        <v>136</v>
      </c>
      <c r="R42" s="45" t="s">
        <v>880</v>
      </c>
      <c r="S42" s="45" t="s">
        <v>881</v>
      </c>
      <c r="T42" s="45" t="s">
        <v>882</v>
      </c>
      <c r="U42" s="45" t="s">
        <v>882</v>
      </c>
      <c r="V42" s="45" t="s">
        <v>235</v>
      </c>
      <c r="W42" s="45" t="s">
        <v>883</v>
      </c>
      <c r="X42" s="45" t="s">
        <v>884</v>
      </c>
    </row>
    <row r="43" spans="12:25" ht="28.8">
      <c r="N43" s="134"/>
      <c r="O43" s="135"/>
      <c r="P43" s="135"/>
      <c r="Q43" s="130" t="s">
        <v>137</v>
      </c>
      <c r="R43" s="45" t="s">
        <v>885</v>
      </c>
      <c r="S43" s="45" t="s">
        <v>886</v>
      </c>
      <c r="T43" s="45" t="s">
        <v>887</v>
      </c>
      <c r="U43" s="45" t="s">
        <v>887</v>
      </c>
      <c r="V43" s="45" t="s">
        <v>236</v>
      </c>
      <c r="W43" s="45" t="s">
        <v>888</v>
      </c>
      <c r="X43" s="45" t="s">
        <v>889</v>
      </c>
    </row>
    <row r="44" spans="12:25" ht="28.8">
      <c r="N44" s="134"/>
      <c r="O44" s="135"/>
      <c r="P44" s="135"/>
      <c r="Q44" s="130" t="s">
        <v>138</v>
      </c>
      <c r="R44" s="45" t="s">
        <v>890</v>
      </c>
      <c r="S44" s="45" t="s">
        <v>891</v>
      </c>
      <c r="T44" s="45" t="s">
        <v>483</v>
      </c>
      <c r="U44" s="45" t="s">
        <v>483</v>
      </c>
      <c r="V44" s="45" t="s">
        <v>484</v>
      </c>
      <c r="W44" s="45" t="s">
        <v>892</v>
      </c>
      <c r="X44" s="45" t="s">
        <v>893</v>
      </c>
    </row>
    <row r="45" spans="12:25" ht="28.8">
      <c r="N45" s="134"/>
      <c r="O45" s="135"/>
      <c r="P45" s="135"/>
      <c r="Q45" s="130" t="s">
        <v>139</v>
      </c>
      <c r="R45" s="45" t="s">
        <v>894</v>
      </c>
      <c r="S45" s="45" t="s">
        <v>895</v>
      </c>
      <c r="T45" s="45" t="s">
        <v>485</v>
      </c>
      <c r="U45" s="45" t="s">
        <v>485</v>
      </c>
      <c r="V45" s="45" t="s">
        <v>486</v>
      </c>
      <c r="W45" s="45" t="s">
        <v>896</v>
      </c>
      <c r="X45" s="45" t="s">
        <v>897</v>
      </c>
    </row>
    <row r="46" spans="12:25" ht="28.8">
      <c r="N46" s="134"/>
      <c r="O46" s="135"/>
      <c r="P46" s="135"/>
      <c r="Q46" s="130" t="s">
        <v>140</v>
      </c>
      <c r="R46" s="45" t="s">
        <v>898</v>
      </c>
      <c r="S46" s="45" t="s">
        <v>899</v>
      </c>
      <c r="T46" s="45" t="s">
        <v>487</v>
      </c>
      <c r="U46" s="45" t="s">
        <v>487</v>
      </c>
      <c r="V46" s="45" t="s">
        <v>488</v>
      </c>
      <c r="W46" s="45" t="s">
        <v>900</v>
      </c>
      <c r="X46" s="45" t="s">
        <v>901</v>
      </c>
    </row>
    <row r="47" spans="12:25" ht="28.8">
      <c r="N47" s="134"/>
      <c r="O47" s="135"/>
      <c r="P47" s="135"/>
      <c r="Q47" s="130" t="s">
        <v>141</v>
      </c>
      <c r="R47" s="45" t="s">
        <v>902</v>
      </c>
      <c r="S47" s="45" t="s">
        <v>903</v>
      </c>
      <c r="T47" s="45" t="s">
        <v>489</v>
      </c>
      <c r="U47" s="45" t="s">
        <v>489</v>
      </c>
      <c r="V47" s="45" t="s">
        <v>490</v>
      </c>
      <c r="W47" s="45" t="s">
        <v>904</v>
      </c>
      <c r="X47" s="45" t="s">
        <v>905</v>
      </c>
    </row>
    <row r="48" spans="12:25" ht="28.8">
      <c r="N48" s="134"/>
      <c r="O48" s="135"/>
      <c r="P48" s="135"/>
      <c r="Q48" s="130" t="s">
        <v>142</v>
      </c>
      <c r="R48" s="45" t="s">
        <v>906</v>
      </c>
      <c r="S48" s="45" t="s">
        <v>907</v>
      </c>
      <c r="T48" s="45" t="s">
        <v>491</v>
      </c>
      <c r="U48" s="45" t="s">
        <v>491</v>
      </c>
      <c r="V48" s="45" t="s">
        <v>242</v>
      </c>
      <c r="W48" s="45" t="s">
        <v>908</v>
      </c>
      <c r="X48" s="45" t="s">
        <v>909</v>
      </c>
    </row>
    <row r="49" spans="14:24" ht="28.8">
      <c r="N49" s="134"/>
      <c r="O49" s="135"/>
      <c r="P49" s="135"/>
      <c r="Q49" s="130" t="s">
        <v>143</v>
      </c>
      <c r="R49" s="45" t="s">
        <v>910</v>
      </c>
      <c r="S49" s="45" t="s">
        <v>911</v>
      </c>
      <c r="T49" s="45" t="s">
        <v>492</v>
      </c>
      <c r="U49" s="45" t="s">
        <v>492</v>
      </c>
      <c r="V49" s="45" t="s">
        <v>244</v>
      </c>
      <c r="W49" s="45" t="s">
        <v>912</v>
      </c>
      <c r="X49" s="45" t="s">
        <v>913</v>
      </c>
    </row>
    <row r="50" spans="14:24" ht="28.8">
      <c r="N50" s="134"/>
      <c r="O50" s="135"/>
      <c r="P50" s="135"/>
      <c r="Q50" s="130" t="s">
        <v>144</v>
      </c>
      <c r="R50" s="45" t="s">
        <v>914</v>
      </c>
      <c r="S50" s="45" t="s">
        <v>915</v>
      </c>
      <c r="T50" s="45" t="s">
        <v>493</v>
      </c>
      <c r="U50" s="45" t="s">
        <v>493</v>
      </c>
      <c r="V50" s="45" t="s">
        <v>246</v>
      </c>
      <c r="W50" s="45" t="s">
        <v>916</v>
      </c>
      <c r="X50" s="45" t="s">
        <v>917</v>
      </c>
    </row>
    <row r="51" spans="14:24" ht="28.8">
      <c r="N51" s="134"/>
      <c r="O51" s="135"/>
      <c r="P51" s="135"/>
      <c r="Q51" s="130" t="s">
        <v>145</v>
      </c>
      <c r="R51" s="45" t="s">
        <v>918</v>
      </c>
      <c r="S51" s="45" t="s">
        <v>919</v>
      </c>
      <c r="T51" s="45" t="s">
        <v>494</v>
      </c>
      <c r="U51" s="45" t="s">
        <v>494</v>
      </c>
      <c r="V51" s="45" t="s">
        <v>495</v>
      </c>
      <c r="W51" s="45" t="s">
        <v>920</v>
      </c>
      <c r="X51" s="45" t="s">
        <v>921</v>
      </c>
    </row>
    <row r="52" spans="14:24" ht="28.8">
      <c r="N52" s="134"/>
      <c r="O52" s="135"/>
      <c r="P52" s="135"/>
      <c r="Q52" s="130" t="s">
        <v>146</v>
      </c>
      <c r="R52" s="45" t="s">
        <v>922</v>
      </c>
      <c r="S52" s="45" t="s">
        <v>923</v>
      </c>
      <c r="T52" s="45" t="s">
        <v>496</v>
      </c>
      <c r="U52" s="45" t="s">
        <v>496</v>
      </c>
      <c r="V52" s="45" t="s">
        <v>497</v>
      </c>
      <c r="W52" s="45" t="s">
        <v>924</v>
      </c>
      <c r="X52" s="45" t="s">
        <v>925</v>
      </c>
    </row>
    <row r="53" spans="14:24" ht="28.8">
      <c r="N53" s="134"/>
      <c r="O53" s="135"/>
      <c r="P53" s="135"/>
      <c r="Q53" s="130" t="s">
        <v>147</v>
      </c>
      <c r="R53" s="45" t="s">
        <v>926</v>
      </c>
      <c r="S53" s="45" t="s">
        <v>927</v>
      </c>
      <c r="T53" s="45" t="s">
        <v>928</v>
      </c>
      <c r="U53" s="45" t="s">
        <v>928</v>
      </c>
      <c r="V53" s="45" t="s">
        <v>255</v>
      </c>
      <c r="W53" s="45" t="s">
        <v>929</v>
      </c>
      <c r="X53" s="45" t="s">
        <v>255</v>
      </c>
    </row>
    <row r="54" spans="14:24" ht="28.8">
      <c r="N54" s="134"/>
      <c r="O54" s="135"/>
      <c r="P54" s="135"/>
      <c r="Q54" s="130" t="s">
        <v>148</v>
      </c>
      <c r="R54" s="45" t="s">
        <v>930</v>
      </c>
      <c r="S54" s="45" t="s">
        <v>931</v>
      </c>
      <c r="T54" s="45" t="s">
        <v>932</v>
      </c>
      <c r="U54" s="45" t="s">
        <v>932</v>
      </c>
      <c r="V54" s="45" t="s">
        <v>259</v>
      </c>
      <c r="W54" s="45" t="s">
        <v>933</v>
      </c>
      <c r="X54" s="45" t="s">
        <v>259</v>
      </c>
    </row>
    <row r="55" spans="14:24" ht="28.8">
      <c r="N55" s="134"/>
      <c r="O55" s="135"/>
      <c r="P55" s="135"/>
      <c r="Q55" s="130" t="s">
        <v>149</v>
      </c>
      <c r="R55" s="45" t="s">
        <v>934</v>
      </c>
      <c r="S55" s="45" t="s">
        <v>935</v>
      </c>
      <c r="T55" s="45" t="s">
        <v>936</v>
      </c>
      <c r="U55" s="45" t="s">
        <v>936</v>
      </c>
      <c r="V55" s="45" t="s">
        <v>263</v>
      </c>
      <c r="W55" s="45" t="s">
        <v>937</v>
      </c>
      <c r="X55" s="45" t="s">
        <v>263</v>
      </c>
    </row>
    <row r="56" spans="14:24" ht="28.8">
      <c r="N56" s="134"/>
      <c r="O56" s="135"/>
      <c r="P56" s="135"/>
      <c r="Q56" s="130" t="s">
        <v>150</v>
      </c>
      <c r="R56" s="45" t="s">
        <v>938</v>
      </c>
      <c r="S56" s="45" t="s">
        <v>939</v>
      </c>
      <c r="T56" s="45" t="s">
        <v>940</v>
      </c>
      <c r="U56" s="45" t="s">
        <v>940</v>
      </c>
      <c r="V56" s="45" t="s">
        <v>267</v>
      </c>
      <c r="W56" s="45" t="s">
        <v>499</v>
      </c>
      <c r="X56" s="45" t="s">
        <v>267</v>
      </c>
    </row>
    <row r="57" spans="14:24" ht="28.8">
      <c r="N57" s="134"/>
      <c r="O57" s="135"/>
      <c r="P57" s="135"/>
      <c r="Q57" s="130" t="s">
        <v>151</v>
      </c>
      <c r="R57" s="45" t="s">
        <v>941</v>
      </c>
      <c r="S57" s="45" t="s">
        <v>942</v>
      </c>
      <c r="T57" s="45" t="s">
        <v>943</v>
      </c>
      <c r="U57" s="45" t="s">
        <v>943</v>
      </c>
      <c r="V57" s="45" t="s">
        <v>498</v>
      </c>
      <c r="W57" s="45" t="s">
        <v>500</v>
      </c>
      <c r="X57" s="45" t="s">
        <v>498</v>
      </c>
    </row>
    <row r="58" spans="14:24" ht="28.8">
      <c r="N58" s="134"/>
      <c r="O58" s="135"/>
      <c r="P58" s="135"/>
      <c r="Q58" s="130" t="s">
        <v>152</v>
      </c>
      <c r="R58" s="45" t="s">
        <v>944</v>
      </c>
      <c r="S58" s="45" t="s">
        <v>945</v>
      </c>
      <c r="T58" s="45" t="s">
        <v>946</v>
      </c>
      <c r="U58" s="45" t="s">
        <v>275</v>
      </c>
      <c r="V58" s="45" t="s">
        <v>275</v>
      </c>
      <c r="W58" s="45" t="s">
        <v>501</v>
      </c>
      <c r="X58" s="45" t="s">
        <v>275</v>
      </c>
    </row>
    <row r="59" spans="14:24" ht="28.8">
      <c r="N59" s="134"/>
      <c r="O59" s="135"/>
      <c r="P59" s="135"/>
      <c r="Q59" s="130" t="s">
        <v>153</v>
      </c>
      <c r="R59" s="45" t="s">
        <v>947</v>
      </c>
      <c r="S59" s="45" t="s">
        <v>948</v>
      </c>
      <c r="T59" s="45" t="s">
        <v>949</v>
      </c>
      <c r="U59" s="45" t="s">
        <v>278</v>
      </c>
      <c r="V59" s="45" t="s">
        <v>278</v>
      </c>
      <c r="W59" s="45" t="s">
        <v>502</v>
      </c>
      <c r="X59" s="45" t="s">
        <v>278</v>
      </c>
    </row>
    <row r="60" spans="14:24" ht="28.8">
      <c r="N60" s="134"/>
      <c r="O60" s="135"/>
      <c r="P60" s="135"/>
      <c r="Q60" s="130" t="s">
        <v>154</v>
      </c>
      <c r="R60" s="45" t="s">
        <v>950</v>
      </c>
      <c r="S60" s="45" t="s">
        <v>951</v>
      </c>
      <c r="T60" s="45" t="s">
        <v>952</v>
      </c>
      <c r="U60" s="45" t="s">
        <v>187</v>
      </c>
      <c r="V60" s="45" t="s">
        <v>187</v>
      </c>
      <c r="W60" s="45" t="s">
        <v>797</v>
      </c>
      <c r="X60" s="45" t="s">
        <v>187</v>
      </c>
    </row>
    <row r="61" spans="14:24" ht="28.8">
      <c r="N61" s="134"/>
      <c r="O61" s="135"/>
      <c r="P61" s="135"/>
      <c r="Q61" s="130" t="s">
        <v>155</v>
      </c>
      <c r="R61" s="45" t="s">
        <v>953</v>
      </c>
      <c r="S61" s="45" t="s">
        <v>954</v>
      </c>
      <c r="T61" s="45" t="s">
        <v>955</v>
      </c>
      <c r="U61" s="45" t="s">
        <v>171</v>
      </c>
      <c r="V61" s="45" t="s">
        <v>171</v>
      </c>
      <c r="W61" s="45" t="s">
        <v>171</v>
      </c>
      <c r="X61" s="45" t="s">
        <v>171</v>
      </c>
    </row>
    <row r="62" spans="14:24" ht="28.8">
      <c r="N62" s="134"/>
      <c r="O62" s="135"/>
      <c r="P62" s="135"/>
      <c r="Q62" s="130" t="s">
        <v>156</v>
      </c>
      <c r="R62" s="45" t="s">
        <v>172</v>
      </c>
      <c r="S62" s="45" t="s">
        <v>956</v>
      </c>
      <c r="T62" s="45" t="s">
        <v>957</v>
      </c>
      <c r="U62" s="45" t="s">
        <v>172</v>
      </c>
      <c r="V62" s="45" t="s">
        <v>172</v>
      </c>
      <c r="W62" s="45" t="s">
        <v>172</v>
      </c>
      <c r="X62" s="45" t="s">
        <v>172</v>
      </c>
    </row>
    <row r="63" spans="14:24" ht="28.8">
      <c r="N63" s="134"/>
      <c r="O63" s="135"/>
      <c r="P63" s="135"/>
      <c r="Q63" s="130" t="s">
        <v>157</v>
      </c>
      <c r="R63" s="45" t="s">
        <v>131</v>
      </c>
      <c r="S63" s="45" t="s">
        <v>958</v>
      </c>
      <c r="T63" s="45" t="s">
        <v>131</v>
      </c>
      <c r="U63" s="45" t="s">
        <v>131</v>
      </c>
      <c r="V63" s="45" t="s">
        <v>131</v>
      </c>
      <c r="W63" s="45" t="s">
        <v>131</v>
      </c>
      <c r="X63" s="45" t="s">
        <v>131</v>
      </c>
    </row>
    <row r="64" spans="14:24" ht="18">
      <c r="N64" s="133"/>
      <c r="O64" s="12"/>
      <c r="P64" s="12"/>
    </row>
    <row r="65" spans="14:24">
      <c r="N65" s="134"/>
      <c r="O65" s="134"/>
      <c r="P65" s="134"/>
      <c r="Q65" s="45" t="s">
        <v>771</v>
      </c>
      <c r="R65" s="130" t="s">
        <v>95</v>
      </c>
      <c r="S65" s="130" t="s">
        <v>96</v>
      </c>
      <c r="T65" s="130" t="s">
        <v>97</v>
      </c>
      <c r="U65" s="130" t="s">
        <v>98</v>
      </c>
      <c r="V65" s="130" t="s">
        <v>99</v>
      </c>
      <c r="W65" s="130" t="s">
        <v>100</v>
      </c>
      <c r="X65" s="130" t="s">
        <v>101</v>
      </c>
    </row>
    <row r="66" spans="14:24">
      <c r="N66" s="134"/>
      <c r="O66" s="135"/>
      <c r="P66" s="135"/>
      <c r="Q66" s="130" t="s">
        <v>130</v>
      </c>
      <c r="R66" s="45" t="s">
        <v>959</v>
      </c>
      <c r="S66" s="45" t="s">
        <v>960</v>
      </c>
      <c r="T66" s="46">
        <v>44316</v>
      </c>
      <c r="U66" s="45" t="s">
        <v>787</v>
      </c>
      <c r="V66" s="45" t="s">
        <v>961</v>
      </c>
      <c r="W66" s="45" t="s">
        <v>962</v>
      </c>
      <c r="X66" s="45" t="s">
        <v>963</v>
      </c>
    </row>
    <row r="67" spans="14:24">
      <c r="N67" s="134"/>
      <c r="O67" s="135"/>
      <c r="P67" s="135"/>
      <c r="Q67" s="130" t="s">
        <v>132</v>
      </c>
      <c r="R67" s="45" t="s">
        <v>964</v>
      </c>
      <c r="S67" s="45" t="s">
        <v>965</v>
      </c>
      <c r="T67" s="46">
        <v>44315</v>
      </c>
      <c r="U67" s="46">
        <v>44315</v>
      </c>
      <c r="V67" s="45" t="s">
        <v>966</v>
      </c>
      <c r="W67" s="45" t="s">
        <v>967</v>
      </c>
      <c r="X67" s="45" t="s">
        <v>968</v>
      </c>
    </row>
    <row r="68" spans="14:24">
      <c r="N68" s="134"/>
      <c r="O68" s="135"/>
      <c r="P68" s="135"/>
      <c r="Q68" s="130" t="s">
        <v>133</v>
      </c>
      <c r="R68" s="45" t="s">
        <v>969</v>
      </c>
      <c r="S68" s="45" t="s">
        <v>970</v>
      </c>
      <c r="T68" s="46">
        <v>44314</v>
      </c>
      <c r="U68" s="46">
        <v>44314</v>
      </c>
      <c r="V68" s="45" t="s">
        <v>971</v>
      </c>
      <c r="W68" s="45" t="s">
        <v>666</v>
      </c>
      <c r="X68" s="45" t="s">
        <v>972</v>
      </c>
    </row>
    <row r="69" spans="14:24">
      <c r="N69" s="134"/>
      <c r="O69" s="135"/>
      <c r="P69" s="135"/>
      <c r="Q69" s="130" t="s">
        <v>134</v>
      </c>
      <c r="R69" s="45" t="s">
        <v>973</v>
      </c>
      <c r="S69" s="45" t="s">
        <v>974</v>
      </c>
      <c r="T69" s="46">
        <v>44313</v>
      </c>
      <c r="U69" s="46">
        <v>44313</v>
      </c>
      <c r="V69" s="45" t="s">
        <v>975</v>
      </c>
      <c r="W69" s="45" t="s">
        <v>976</v>
      </c>
      <c r="X69" s="45" t="s">
        <v>977</v>
      </c>
    </row>
    <row r="70" spans="14:24">
      <c r="N70" s="134"/>
      <c r="O70" s="135"/>
      <c r="P70" s="135"/>
      <c r="Q70" s="130" t="s">
        <v>135</v>
      </c>
      <c r="R70" s="45" t="s">
        <v>978</v>
      </c>
      <c r="S70" s="45" t="s">
        <v>979</v>
      </c>
      <c r="T70" s="46">
        <v>44312</v>
      </c>
      <c r="U70" s="46">
        <v>44312</v>
      </c>
      <c r="V70" s="45" t="s">
        <v>980</v>
      </c>
      <c r="W70" s="45">
        <v>519</v>
      </c>
      <c r="X70" s="45" t="s">
        <v>981</v>
      </c>
    </row>
    <row r="71" spans="14:24">
      <c r="N71" s="134"/>
      <c r="O71" s="135"/>
      <c r="P71" s="135"/>
      <c r="Q71" s="130" t="s">
        <v>136</v>
      </c>
      <c r="R71" s="45" t="s">
        <v>982</v>
      </c>
      <c r="S71" s="45" t="s">
        <v>983</v>
      </c>
      <c r="T71" s="46">
        <v>44311</v>
      </c>
      <c r="U71" s="46">
        <v>44311</v>
      </c>
      <c r="V71" s="46">
        <v>44459</v>
      </c>
      <c r="W71" s="45" t="s">
        <v>984</v>
      </c>
      <c r="X71" s="45" t="s">
        <v>503</v>
      </c>
    </row>
    <row r="72" spans="14:24">
      <c r="N72" s="134"/>
      <c r="O72" s="135"/>
      <c r="P72" s="135"/>
      <c r="Q72" s="130" t="s">
        <v>137</v>
      </c>
      <c r="R72" s="45" t="s">
        <v>985</v>
      </c>
      <c r="S72" s="45" t="s">
        <v>986</v>
      </c>
      <c r="T72" s="46">
        <v>44310</v>
      </c>
      <c r="U72" s="46">
        <v>44310</v>
      </c>
      <c r="V72" s="46">
        <v>44458</v>
      </c>
      <c r="W72" s="45" t="s">
        <v>987</v>
      </c>
      <c r="X72" s="45" t="s">
        <v>504</v>
      </c>
    </row>
    <row r="73" spans="14:24">
      <c r="N73" s="134"/>
      <c r="O73" s="135"/>
      <c r="P73" s="135"/>
      <c r="Q73" s="130" t="s">
        <v>138</v>
      </c>
      <c r="R73" s="45" t="s">
        <v>988</v>
      </c>
      <c r="S73" s="45" t="s">
        <v>989</v>
      </c>
      <c r="T73" s="46">
        <v>44309</v>
      </c>
      <c r="U73" s="46">
        <v>44309</v>
      </c>
      <c r="V73" s="46">
        <v>44457</v>
      </c>
      <c r="W73" s="45" t="s">
        <v>475</v>
      </c>
      <c r="X73" s="45" t="s">
        <v>505</v>
      </c>
    </row>
    <row r="74" spans="14:24">
      <c r="N74" s="134"/>
      <c r="O74" s="135"/>
      <c r="P74" s="135"/>
      <c r="Q74" s="130" t="s">
        <v>139</v>
      </c>
      <c r="R74" s="45" t="s">
        <v>990</v>
      </c>
      <c r="S74" s="45" t="s">
        <v>991</v>
      </c>
      <c r="T74" s="46">
        <v>44308</v>
      </c>
      <c r="U74" s="46">
        <v>44308</v>
      </c>
      <c r="V74" s="46">
        <v>44456</v>
      </c>
      <c r="W74" s="45" t="s">
        <v>476</v>
      </c>
      <c r="X74" s="45" t="s">
        <v>506</v>
      </c>
    </row>
    <row r="75" spans="14:24">
      <c r="N75" s="134"/>
      <c r="O75" s="135"/>
      <c r="P75" s="135"/>
      <c r="Q75" s="130" t="s">
        <v>140</v>
      </c>
      <c r="R75" s="45" t="s">
        <v>992</v>
      </c>
      <c r="S75" s="45" t="s">
        <v>993</v>
      </c>
      <c r="T75" s="46">
        <v>44307</v>
      </c>
      <c r="U75" s="46">
        <v>44307</v>
      </c>
      <c r="V75" s="46">
        <v>44455</v>
      </c>
      <c r="W75" s="45" t="s">
        <v>477</v>
      </c>
      <c r="X75" s="45" t="s">
        <v>507</v>
      </c>
    </row>
    <row r="76" spans="14:24">
      <c r="N76" s="134"/>
      <c r="O76" s="135"/>
      <c r="P76" s="135"/>
      <c r="Q76" s="130" t="s">
        <v>141</v>
      </c>
      <c r="R76" s="45" t="s">
        <v>994</v>
      </c>
      <c r="S76" s="45" t="s">
        <v>995</v>
      </c>
      <c r="T76" s="46">
        <v>44306</v>
      </c>
      <c r="U76" s="46">
        <v>44306</v>
      </c>
      <c r="V76" s="46">
        <v>44454</v>
      </c>
      <c r="W76" s="45" t="s">
        <v>478</v>
      </c>
      <c r="X76" s="45" t="s">
        <v>509</v>
      </c>
    </row>
    <row r="77" spans="14:24">
      <c r="N77" s="134"/>
      <c r="O77" s="135"/>
      <c r="P77" s="135"/>
      <c r="Q77" s="130" t="s">
        <v>142</v>
      </c>
      <c r="R77" s="45" t="s">
        <v>508</v>
      </c>
      <c r="S77" s="45" t="s">
        <v>996</v>
      </c>
      <c r="T77" s="46">
        <v>44305</v>
      </c>
      <c r="U77" s="46">
        <v>44305</v>
      </c>
      <c r="V77" s="46">
        <v>44453</v>
      </c>
      <c r="W77" s="45">
        <v>494</v>
      </c>
      <c r="X77" s="45" t="s">
        <v>510</v>
      </c>
    </row>
    <row r="78" spans="14:24">
      <c r="N78" s="134"/>
      <c r="O78" s="135"/>
      <c r="P78" s="135"/>
      <c r="Q78" s="130" t="s">
        <v>143</v>
      </c>
      <c r="R78" s="45" t="s">
        <v>509</v>
      </c>
      <c r="S78" s="45" t="s">
        <v>997</v>
      </c>
      <c r="T78" s="46">
        <v>44304</v>
      </c>
      <c r="U78" s="46">
        <v>44304</v>
      </c>
      <c r="V78" s="46">
        <v>44452</v>
      </c>
      <c r="W78" s="45" t="s">
        <v>998</v>
      </c>
      <c r="X78" s="46">
        <v>44469</v>
      </c>
    </row>
    <row r="79" spans="14:24">
      <c r="N79" s="134"/>
      <c r="O79" s="135"/>
      <c r="P79" s="135"/>
      <c r="Q79" s="130" t="s">
        <v>144</v>
      </c>
      <c r="R79" s="45" t="s">
        <v>510</v>
      </c>
      <c r="S79" s="45" t="s">
        <v>999</v>
      </c>
      <c r="T79" s="46">
        <v>44303</v>
      </c>
      <c r="U79" s="46">
        <v>44303</v>
      </c>
      <c r="V79" s="46">
        <v>44451</v>
      </c>
      <c r="W79" s="45" t="s">
        <v>804</v>
      </c>
      <c r="X79" s="46">
        <v>44468</v>
      </c>
    </row>
    <row r="80" spans="14:24">
      <c r="N80" s="134"/>
      <c r="O80" s="136"/>
      <c r="P80" s="135"/>
      <c r="Q80" s="130" t="s">
        <v>145</v>
      </c>
      <c r="R80" s="46">
        <v>44462</v>
      </c>
      <c r="S80" s="45" t="s">
        <v>1000</v>
      </c>
      <c r="T80" s="46">
        <v>44302</v>
      </c>
      <c r="U80" s="46">
        <v>44302</v>
      </c>
      <c r="V80" s="45">
        <v>12</v>
      </c>
      <c r="W80" s="45" t="s">
        <v>1001</v>
      </c>
      <c r="X80" s="46">
        <v>44467</v>
      </c>
    </row>
    <row r="81" spans="14:28">
      <c r="N81" s="134"/>
      <c r="O81" s="136"/>
      <c r="P81" s="135"/>
      <c r="Q81" s="130" t="s">
        <v>146</v>
      </c>
      <c r="R81" s="46">
        <v>44461</v>
      </c>
      <c r="S81" s="45" t="s">
        <v>1002</v>
      </c>
      <c r="T81" s="46">
        <v>44301</v>
      </c>
      <c r="U81" s="46">
        <v>44301</v>
      </c>
      <c r="V81" s="45">
        <v>11</v>
      </c>
      <c r="W81" s="45" t="s">
        <v>1003</v>
      </c>
      <c r="X81" s="46">
        <v>44466</v>
      </c>
    </row>
    <row r="82" spans="14:28">
      <c r="N82" s="134"/>
      <c r="O82" s="136"/>
      <c r="P82" s="135"/>
      <c r="Q82" s="130" t="s">
        <v>147</v>
      </c>
      <c r="R82" s="46">
        <v>44460</v>
      </c>
      <c r="S82" s="45" t="s">
        <v>1004</v>
      </c>
      <c r="T82" s="46">
        <v>44300</v>
      </c>
      <c r="U82" s="46">
        <v>44300</v>
      </c>
      <c r="V82" s="45">
        <v>10</v>
      </c>
      <c r="W82" s="45" t="s">
        <v>1005</v>
      </c>
      <c r="X82" s="45">
        <v>10</v>
      </c>
    </row>
    <row r="83" spans="14:28">
      <c r="N83" s="134"/>
      <c r="O83" s="136"/>
      <c r="P83" s="135"/>
      <c r="Q83" s="130" t="s">
        <v>148</v>
      </c>
      <c r="R83" s="46">
        <v>44459</v>
      </c>
      <c r="S83" s="45" t="s">
        <v>1006</v>
      </c>
      <c r="T83" s="46">
        <v>44299</v>
      </c>
      <c r="U83" s="46">
        <v>44299</v>
      </c>
      <c r="V83" s="45">
        <v>9</v>
      </c>
      <c r="W83" s="45" t="s">
        <v>1007</v>
      </c>
      <c r="X83" s="45">
        <v>9</v>
      </c>
    </row>
    <row r="84" spans="14:28">
      <c r="N84" s="134"/>
      <c r="O84" s="136"/>
      <c r="P84" s="135"/>
      <c r="Q84" s="130" t="s">
        <v>149</v>
      </c>
      <c r="R84" s="46">
        <v>44458</v>
      </c>
      <c r="S84" s="45" t="s">
        <v>1008</v>
      </c>
      <c r="T84" s="46">
        <v>44328</v>
      </c>
      <c r="U84" s="46">
        <v>44328</v>
      </c>
      <c r="V84" s="45">
        <v>8</v>
      </c>
      <c r="W84" s="45" t="s">
        <v>1009</v>
      </c>
      <c r="X84" s="45">
        <v>8</v>
      </c>
    </row>
    <row r="85" spans="14:28">
      <c r="N85" s="134"/>
      <c r="O85" s="136"/>
      <c r="P85" s="135"/>
      <c r="Q85" s="130" t="s">
        <v>150</v>
      </c>
      <c r="R85" s="46">
        <v>44457</v>
      </c>
      <c r="S85" s="45" t="s">
        <v>1010</v>
      </c>
      <c r="T85" s="46">
        <v>44327</v>
      </c>
      <c r="U85" s="46">
        <v>44327</v>
      </c>
      <c r="V85" s="45">
        <v>7</v>
      </c>
      <c r="W85" s="46">
        <v>44466</v>
      </c>
      <c r="X85" s="45">
        <v>7</v>
      </c>
    </row>
    <row r="86" spans="14:28">
      <c r="N86" s="134"/>
      <c r="O86" s="136"/>
      <c r="P86" s="135"/>
      <c r="Q86" s="130" t="s">
        <v>151</v>
      </c>
      <c r="R86" s="46">
        <v>44456</v>
      </c>
      <c r="S86" s="45" t="s">
        <v>1011</v>
      </c>
      <c r="T86" s="46">
        <v>44326</v>
      </c>
      <c r="U86" s="46">
        <v>44326</v>
      </c>
      <c r="V86" s="45">
        <v>6</v>
      </c>
      <c r="W86" s="46">
        <v>44465</v>
      </c>
      <c r="X86" s="45">
        <v>6</v>
      </c>
    </row>
    <row r="87" spans="14:28">
      <c r="N87" s="134"/>
      <c r="O87" s="136"/>
      <c r="P87" s="135"/>
      <c r="Q87" s="130" t="s">
        <v>152</v>
      </c>
      <c r="R87" s="46">
        <v>44455</v>
      </c>
      <c r="S87" s="45" t="s">
        <v>1012</v>
      </c>
      <c r="T87" s="46">
        <v>44325</v>
      </c>
      <c r="U87" s="45">
        <v>5</v>
      </c>
      <c r="V87" s="45">
        <v>5</v>
      </c>
      <c r="W87" s="46">
        <v>44464</v>
      </c>
      <c r="X87" s="45">
        <v>5</v>
      </c>
    </row>
    <row r="88" spans="14:28">
      <c r="N88" s="134"/>
      <c r="O88" s="136"/>
      <c r="P88" s="135"/>
      <c r="Q88" s="130" t="s">
        <v>153</v>
      </c>
      <c r="R88" s="46">
        <v>44454</v>
      </c>
      <c r="S88" s="45" t="s">
        <v>1013</v>
      </c>
      <c r="T88" s="46">
        <v>44324</v>
      </c>
      <c r="U88" s="45">
        <v>4</v>
      </c>
      <c r="V88" s="45">
        <v>4</v>
      </c>
      <c r="W88" s="46">
        <v>44463</v>
      </c>
      <c r="X88" s="45">
        <v>4</v>
      </c>
    </row>
    <row r="89" spans="14:28">
      <c r="N89" s="134"/>
      <c r="O89" s="135"/>
      <c r="P89" s="135"/>
      <c r="Q89" s="130" t="s">
        <v>154</v>
      </c>
      <c r="R89" s="45">
        <v>7</v>
      </c>
      <c r="S89" s="45" t="s">
        <v>1014</v>
      </c>
      <c r="T89" s="46">
        <v>44323</v>
      </c>
      <c r="U89" s="45">
        <v>3</v>
      </c>
      <c r="V89" s="45">
        <v>3</v>
      </c>
      <c r="W89" s="46">
        <v>44462</v>
      </c>
      <c r="X89" s="45">
        <v>3</v>
      </c>
    </row>
    <row r="90" spans="14:28">
      <c r="N90" s="134"/>
      <c r="O90" s="135"/>
      <c r="P90" s="135"/>
      <c r="Q90" s="130" t="s">
        <v>155</v>
      </c>
      <c r="R90" s="45">
        <v>6</v>
      </c>
      <c r="S90" s="45" t="s">
        <v>1015</v>
      </c>
      <c r="T90" s="46">
        <v>44322</v>
      </c>
      <c r="U90" s="45">
        <v>2</v>
      </c>
      <c r="V90" s="45">
        <v>2</v>
      </c>
      <c r="W90" s="45">
        <v>2</v>
      </c>
      <c r="X90" s="45">
        <v>2</v>
      </c>
    </row>
    <row r="91" spans="14:28">
      <c r="N91" s="134"/>
      <c r="O91" s="135"/>
      <c r="P91" s="135"/>
      <c r="Q91" s="130" t="s">
        <v>156</v>
      </c>
      <c r="R91" s="45">
        <v>1</v>
      </c>
      <c r="S91" s="45" t="s">
        <v>1016</v>
      </c>
      <c r="T91" s="46">
        <v>44321</v>
      </c>
      <c r="U91" s="45">
        <v>1</v>
      </c>
      <c r="V91" s="45">
        <v>1</v>
      </c>
      <c r="W91" s="45">
        <v>1</v>
      </c>
      <c r="X91" s="45">
        <v>1</v>
      </c>
    </row>
    <row r="92" spans="14:28">
      <c r="N92" s="134"/>
      <c r="O92" s="135"/>
      <c r="P92" s="135"/>
      <c r="Q92" s="130" t="s">
        <v>157</v>
      </c>
      <c r="R92" s="45">
        <v>0</v>
      </c>
      <c r="S92" s="45" t="s">
        <v>1017</v>
      </c>
      <c r="T92" s="45">
        <v>0</v>
      </c>
      <c r="U92" s="45">
        <v>0</v>
      </c>
      <c r="V92" s="45">
        <v>0</v>
      </c>
      <c r="W92" s="45">
        <v>0</v>
      </c>
      <c r="X92" s="45">
        <v>0</v>
      </c>
    </row>
    <row r="93" spans="14:28" ht="18">
      <c r="N93" s="133"/>
      <c r="O93" s="12"/>
      <c r="P93" s="12"/>
    </row>
    <row r="94" spans="14:28">
      <c r="N94" s="134"/>
      <c r="O94" s="134"/>
      <c r="P94" s="134"/>
      <c r="Q94" s="45" t="s">
        <v>174</v>
      </c>
      <c r="R94" s="130" t="s">
        <v>95</v>
      </c>
      <c r="S94" s="130" t="s">
        <v>96</v>
      </c>
      <c r="T94" s="130" t="s">
        <v>97</v>
      </c>
      <c r="U94" s="130" t="s">
        <v>98</v>
      </c>
      <c r="V94" s="130" t="s">
        <v>99</v>
      </c>
      <c r="W94" s="130" t="s">
        <v>100</v>
      </c>
      <c r="X94" s="130" t="s">
        <v>101</v>
      </c>
      <c r="Y94" s="130" t="s">
        <v>772</v>
      </c>
      <c r="Z94" s="130" t="s">
        <v>773</v>
      </c>
      <c r="AA94" s="130" t="s">
        <v>160</v>
      </c>
      <c r="AB94" s="130" t="s">
        <v>774</v>
      </c>
    </row>
    <row r="95" spans="14:28">
      <c r="N95" s="134"/>
      <c r="O95" s="135"/>
      <c r="P95" s="135"/>
      <c r="Q95" s="130" t="s">
        <v>102</v>
      </c>
      <c r="R95" s="45" t="s">
        <v>982</v>
      </c>
      <c r="S95" s="45" t="s">
        <v>993</v>
      </c>
      <c r="T95" s="46">
        <v>44315</v>
      </c>
      <c r="U95" s="46">
        <v>44313</v>
      </c>
      <c r="V95" s="45" t="s">
        <v>971</v>
      </c>
      <c r="W95" s="46">
        <v>44466</v>
      </c>
      <c r="X95" s="46">
        <v>44469</v>
      </c>
      <c r="Y95" s="45" t="s">
        <v>806</v>
      </c>
      <c r="Z95" s="45">
        <v>1016</v>
      </c>
      <c r="AA95" s="45" t="s">
        <v>807</v>
      </c>
      <c r="AB95" s="45" t="s">
        <v>808</v>
      </c>
    </row>
    <row r="96" spans="14:28">
      <c r="N96" s="134"/>
      <c r="O96" s="135"/>
      <c r="P96" s="135"/>
      <c r="Q96" s="130" t="s">
        <v>103</v>
      </c>
      <c r="R96" s="45" t="s">
        <v>988</v>
      </c>
      <c r="S96" s="45" t="s">
        <v>996</v>
      </c>
      <c r="T96" s="46">
        <v>44324</v>
      </c>
      <c r="U96" s="46">
        <v>44308</v>
      </c>
      <c r="V96" s="45" t="s">
        <v>961</v>
      </c>
      <c r="W96" s="46">
        <v>44464</v>
      </c>
      <c r="X96" s="45" t="s">
        <v>504</v>
      </c>
      <c r="Y96" s="45">
        <v>1017</v>
      </c>
      <c r="Z96" s="45">
        <v>1012</v>
      </c>
      <c r="AA96" s="45">
        <v>-5</v>
      </c>
      <c r="AB96" s="45" t="s">
        <v>511</v>
      </c>
    </row>
    <row r="97" spans="14:28">
      <c r="N97" s="134"/>
      <c r="O97" s="135"/>
      <c r="P97" s="135"/>
      <c r="Q97" s="130" t="s">
        <v>104</v>
      </c>
      <c r="R97" s="45">
        <v>0</v>
      </c>
      <c r="S97" s="45" t="s">
        <v>974</v>
      </c>
      <c r="T97" s="46">
        <v>44325</v>
      </c>
      <c r="U97" s="46">
        <v>44327</v>
      </c>
      <c r="V97" s="45">
        <v>3</v>
      </c>
      <c r="W97" s="45" t="s">
        <v>967</v>
      </c>
      <c r="X97" s="45">
        <v>8</v>
      </c>
      <c r="Y97" s="45" t="s">
        <v>512</v>
      </c>
      <c r="Z97" s="45">
        <v>1001</v>
      </c>
      <c r="AA97" s="46">
        <v>44442</v>
      </c>
      <c r="AB97" s="45" t="s">
        <v>513</v>
      </c>
    </row>
    <row r="98" spans="14:28">
      <c r="N98" s="134"/>
      <c r="O98" s="135"/>
      <c r="P98" s="135"/>
      <c r="Q98" s="130" t="s">
        <v>105</v>
      </c>
      <c r="R98" s="45">
        <v>6</v>
      </c>
      <c r="S98" s="45" t="s">
        <v>1011</v>
      </c>
      <c r="T98" s="46">
        <v>44311</v>
      </c>
      <c r="U98" s="46">
        <v>44328</v>
      </c>
      <c r="V98" s="45">
        <v>10</v>
      </c>
      <c r="W98" s="45" t="s">
        <v>475</v>
      </c>
      <c r="X98" s="45">
        <v>5</v>
      </c>
      <c r="Y98" s="45" t="s">
        <v>809</v>
      </c>
      <c r="Z98" s="45">
        <v>1002</v>
      </c>
      <c r="AA98" s="46">
        <v>44307</v>
      </c>
      <c r="AB98" s="47">
        <v>41671</v>
      </c>
    </row>
    <row r="99" spans="14:28">
      <c r="N99" s="134"/>
      <c r="O99" s="135"/>
      <c r="P99" s="135"/>
      <c r="Q99" s="130" t="s">
        <v>106</v>
      </c>
      <c r="R99" s="45" t="s">
        <v>510</v>
      </c>
      <c r="S99" s="45" t="s">
        <v>1000</v>
      </c>
      <c r="T99" s="46">
        <v>44304</v>
      </c>
      <c r="U99" s="46">
        <v>44299</v>
      </c>
      <c r="V99" s="45">
        <v>2</v>
      </c>
      <c r="W99" s="45" t="s">
        <v>1003</v>
      </c>
      <c r="X99" s="45" t="s">
        <v>968</v>
      </c>
      <c r="Y99" s="45">
        <v>1014</v>
      </c>
      <c r="Z99" s="45">
        <v>1018</v>
      </c>
      <c r="AA99" s="45">
        <v>4</v>
      </c>
      <c r="AB99" s="45" t="s">
        <v>513</v>
      </c>
    </row>
    <row r="100" spans="14:28">
      <c r="N100" s="134"/>
      <c r="O100" s="136"/>
      <c r="P100" s="135"/>
      <c r="Q100" s="130" t="s">
        <v>107</v>
      </c>
      <c r="R100" s="46">
        <v>44460</v>
      </c>
      <c r="S100" s="45" t="s">
        <v>960</v>
      </c>
      <c r="T100" s="46">
        <v>44310</v>
      </c>
      <c r="U100" s="45">
        <v>3</v>
      </c>
      <c r="V100" s="46">
        <v>44457</v>
      </c>
      <c r="W100" s="45" t="s">
        <v>984</v>
      </c>
      <c r="X100" s="45">
        <v>3</v>
      </c>
      <c r="Y100" s="45">
        <v>1015</v>
      </c>
      <c r="Z100" s="45">
        <v>1005</v>
      </c>
      <c r="AA100" s="45">
        <v>-10</v>
      </c>
      <c r="AB100" s="45">
        <v>-1</v>
      </c>
    </row>
    <row r="101" spans="14:28">
      <c r="N101" s="134"/>
      <c r="O101" s="135"/>
      <c r="P101" s="135"/>
      <c r="Q101" s="130" t="s">
        <v>108</v>
      </c>
      <c r="R101" s="45" t="s">
        <v>969</v>
      </c>
      <c r="S101" s="45" t="s">
        <v>997</v>
      </c>
      <c r="T101" s="46">
        <v>44312</v>
      </c>
      <c r="U101" s="46">
        <v>44315</v>
      </c>
      <c r="V101" s="45" t="s">
        <v>966</v>
      </c>
      <c r="W101" s="45">
        <v>1</v>
      </c>
      <c r="X101" s="45" t="s">
        <v>510</v>
      </c>
      <c r="Y101" s="45">
        <v>1005</v>
      </c>
      <c r="Z101" s="45">
        <v>1009</v>
      </c>
      <c r="AA101" s="45">
        <v>4</v>
      </c>
      <c r="AB101" s="45" t="s">
        <v>481</v>
      </c>
    </row>
    <row r="102" spans="14:28">
      <c r="N102" s="134"/>
      <c r="O102" s="136"/>
      <c r="P102" s="135"/>
      <c r="Q102" s="130" t="s">
        <v>109</v>
      </c>
      <c r="R102" s="46">
        <v>44461</v>
      </c>
      <c r="S102" s="45" t="s">
        <v>1008</v>
      </c>
      <c r="T102" s="46">
        <v>44316</v>
      </c>
      <c r="U102" s="46">
        <v>44301</v>
      </c>
      <c r="V102" s="46">
        <v>44454</v>
      </c>
      <c r="W102" s="45" t="s">
        <v>478</v>
      </c>
      <c r="X102" s="45" t="s">
        <v>505</v>
      </c>
      <c r="Y102" s="45" t="s">
        <v>810</v>
      </c>
      <c r="Z102" s="45">
        <v>1015</v>
      </c>
      <c r="AA102" s="45" t="s">
        <v>811</v>
      </c>
      <c r="AB102" s="45" t="s">
        <v>812</v>
      </c>
    </row>
    <row r="103" spans="14:28">
      <c r="N103" s="134"/>
      <c r="O103" s="135"/>
      <c r="P103" s="135"/>
      <c r="Q103" s="130" t="s">
        <v>110</v>
      </c>
      <c r="R103" s="45" t="s">
        <v>985</v>
      </c>
      <c r="S103" s="45" t="s">
        <v>1006</v>
      </c>
      <c r="T103" s="46">
        <v>44313</v>
      </c>
      <c r="U103" s="46">
        <v>44311</v>
      </c>
      <c r="V103" s="46">
        <v>44455</v>
      </c>
      <c r="W103" s="46">
        <v>44465</v>
      </c>
      <c r="X103" s="45" t="s">
        <v>977</v>
      </c>
      <c r="Y103" s="45">
        <v>1001</v>
      </c>
      <c r="Z103" s="45">
        <v>1005</v>
      </c>
      <c r="AA103" s="45">
        <v>4</v>
      </c>
      <c r="AB103" s="45" t="s">
        <v>481</v>
      </c>
    </row>
    <row r="104" spans="14:28">
      <c r="N104" s="134"/>
      <c r="O104" s="135"/>
      <c r="P104" s="135"/>
      <c r="Q104" s="130" t="s">
        <v>111</v>
      </c>
      <c r="R104" s="45" t="s">
        <v>992</v>
      </c>
      <c r="S104" s="45" t="s">
        <v>1000</v>
      </c>
      <c r="T104" s="46">
        <v>44321</v>
      </c>
      <c r="U104" s="46">
        <v>44302</v>
      </c>
      <c r="V104" s="45" t="s">
        <v>975</v>
      </c>
      <c r="W104" s="46">
        <v>44462</v>
      </c>
      <c r="X104" s="45" t="s">
        <v>509</v>
      </c>
      <c r="Y104" s="45" t="s">
        <v>813</v>
      </c>
      <c r="Z104" s="45">
        <v>1007</v>
      </c>
      <c r="AA104" s="46">
        <v>44461</v>
      </c>
      <c r="AB104" s="47">
        <v>46419</v>
      </c>
    </row>
    <row r="105" spans="14:28">
      <c r="N105" s="134"/>
      <c r="O105" s="135"/>
      <c r="P105" s="135"/>
      <c r="Q105" s="130" t="s">
        <v>112</v>
      </c>
      <c r="R105" s="45" t="s">
        <v>990</v>
      </c>
      <c r="S105" s="45" t="s">
        <v>974</v>
      </c>
      <c r="T105" s="46">
        <v>44300</v>
      </c>
      <c r="U105" s="46">
        <v>44301</v>
      </c>
      <c r="V105" s="46">
        <v>44456</v>
      </c>
      <c r="W105" s="45" t="s">
        <v>1005</v>
      </c>
      <c r="X105" s="45">
        <v>9</v>
      </c>
      <c r="Y105" s="45" t="s">
        <v>704</v>
      </c>
      <c r="Z105" s="45">
        <v>1012</v>
      </c>
      <c r="AA105" s="45" t="s">
        <v>1018</v>
      </c>
      <c r="AB105" s="45" t="s">
        <v>1019</v>
      </c>
    </row>
    <row r="106" spans="14:28">
      <c r="N106" s="134"/>
      <c r="O106" s="136"/>
      <c r="P106" s="135"/>
      <c r="Q106" s="130" t="s">
        <v>113</v>
      </c>
      <c r="R106" s="46">
        <v>44457</v>
      </c>
      <c r="S106" s="45" t="s">
        <v>1017</v>
      </c>
      <c r="T106" s="46">
        <v>44326</v>
      </c>
      <c r="U106" s="45">
        <v>1</v>
      </c>
      <c r="V106" s="45">
        <v>5</v>
      </c>
      <c r="W106" s="45" t="s">
        <v>804</v>
      </c>
      <c r="X106" s="46">
        <v>44466</v>
      </c>
      <c r="Y106" s="45" t="s">
        <v>1020</v>
      </c>
      <c r="Z106" s="45">
        <v>1008</v>
      </c>
      <c r="AA106" s="45" t="s">
        <v>514</v>
      </c>
      <c r="AB106" s="45">
        <v>4</v>
      </c>
    </row>
    <row r="107" spans="14:28">
      <c r="N107" s="134"/>
      <c r="O107" s="136"/>
      <c r="P107" s="135"/>
      <c r="Q107" s="130" t="s">
        <v>114</v>
      </c>
      <c r="R107" s="46">
        <v>44454</v>
      </c>
      <c r="S107" s="45" t="s">
        <v>989</v>
      </c>
      <c r="T107" s="46">
        <v>44299</v>
      </c>
      <c r="U107" s="46">
        <v>44326</v>
      </c>
      <c r="V107" s="45">
        <v>0</v>
      </c>
      <c r="W107" s="45" t="s">
        <v>976</v>
      </c>
      <c r="X107" s="45">
        <v>3</v>
      </c>
      <c r="Y107" s="45" t="s">
        <v>719</v>
      </c>
      <c r="Z107" s="45">
        <v>1002</v>
      </c>
      <c r="AA107" s="46">
        <v>44290</v>
      </c>
      <c r="AB107" s="45" t="s">
        <v>705</v>
      </c>
    </row>
    <row r="108" spans="14:28">
      <c r="N108" s="134"/>
      <c r="O108" s="135"/>
      <c r="P108" s="135"/>
      <c r="Q108" s="130" t="s">
        <v>115</v>
      </c>
      <c r="R108" s="45" t="s">
        <v>964</v>
      </c>
      <c r="S108" s="45" t="s">
        <v>991</v>
      </c>
      <c r="T108" s="46">
        <v>44323</v>
      </c>
      <c r="U108" s="46">
        <v>44312</v>
      </c>
      <c r="V108" s="45">
        <v>1</v>
      </c>
      <c r="W108" s="45">
        <v>2</v>
      </c>
      <c r="X108" s="45" t="s">
        <v>963</v>
      </c>
      <c r="Y108" s="45">
        <v>1008</v>
      </c>
      <c r="Z108" s="45">
        <v>1012</v>
      </c>
      <c r="AA108" s="45">
        <v>4</v>
      </c>
      <c r="AB108" s="45" t="s">
        <v>481</v>
      </c>
    </row>
    <row r="109" spans="14:28">
      <c r="N109" s="134"/>
      <c r="O109" s="135"/>
      <c r="P109" s="135"/>
      <c r="Q109" s="130" t="s">
        <v>116</v>
      </c>
      <c r="R109" s="45" t="s">
        <v>508</v>
      </c>
      <c r="S109" s="45" t="s">
        <v>1015</v>
      </c>
      <c r="T109" s="46">
        <v>44322</v>
      </c>
      <c r="U109" s="45">
        <v>0</v>
      </c>
      <c r="V109" s="45">
        <v>12</v>
      </c>
      <c r="W109" s="45" t="s">
        <v>1007</v>
      </c>
      <c r="X109" s="45">
        <v>1</v>
      </c>
      <c r="Y109" s="45" t="s">
        <v>1021</v>
      </c>
      <c r="Z109" s="45">
        <v>1009</v>
      </c>
      <c r="AA109" s="45" t="s">
        <v>1022</v>
      </c>
      <c r="AB109" s="47">
        <v>20149</v>
      </c>
    </row>
    <row r="110" spans="14:28">
      <c r="N110" s="134"/>
      <c r="O110" s="136"/>
      <c r="P110" s="135"/>
      <c r="Q110" s="130" t="s">
        <v>117</v>
      </c>
      <c r="R110" s="46">
        <v>44455</v>
      </c>
      <c r="S110" s="45" t="s">
        <v>1012</v>
      </c>
      <c r="T110" s="46">
        <v>44327</v>
      </c>
      <c r="U110" s="46">
        <v>44306</v>
      </c>
      <c r="V110" s="45">
        <v>6</v>
      </c>
      <c r="W110" s="45" t="s">
        <v>476</v>
      </c>
      <c r="X110" s="46">
        <v>44469</v>
      </c>
      <c r="Y110" s="45" t="s">
        <v>814</v>
      </c>
      <c r="Z110" s="45">
        <v>1014</v>
      </c>
      <c r="AA110" s="46">
        <v>44324</v>
      </c>
      <c r="AB110" s="45" t="s">
        <v>516</v>
      </c>
    </row>
    <row r="111" spans="14:28">
      <c r="N111" s="134"/>
      <c r="O111" s="136"/>
      <c r="P111" s="135"/>
      <c r="Q111" s="130" t="s">
        <v>118</v>
      </c>
      <c r="R111" s="46">
        <v>44456</v>
      </c>
      <c r="S111" s="45" t="s">
        <v>1012</v>
      </c>
      <c r="T111" s="46">
        <v>44328</v>
      </c>
      <c r="U111" s="46">
        <v>44307</v>
      </c>
      <c r="V111" s="46">
        <v>44451</v>
      </c>
      <c r="W111" s="45" t="s">
        <v>987</v>
      </c>
      <c r="X111" s="45" t="s">
        <v>503</v>
      </c>
      <c r="Y111" s="45" t="s">
        <v>1023</v>
      </c>
      <c r="Z111" s="45">
        <v>1002</v>
      </c>
      <c r="AA111" s="45" t="s">
        <v>1024</v>
      </c>
      <c r="AB111" s="45" t="s">
        <v>1025</v>
      </c>
    </row>
    <row r="112" spans="14:28">
      <c r="N112" s="134"/>
      <c r="O112" s="135"/>
      <c r="P112" s="135"/>
      <c r="Q112" s="130" t="s">
        <v>119</v>
      </c>
      <c r="R112" s="45" t="s">
        <v>959</v>
      </c>
      <c r="S112" s="45" t="s">
        <v>1004</v>
      </c>
      <c r="T112" s="46">
        <v>44307</v>
      </c>
      <c r="U112" s="46">
        <v>44309</v>
      </c>
      <c r="V112" s="46">
        <v>44458</v>
      </c>
      <c r="W112" s="45">
        <v>0</v>
      </c>
      <c r="X112" s="45" t="s">
        <v>972</v>
      </c>
      <c r="Y112" s="45" t="s">
        <v>515</v>
      </c>
      <c r="Z112" s="45">
        <v>1047</v>
      </c>
      <c r="AA112" s="46">
        <v>44200</v>
      </c>
      <c r="AB112" s="45" t="s">
        <v>513</v>
      </c>
    </row>
    <row r="113" spans="14:28">
      <c r="N113" s="134"/>
      <c r="O113" s="135"/>
      <c r="P113" s="135"/>
      <c r="Q113" s="130" t="s">
        <v>120</v>
      </c>
      <c r="R113" s="45" t="s">
        <v>994</v>
      </c>
      <c r="S113" s="45" t="s">
        <v>970</v>
      </c>
      <c r="T113" s="46">
        <v>44301</v>
      </c>
      <c r="U113" s="46">
        <v>44311</v>
      </c>
      <c r="V113" s="45">
        <v>11</v>
      </c>
      <c r="W113" s="45" t="s">
        <v>1001</v>
      </c>
      <c r="X113" s="45">
        <v>7</v>
      </c>
      <c r="Y113" s="45" t="s">
        <v>810</v>
      </c>
      <c r="Z113" s="45">
        <v>1017</v>
      </c>
      <c r="AA113" s="45" t="s">
        <v>816</v>
      </c>
      <c r="AB113" s="45" t="s">
        <v>817</v>
      </c>
    </row>
    <row r="114" spans="14:28">
      <c r="N114" s="134"/>
      <c r="O114" s="135"/>
      <c r="P114" s="135"/>
      <c r="Q114" s="130" t="s">
        <v>121</v>
      </c>
      <c r="R114" s="45" t="s">
        <v>978</v>
      </c>
      <c r="S114" s="45" t="s">
        <v>983</v>
      </c>
      <c r="T114" s="46">
        <v>44308</v>
      </c>
      <c r="U114" s="46">
        <v>44314</v>
      </c>
      <c r="V114" s="45" t="s">
        <v>980</v>
      </c>
      <c r="W114" s="46">
        <v>44463</v>
      </c>
      <c r="X114" s="45" t="s">
        <v>507</v>
      </c>
      <c r="Y114" s="45">
        <v>1002</v>
      </c>
      <c r="Z114" s="45">
        <v>1006</v>
      </c>
      <c r="AA114" s="45">
        <v>4</v>
      </c>
      <c r="AB114" s="45" t="s">
        <v>481</v>
      </c>
    </row>
    <row r="115" spans="14:28">
      <c r="N115" s="134"/>
      <c r="O115" s="135"/>
      <c r="P115" s="135"/>
      <c r="Q115" s="130" t="s">
        <v>122</v>
      </c>
      <c r="R115" s="45">
        <v>7</v>
      </c>
      <c r="S115" s="45" t="s">
        <v>965</v>
      </c>
      <c r="T115" s="46">
        <v>44305</v>
      </c>
      <c r="U115" s="45">
        <v>4</v>
      </c>
      <c r="V115" s="45">
        <v>8</v>
      </c>
      <c r="W115" s="45" t="s">
        <v>666</v>
      </c>
      <c r="X115" s="45">
        <v>10</v>
      </c>
      <c r="Y115" s="45">
        <v>1010</v>
      </c>
      <c r="Z115" s="45">
        <v>1001</v>
      </c>
      <c r="AA115" s="45">
        <v>-9</v>
      </c>
      <c r="AB115" s="45" t="s">
        <v>726</v>
      </c>
    </row>
    <row r="116" spans="14:28">
      <c r="N116" s="134"/>
      <c r="O116" s="136"/>
      <c r="P116" s="135"/>
      <c r="Q116" s="130" t="s">
        <v>123</v>
      </c>
      <c r="R116" s="46">
        <v>44459</v>
      </c>
      <c r="S116" s="45" t="s">
        <v>1010</v>
      </c>
      <c r="T116" s="46">
        <v>44303</v>
      </c>
      <c r="U116" s="46">
        <v>44303</v>
      </c>
      <c r="V116" s="46">
        <v>44452</v>
      </c>
      <c r="W116" s="45" t="s">
        <v>477</v>
      </c>
      <c r="X116" s="45">
        <v>6</v>
      </c>
      <c r="Y116" s="45" t="s">
        <v>1026</v>
      </c>
      <c r="Z116" s="45">
        <v>1005</v>
      </c>
      <c r="AA116" s="46">
        <v>44294</v>
      </c>
      <c r="AB116" s="45" t="s">
        <v>516</v>
      </c>
    </row>
    <row r="117" spans="14:28">
      <c r="N117" s="134"/>
      <c r="O117" s="135"/>
      <c r="P117" s="135"/>
      <c r="Q117" s="130" t="s">
        <v>124</v>
      </c>
      <c r="R117" s="45">
        <v>1</v>
      </c>
      <c r="S117" s="45" t="s">
        <v>995</v>
      </c>
      <c r="T117" s="46">
        <v>44309</v>
      </c>
      <c r="U117" s="45">
        <v>5</v>
      </c>
      <c r="V117" s="45">
        <v>4</v>
      </c>
      <c r="W117" s="45" t="s">
        <v>962</v>
      </c>
      <c r="X117" s="45">
        <v>0</v>
      </c>
      <c r="Y117" s="45" t="s">
        <v>512</v>
      </c>
      <c r="Z117" s="45">
        <v>1001</v>
      </c>
      <c r="AA117" s="46">
        <v>44442</v>
      </c>
      <c r="AB117" s="45" t="s">
        <v>513</v>
      </c>
    </row>
    <row r="118" spans="14:28">
      <c r="N118" s="134"/>
      <c r="O118" s="136"/>
      <c r="P118" s="135"/>
      <c r="Q118" s="130" t="s">
        <v>125</v>
      </c>
      <c r="R118" s="46">
        <v>44458</v>
      </c>
      <c r="S118" s="45" t="s">
        <v>999</v>
      </c>
      <c r="T118" s="46">
        <v>44306</v>
      </c>
      <c r="U118" s="45">
        <v>2</v>
      </c>
      <c r="V118" s="45">
        <v>7</v>
      </c>
      <c r="W118" s="45">
        <v>519</v>
      </c>
      <c r="X118" s="45">
        <v>5</v>
      </c>
      <c r="Y118" s="45" t="s">
        <v>818</v>
      </c>
      <c r="Z118" s="45">
        <v>1001</v>
      </c>
      <c r="AA118" s="46">
        <v>44288</v>
      </c>
      <c r="AB118" s="45" t="s">
        <v>819</v>
      </c>
    </row>
    <row r="119" spans="14:28">
      <c r="N119" s="134"/>
      <c r="O119" s="136"/>
      <c r="P119" s="135"/>
      <c r="Q119" s="130" t="s">
        <v>126</v>
      </c>
      <c r="R119" s="46">
        <v>44462</v>
      </c>
      <c r="S119" s="45" t="s">
        <v>986</v>
      </c>
      <c r="T119" s="46">
        <v>44314</v>
      </c>
      <c r="U119" s="46">
        <v>44304</v>
      </c>
      <c r="V119" s="45">
        <v>9</v>
      </c>
      <c r="W119" s="45">
        <v>494</v>
      </c>
      <c r="X119" s="46">
        <v>44467</v>
      </c>
      <c r="Y119" s="45" t="s">
        <v>820</v>
      </c>
      <c r="Z119" s="45">
        <v>1007</v>
      </c>
      <c r="AA119" s="45" t="s">
        <v>821</v>
      </c>
      <c r="AB119" s="45" t="s">
        <v>822</v>
      </c>
    </row>
    <row r="120" spans="14:28">
      <c r="N120" s="134"/>
      <c r="O120" s="135"/>
      <c r="P120" s="135"/>
      <c r="Q120" s="130" t="s">
        <v>127</v>
      </c>
      <c r="R120" s="45" t="s">
        <v>509</v>
      </c>
      <c r="S120" s="45" t="s">
        <v>1016</v>
      </c>
      <c r="T120" s="46">
        <v>44302</v>
      </c>
      <c r="U120" s="46">
        <v>44305</v>
      </c>
      <c r="V120" s="46">
        <v>44459</v>
      </c>
      <c r="W120" s="45" t="s">
        <v>998</v>
      </c>
      <c r="X120" s="45" t="s">
        <v>506</v>
      </c>
      <c r="Y120" s="45" t="s">
        <v>806</v>
      </c>
      <c r="Z120" s="45">
        <v>1010</v>
      </c>
      <c r="AA120" s="45" t="s">
        <v>823</v>
      </c>
      <c r="AB120" s="45" t="s">
        <v>824</v>
      </c>
    </row>
    <row r="121" spans="14:28">
      <c r="N121" s="134"/>
      <c r="O121" s="135"/>
      <c r="P121" s="135"/>
      <c r="Q121" s="130" t="s">
        <v>128</v>
      </c>
      <c r="R121" s="45" t="s">
        <v>973</v>
      </c>
      <c r="S121" s="45" t="s">
        <v>1014</v>
      </c>
      <c r="T121" s="45">
        <v>0</v>
      </c>
      <c r="U121" s="45" t="s">
        <v>787</v>
      </c>
      <c r="V121" s="46">
        <v>44453</v>
      </c>
      <c r="W121" s="45" t="s">
        <v>1009</v>
      </c>
      <c r="X121" s="45" t="s">
        <v>981</v>
      </c>
      <c r="Y121" s="45">
        <v>1005</v>
      </c>
      <c r="Z121" s="45">
        <v>1009</v>
      </c>
      <c r="AA121" s="45">
        <v>4</v>
      </c>
      <c r="AB121" s="45" t="s">
        <v>481</v>
      </c>
    </row>
    <row r="122" spans="14:28">
      <c r="N122" s="12"/>
      <c r="O122" s="12"/>
      <c r="P122" s="12"/>
    </row>
    <row r="123" spans="14:28">
      <c r="N123" s="137"/>
      <c r="O123" s="138"/>
      <c r="P123" s="12"/>
      <c r="Q123" s="48" t="s">
        <v>775</v>
      </c>
      <c r="R123" s="49" t="s">
        <v>1027</v>
      </c>
    </row>
    <row r="124" spans="14:28">
      <c r="N124" s="137"/>
      <c r="O124" s="138"/>
      <c r="P124" s="12"/>
      <c r="Q124" s="48" t="s">
        <v>825</v>
      </c>
      <c r="R124" s="49" t="s">
        <v>1017</v>
      </c>
    </row>
    <row r="125" spans="14:28" ht="28.8">
      <c r="N125" s="137"/>
      <c r="O125" s="138"/>
      <c r="P125" s="12"/>
      <c r="Q125" s="48" t="s">
        <v>777</v>
      </c>
      <c r="R125" s="49" t="s">
        <v>1028</v>
      </c>
    </row>
    <row r="126" spans="14:28">
      <c r="N126" s="137"/>
      <c r="O126" s="138"/>
      <c r="P126" s="12"/>
      <c r="Q126" s="48" t="s">
        <v>778</v>
      </c>
      <c r="R126" s="49">
        <v>27253</v>
      </c>
    </row>
    <row r="127" spans="14:28" ht="28.8">
      <c r="N127" s="137"/>
      <c r="O127" s="138"/>
      <c r="P127" s="12"/>
      <c r="Q127" s="48" t="s">
        <v>779</v>
      </c>
      <c r="R127" s="49" t="s">
        <v>481</v>
      </c>
    </row>
    <row r="128" spans="14:28" ht="43.2">
      <c r="N128" s="137"/>
      <c r="O128" s="138"/>
      <c r="P128" s="12"/>
      <c r="Q128" s="48" t="s">
        <v>780</v>
      </c>
      <c r="R128" s="49"/>
    </row>
    <row r="129" spans="14:28" ht="43.2">
      <c r="N129" s="137"/>
      <c r="O129" s="138"/>
      <c r="P129" s="12"/>
      <c r="Q129" s="48" t="s">
        <v>781</v>
      </c>
      <c r="R129" s="49"/>
    </row>
    <row r="130" spans="14:28" ht="28.8">
      <c r="N130" s="137"/>
      <c r="O130" s="138"/>
      <c r="P130" s="12"/>
      <c r="Q130" s="48" t="s">
        <v>782</v>
      </c>
      <c r="R130" s="49">
        <v>0</v>
      </c>
    </row>
    <row r="131" spans="14:28">
      <c r="N131" s="12"/>
      <c r="O131" s="12"/>
      <c r="P131" s="12"/>
    </row>
    <row r="132" spans="14:28">
      <c r="N132" s="139"/>
      <c r="O132" s="12"/>
      <c r="P132" s="12"/>
      <c r="Q132" s="50" t="s">
        <v>170</v>
      </c>
    </row>
    <row r="133" spans="14:28">
      <c r="N133" s="12"/>
      <c r="O133" s="12"/>
      <c r="P133" s="12"/>
    </row>
    <row r="134" spans="14:28">
      <c r="N134" s="140"/>
      <c r="O134" s="12"/>
      <c r="P134" s="12"/>
      <c r="Q134" t="s">
        <v>783</v>
      </c>
    </row>
    <row r="135" spans="14:28">
      <c r="N135" s="140"/>
      <c r="O135" s="12"/>
      <c r="P135" s="12"/>
      <c r="Q135" t="s">
        <v>795</v>
      </c>
    </row>
    <row r="136" spans="14:28"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4:28"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</sheetData>
  <conditionalFormatting sqref="L2:M2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Q132" r:id="rId1" display="https://miau.my-x.hu/myx-free/coco/test/875060220210623141521.html" xr:uid="{00000000-0004-0000-02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38"/>
  <sheetViews>
    <sheetView zoomScale="46" zoomScaleNormal="90" workbookViewId="0"/>
  </sheetViews>
  <sheetFormatPr defaultColWidth="11.5546875" defaultRowHeight="14.4"/>
  <cols>
    <col min="1" max="1" width="23.44140625" bestFit="1" customWidth="1"/>
    <col min="12" max="12" width="11.44140625" style="11"/>
  </cols>
  <sheetData>
    <row r="1" spans="1:24" ht="97.2" thickBot="1">
      <c r="A1" s="86" t="str">
        <f>'EU-27'!A32</f>
        <v>Länder</v>
      </c>
      <c r="B1" s="86" t="s">
        <v>87</v>
      </c>
      <c r="C1" s="86" t="s">
        <v>224</v>
      </c>
      <c r="D1" s="86" t="s">
        <v>225</v>
      </c>
      <c r="E1" s="86" t="s">
        <v>226</v>
      </c>
      <c r="F1" s="86" t="s">
        <v>227</v>
      </c>
      <c r="G1" s="86" t="s">
        <v>230</v>
      </c>
      <c r="H1" s="86" t="s">
        <v>519</v>
      </c>
      <c r="I1" s="86" t="s">
        <v>474</v>
      </c>
      <c r="J1" s="87" t="s">
        <v>160</v>
      </c>
      <c r="K1" s="87" t="s">
        <v>750</v>
      </c>
      <c r="L1" s="124"/>
      <c r="M1" s="54"/>
    </row>
    <row r="2" spans="1:24" ht="16.2" thickBot="1">
      <c r="A2" s="11" t="str">
        <f>'EU-27'!A33</f>
        <v>Austria/Österreich</v>
      </c>
      <c r="B2" s="76">
        <v>6</v>
      </c>
      <c r="C2" s="44">
        <v>10</v>
      </c>
      <c r="D2" s="44">
        <f>'EU-27'!H33</f>
        <v>4</v>
      </c>
      <c r="E2" s="44">
        <v>3</v>
      </c>
      <c r="F2" s="44">
        <v>20</v>
      </c>
      <c r="G2" s="44">
        <v>13</v>
      </c>
      <c r="H2" s="231">
        <f>21.37+1000</f>
        <v>1021.37</v>
      </c>
      <c r="I2" s="233">
        <v>1040.3</v>
      </c>
      <c r="J2" s="189">
        <f>I2-H2</f>
        <v>18.92999999999995</v>
      </c>
      <c r="K2" s="171">
        <f>RANK(J2,J$2:J$28,0)</f>
        <v>6</v>
      </c>
      <c r="M2" s="1"/>
    </row>
    <row r="3" spans="1:24" ht="16.2" thickBot="1">
      <c r="A3" s="11" t="str">
        <f>'EU-27'!A34</f>
        <v>Belgium/Belgien</v>
      </c>
      <c r="B3" s="76">
        <v>8</v>
      </c>
      <c r="C3" s="44">
        <v>12</v>
      </c>
      <c r="D3" s="44">
        <f>'EU-27'!H34</f>
        <v>9</v>
      </c>
      <c r="E3" s="44">
        <v>1</v>
      </c>
      <c r="F3" s="44">
        <v>22</v>
      </c>
      <c r="G3" s="44">
        <v>7</v>
      </c>
      <c r="H3" s="232">
        <f>42.46+1000</f>
        <v>1042.46</v>
      </c>
      <c r="I3" s="233">
        <v>1049.3</v>
      </c>
      <c r="J3" s="189">
        <f t="shared" ref="J3:J28" si="0">I3-H3</f>
        <v>6.8399999999999181</v>
      </c>
      <c r="K3" s="171">
        <f t="shared" ref="K3:K28" si="1">RANK(J3,J$2:J$28,0)</f>
        <v>10</v>
      </c>
    </row>
    <row r="4" spans="1:24" ht="16.2" thickBot="1">
      <c r="A4" s="11" t="str">
        <f>'EU-27'!A35</f>
        <v>Bulgaria/Bulgarien</v>
      </c>
      <c r="B4" s="76">
        <v>27</v>
      </c>
      <c r="C4" s="44">
        <v>4</v>
      </c>
      <c r="D4" s="44">
        <f>'EU-27'!H35</f>
        <v>20</v>
      </c>
      <c r="E4" s="44">
        <v>25</v>
      </c>
      <c r="F4" s="44">
        <v>2</v>
      </c>
      <c r="G4" s="44">
        <v>19</v>
      </c>
      <c r="H4" s="231">
        <f>40+1000</f>
        <v>1040</v>
      </c>
      <c r="I4" s="233">
        <v>1035.4000000000001</v>
      </c>
      <c r="J4" s="189">
        <f t="shared" si="0"/>
        <v>-4.5999999999999091</v>
      </c>
      <c r="K4" s="171">
        <f t="shared" si="1"/>
        <v>13</v>
      </c>
    </row>
    <row r="5" spans="1:24" ht="19.5" customHeight="1" thickBot="1">
      <c r="A5" s="11" t="str">
        <f>'EU-27'!A36</f>
        <v>Croatia/Kroatien</v>
      </c>
      <c r="B5" s="76">
        <v>25</v>
      </c>
      <c r="C5" s="44">
        <v>21</v>
      </c>
      <c r="D5" s="44">
        <f>'EU-27'!H36</f>
        <v>19</v>
      </c>
      <c r="E5" s="44">
        <v>17</v>
      </c>
      <c r="F5" s="44">
        <v>8</v>
      </c>
      <c r="G5" s="44">
        <v>22</v>
      </c>
      <c r="H5" s="232">
        <f>24.69+1000</f>
        <v>1024.69</v>
      </c>
      <c r="I5" s="233">
        <v>1001.5</v>
      </c>
      <c r="J5" s="189">
        <f t="shared" si="0"/>
        <v>-23.190000000000055</v>
      </c>
      <c r="K5" s="171">
        <f t="shared" si="1"/>
        <v>24</v>
      </c>
      <c r="M5" s="91" t="s">
        <v>88</v>
      </c>
      <c r="N5" s="92">
        <v>4331363</v>
      </c>
      <c r="O5" s="91" t="s">
        <v>89</v>
      </c>
      <c r="P5" s="92">
        <v>27</v>
      </c>
      <c r="Q5" s="91" t="s">
        <v>90</v>
      </c>
      <c r="R5" s="92">
        <v>6</v>
      </c>
      <c r="S5" s="91" t="s">
        <v>91</v>
      </c>
      <c r="T5" s="92">
        <v>27</v>
      </c>
      <c r="U5" s="91" t="s">
        <v>92</v>
      </c>
      <c r="V5" s="92">
        <v>0</v>
      </c>
      <c r="W5" s="91" t="s">
        <v>93</v>
      </c>
      <c r="X5" s="92" t="s">
        <v>520</v>
      </c>
    </row>
    <row r="6" spans="1:24" ht="16.2" thickBot="1">
      <c r="A6" s="11" t="str">
        <f>'EU-27'!A37</f>
        <v>Cyprus/Zypern</v>
      </c>
      <c r="B6" s="76">
        <v>14</v>
      </c>
      <c r="C6" s="44">
        <v>15</v>
      </c>
      <c r="D6" s="44">
        <f>'EU-27'!H37</f>
        <v>18</v>
      </c>
      <c r="E6" s="44">
        <v>23</v>
      </c>
      <c r="F6" s="44">
        <v>16</v>
      </c>
      <c r="G6" s="44">
        <v>2</v>
      </c>
      <c r="H6" s="231">
        <f>31.8+1000</f>
        <v>1031.8</v>
      </c>
      <c r="I6" s="233">
        <v>1026.4000000000001</v>
      </c>
      <c r="J6" s="189">
        <f t="shared" si="0"/>
        <v>-5.3999999999998636</v>
      </c>
      <c r="K6" s="171">
        <f t="shared" si="1"/>
        <v>21</v>
      </c>
      <c r="M6" s="93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</row>
    <row r="7" spans="1:24" ht="16.2" thickBot="1">
      <c r="A7" s="11" t="str">
        <f>'EU-27'!A38</f>
        <v>Czech Republic/Tschechien</v>
      </c>
      <c r="B7" s="76">
        <v>17</v>
      </c>
      <c r="C7" s="44">
        <v>1</v>
      </c>
      <c r="D7" s="44">
        <f>'EU-27'!H38</f>
        <v>24</v>
      </c>
      <c r="E7" s="44">
        <v>7</v>
      </c>
      <c r="F7" s="44">
        <v>6</v>
      </c>
      <c r="G7" s="44">
        <v>24</v>
      </c>
      <c r="H7" s="232">
        <f>26.66+1000</f>
        <v>1026.6600000000001</v>
      </c>
      <c r="I7" s="233">
        <v>1036.4000000000001</v>
      </c>
      <c r="J7" s="189">
        <f t="shared" si="0"/>
        <v>9.7400000000000091</v>
      </c>
      <c r="K7" s="171">
        <f t="shared" si="1"/>
        <v>8</v>
      </c>
      <c r="M7" s="95" t="s">
        <v>94</v>
      </c>
      <c r="N7" s="95" t="s">
        <v>95</v>
      </c>
      <c r="O7" s="95" t="s">
        <v>96</v>
      </c>
      <c r="P7" s="95" t="s">
        <v>97</v>
      </c>
      <c r="Q7" s="95" t="s">
        <v>98</v>
      </c>
      <c r="R7" s="95" t="s">
        <v>99</v>
      </c>
      <c r="S7" s="95" t="s">
        <v>100</v>
      </c>
      <c r="T7" s="95" t="s">
        <v>521</v>
      </c>
      <c r="U7" s="94"/>
      <c r="V7" s="94"/>
      <c r="W7" s="94"/>
      <c r="X7" s="94"/>
    </row>
    <row r="8" spans="1:24" ht="16.2" thickBot="1">
      <c r="A8" s="11" t="str">
        <f>'EU-27'!A39</f>
        <v>Denmark/Dänemark</v>
      </c>
      <c r="B8" s="76">
        <v>3</v>
      </c>
      <c r="C8" s="44">
        <v>13</v>
      </c>
      <c r="D8" s="44">
        <f>'EU-27'!H39</f>
        <v>2</v>
      </c>
      <c r="E8" s="44">
        <v>2</v>
      </c>
      <c r="F8" s="44">
        <v>26</v>
      </c>
      <c r="G8" s="44">
        <v>12</v>
      </c>
      <c r="H8" s="231">
        <f>24.25+1000</f>
        <v>1024.25</v>
      </c>
      <c r="I8" s="233">
        <v>1019.4</v>
      </c>
      <c r="J8" s="189">
        <f t="shared" si="0"/>
        <v>-4.8500000000000227</v>
      </c>
      <c r="K8" s="171">
        <f t="shared" si="1"/>
        <v>16</v>
      </c>
      <c r="M8" s="95" t="s">
        <v>102</v>
      </c>
      <c r="N8" s="85">
        <v>6</v>
      </c>
      <c r="O8" s="85">
        <v>10</v>
      </c>
      <c r="P8" s="85">
        <v>4</v>
      </c>
      <c r="Q8" s="85">
        <v>3</v>
      </c>
      <c r="R8" s="85">
        <v>20</v>
      </c>
      <c r="S8" s="85">
        <v>13</v>
      </c>
      <c r="T8" s="85">
        <v>1021.4</v>
      </c>
      <c r="U8" s="94"/>
      <c r="V8" s="94"/>
      <c r="W8" s="94"/>
      <c r="X8" s="94"/>
    </row>
    <row r="9" spans="1:24" ht="16.2" thickBot="1">
      <c r="A9" s="112" t="str">
        <f>'EU-27'!A40</f>
        <v>Estonia/Estland</v>
      </c>
      <c r="B9" s="76">
        <v>16</v>
      </c>
      <c r="C9" s="44">
        <v>19</v>
      </c>
      <c r="D9" s="44">
        <f>'EU-27'!H40</f>
        <v>16</v>
      </c>
      <c r="E9" s="44">
        <v>11</v>
      </c>
      <c r="F9" s="44">
        <v>11</v>
      </c>
      <c r="G9" s="44">
        <v>8</v>
      </c>
      <c r="H9" s="232">
        <f>20.8+1000</f>
        <v>1020.8</v>
      </c>
      <c r="I9" s="233">
        <v>1046.3</v>
      </c>
      <c r="J9" s="189">
        <f t="shared" si="0"/>
        <v>25.5</v>
      </c>
      <c r="K9" s="171">
        <f t="shared" si="1"/>
        <v>3</v>
      </c>
      <c r="M9" s="95" t="s">
        <v>103</v>
      </c>
      <c r="N9" s="85">
        <v>8</v>
      </c>
      <c r="O9" s="85">
        <v>12</v>
      </c>
      <c r="P9" s="85">
        <v>9</v>
      </c>
      <c r="Q9" s="85">
        <v>1</v>
      </c>
      <c r="R9" s="85">
        <v>22</v>
      </c>
      <c r="S9" s="85">
        <v>7</v>
      </c>
      <c r="T9" s="85">
        <v>1042.5</v>
      </c>
      <c r="U9" s="94"/>
      <c r="V9" s="94"/>
      <c r="W9" s="94"/>
      <c r="X9" s="94"/>
    </row>
    <row r="10" spans="1:24" ht="16.2" thickBot="1">
      <c r="A10" s="11" t="str">
        <f>'EU-27'!A41</f>
        <v>Finland/Finnland</v>
      </c>
      <c r="B10" s="76">
        <v>7</v>
      </c>
      <c r="C10" s="44">
        <v>18</v>
      </c>
      <c r="D10" s="44">
        <f>'EU-27'!H41</f>
        <v>6</v>
      </c>
      <c r="E10" s="44">
        <v>9</v>
      </c>
      <c r="F10" s="44">
        <v>21</v>
      </c>
      <c r="G10" s="44">
        <v>4</v>
      </c>
      <c r="H10" s="231">
        <f>22.8+1000</f>
        <v>1022.8</v>
      </c>
      <c r="I10" s="233">
        <v>1017.5</v>
      </c>
      <c r="J10" s="189">
        <f t="shared" si="0"/>
        <v>-5.2999999999999545</v>
      </c>
      <c r="K10" s="171">
        <f t="shared" si="1"/>
        <v>20</v>
      </c>
      <c r="M10" s="95" t="s">
        <v>104</v>
      </c>
      <c r="N10" s="85">
        <v>27</v>
      </c>
      <c r="O10" s="85">
        <v>4</v>
      </c>
      <c r="P10" s="85">
        <v>20</v>
      </c>
      <c r="Q10" s="85">
        <v>25</v>
      </c>
      <c r="R10" s="85">
        <v>2</v>
      </c>
      <c r="S10" s="85">
        <v>19</v>
      </c>
      <c r="T10" s="85">
        <v>1040</v>
      </c>
      <c r="U10" s="94"/>
      <c r="V10" s="94"/>
      <c r="W10" s="94"/>
      <c r="X10" s="94"/>
    </row>
    <row r="11" spans="1:24" ht="16.2" thickBot="1">
      <c r="A11" s="11" t="str">
        <f>'EU-27'!A42</f>
        <v>France/Frankreich</v>
      </c>
      <c r="B11" s="76">
        <v>10</v>
      </c>
      <c r="C11" s="44">
        <v>15</v>
      </c>
      <c r="D11" s="44">
        <f>'EU-27'!H42</f>
        <v>15</v>
      </c>
      <c r="E11" s="44">
        <v>4</v>
      </c>
      <c r="F11" s="44">
        <v>24</v>
      </c>
      <c r="G11" s="44">
        <v>11</v>
      </c>
      <c r="H11" s="232">
        <f>46.39+1000</f>
        <v>1046.3900000000001</v>
      </c>
      <c r="I11" s="233">
        <v>1017.5</v>
      </c>
      <c r="J11" s="189">
        <f t="shared" si="0"/>
        <v>-28.8900000000001</v>
      </c>
      <c r="K11" s="171">
        <f t="shared" si="1"/>
        <v>25</v>
      </c>
      <c r="M11" s="95" t="s">
        <v>105</v>
      </c>
      <c r="N11" s="85">
        <v>25</v>
      </c>
      <c r="O11" s="85">
        <v>21</v>
      </c>
      <c r="P11" s="85">
        <v>19</v>
      </c>
      <c r="Q11" s="85">
        <v>17</v>
      </c>
      <c r="R11" s="85">
        <v>8</v>
      </c>
      <c r="S11" s="85">
        <v>22</v>
      </c>
      <c r="T11" s="85">
        <v>1024.7</v>
      </c>
      <c r="U11" s="94"/>
      <c r="V11" s="94"/>
      <c r="W11" s="94"/>
      <c r="X11" s="94"/>
    </row>
    <row r="12" spans="1:24" ht="16.2" thickBot="1">
      <c r="A12" s="111" t="str">
        <f>'EU-27'!A43</f>
        <v>Germany/Deutschland</v>
      </c>
      <c r="B12" s="76">
        <v>9</v>
      </c>
      <c r="C12" s="44">
        <v>4</v>
      </c>
      <c r="D12" s="44">
        <f>'EU-27'!H43</f>
        <v>16</v>
      </c>
      <c r="E12" s="44">
        <v>8</v>
      </c>
      <c r="F12" s="44">
        <v>17</v>
      </c>
      <c r="G12" s="44">
        <v>18</v>
      </c>
      <c r="H12" s="231">
        <f>34.51+1000</f>
        <v>1034.51</v>
      </c>
      <c r="I12" s="233">
        <v>1060.2</v>
      </c>
      <c r="J12" s="189">
        <f t="shared" si="0"/>
        <v>25.690000000000055</v>
      </c>
      <c r="K12" s="171">
        <f t="shared" si="1"/>
        <v>2</v>
      </c>
      <c r="M12" s="95" t="s">
        <v>106</v>
      </c>
      <c r="N12" s="85">
        <v>14</v>
      </c>
      <c r="O12" s="85">
        <v>15</v>
      </c>
      <c r="P12" s="85">
        <v>18</v>
      </c>
      <c r="Q12" s="85">
        <v>23</v>
      </c>
      <c r="R12" s="85">
        <v>16</v>
      </c>
      <c r="S12" s="85">
        <v>2</v>
      </c>
      <c r="T12" s="85">
        <v>1031.8</v>
      </c>
      <c r="U12" s="94"/>
      <c r="V12" s="94"/>
      <c r="W12" s="94"/>
      <c r="X12" s="94"/>
    </row>
    <row r="13" spans="1:24" ht="16.2" thickBot="1">
      <c r="A13" s="11" t="str">
        <f>'EU-27'!A44</f>
        <v>Greece/Griechenland</v>
      </c>
      <c r="B13" s="76">
        <v>20</v>
      </c>
      <c r="C13" s="44">
        <v>27</v>
      </c>
      <c r="D13" s="44">
        <f>'EU-27'!H44</f>
        <v>26</v>
      </c>
      <c r="E13" s="44">
        <v>22</v>
      </c>
      <c r="F13" s="44">
        <v>14</v>
      </c>
      <c r="G13" s="44">
        <v>16</v>
      </c>
      <c r="H13" s="232">
        <f>38.57+1000</f>
        <v>1038.57</v>
      </c>
      <c r="I13" s="233">
        <v>997.6</v>
      </c>
      <c r="J13" s="189">
        <f t="shared" si="0"/>
        <v>-40.969999999999914</v>
      </c>
      <c r="K13" s="171">
        <f t="shared" si="1"/>
        <v>26</v>
      </c>
      <c r="M13" s="95" t="s">
        <v>107</v>
      </c>
      <c r="N13" s="85">
        <v>17</v>
      </c>
      <c r="O13" s="85">
        <v>1</v>
      </c>
      <c r="P13" s="85">
        <v>24</v>
      </c>
      <c r="Q13" s="85">
        <v>7</v>
      </c>
      <c r="R13" s="85">
        <v>6</v>
      </c>
      <c r="S13" s="85">
        <v>24</v>
      </c>
      <c r="T13" s="85">
        <v>1026.7</v>
      </c>
      <c r="U13" s="94"/>
      <c r="V13" s="94"/>
      <c r="W13" s="94"/>
      <c r="X13" s="94"/>
    </row>
    <row r="14" spans="1:24" ht="16.2" thickBot="1">
      <c r="A14" s="11" t="str">
        <f>'EU-27'!A45</f>
        <v>Hungary/Ungarn</v>
      </c>
      <c r="B14" s="76">
        <v>23</v>
      </c>
      <c r="C14" s="44">
        <v>8</v>
      </c>
      <c r="D14" s="44">
        <f>'EU-27'!H45</f>
        <v>21</v>
      </c>
      <c r="E14" s="44">
        <v>27</v>
      </c>
      <c r="F14" s="44">
        <v>4</v>
      </c>
      <c r="G14" s="44">
        <v>24</v>
      </c>
      <c r="H14" s="231">
        <f>35.17+1000</f>
        <v>1035.17</v>
      </c>
      <c r="I14" s="233">
        <v>1030.4000000000001</v>
      </c>
      <c r="J14" s="189">
        <f t="shared" si="0"/>
        <v>-4.7699999999999818</v>
      </c>
      <c r="K14" s="171">
        <f t="shared" si="1"/>
        <v>15</v>
      </c>
      <c r="M14" s="95" t="s">
        <v>108</v>
      </c>
      <c r="N14" s="85">
        <v>3</v>
      </c>
      <c r="O14" s="85">
        <v>13</v>
      </c>
      <c r="P14" s="85">
        <v>2</v>
      </c>
      <c r="Q14" s="85">
        <v>2</v>
      </c>
      <c r="R14" s="85">
        <v>26</v>
      </c>
      <c r="S14" s="85">
        <v>12</v>
      </c>
      <c r="T14" s="85">
        <v>1024.3</v>
      </c>
      <c r="U14" s="94"/>
      <c r="V14" s="94"/>
      <c r="W14" s="94"/>
      <c r="X14" s="94"/>
    </row>
    <row r="15" spans="1:24" ht="16.2" thickBot="1">
      <c r="A15" s="11" t="str">
        <f>'EU-27'!A46</f>
        <v>Ireland/Irland</v>
      </c>
      <c r="B15" s="76">
        <v>2</v>
      </c>
      <c r="C15" s="44">
        <v>9</v>
      </c>
      <c r="D15" s="44">
        <f>'EU-27'!H46</f>
        <v>5</v>
      </c>
      <c r="E15" s="44">
        <v>26</v>
      </c>
      <c r="F15" s="44">
        <v>25</v>
      </c>
      <c r="G15" s="44">
        <v>1</v>
      </c>
      <c r="H15" s="232">
        <f>44.52+1000</f>
        <v>1044.52</v>
      </c>
      <c r="I15" s="233">
        <v>1039.3</v>
      </c>
      <c r="J15" s="189">
        <f t="shared" si="0"/>
        <v>-5.2200000000000273</v>
      </c>
      <c r="K15" s="171">
        <f t="shared" si="1"/>
        <v>19</v>
      </c>
      <c r="M15" s="95" t="s">
        <v>109</v>
      </c>
      <c r="N15" s="85">
        <v>16</v>
      </c>
      <c r="O15" s="85">
        <v>19</v>
      </c>
      <c r="P15" s="85">
        <v>16</v>
      </c>
      <c r="Q15" s="85">
        <v>11</v>
      </c>
      <c r="R15" s="85">
        <v>11</v>
      </c>
      <c r="S15" s="85">
        <v>8</v>
      </c>
      <c r="T15" s="85">
        <v>1020.8</v>
      </c>
      <c r="U15" s="94"/>
      <c r="V15" s="94"/>
      <c r="W15" s="94"/>
      <c r="X15" s="94"/>
    </row>
    <row r="16" spans="1:24" ht="16.2" thickBot="1">
      <c r="A16" s="119" t="str">
        <f>'EU-27'!A47</f>
        <v>Italy/Italien</v>
      </c>
      <c r="B16" s="76">
        <v>12</v>
      </c>
      <c r="C16" s="44">
        <v>25</v>
      </c>
      <c r="D16" s="44">
        <f>'EU-27'!H47</f>
        <v>27</v>
      </c>
      <c r="E16" s="44">
        <v>15</v>
      </c>
      <c r="F16" s="44">
        <v>18</v>
      </c>
      <c r="G16" s="44">
        <v>26</v>
      </c>
      <c r="H16" s="231">
        <f>45.02+1000</f>
        <v>1045.02</v>
      </c>
      <c r="I16" s="233">
        <v>1002.5</v>
      </c>
      <c r="J16" s="189">
        <f t="shared" si="0"/>
        <v>-42.519999999999982</v>
      </c>
      <c r="K16" s="171">
        <f t="shared" si="1"/>
        <v>27</v>
      </c>
      <c r="M16" s="95" t="s">
        <v>110</v>
      </c>
      <c r="N16" s="85">
        <v>7</v>
      </c>
      <c r="O16" s="85">
        <v>18</v>
      </c>
      <c r="P16" s="85">
        <v>6</v>
      </c>
      <c r="Q16" s="85">
        <v>9</v>
      </c>
      <c r="R16" s="85">
        <v>21</v>
      </c>
      <c r="S16" s="85">
        <v>4</v>
      </c>
      <c r="T16" s="85">
        <v>1022.8</v>
      </c>
      <c r="U16" s="94"/>
      <c r="V16" s="94"/>
      <c r="W16" s="94"/>
      <c r="X16" s="94"/>
    </row>
    <row r="17" spans="1:24" ht="16.2" thickBot="1">
      <c r="A17" s="11" t="str">
        <f>'EU-27'!A48</f>
        <v>Latvia/Lettland</v>
      </c>
      <c r="B17" s="76">
        <v>22</v>
      </c>
      <c r="C17" s="44">
        <v>22</v>
      </c>
      <c r="D17" s="44">
        <f>'EU-27'!H48</f>
        <v>11</v>
      </c>
      <c r="E17" s="44">
        <v>21</v>
      </c>
      <c r="F17" s="44">
        <v>9</v>
      </c>
      <c r="G17" s="44">
        <v>13</v>
      </c>
      <c r="H17" s="232">
        <f>36.77+1000</f>
        <v>1036.77</v>
      </c>
      <c r="I17" s="233">
        <v>1036.9000000000001</v>
      </c>
      <c r="J17" s="189">
        <f t="shared" si="0"/>
        <v>0.13000000000010914</v>
      </c>
      <c r="K17" s="171">
        <f t="shared" si="1"/>
        <v>11</v>
      </c>
      <c r="M17" s="95" t="s">
        <v>111</v>
      </c>
      <c r="N17" s="85">
        <v>10</v>
      </c>
      <c r="O17" s="85">
        <v>15</v>
      </c>
      <c r="P17" s="85">
        <v>15</v>
      </c>
      <c r="Q17" s="85">
        <v>4</v>
      </c>
      <c r="R17" s="85">
        <v>24</v>
      </c>
      <c r="S17" s="85">
        <v>11</v>
      </c>
      <c r="T17" s="85">
        <v>1046.4000000000001</v>
      </c>
      <c r="U17" s="94"/>
      <c r="V17" s="94"/>
      <c r="W17" s="94"/>
      <c r="X17" s="94"/>
    </row>
    <row r="18" spans="1:24" ht="16.2" thickBot="1">
      <c r="A18" s="11" t="str">
        <f>'EU-27'!A49</f>
        <v>Lithuania/Lithauen</v>
      </c>
      <c r="B18" s="76">
        <v>21</v>
      </c>
      <c r="C18" s="44">
        <v>22</v>
      </c>
      <c r="D18" s="44">
        <f>'EU-27'!H49</f>
        <v>10</v>
      </c>
      <c r="E18" s="44">
        <v>14</v>
      </c>
      <c r="F18" s="44">
        <v>7</v>
      </c>
      <c r="G18" s="44">
        <v>6</v>
      </c>
      <c r="H18" s="231">
        <f>36.51+1000</f>
        <v>1036.51</v>
      </c>
      <c r="I18" s="233">
        <v>1054.8</v>
      </c>
      <c r="J18" s="189">
        <f t="shared" si="0"/>
        <v>18.289999999999964</v>
      </c>
      <c r="K18" s="171">
        <f t="shared" si="1"/>
        <v>7</v>
      </c>
      <c r="M18" s="95" t="s">
        <v>112</v>
      </c>
      <c r="N18" s="85">
        <v>9</v>
      </c>
      <c r="O18" s="85">
        <v>4</v>
      </c>
      <c r="P18" s="85">
        <v>16</v>
      </c>
      <c r="Q18" s="85">
        <v>8</v>
      </c>
      <c r="R18" s="85">
        <v>17</v>
      </c>
      <c r="S18" s="85">
        <v>18</v>
      </c>
      <c r="T18" s="85">
        <v>1034.5</v>
      </c>
      <c r="U18" s="94"/>
      <c r="V18" s="94"/>
      <c r="W18" s="94"/>
      <c r="X18" s="94"/>
    </row>
    <row r="19" spans="1:24" ht="16.2" thickBot="1">
      <c r="A19" s="11" t="str">
        <f>'EU-27'!A50</f>
        <v>Luxembourg/Luxemburg</v>
      </c>
      <c r="B19" s="76">
        <v>1</v>
      </c>
      <c r="C19" s="44">
        <v>17</v>
      </c>
      <c r="D19" s="44">
        <f>'EU-27'!H50</f>
        <v>8</v>
      </c>
      <c r="E19" s="44">
        <v>10</v>
      </c>
      <c r="F19" s="44">
        <v>27</v>
      </c>
      <c r="G19" s="44">
        <v>3</v>
      </c>
      <c r="H19" s="232">
        <f>29.07+1000</f>
        <v>1029.07</v>
      </c>
      <c r="I19" s="233">
        <v>1024.4000000000001</v>
      </c>
      <c r="J19" s="189">
        <f t="shared" si="0"/>
        <v>-4.6699999999998454</v>
      </c>
      <c r="K19" s="171">
        <f t="shared" si="1"/>
        <v>14</v>
      </c>
      <c r="M19" s="95" t="s">
        <v>113</v>
      </c>
      <c r="N19" s="85">
        <v>20</v>
      </c>
      <c r="O19" s="85">
        <v>27</v>
      </c>
      <c r="P19" s="85">
        <v>26</v>
      </c>
      <c r="Q19" s="85">
        <v>22</v>
      </c>
      <c r="R19" s="85">
        <v>14</v>
      </c>
      <c r="S19" s="85">
        <v>16</v>
      </c>
      <c r="T19" s="85">
        <v>1038.5999999999999</v>
      </c>
      <c r="U19" s="94"/>
      <c r="V19" s="94"/>
      <c r="W19" s="94"/>
      <c r="X19" s="94"/>
    </row>
    <row r="20" spans="1:24" ht="16.2" thickBot="1">
      <c r="A20" s="110" t="str">
        <f>'EU-27'!A51</f>
        <v>Malta/Malta</v>
      </c>
      <c r="B20" s="76">
        <v>11</v>
      </c>
      <c r="C20" s="44">
        <v>3</v>
      </c>
      <c r="D20" s="44">
        <f>'EU-27'!H51</f>
        <v>6</v>
      </c>
      <c r="E20" s="44">
        <v>16</v>
      </c>
      <c r="F20" s="44">
        <v>15</v>
      </c>
      <c r="G20" s="44">
        <v>20</v>
      </c>
      <c r="H20" s="231">
        <f>33.53+1000</f>
        <v>1033.53</v>
      </c>
      <c r="I20" s="233">
        <v>1060.2</v>
      </c>
      <c r="J20" s="189">
        <f t="shared" si="0"/>
        <v>26.670000000000073</v>
      </c>
      <c r="K20" s="171">
        <f t="shared" si="1"/>
        <v>1</v>
      </c>
      <c r="M20" s="95" t="s">
        <v>114</v>
      </c>
      <c r="N20" s="85">
        <v>23</v>
      </c>
      <c r="O20" s="85">
        <v>8</v>
      </c>
      <c r="P20" s="85">
        <v>21</v>
      </c>
      <c r="Q20" s="85">
        <v>27</v>
      </c>
      <c r="R20" s="85">
        <v>4</v>
      </c>
      <c r="S20" s="85">
        <v>24</v>
      </c>
      <c r="T20" s="85">
        <v>1035.2</v>
      </c>
      <c r="U20" s="94"/>
      <c r="V20" s="94"/>
      <c r="W20" s="94"/>
      <c r="X20" s="94"/>
    </row>
    <row r="21" spans="1:24" ht="16.2" thickBot="1">
      <c r="A21" s="11" t="str">
        <f>'EU-27'!A52</f>
        <v>Netherlands/Niederlande</v>
      </c>
      <c r="B21" s="76">
        <v>5</v>
      </c>
      <c r="C21" s="44">
        <v>6</v>
      </c>
      <c r="D21" s="44">
        <f>'EU-27'!H52</f>
        <v>3</v>
      </c>
      <c r="E21" s="44">
        <v>5</v>
      </c>
      <c r="F21" s="44">
        <v>23</v>
      </c>
      <c r="G21" s="44">
        <v>10</v>
      </c>
      <c r="H21" s="232">
        <f>28.57+1000</f>
        <v>1028.57</v>
      </c>
      <c r="I21" s="233">
        <v>1023.4</v>
      </c>
      <c r="J21" s="189">
        <f t="shared" si="0"/>
        <v>-5.1699999999999591</v>
      </c>
      <c r="K21" s="171">
        <f t="shared" si="1"/>
        <v>18</v>
      </c>
      <c r="M21" s="95" t="s">
        <v>115</v>
      </c>
      <c r="N21" s="85">
        <v>2</v>
      </c>
      <c r="O21" s="85">
        <v>9</v>
      </c>
      <c r="P21" s="85">
        <v>5</v>
      </c>
      <c r="Q21" s="85">
        <v>26</v>
      </c>
      <c r="R21" s="85">
        <v>25</v>
      </c>
      <c r="S21" s="85">
        <v>1</v>
      </c>
      <c r="T21" s="85">
        <v>1044.5</v>
      </c>
      <c r="U21" s="94"/>
      <c r="V21" s="94"/>
      <c r="W21" s="94"/>
      <c r="X21" s="94"/>
    </row>
    <row r="22" spans="1:24" ht="16.2" thickBot="1">
      <c r="A22" s="11" t="str">
        <f>'EU-27'!A53</f>
        <v>Poland/Polen</v>
      </c>
      <c r="B22" s="76">
        <v>24</v>
      </c>
      <c r="C22" s="44">
        <v>2</v>
      </c>
      <c r="D22" s="44">
        <f>'EU-27'!H53</f>
        <v>23</v>
      </c>
      <c r="E22" s="44">
        <v>19</v>
      </c>
      <c r="F22" s="44">
        <v>3</v>
      </c>
      <c r="G22" s="44">
        <v>17</v>
      </c>
      <c r="H22" s="231">
        <f>30.09+1000</f>
        <v>1030.0899999999999</v>
      </c>
      <c r="I22" s="233">
        <v>1037.4000000000001</v>
      </c>
      <c r="J22" s="189">
        <f t="shared" si="0"/>
        <v>7.3100000000001728</v>
      </c>
      <c r="K22" s="171">
        <f t="shared" si="1"/>
        <v>9</v>
      </c>
      <c r="M22" s="95" t="s">
        <v>116</v>
      </c>
      <c r="N22" s="85">
        <v>12</v>
      </c>
      <c r="O22" s="85">
        <v>25</v>
      </c>
      <c r="P22" s="85">
        <v>27</v>
      </c>
      <c r="Q22" s="85">
        <v>15</v>
      </c>
      <c r="R22" s="85">
        <v>18</v>
      </c>
      <c r="S22" s="85">
        <v>26</v>
      </c>
      <c r="T22" s="85">
        <v>1045</v>
      </c>
      <c r="U22" s="94"/>
      <c r="V22" s="94"/>
      <c r="W22" s="94"/>
      <c r="X22" s="94"/>
    </row>
    <row r="23" spans="1:24" ht="16.2" thickBot="1">
      <c r="A23" s="11" t="str">
        <f>'EU-27'!A54</f>
        <v>Portugal/Portugal</v>
      </c>
      <c r="B23" s="76">
        <v>18</v>
      </c>
      <c r="C23" s="44">
        <v>20</v>
      </c>
      <c r="D23" s="44">
        <f>'EU-27'!H54</f>
        <v>14</v>
      </c>
      <c r="E23" s="44">
        <v>13</v>
      </c>
      <c r="F23" s="44">
        <v>10</v>
      </c>
      <c r="G23" s="44">
        <v>21</v>
      </c>
      <c r="H23" s="232">
        <f>32.13+1000</f>
        <v>1032.1300000000001</v>
      </c>
      <c r="I23" s="233">
        <v>1025.4000000000001</v>
      </c>
      <c r="J23" s="189">
        <f t="shared" si="0"/>
        <v>-6.7300000000000182</v>
      </c>
      <c r="K23" s="171">
        <f t="shared" si="1"/>
        <v>23</v>
      </c>
      <c r="M23" s="95" t="s">
        <v>117</v>
      </c>
      <c r="N23" s="85">
        <v>22</v>
      </c>
      <c r="O23" s="85">
        <v>22</v>
      </c>
      <c r="P23" s="85">
        <v>11</v>
      </c>
      <c r="Q23" s="85">
        <v>21</v>
      </c>
      <c r="R23" s="85">
        <v>9</v>
      </c>
      <c r="S23" s="85">
        <v>13</v>
      </c>
      <c r="T23" s="85">
        <v>1036.8</v>
      </c>
      <c r="U23" s="94"/>
      <c r="V23" s="94"/>
      <c r="W23" s="94"/>
      <c r="X23" s="94"/>
    </row>
    <row r="24" spans="1:24" ht="16.2" thickBot="1">
      <c r="A24" s="11" t="str">
        <f>'EU-27'!A55</f>
        <v>Romania/Rumänien</v>
      </c>
      <c r="B24" s="76">
        <v>26</v>
      </c>
      <c r="C24" s="44">
        <v>11</v>
      </c>
      <c r="D24" s="44">
        <f>'EU-27'!H55</f>
        <v>22</v>
      </c>
      <c r="E24" s="44">
        <v>24</v>
      </c>
      <c r="F24" s="44">
        <v>1</v>
      </c>
      <c r="G24" s="44">
        <v>27</v>
      </c>
      <c r="H24" s="231">
        <f>27.84+1000</f>
        <v>1027.8399999999999</v>
      </c>
      <c r="I24" s="233">
        <v>1022.4</v>
      </c>
      <c r="J24" s="189">
        <f t="shared" si="0"/>
        <v>-5.4399999999999409</v>
      </c>
      <c r="K24" s="171">
        <f t="shared" si="1"/>
        <v>22</v>
      </c>
      <c r="M24" s="95" t="s">
        <v>118</v>
      </c>
      <c r="N24" s="85">
        <v>21</v>
      </c>
      <c r="O24" s="85">
        <v>22</v>
      </c>
      <c r="P24" s="85">
        <v>10</v>
      </c>
      <c r="Q24" s="85">
        <v>14</v>
      </c>
      <c r="R24" s="85">
        <v>7</v>
      </c>
      <c r="S24" s="85">
        <v>6</v>
      </c>
      <c r="T24" s="85">
        <v>1036.5</v>
      </c>
      <c r="U24" s="94"/>
      <c r="V24" s="94"/>
      <c r="W24" s="94"/>
      <c r="X24" s="94"/>
    </row>
    <row r="25" spans="1:24" ht="16.2" thickBot="1">
      <c r="A25" s="11" t="str">
        <f>'EU-27'!A56</f>
        <v>Slovakia/Slowakei</v>
      </c>
      <c r="B25" s="76">
        <v>19</v>
      </c>
      <c r="C25" s="44">
        <v>14</v>
      </c>
      <c r="D25" s="44">
        <f>'EU-27'!H56</f>
        <v>25</v>
      </c>
      <c r="E25" s="44">
        <v>20</v>
      </c>
      <c r="F25" s="44">
        <v>5</v>
      </c>
      <c r="G25" s="44">
        <v>22</v>
      </c>
      <c r="H25" s="232">
        <f>29.54+1000</f>
        <v>1029.54</v>
      </c>
      <c r="I25" s="233">
        <v>1025.4000000000001</v>
      </c>
      <c r="J25" s="189">
        <f t="shared" si="0"/>
        <v>-4.1399999999998727</v>
      </c>
      <c r="K25" s="171">
        <f t="shared" si="1"/>
        <v>12</v>
      </c>
      <c r="M25" s="95" t="s">
        <v>119</v>
      </c>
      <c r="N25" s="85">
        <v>1</v>
      </c>
      <c r="O25" s="85">
        <v>17</v>
      </c>
      <c r="P25" s="85">
        <v>8</v>
      </c>
      <c r="Q25" s="85">
        <v>10</v>
      </c>
      <c r="R25" s="85">
        <v>27</v>
      </c>
      <c r="S25" s="85">
        <v>3</v>
      </c>
      <c r="T25" s="85">
        <v>1029.0999999999999</v>
      </c>
      <c r="U25" s="94"/>
      <c r="V25" s="94"/>
      <c r="W25" s="94"/>
      <c r="X25" s="94"/>
    </row>
    <row r="26" spans="1:24" ht="16.2" thickBot="1">
      <c r="A26" s="11" t="str">
        <f>'EU-27'!A57</f>
        <v>Slovenia/Slowenien</v>
      </c>
      <c r="B26" s="76">
        <v>15</v>
      </c>
      <c r="C26" s="44">
        <v>7</v>
      </c>
      <c r="D26" s="44">
        <f>'EU-27'!H57</f>
        <v>13</v>
      </c>
      <c r="E26" s="44">
        <v>18</v>
      </c>
      <c r="F26" s="44">
        <v>12</v>
      </c>
      <c r="G26" s="44">
        <v>15</v>
      </c>
      <c r="H26" s="231">
        <f>22.57+1000</f>
        <v>1022.57</v>
      </c>
      <c r="I26" s="233">
        <v>1047.8</v>
      </c>
      <c r="J26" s="189">
        <f t="shared" si="0"/>
        <v>25.229999999999905</v>
      </c>
      <c r="K26" s="171">
        <f t="shared" si="1"/>
        <v>4</v>
      </c>
      <c r="M26" s="95" t="s">
        <v>120</v>
      </c>
      <c r="N26" s="85">
        <v>11</v>
      </c>
      <c r="O26" s="85">
        <v>3</v>
      </c>
      <c r="P26" s="85">
        <v>6</v>
      </c>
      <c r="Q26" s="85">
        <v>16</v>
      </c>
      <c r="R26" s="85">
        <v>15</v>
      </c>
      <c r="S26" s="85">
        <v>20</v>
      </c>
      <c r="T26" s="85">
        <v>1033.5</v>
      </c>
      <c r="U26" s="94"/>
      <c r="V26" s="94"/>
      <c r="W26" s="94"/>
      <c r="X26" s="94"/>
    </row>
    <row r="27" spans="1:24" ht="16.2" thickBot="1">
      <c r="A27" s="11" t="str">
        <f>'EU-27'!A58</f>
        <v>Spain/Spanien</v>
      </c>
      <c r="B27" s="76">
        <v>13</v>
      </c>
      <c r="C27" s="44">
        <v>26</v>
      </c>
      <c r="D27" s="44">
        <f>'EU-27'!H58</f>
        <v>12</v>
      </c>
      <c r="E27" s="44">
        <v>6</v>
      </c>
      <c r="F27" s="44">
        <v>13</v>
      </c>
      <c r="G27" s="44">
        <v>9</v>
      </c>
      <c r="H27" s="232">
        <f>32.46+1000</f>
        <v>1032.46</v>
      </c>
      <c r="I27" s="233">
        <v>1053.3</v>
      </c>
      <c r="J27" s="189">
        <f t="shared" si="0"/>
        <v>20.839999999999918</v>
      </c>
      <c r="K27" s="171">
        <f t="shared" si="1"/>
        <v>5</v>
      </c>
      <c r="M27" s="95" t="s">
        <v>121</v>
      </c>
      <c r="N27" s="85">
        <v>5</v>
      </c>
      <c r="O27" s="85">
        <v>6</v>
      </c>
      <c r="P27" s="85">
        <v>3</v>
      </c>
      <c r="Q27" s="85">
        <v>5</v>
      </c>
      <c r="R27" s="85">
        <v>23</v>
      </c>
      <c r="S27" s="85">
        <v>10</v>
      </c>
      <c r="T27" s="85">
        <v>1028.5999999999999</v>
      </c>
      <c r="U27" s="94"/>
      <c r="V27" s="94"/>
      <c r="W27" s="94"/>
      <c r="X27" s="94"/>
    </row>
    <row r="28" spans="1:24" ht="16.2" thickBot="1">
      <c r="A28" s="11" t="str">
        <f>'EU-27'!A59</f>
        <v>Sweden/Schweden</v>
      </c>
      <c r="B28" s="76">
        <v>4</v>
      </c>
      <c r="C28" s="44">
        <v>24</v>
      </c>
      <c r="D28" s="44">
        <f>'EU-27'!H59</f>
        <v>1</v>
      </c>
      <c r="E28" s="44">
        <v>12</v>
      </c>
      <c r="F28" s="44">
        <v>19</v>
      </c>
      <c r="G28" s="44">
        <v>5</v>
      </c>
      <c r="H28" s="231">
        <f>49.35+1000</f>
        <v>1049.3499999999999</v>
      </c>
      <c r="I28" s="233">
        <v>1044.3</v>
      </c>
      <c r="J28" s="189">
        <f t="shared" si="0"/>
        <v>-5.0499999999999545</v>
      </c>
      <c r="K28" s="171">
        <f t="shared" si="1"/>
        <v>17</v>
      </c>
      <c r="M28" s="95" t="s">
        <v>122</v>
      </c>
      <c r="N28" s="85">
        <v>24</v>
      </c>
      <c r="O28" s="85">
        <v>2</v>
      </c>
      <c r="P28" s="85">
        <v>23</v>
      </c>
      <c r="Q28" s="85">
        <v>19</v>
      </c>
      <c r="R28" s="85">
        <v>3</v>
      </c>
      <c r="S28" s="85">
        <v>17</v>
      </c>
      <c r="T28" s="85">
        <v>1030.0999999999999</v>
      </c>
      <c r="U28" s="94"/>
      <c r="V28" s="94"/>
      <c r="W28" s="94"/>
      <c r="X28" s="94"/>
    </row>
    <row r="29" spans="1:24" ht="15" thickBot="1">
      <c r="K29" s="11"/>
      <c r="M29" s="95" t="s">
        <v>123</v>
      </c>
      <c r="N29" s="85">
        <v>18</v>
      </c>
      <c r="O29" s="85">
        <v>20</v>
      </c>
      <c r="P29" s="85">
        <v>14</v>
      </c>
      <c r="Q29" s="85">
        <v>13</v>
      </c>
      <c r="R29" s="85">
        <v>10</v>
      </c>
      <c r="S29" s="85">
        <v>21</v>
      </c>
      <c r="T29" s="85">
        <v>1032.0999999999999</v>
      </c>
      <c r="U29" s="94"/>
      <c r="V29" s="94"/>
      <c r="W29" s="94"/>
      <c r="X29" s="94"/>
    </row>
    <row r="30" spans="1:24" ht="15" thickBot="1">
      <c r="K30" s="11"/>
      <c r="M30" s="95" t="s">
        <v>124</v>
      </c>
      <c r="N30" s="85">
        <v>26</v>
      </c>
      <c r="O30" s="85">
        <v>11</v>
      </c>
      <c r="P30" s="85">
        <v>22</v>
      </c>
      <c r="Q30" s="85">
        <v>24</v>
      </c>
      <c r="R30" s="85">
        <v>1</v>
      </c>
      <c r="S30" s="85">
        <v>27</v>
      </c>
      <c r="T30" s="85">
        <v>1027.8</v>
      </c>
      <c r="U30" s="94"/>
      <c r="V30" s="94"/>
      <c r="W30" s="94"/>
      <c r="X30" s="94"/>
    </row>
    <row r="31" spans="1:24" ht="15" thickBot="1">
      <c r="K31" s="11"/>
      <c r="M31" s="95" t="s">
        <v>125</v>
      </c>
      <c r="N31" s="85">
        <v>19</v>
      </c>
      <c r="O31" s="85">
        <v>14</v>
      </c>
      <c r="P31" s="85">
        <v>25</v>
      </c>
      <c r="Q31" s="85">
        <v>20</v>
      </c>
      <c r="R31" s="85">
        <v>5</v>
      </c>
      <c r="S31" s="85">
        <v>22</v>
      </c>
      <c r="T31" s="85">
        <v>1029.5</v>
      </c>
      <c r="U31" s="94"/>
      <c r="V31" s="94"/>
      <c r="W31" s="94"/>
      <c r="X31" s="94"/>
    </row>
    <row r="32" spans="1:24" ht="15" thickBot="1">
      <c r="K32" s="11"/>
      <c r="M32" s="95" t="s">
        <v>126</v>
      </c>
      <c r="N32" s="85">
        <v>15</v>
      </c>
      <c r="O32" s="85">
        <v>7</v>
      </c>
      <c r="P32" s="85">
        <v>13</v>
      </c>
      <c r="Q32" s="85">
        <v>18</v>
      </c>
      <c r="R32" s="85">
        <v>12</v>
      </c>
      <c r="S32" s="85">
        <v>15</v>
      </c>
      <c r="T32" s="85">
        <v>1022.6</v>
      </c>
      <c r="U32" s="94"/>
      <c r="V32" s="94"/>
      <c r="W32" s="94"/>
      <c r="X32" s="94"/>
    </row>
    <row r="33" spans="11:24" ht="15" thickBot="1">
      <c r="K33" s="11"/>
      <c r="M33" s="95" t="s">
        <v>127</v>
      </c>
      <c r="N33" s="85">
        <v>13</v>
      </c>
      <c r="O33" s="85">
        <v>26</v>
      </c>
      <c r="P33" s="85">
        <v>12</v>
      </c>
      <c r="Q33" s="85">
        <v>6</v>
      </c>
      <c r="R33" s="85">
        <v>13</v>
      </c>
      <c r="S33" s="85">
        <v>9</v>
      </c>
      <c r="T33" s="85">
        <v>1032.5</v>
      </c>
      <c r="U33" s="94"/>
      <c r="V33" s="94"/>
      <c r="W33" s="94"/>
      <c r="X33" s="94"/>
    </row>
    <row r="34" spans="11:24" ht="15" thickBot="1">
      <c r="K34" s="11"/>
      <c r="M34" s="95" t="s">
        <v>128</v>
      </c>
      <c r="N34" s="85">
        <v>4</v>
      </c>
      <c r="O34" s="85">
        <v>24</v>
      </c>
      <c r="P34" s="85">
        <v>1</v>
      </c>
      <c r="Q34" s="85">
        <v>12</v>
      </c>
      <c r="R34" s="85">
        <v>19</v>
      </c>
      <c r="S34" s="85">
        <v>5</v>
      </c>
      <c r="T34" s="85">
        <v>1049.4000000000001</v>
      </c>
      <c r="U34" s="94"/>
      <c r="V34" s="94"/>
      <c r="W34" s="94"/>
      <c r="X34" s="94"/>
    </row>
    <row r="35" spans="11:24" ht="15" thickBot="1">
      <c r="M35" s="93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</row>
    <row r="36" spans="11:24" ht="25.8" thickBot="1">
      <c r="M36" s="95" t="s">
        <v>129</v>
      </c>
      <c r="N36" s="95" t="s">
        <v>95</v>
      </c>
      <c r="O36" s="95" t="s">
        <v>96</v>
      </c>
      <c r="P36" s="95" t="s">
        <v>97</v>
      </c>
      <c r="Q36" s="95" t="s">
        <v>98</v>
      </c>
      <c r="R36" s="95" t="s">
        <v>99</v>
      </c>
      <c r="S36" s="95" t="s">
        <v>100</v>
      </c>
      <c r="T36" s="94"/>
      <c r="U36" s="94"/>
      <c r="V36" s="94"/>
      <c r="W36" s="94"/>
      <c r="X36" s="94"/>
    </row>
    <row r="37" spans="11:24" ht="38.4" thickBot="1">
      <c r="M37" s="95" t="s">
        <v>130</v>
      </c>
      <c r="N37" s="85" t="s">
        <v>522</v>
      </c>
      <c r="O37" s="85" t="s">
        <v>523</v>
      </c>
      <c r="P37" s="85" t="s">
        <v>524</v>
      </c>
      <c r="Q37" s="85" t="s">
        <v>525</v>
      </c>
      <c r="R37" s="85" t="s">
        <v>526</v>
      </c>
      <c r="S37" s="85" t="s">
        <v>527</v>
      </c>
      <c r="T37" s="94"/>
      <c r="U37" s="94"/>
      <c r="V37" s="94"/>
      <c r="W37" s="94"/>
      <c r="X37" s="94"/>
    </row>
    <row r="38" spans="11:24" ht="38.4" thickBot="1">
      <c r="M38" s="95" t="s">
        <v>132</v>
      </c>
      <c r="N38" s="85" t="s">
        <v>528</v>
      </c>
      <c r="O38" s="85" t="s">
        <v>529</v>
      </c>
      <c r="P38" s="85" t="s">
        <v>530</v>
      </c>
      <c r="Q38" s="85" t="s">
        <v>531</v>
      </c>
      <c r="R38" s="85" t="s">
        <v>532</v>
      </c>
      <c r="S38" s="85" t="s">
        <v>533</v>
      </c>
      <c r="T38" s="94"/>
      <c r="U38" s="94"/>
      <c r="V38" s="94"/>
      <c r="W38" s="94"/>
      <c r="X38" s="94"/>
    </row>
    <row r="39" spans="11:24" ht="38.4" thickBot="1">
      <c r="M39" s="95" t="s">
        <v>133</v>
      </c>
      <c r="N39" s="85" t="s">
        <v>534</v>
      </c>
      <c r="O39" s="85" t="s">
        <v>535</v>
      </c>
      <c r="P39" s="85" t="s">
        <v>536</v>
      </c>
      <c r="Q39" s="85" t="s">
        <v>537</v>
      </c>
      <c r="R39" s="85" t="s">
        <v>538</v>
      </c>
      <c r="S39" s="85" t="s">
        <v>539</v>
      </c>
      <c r="T39" s="94"/>
      <c r="U39" s="94"/>
      <c r="V39" s="94"/>
      <c r="W39" s="94"/>
      <c r="X39" s="94"/>
    </row>
    <row r="40" spans="11:24" ht="38.4" thickBot="1">
      <c r="M40" s="95" t="s">
        <v>134</v>
      </c>
      <c r="N40" s="85" t="s">
        <v>540</v>
      </c>
      <c r="O40" s="85" t="s">
        <v>541</v>
      </c>
      <c r="P40" s="85" t="s">
        <v>542</v>
      </c>
      <c r="Q40" s="85" t="s">
        <v>543</v>
      </c>
      <c r="R40" s="85" t="s">
        <v>544</v>
      </c>
      <c r="S40" s="85" t="s">
        <v>545</v>
      </c>
      <c r="T40" s="94"/>
      <c r="U40" s="94"/>
      <c r="V40" s="94"/>
      <c r="W40" s="94"/>
      <c r="X40" s="94"/>
    </row>
    <row r="41" spans="11:24" ht="38.4" thickBot="1">
      <c r="M41" s="95" t="s">
        <v>135</v>
      </c>
      <c r="N41" s="85" t="s">
        <v>546</v>
      </c>
      <c r="O41" s="85" t="s">
        <v>547</v>
      </c>
      <c r="P41" s="85" t="s">
        <v>548</v>
      </c>
      <c r="Q41" s="85" t="s">
        <v>549</v>
      </c>
      <c r="R41" s="85" t="s">
        <v>550</v>
      </c>
      <c r="S41" s="85" t="s">
        <v>551</v>
      </c>
      <c r="T41" s="94"/>
      <c r="U41" s="94"/>
      <c r="V41" s="94"/>
      <c r="W41" s="94"/>
      <c r="X41" s="94"/>
    </row>
    <row r="42" spans="11:24" ht="38.4" thickBot="1">
      <c r="M42" s="95" t="s">
        <v>136</v>
      </c>
      <c r="N42" s="85" t="s">
        <v>552</v>
      </c>
      <c r="O42" s="85" t="s">
        <v>553</v>
      </c>
      <c r="P42" s="85" t="s">
        <v>554</v>
      </c>
      <c r="Q42" s="85" t="s">
        <v>555</v>
      </c>
      <c r="R42" s="85" t="s">
        <v>556</v>
      </c>
      <c r="S42" s="85" t="s">
        <v>557</v>
      </c>
      <c r="T42" s="94"/>
      <c r="U42" s="94"/>
      <c r="V42" s="94"/>
      <c r="W42" s="94"/>
      <c r="X42" s="94"/>
    </row>
    <row r="43" spans="11:24" ht="38.4" thickBot="1">
      <c r="M43" s="95" t="s">
        <v>137</v>
      </c>
      <c r="N43" s="85" t="s">
        <v>558</v>
      </c>
      <c r="O43" s="85" t="s">
        <v>559</v>
      </c>
      <c r="P43" s="85" t="s">
        <v>560</v>
      </c>
      <c r="Q43" s="85" t="s">
        <v>236</v>
      </c>
      <c r="R43" s="85" t="s">
        <v>561</v>
      </c>
      <c r="S43" s="85" t="s">
        <v>562</v>
      </c>
      <c r="T43" s="94"/>
      <c r="U43" s="94"/>
      <c r="V43" s="94"/>
      <c r="W43" s="94"/>
      <c r="X43" s="94"/>
    </row>
    <row r="44" spans="11:24" ht="38.4" thickBot="1">
      <c r="M44" s="95" t="s">
        <v>138</v>
      </c>
      <c r="N44" s="85" t="s">
        <v>563</v>
      </c>
      <c r="O44" s="85" t="s">
        <v>564</v>
      </c>
      <c r="P44" s="85" t="s">
        <v>565</v>
      </c>
      <c r="Q44" s="85" t="s">
        <v>237</v>
      </c>
      <c r="R44" s="85" t="s">
        <v>566</v>
      </c>
      <c r="S44" s="85" t="s">
        <v>567</v>
      </c>
      <c r="T44" s="94"/>
      <c r="U44" s="94"/>
      <c r="V44" s="94"/>
      <c r="W44" s="94"/>
      <c r="X44" s="94"/>
    </row>
    <row r="45" spans="11:24" ht="38.4" thickBot="1">
      <c r="M45" s="95" t="s">
        <v>139</v>
      </c>
      <c r="N45" s="85" t="s">
        <v>568</v>
      </c>
      <c r="O45" s="85" t="s">
        <v>569</v>
      </c>
      <c r="P45" s="85" t="s">
        <v>570</v>
      </c>
      <c r="Q45" s="85" t="s">
        <v>238</v>
      </c>
      <c r="R45" s="85" t="s">
        <v>571</v>
      </c>
      <c r="S45" s="85" t="s">
        <v>572</v>
      </c>
      <c r="T45" s="94"/>
      <c r="U45" s="94"/>
      <c r="V45" s="94"/>
      <c r="W45" s="94"/>
      <c r="X45" s="94"/>
    </row>
    <row r="46" spans="11:24" ht="38.4" thickBot="1">
      <c r="M46" s="95" t="s">
        <v>140</v>
      </c>
      <c r="N46" s="85" t="s">
        <v>573</v>
      </c>
      <c r="O46" s="85" t="s">
        <v>574</v>
      </c>
      <c r="P46" s="85" t="s">
        <v>250</v>
      </c>
      <c r="Q46" s="85" t="s">
        <v>239</v>
      </c>
      <c r="R46" s="85" t="s">
        <v>575</v>
      </c>
      <c r="S46" s="85" t="s">
        <v>576</v>
      </c>
      <c r="T46" s="94"/>
      <c r="U46" s="94"/>
      <c r="V46" s="94"/>
      <c r="W46" s="94"/>
      <c r="X46" s="94"/>
    </row>
    <row r="47" spans="11:24" ht="38.4" thickBot="1">
      <c r="M47" s="95" t="s">
        <v>141</v>
      </c>
      <c r="N47" s="85" t="s">
        <v>577</v>
      </c>
      <c r="O47" s="85" t="s">
        <v>578</v>
      </c>
      <c r="P47" s="85" t="s">
        <v>253</v>
      </c>
      <c r="Q47" s="85" t="s">
        <v>240</v>
      </c>
      <c r="R47" s="85" t="s">
        <v>579</v>
      </c>
      <c r="S47" s="85" t="s">
        <v>580</v>
      </c>
      <c r="T47" s="94"/>
      <c r="U47" s="94"/>
      <c r="V47" s="94"/>
      <c r="W47" s="94"/>
      <c r="X47" s="94"/>
    </row>
    <row r="48" spans="11:24" ht="38.4" thickBot="1">
      <c r="M48" s="95" t="s">
        <v>142</v>
      </c>
      <c r="N48" s="85" t="s">
        <v>581</v>
      </c>
      <c r="O48" s="85" t="s">
        <v>582</v>
      </c>
      <c r="P48" s="85" t="s">
        <v>257</v>
      </c>
      <c r="Q48" s="85" t="s">
        <v>242</v>
      </c>
      <c r="R48" s="85" t="s">
        <v>583</v>
      </c>
      <c r="S48" s="85" t="s">
        <v>584</v>
      </c>
      <c r="T48" s="94"/>
      <c r="U48" s="94"/>
      <c r="V48" s="94"/>
      <c r="W48" s="94"/>
      <c r="X48" s="94"/>
    </row>
    <row r="49" spans="13:24" ht="38.4" thickBot="1">
      <c r="M49" s="95" t="s">
        <v>143</v>
      </c>
      <c r="N49" s="85" t="s">
        <v>585</v>
      </c>
      <c r="O49" s="85" t="s">
        <v>586</v>
      </c>
      <c r="P49" s="85" t="s">
        <v>262</v>
      </c>
      <c r="Q49" s="85" t="s">
        <v>244</v>
      </c>
      <c r="R49" s="85" t="s">
        <v>587</v>
      </c>
      <c r="S49" s="85" t="s">
        <v>588</v>
      </c>
      <c r="T49" s="94"/>
      <c r="U49" s="94"/>
      <c r="V49" s="94"/>
      <c r="W49" s="94"/>
      <c r="X49" s="94"/>
    </row>
    <row r="50" spans="13:24" ht="38.4" thickBot="1">
      <c r="M50" s="95" t="s">
        <v>144</v>
      </c>
      <c r="N50" s="85" t="s">
        <v>589</v>
      </c>
      <c r="O50" s="85" t="s">
        <v>590</v>
      </c>
      <c r="P50" s="85" t="s">
        <v>266</v>
      </c>
      <c r="Q50" s="85" t="s">
        <v>246</v>
      </c>
      <c r="R50" s="85" t="s">
        <v>591</v>
      </c>
      <c r="S50" s="85" t="s">
        <v>592</v>
      </c>
      <c r="T50" s="94"/>
      <c r="U50" s="94"/>
      <c r="V50" s="94"/>
      <c r="W50" s="94"/>
      <c r="X50" s="94"/>
    </row>
    <row r="51" spans="13:24" ht="38.4" thickBot="1">
      <c r="M51" s="95" t="s">
        <v>145</v>
      </c>
      <c r="N51" s="85" t="s">
        <v>593</v>
      </c>
      <c r="O51" s="85" t="s">
        <v>594</v>
      </c>
      <c r="P51" s="85" t="s">
        <v>270</v>
      </c>
      <c r="Q51" s="85" t="s">
        <v>248</v>
      </c>
      <c r="R51" s="85" t="s">
        <v>595</v>
      </c>
      <c r="S51" s="85" t="s">
        <v>596</v>
      </c>
      <c r="T51" s="94"/>
      <c r="U51" s="94"/>
      <c r="V51" s="94"/>
      <c r="W51" s="94"/>
      <c r="X51" s="94"/>
    </row>
    <row r="52" spans="13:24" ht="38.4" thickBot="1">
      <c r="M52" s="95" t="s">
        <v>146</v>
      </c>
      <c r="N52" s="85" t="s">
        <v>241</v>
      </c>
      <c r="O52" s="85" t="s">
        <v>597</v>
      </c>
      <c r="P52" s="85" t="s">
        <v>274</v>
      </c>
      <c r="Q52" s="85" t="s">
        <v>251</v>
      </c>
      <c r="R52" s="85" t="s">
        <v>598</v>
      </c>
      <c r="S52" s="85" t="s">
        <v>599</v>
      </c>
      <c r="T52" s="94"/>
      <c r="U52" s="94"/>
      <c r="V52" s="94"/>
      <c r="W52" s="94"/>
      <c r="X52" s="94"/>
    </row>
    <row r="53" spans="13:24" ht="38.4" thickBot="1">
      <c r="M53" s="95" t="s">
        <v>147</v>
      </c>
      <c r="N53" s="85" t="s">
        <v>243</v>
      </c>
      <c r="O53" s="85" t="s">
        <v>600</v>
      </c>
      <c r="P53" s="85" t="s">
        <v>277</v>
      </c>
      <c r="Q53" s="85" t="s">
        <v>255</v>
      </c>
      <c r="R53" s="85" t="s">
        <v>601</v>
      </c>
      <c r="S53" s="85" t="s">
        <v>256</v>
      </c>
      <c r="T53" s="94"/>
      <c r="U53" s="94"/>
      <c r="V53" s="94"/>
      <c r="W53" s="94"/>
      <c r="X53" s="94"/>
    </row>
    <row r="54" spans="13:24" ht="38.4" thickBot="1">
      <c r="M54" s="95" t="s">
        <v>148</v>
      </c>
      <c r="N54" s="85" t="s">
        <v>245</v>
      </c>
      <c r="O54" s="85" t="s">
        <v>602</v>
      </c>
      <c r="P54" s="85" t="s">
        <v>603</v>
      </c>
      <c r="Q54" s="85" t="s">
        <v>259</v>
      </c>
      <c r="R54" s="85" t="s">
        <v>604</v>
      </c>
      <c r="S54" s="85" t="s">
        <v>261</v>
      </c>
      <c r="T54" s="94"/>
      <c r="U54" s="94"/>
      <c r="V54" s="94"/>
      <c r="W54" s="94"/>
      <c r="X54" s="94"/>
    </row>
    <row r="55" spans="13:24" ht="38.4" thickBot="1">
      <c r="M55" s="95" t="s">
        <v>149</v>
      </c>
      <c r="N55" s="85" t="s">
        <v>247</v>
      </c>
      <c r="O55" s="85" t="s">
        <v>605</v>
      </c>
      <c r="P55" s="85" t="s">
        <v>606</v>
      </c>
      <c r="Q55" s="85" t="s">
        <v>263</v>
      </c>
      <c r="R55" s="85" t="s">
        <v>264</v>
      </c>
      <c r="S55" s="85" t="s">
        <v>265</v>
      </c>
      <c r="T55" s="94"/>
      <c r="U55" s="94"/>
      <c r="V55" s="94"/>
      <c r="W55" s="94"/>
      <c r="X55" s="94"/>
    </row>
    <row r="56" spans="13:24" ht="38.4" thickBot="1">
      <c r="M56" s="95" t="s">
        <v>150</v>
      </c>
      <c r="N56" s="85" t="s">
        <v>249</v>
      </c>
      <c r="O56" s="85" t="s">
        <v>607</v>
      </c>
      <c r="P56" s="85" t="s">
        <v>608</v>
      </c>
      <c r="Q56" s="85" t="s">
        <v>267</v>
      </c>
      <c r="R56" s="85" t="s">
        <v>268</v>
      </c>
      <c r="S56" s="85" t="s">
        <v>269</v>
      </c>
      <c r="T56" s="94"/>
      <c r="U56" s="94"/>
      <c r="V56" s="94"/>
      <c r="W56" s="94"/>
      <c r="X56" s="94"/>
    </row>
    <row r="57" spans="13:24" ht="38.4" thickBot="1">
      <c r="M57" s="95" t="s">
        <v>151</v>
      </c>
      <c r="N57" s="85" t="s">
        <v>252</v>
      </c>
      <c r="O57" s="85" t="s">
        <v>609</v>
      </c>
      <c r="P57" s="85" t="s">
        <v>610</v>
      </c>
      <c r="Q57" s="85" t="s">
        <v>271</v>
      </c>
      <c r="R57" s="85" t="s">
        <v>272</v>
      </c>
      <c r="S57" s="85" t="s">
        <v>273</v>
      </c>
      <c r="T57" s="94"/>
      <c r="U57" s="94"/>
      <c r="V57" s="94"/>
      <c r="W57" s="94"/>
      <c r="X57" s="94"/>
    </row>
    <row r="58" spans="13:24" ht="38.4" thickBot="1">
      <c r="M58" s="95" t="s">
        <v>152</v>
      </c>
      <c r="N58" s="85" t="s">
        <v>611</v>
      </c>
      <c r="O58" s="85" t="s">
        <v>612</v>
      </c>
      <c r="P58" s="85" t="s">
        <v>613</v>
      </c>
      <c r="Q58" s="85" t="s">
        <v>275</v>
      </c>
      <c r="R58" s="85" t="s">
        <v>614</v>
      </c>
      <c r="S58" s="85" t="s">
        <v>276</v>
      </c>
      <c r="T58" s="94"/>
      <c r="U58" s="94"/>
      <c r="V58" s="94"/>
      <c r="W58" s="94"/>
      <c r="X58" s="94"/>
    </row>
    <row r="59" spans="13:24" ht="38.4" thickBot="1">
      <c r="M59" s="95" t="s">
        <v>153</v>
      </c>
      <c r="N59" s="85" t="s">
        <v>260</v>
      </c>
      <c r="O59" s="85" t="s">
        <v>615</v>
      </c>
      <c r="P59" s="85" t="s">
        <v>278</v>
      </c>
      <c r="Q59" s="85" t="s">
        <v>278</v>
      </c>
      <c r="R59" s="85" t="s">
        <v>616</v>
      </c>
      <c r="S59" s="85" t="s">
        <v>278</v>
      </c>
      <c r="T59" s="94"/>
      <c r="U59" s="94"/>
      <c r="V59" s="94"/>
      <c r="W59" s="94"/>
      <c r="X59" s="94"/>
    </row>
    <row r="60" spans="13:24" ht="38.4" thickBot="1">
      <c r="M60" s="95" t="s">
        <v>154</v>
      </c>
      <c r="N60" s="85" t="s">
        <v>617</v>
      </c>
      <c r="O60" s="85" t="s">
        <v>618</v>
      </c>
      <c r="P60" s="85" t="s">
        <v>187</v>
      </c>
      <c r="Q60" s="85" t="s">
        <v>187</v>
      </c>
      <c r="R60" s="85" t="s">
        <v>619</v>
      </c>
      <c r="S60" s="85" t="s">
        <v>187</v>
      </c>
      <c r="T60" s="94"/>
      <c r="U60" s="94"/>
      <c r="V60" s="94"/>
      <c r="W60" s="94"/>
      <c r="X60" s="94"/>
    </row>
    <row r="61" spans="13:24" ht="38.4" thickBot="1">
      <c r="M61" s="95" t="s">
        <v>155</v>
      </c>
      <c r="N61" s="85" t="s">
        <v>620</v>
      </c>
      <c r="O61" s="85" t="s">
        <v>621</v>
      </c>
      <c r="P61" s="85" t="s">
        <v>171</v>
      </c>
      <c r="Q61" s="85" t="s">
        <v>171</v>
      </c>
      <c r="R61" s="85" t="s">
        <v>171</v>
      </c>
      <c r="S61" s="85" t="s">
        <v>171</v>
      </c>
      <c r="T61" s="94"/>
      <c r="U61" s="94"/>
      <c r="V61" s="94"/>
      <c r="W61" s="94"/>
      <c r="X61" s="94"/>
    </row>
    <row r="62" spans="13:24" ht="38.4" thickBot="1">
      <c r="M62" s="95" t="s">
        <v>156</v>
      </c>
      <c r="N62" s="85" t="s">
        <v>172</v>
      </c>
      <c r="O62" s="85" t="s">
        <v>622</v>
      </c>
      <c r="P62" s="85" t="s">
        <v>172</v>
      </c>
      <c r="Q62" s="85" t="s">
        <v>172</v>
      </c>
      <c r="R62" s="85" t="s">
        <v>172</v>
      </c>
      <c r="S62" s="85" t="s">
        <v>172</v>
      </c>
      <c r="T62" s="94"/>
      <c r="U62" s="94"/>
      <c r="V62" s="94"/>
      <c r="W62" s="94"/>
      <c r="X62" s="94"/>
    </row>
    <row r="63" spans="13:24" ht="38.4" thickBot="1">
      <c r="M63" s="95" t="s">
        <v>157</v>
      </c>
      <c r="N63" s="85" t="s">
        <v>131</v>
      </c>
      <c r="O63" s="85" t="s">
        <v>623</v>
      </c>
      <c r="P63" s="85" t="s">
        <v>131</v>
      </c>
      <c r="Q63" s="85" t="s">
        <v>131</v>
      </c>
      <c r="R63" s="85" t="s">
        <v>131</v>
      </c>
      <c r="S63" s="85" t="s">
        <v>131</v>
      </c>
      <c r="T63" s="94"/>
      <c r="U63" s="94"/>
      <c r="V63" s="94"/>
      <c r="W63" s="94"/>
      <c r="X63" s="94"/>
    </row>
    <row r="64" spans="13:24" ht="15" thickBot="1">
      <c r="M64" s="93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</row>
    <row r="65" spans="13:24" ht="25.8" thickBot="1">
      <c r="M65" s="95" t="s">
        <v>173</v>
      </c>
      <c r="N65" s="95" t="s">
        <v>95</v>
      </c>
      <c r="O65" s="95" t="s">
        <v>96</v>
      </c>
      <c r="P65" s="95" t="s">
        <v>97</v>
      </c>
      <c r="Q65" s="95" t="s">
        <v>98</v>
      </c>
      <c r="R65" s="95" t="s">
        <v>99</v>
      </c>
      <c r="S65" s="95" t="s">
        <v>100</v>
      </c>
      <c r="T65" s="94"/>
      <c r="U65" s="94"/>
      <c r="V65" s="94"/>
      <c r="W65" s="94"/>
      <c r="X65" s="94"/>
    </row>
    <row r="66" spans="13:24" ht="15" thickBot="1">
      <c r="M66" s="95" t="s">
        <v>130</v>
      </c>
      <c r="N66" s="85" t="s">
        <v>624</v>
      </c>
      <c r="O66" s="85" t="s">
        <v>625</v>
      </c>
      <c r="P66" s="85" t="s">
        <v>626</v>
      </c>
      <c r="Q66" s="85" t="s">
        <v>627</v>
      </c>
      <c r="R66" s="85" t="s">
        <v>628</v>
      </c>
      <c r="S66" s="85" t="s">
        <v>281</v>
      </c>
      <c r="T66" s="94"/>
      <c r="U66" s="94"/>
      <c r="V66" s="94"/>
      <c r="W66" s="94"/>
      <c r="X66" s="94"/>
    </row>
    <row r="67" spans="13:24" ht="15" thickBot="1">
      <c r="M67" s="95" t="s">
        <v>132</v>
      </c>
      <c r="N67" s="85" t="s">
        <v>629</v>
      </c>
      <c r="O67" s="85" t="s">
        <v>630</v>
      </c>
      <c r="P67" s="85" t="s">
        <v>631</v>
      </c>
      <c r="Q67" s="85" t="s">
        <v>632</v>
      </c>
      <c r="R67" s="85" t="s">
        <v>633</v>
      </c>
      <c r="S67" s="85" t="s">
        <v>634</v>
      </c>
      <c r="T67" s="94"/>
      <c r="U67" s="94"/>
      <c r="V67" s="94"/>
      <c r="W67" s="94"/>
      <c r="X67" s="94"/>
    </row>
    <row r="68" spans="13:24" ht="15" thickBot="1">
      <c r="M68" s="95" t="s">
        <v>133</v>
      </c>
      <c r="N68" s="85" t="s">
        <v>635</v>
      </c>
      <c r="O68" s="85" t="s">
        <v>636</v>
      </c>
      <c r="P68" s="85" t="s">
        <v>637</v>
      </c>
      <c r="Q68" s="85" t="s">
        <v>638</v>
      </c>
      <c r="R68" s="85" t="s">
        <v>639</v>
      </c>
      <c r="S68" s="85" t="s">
        <v>640</v>
      </c>
      <c r="T68" s="94"/>
      <c r="U68" s="94"/>
      <c r="V68" s="94"/>
      <c r="W68" s="94"/>
      <c r="X68" s="94"/>
    </row>
    <row r="69" spans="13:24" ht="15" thickBot="1">
      <c r="M69" s="95" t="s">
        <v>134</v>
      </c>
      <c r="N69" s="85" t="s">
        <v>641</v>
      </c>
      <c r="O69" s="85" t="s">
        <v>642</v>
      </c>
      <c r="P69" s="96">
        <v>44466</v>
      </c>
      <c r="Q69" s="85" t="s">
        <v>626</v>
      </c>
      <c r="R69" s="85" t="s">
        <v>643</v>
      </c>
      <c r="S69" s="85" t="s">
        <v>644</v>
      </c>
      <c r="T69" s="94"/>
      <c r="U69" s="94"/>
      <c r="V69" s="94"/>
      <c r="W69" s="94"/>
      <c r="X69" s="94"/>
    </row>
    <row r="70" spans="13:24" ht="15" thickBot="1">
      <c r="M70" s="95" t="s">
        <v>135</v>
      </c>
      <c r="N70" s="85" t="s">
        <v>645</v>
      </c>
      <c r="O70" s="85" t="s">
        <v>646</v>
      </c>
      <c r="P70" s="96">
        <v>44465</v>
      </c>
      <c r="Q70" s="96">
        <v>44310</v>
      </c>
      <c r="R70" s="85" t="s">
        <v>647</v>
      </c>
      <c r="S70" s="85" t="s">
        <v>280</v>
      </c>
      <c r="T70" s="94"/>
      <c r="U70" s="94"/>
      <c r="V70" s="94"/>
      <c r="W70" s="94"/>
      <c r="X70" s="94"/>
    </row>
    <row r="71" spans="13:24" ht="15" thickBot="1">
      <c r="M71" s="95" t="s">
        <v>136</v>
      </c>
      <c r="N71" s="85" t="s">
        <v>648</v>
      </c>
      <c r="O71" s="85" t="s">
        <v>649</v>
      </c>
      <c r="P71" s="96">
        <v>44464</v>
      </c>
      <c r="Q71" s="96">
        <v>44309</v>
      </c>
      <c r="R71" s="85" t="s">
        <v>650</v>
      </c>
      <c r="S71" s="85" t="s">
        <v>651</v>
      </c>
      <c r="T71" s="94"/>
      <c r="U71" s="94"/>
      <c r="V71" s="94"/>
      <c r="W71" s="94"/>
      <c r="X71" s="94"/>
    </row>
    <row r="72" spans="13:24" ht="15" thickBot="1">
      <c r="M72" s="95" t="s">
        <v>137</v>
      </c>
      <c r="N72" s="85" t="s">
        <v>652</v>
      </c>
      <c r="O72" s="85" t="s">
        <v>653</v>
      </c>
      <c r="P72" s="96">
        <v>44463</v>
      </c>
      <c r="Q72" s="96">
        <v>44458</v>
      </c>
      <c r="R72" s="85" t="s">
        <v>654</v>
      </c>
      <c r="S72" s="85" t="s">
        <v>655</v>
      </c>
      <c r="T72" s="94"/>
      <c r="U72" s="94"/>
      <c r="V72" s="94"/>
      <c r="W72" s="94"/>
      <c r="X72" s="94"/>
    </row>
    <row r="73" spans="13:24" ht="15" thickBot="1">
      <c r="M73" s="95" t="s">
        <v>138</v>
      </c>
      <c r="N73" s="85" t="s">
        <v>656</v>
      </c>
      <c r="O73" s="85" t="s">
        <v>657</v>
      </c>
      <c r="P73" s="96">
        <v>44462</v>
      </c>
      <c r="Q73" s="96">
        <v>44457</v>
      </c>
      <c r="R73" s="85" t="s">
        <v>658</v>
      </c>
      <c r="S73" s="85" t="s">
        <v>659</v>
      </c>
      <c r="T73" s="94"/>
      <c r="U73" s="94"/>
      <c r="V73" s="94"/>
      <c r="W73" s="94"/>
      <c r="X73" s="94"/>
    </row>
    <row r="74" spans="13:24" ht="15" thickBot="1">
      <c r="M74" s="95" t="s">
        <v>139</v>
      </c>
      <c r="N74" s="85" t="s">
        <v>660</v>
      </c>
      <c r="O74" s="85" t="s">
        <v>661</v>
      </c>
      <c r="P74" s="96">
        <v>44461</v>
      </c>
      <c r="Q74" s="96">
        <v>44456</v>
      </c>
      <c r="R74" s="85" t="s">
        <v>662</v>
      </c>
      <c r="S74" s="85" t="s">
        <v>663</v>
      </c>
      <c r="T74" s="94"/>
      <c r="U74" s="94"/>
      <c r="V74" s="94"/>
      <c r="W74" s="94"/>
      <c r="X74" s="94"/>
    </row>
    <row r="75" spans="13:24" ht="15" thickBot="1">
      <c r="M75" s="95" t="s">
        <v>140</v>
      </c>
      <c r="N75" s="85" t="s">
        <v>664</v>
      </c>
      <c r="O75" s="85" t="s">
        <v>665</v>
      </c>
      <c r="P75" s="96">
        <v>44460</v>
      </c>
      <c r="Q75" s="96">
        <v>44455</v>
      </c>
      <c r="R75" s="85" t="s">
        <v>666</v>
      </c>
      <c r="S75" s="96">
        <v>44286</v>
      </c>
      <c r="T75" s="94"/>
      <c r="U75" s="94"/>
      <c r="V75" s="94"/>
      <c r="W75" s="94"/>
      <c r="X75" s="94"/>
    </row>
    <row r="76" spans="13:24" ht="15" thickBot="1">
      <c r="M76" s="95" t="s">
        <v>141</v>
      </c>
      <c r="N76" s="85" t="s">
        <v>667</v>
      </c>
      <c r="O76" s="85" t="s">
        <v>668</v>
      </c>
      <c r="P76" s="96">
        <v>44459</v>
      </c>
      <c r="Q76" s="96">
        <v>44454</v>
      </c>
      <c r="R76" s="85" t="s">
        <v>669</v>
      </c>
      <c r="S76" s="96">
        <v>44285</v>
      </c>
      <c r="T76" s="94"/>
      <c r="U76" s="94"/>
      <c r="V76" s="94"/>
      <c r="W76" s="94"/>
      <c r="X76" s="94"/>
    </row>
    <row r="77" spans="13:24" ht="15" thickBot="1">
      <c r="M77" s="95" t="s">
        <v>142</v>
      </c>
      <c r="N77" s="85" t="s">
        <v>670</v>
      </c>
      <c r="O77" s="85" t="s">
        <v>671</v>
      </c>
      <c r="P77" s="96">
        <v>44458</v>
      </c>
      <c r="Q77" s="96">
        <v>44453</v>
      </c>
      <c r="R77" s="85" t="s">
        <v>672</v>
      </c>
      <c r="S77" s="96">
        <v>44315</v>
      </c>
      <c r="T77" s="94"/>
      <c r="U77" s="94"/>
      <c r="V77" s="94"/>
      <c r="W77" s="94"/>
      <c r="X77" s="94"/>
    </row>
    <row r="78" spans="13:24" ht="15" thickBot="1">
      <c r="M78" s="95" t="s">
        <v>143</v>
      </c>
      <c r="N78" s="96">
        <v>44465</v>
      </c>
      <c r="O78" s="85" t="s">
        <v>673</v>
      </c>
      <c r="P78" s="96">
        <v>44457</v>
      </c>
      <c r="Q78" s="96">
        <v>44452</v>
      </c>
      <c r="R78" s="85" t="s">
        <v>674</v>
      </c>
      <c r="S78" s="96">
        <v>44314</v>
      </c>
      <c r="T78" s="94"/>
      <c r="U78" s="94"/>
      <c r="V78" s="94"/>
      <c r="W78" s="94"/>
      <c r="X78" s="94"/>
    </row>
    <row r="79" spans="13:24" ht="15" thickBot="1">
      <c r="M79" s="95" t="s">
        <v>144</v>
      </c>
      <c r="N79" s="96">
        <v>44464</v>
      </c>
      <c r="O79" s="85" t="s">
        <v>675</v>
      </c>
      <c r="P79" s="96">
        <v>44456</v>
      </c>
      <c r="Q79" s="96">
        <v>44451</v>
      </c>
      <c r="R79" s="85">
        <v>513</v>
      </c>
      <c r="S79" s="96">
        <v>44313</v>
      </c>
      <c r="T79" s="94"/>
      <c r="U79" s="94"/>
      <c r="V79" s="94"/>
      <c r="W79" s="94"/>
      <c r="X79" s="94"/>
    </row>
    <row r="80" spans="13:24" ht="15" thickBot="1">
      <c r="M80" s="95" t="s">
        <v>145</v>
      </c>
      <c r="N80" s="96">
        <v>44461</v>
      </c>
      <c r="O80" s="85" t="s">
        <v>676</v>
      </c>
      <c r="P80" s="96">
        <v>44455</v>
      </c>
      <c r="Q80" s="96">
        <v>44450</v>
      </c>
      <c r="R80" s="85" t="s">
        <v>677</v>
      </c>
      <c r="S80" s="96">
        <v>44312</v>
      </c>
      <c r="T80" s="94"/>
      <c r="U80" s="94"/>
      <c r="V80" s="94"/>
      <c r="W80" s="94"/>
      <c r="X80" s="94"/>
    </row>
    <row r="81" spans="13:24" ht="15" thickBot="1">
      <c r="M81" s="95" t="s">
        <v>146</v>
      </c>
      <c r="N81" s="96">
        <v>44307</v>
      </c>
      <c r="O81" s="85" t="s">
        <v>678</v>
      </c>
      <c r="P81" s="96">
        <v>44454</v>
      </c>
      <c r="Q81" s="96">
        <v>44449</v>
      </c>
      <c r="R81" s="85" t="s">
        <v>679</v>
      </c>
      <c r="S81" s="96">
        <v>44311</v>
      </c>
      <c r="T81" s="94"/>
      <c r="U81" s="94"/>
      <c r="V81" s="94"/>
      <c r="W81" s="94"/>
      <c r="X81" s="94"/>
    </row>
    <row r="82" spans="13:24" ht="15" thickBot="1">
      <c r="M82" s="95" t="s">
        <v>147</v>
      </c>
      <c r="N82" s="96">
        <v>44306</v>
      </c>
      <c r="O82" s="85" t="s">
        <v>680</v>
      </c>
      <c r="P82" s="96">
        <v>44453</v>
      </c>
      <c r="Q82" s="85">
        <v>10</v>
      </c>
      <c r="R82" s="85" t="s">
        <v>681</v>
      </c>
      <c r="S82" s="96">
        <v>44449</v>
      </c>
      <c r="T82" s="94"/>
      <c r="U82" s="94"/>
      <c r="V82" s="94"/>
      <c r="W82" s="94"/>
      <c r="X82" s="94"/>
    </row>
    <row r="83" spans="13:24" ht="15" thickBot="1">
      <c r="M83" s="95" t="s">
        <v>148</v>
      </c>
      <c r="N83" s="96">
        <v>44305</v>
      </c>
      <c r="O83" s="85" t="s">
        <v>682</v>
      </c>
      <c r="P83" s="96">
        <v>44452</v>
      </c>
      <c r="Q83" s="85">
        <v>9</v>
      </c>
      <c r="R83" s="85" t="s">
        <v>683</v>
      </c>
      <c r="S83" s="85">
        <v>10</v>
      </c>
      <c r="T83" s="94"/>
      <c r="U83" s="94"/>
      <c r="V83" s="94"/>
      <c r="W83" s="94"/>
      <c r="X83" s="94"/>
    </row>
    <row r="84" spans="13:24" ht="15" thickBot="1">
      <c r="M84" s="95" t="s">
        <v>149</v>
      </c>
      <c r="N84" s="96">
        <v>44304</v>
      </c>
      <c r="O84" s="85" t="s">
        <v>684</v>
      </c>
      <c r="P84" s="96">
        <v>44451</v>
      </c>
      <c r="Q84" s="85">
        <v>8</v>
      </c>
      <c r="R84" s="85" t="s">
        <v>685</v>
      </c>
      <c r="S84" s="85">
        <v>9</v>
      </c>
      <c r="T84" s="94"/>
      <c r="U84" s="94"/>
      <c r="V84" s="94"/>
      <c r="W84" s="94"/>
      <c r="X84" s="94"/>
    </row>
    <row r="85" spans="13:24" ht="15" thickBot="1">
      <c r="M85" s="95" t="s">
        <v>150</v>
      </c>
      <c r="N85" s="96">
        <v>44303</v>
      </c>
      <c r="O85" s="85" t="s">
        <v>686</v>
      </c>
      <c r="P85" s="96">
        <v>44450</v>
      </c>
      <c r="Q85" s="85">
        <v>7</v>
      </c>
      <c r="R85" s="85" t="s">
        <v>687</v>
      </c>
      <c r="S85" s="85">
        <v>8</v>
      </c>
      <c r="T85" s="94"/>
      <c r="U85" s="94"/>
      <c r="V85" s="94"/>
      <c r="W85" s="94"/>
      <c r="X85" s="94"/>
    </row>
    <row r="86" spans="13:24" ht="15" thickBot="1">
      <c r="M86" s="95" t="s">
        <v>151</v>
      </c>
      <c r="N86" s="96">
        <v>44302</v>
      </c>
      <c r="O86" s="85" t="s">
        <v>688</v>
      </c>
      <c r="P86" s="96">
        <v>44449</v>
      </c>
      <c r="Q86" s="85">
        <v>6</v>
      </c>
      <c r="R86" s="85" t="s">
        <v>689</v>
      </c>
      <c r="S86" s="85">
        <v>7</v>
      </c>
      <c r="T86" s="94"/>
      <c r="U86" s="94"/>
      <c r="V86" s="94"/>
      <c r="W86" s="94"/>
      <c r="X86" s="94"/>
    </row>
    <row r="87" spans="13:24" ht="15" thickBot="1">
      <c r="M87" s="95" t="s">
        <v>152</v>
      </c>
      <c r="N87" s="96">
        <v>44301</v>
      </c>
      <c r="O87" s="85" t="s">
        <v>690</v>
      </c>
      <c r="P87" s="85">
        <v>10</v>
      </c>
      <c r="Q87" s="85">
        <v>5</v>
      </c>
      <c r="R87" s="85" t="s">
        <v>691</v>
      </c>
      <c r="S87" s="85">
        <v>6</v>
      </c>
      <c r="T87" s="94"/>
      <c r="U87" s="94"/>
      <c r="V87" s="94"/>
      <c r="W87" s="94"/>
      <c r="X87" s="94"/>
    </row>
    <row r="88" spans="13:24" ht="15" thickBot="1">
      <c r="M88" s="95" t="s">
        <v>153</v>
      </c>
      <c r="N88" s="96">
        <v>44300</v>
      </c>
      <c r="O88" s="85" t="s">
        <v>692</v>
      </c>
      <c r="P88" s="85">
        <v>4</v>
      </c>
      <c r="Q88" s="85">
        <v>4</v>
      </c>
      <c r="R88" s="85" t="s">
        <v>693</v>
      </c>
      <c r="S88" s="85">
        <v>4</v>
      </c>
      <c r="T88" s="94"/>
      <c r="U88" s="94"/>
      <c r="V88" s="94"/>
      <c r="W88" s="94"/>
      <c r="X88" s="94"/>
    </row>
    <row r="89" spans="13:24" ht="15" thickBot="1">
      <c r="M89" s="95" t="s">
        <v>154</v>
      </c>
      <c r="N89" s="96">
        <v>44321</v>
      </c>
      <c r="O89" s="85" t="s">
        <v>694</v>
      </c>
      <c r="P89" s="85">
        <v>3</v>
      </c>
      <c r="Q89" s="85">
        <v>3</v>
      </c>
      <c r="R89" s="85" t="s">
        <v>282</v>
      </c>
      <c r="S89" s="85">
        <v>3</v>
      </c>
      <c r="T89" s="94"/>
      <c r="U89" s="94"/>
      <c r="V89" s="94"/>
      <c r="W89" s="94"/>
      <c r="X89" s="94"/>
    </row>
    <row r="90" spans="13:24" ht="15" thickBot="1">
      <c r="M90" s="95" t="s">
        <v>155</v>
      </c>
      <c r="N90" s="96">
        <v>44320</v>
      </c>
      <c r="O90" s="85" t="s">
        <v>695</v>
      </c>
      <c r="P90" s="85">
        <v>2</v>
      </c>
      <c r="Q90" s="85">
        <v>2</v>
      </c>
      <c r="R90" s="85">
        <v>2</v>
      </c>
      <c r="S90" s="85">
        <v>2</v>
      </c>
      <c r="T90" s="94"/>
      <c r="U90" s="94"/>
      <c r="V90" s="94"/>
      <c r="W90" s="94"/>
      <c r="X90" s="94"/>
    </row>
    <row r="91" spans="13:24" ht="15" thickBot="1">
      <c r="M91" s="95" t="s">
        <v>156</v>
      </c>
      <c r="N91" s="85">
        <v>1</v>
      </c>
      <c r="O91" s="85" t="s">
        <v>696</v>
      </c>
      <c r="P91" s="85">
        <v>1</v>
      </c>
      <c r="Q91" s="85">
        <v>1</v>
      </c>
      <c r="R91" s="85">
        <v>1</v>
      </c>
      <c r="S91" s="85">
        <v>1</v>
      </c>
      <c r="T91" s="94"/>
      <c r="U91" s="94"/>
      <c r="V91" s="94"/>
      <c r="W91" s="94"/>
      <c r="X91" s="94"/>
    </row>
    <row r="92" spans="13:24" ht="15" thickBot="1">
      <c r="M92" s="95" t="s">
        <v>157</v>
      </c>
      <c r="N92" s="85">
        <v>0</v>
      </c>
      <c r="O92" s="85" t="s">
        <v>697</v>
      </c>
      <c r="P92" s="85">
        <v>0</v>
      </c>
      <c r="Q92" s="85">
        <v>0</v>
      </c>
      <c r="R92" s="85">
        <v>0</v>
      </c>
      <c r="S92" s="85">
        <v>0</v>
      </c>
      <c r="T92" s="94"/>
      <c r="U92" s="94"/>
      <c r="V92" s="94"/>
      <c r="W92" s="94"/>
      <c r="X92" s="94"/>
    </row>
    <row r="93" spans="13:24" ht="15" thickBot="1">
      <c r="M93" s="93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</row>
    <row r="94" spans="13:24" ht="25.8" thickBot="1">
      <c r="M94" s="95" t="s">
        <v>174</v>
      </c>
      <c r="N94" s="95" t="s">
        <v>95</v>
      </c>
      <c r="O94" s="95" t="s">
        <v>96</v>
      </c>
      <c r="P94" s="95" t="s">
        <v>97</v>
      </c>
      <c r="Q94" s="95" t="s">
        <v>98</v>
      </c>
      <c r="R94" s="95" t="s">
        <v>99</v>
      </c>
      <c r="S94" s="95" t="s">
        <v>100</v>
      </c>
      <c r="T94" s="95" t="s">
        <v>158</v>
      </c>
      <c r="U94" s="95" t="s">
        <v>159</v>
      </c>
      <c r="V94" s="95" t="s">
        <v>160</v>
      </c>
      <c r="W94" s="95" t="s">
        <v>161</v>
      </c>
      <c r="X94" s="94"/>
    </row>
    <row r="95" spans="13:24" ht="15" thickBot="1">
      <c r="M95" s="95" t="s">
        <v>102</v>
      </c>
      <c r="N95" s="85" t="s">
        <v>648</v>
      </c>
      <c r="O95" s="85" t="s">
        <v>665</v>
      </c>
      <c r="P95" s="96">
        <v>44466</v>
      </c>
      <c r="Q95" s="85" t="s">
        <v>638</v>
      </c>
      <c r="R95" s="85" t="s">
        <v>687</v>
      </c>
      <c r="S95" s="96">
        <v>44314</v>
      </c>
      <c r="T95" s="85" t="s">
        <v>698</v>
      </c>
      <c r="U95" s="85">
        <v>1021</v>
      </c>
      <c r="V95" s="85" t="s">
        <v>699</v>
      </c>
      <c r="W95" s="85" t="s">
        <v>700</v>
      </c>
      <c r="X95" s="94"/>
    </row>
    <row r="96" spans="13:24" ht="15" thickBot="1">
      <c r="M96" s="95" t="s">
        <v>103</v>
      </c>
      <c r="N96" s="85" t="s">
        <v>656</v>
      </c>
      <c r="O96" s="85" t="s">
        <v>671</v>
      </c>
      <c r="P96" s="96">
        <v>44461</v>
      </c>
      <c r="Q96" s="85" t="s">
        <v>627</v>
      </c>
      <c r="R96" s="85" t="s">
        <v>691</v>
      </c>
      <c r="S96" s="85" t="s">
        <v>655</v>
      </c>
      <c r="T96" s="85" t="s">
        <v>701</v>
      </c>
      <c r="U96" s="85">
        <v>1042</v>
      </c>
      <c r="V96" s="85" t="s">
        <v>702</v>
      </c>
      <c r="W96" s="85" t="s">
        <v>703</v>
      </c>
      <c r="X96" s="94"/>
    </row>
    <row r="97" spans="13:24" ht="15" thickBot="1">
      <c r="M97" s="95" t="s">
        <v>104</v>
      </c>
      <c r="N97" s="85">
        <v>0</v>
      </c>
      <c r="O97" s="85" t="s">
        <v>642</v>
      </c>
      <c r="P97" s="96">
        <v>44450</v>
      </c>
      <c r="Q97" s="85">
        <v>2</v>
      </c>
      <c r="R97" s="85" t="s">
        <v>633</v>
      </c>
      <c r="S97" s="85">
        <v>9</v>
      </c>
      <c r="T97" s="85" t="s">
        <v>704</v>
      </c>
      <c r="U97" s="85">
        <v>1040</v>
      </c>
      <c r="V97" s="96">
        <v>44351</v>
      </c>
      <c r="W97" s="85" t="s">
        <v>705</v>
      </c>
      <c r="X97" s="94"/>
    </row>
    <row r="98" spans="13:24" ht="15" thickBot="1">
      <c r="M98" s="95" t="s">
        <v>105</v>
      </c>
      <c r="N98" s="96">
        <v>44320</v>
      </c>
      <c r="O98" s="85" t="s">
        <v>688</v>
      </c>
      <c r="P98" s="96">
        <v>44451</v>
      </c>
      <c r="Q98" s="85">
        <v>10</v>
      </c>
      <c r="R98" s="85" t="s">
        <v>658</v>
      </c>
      <c r="S98" s="85">
        <v>6</v>
      </c>
      <c r="T98" s="85" t="s">
        <v>706</v>
      </c>
      <c r="U98" s="85">
        <v>1024</v>
      </c>
      <c r="V98" s="96">
        <v>44338</v>
      </c>
      <c r="W98" s="96">
        <v>44229</v>
      </c>
      <c r="X98" s="94"/>
    </row>
    <row r="99" spans="13:24" ht="15" thickBot="1">
      <c r="M99" s="95" t="s">
        <v>106</v>
      </c>
      <c r="N99" s="96">
        <v>44464</v>
      </c>
      <c r="O99" s="85" t="s">
        <v>676</v>
      </c>
      <c r="P99" s="96">
        <v>44452</v>
      </c>
      <c r="Q99" s="85">
        <v>4</v>
      </c>
      <c r="R99" s="85" t="s">
        <v>679</v>
      </c>
      <c r="S99" s="85" t="s">
        <v>634</v>
      </c>
      <c r="T99" s="85" t="s">
        <v>707</v>
      </c>
      <c r="U99" s="85">
        <v>1031</v>
      </c>
      <c r="V99" s="96">
        <v>44351</v>
      </c>
      <c r="W99" s="85" t="s">
        <v>708</v>
      </c>
      <c r="X99" s="94"/>
    </row>
    <row r="100" spans="13:24" ht="15" thickBot="1">
      <c r="M100" s="95" t="s">
        <v>107</v>
      </c>
      <c r="N100" s="96">
        <v>44306</v>
      </c>
      <c r="O100" s="85" t="s">
        <v>625</v>
      </c>
      <c r="P100" s="85">
        <v>3</v>
      </c>
      <c r="Q100" s="96">
        <v>44458</v>
      </c>
      <c r="R100" s="85" t="s">
        <v>650</v>
      </c>
      <c r="S100" s="85">
        <v>3</v>
      </c>
      <c r="T100" s="85" t="s">
        <v>709</v>
      </c>
      <c r="U100" s="85">
        <v>1026</v>
      </c>
      <c r="V100" s="85" t="s">
        <v>710</v>
      </c>
      <c r="W100" s="85" t="s">
        <v>711</v>
      </c>
      <c r="X100" s="94"/>
    </row>
    <row r="101" spans="13:24" ht="15" thickBot="1">
      <c r="M101" s="95" t="s">
        <v>108</v>
      </c>
      <c r="N101" s="85" t="s">
        <v>635</v>
      </c>
      <c r="O101" s="85" t="s">
        <v>673</v>
      </c>
      <c r="P101" s="85" t="s">
        <v>631</v>
      </c>
      <c r="Q101" s="85" t="s">
        <v>632</v>
      </c>
      <c r="R101" s="85">
        <v>1</v>
      </c>
      <c r="S101" s="96">
        <v>44315</v>
      </c>
      <c r="T101" s="85" t="s">
        <v>712</v>
      </c>
      <c r="U101" s="85">
        <v>1024</v>
      </c>
      <c r="V101" s="96">
        <v>44351</v>
      </c>
      <c r="W101" s="85" t="s">
        <v>708</v>
      </c>
      <c r="X101" s="94"/>
    </row>
    <row r="102" spans="13:24" ht="15" thickBot="1">
      <c r="M102" s="95" t="s">
        <v>109</v>
      </c>
      <c r="N102" s="96">
        <v>44307</v>
      </c>
      <c r="O102" s="85" t="s">
        <v>684</v>
      </c>
      <c r="P102" s="96">
        <v>44454</v>
      </c>
      <c r="Q102" s="96">
        <v>44454</v>
      </c>
      <c r="R102" s="85" t="s">
        <v>669</v>
      </c>
      <c r="S102" s="85" t="s">
        <v>659</v>
      </c>
      <c r="T102" s="85" t="s">
        <v>713</v>
      </c>
      <c r="U102" s="85">
        <v>1020</v>
      </c>
      <c r="V102" s="85" t="s">
        <v>714</v>
      </c>
      <c r="W102" s="85" t="s">
        <v>715</v>
      </c>
      <c r="X102" s="94"/>
    </row>
    <row r="103" spans="13:24" ht="15" thickBot="1">
      <c r="M103" s="95" t="s">
        <v>110</v>
      </c>
      <c r="N103" s="85" t="s">
        <v>652</v>
      </c>
      <c r="O103" s="85" t="s">
        <v>682</v>
      </c>
      <c r="P103" s="96">
        <v>44464</v>
      </c>
      <c r="Q103" s="96">
        <v>44456</v>
      </c>
      <c r="R103" s="85" t="s">
        <v>689</v>
      </c>
      <c r="S103" s="85" t="s">
        <v>644</v>
      </c>
      <c r="T103" s="85" t="s">
        <v>479</v>
      </c>
      <c r="U103" s="85">
        <v>1022</v>
      </c>
      <c r="V103" s="96">
        <v>44320</v>
      </c>
      <c r="W103" s="85" t="s">
        <v>705</v>
      </c>
      <c r="X103" s="94"/>
    </row>
    <row r="104" spans="13:24" ht="15" thickBot="1">
      <c r="M104" s="95" t="s">
        <v>111</v>
      </c>
      <c r="N104" s="85" t="s">
        <v>664</v>
      </c>
      <c r="O104" s="85" t="s">
        <v>676</v>
      </c>
      <c r="P104" s="96">
        <v>44455</v>
      </c>
      <c r="Q104" s="85" t="s">
        <v>626</v>
      </c>
      <c r="R104" s="85" t="s">
        <v>282</v>
      </c>
      <c r="S104" s="96">
        <v>44285</v>
      </c>
      <c r="T104" s="85" t="s">
        <v>479</v>
      </c>
      <c r="U104" s="85">
        <v>1046</v>
      </c>
      <c r="V104" s="96">
        <v>44344</v>
      </c>
      <c r="W104" s="97">
        <v>26330</v>
      </c>
      <c r="X104" s="94"/>
    </row>
    <row r="105" spans="13:24" ht="15" thickBot="1">
      <c r="M105" s="95" t="s">
        <v>112</v>
      </c>
      <c r="N105" s="85" t="s">
        <v>660</v>
      </c>
      <c r="O105" s="85" t="s">
        <v>642</v>
      </c>
      <c r="P105" s="96">
        <v>44454</v>
      </c>
      <c r="Q105" s="96">
        <v>44457</v>
      </c>
      <c r="R105" s="85" t="s">
        <v>681</v>
      </c>
      <c r="S105" s="85">
        <v>10</v>
      </c>
      <c r="T105" s="85" t="s">
        <v>716</v>
      </c>
      <c r="U105" s="85">
        <v>1034</v>
      </c>
      <c r="V105" s="85" t="s">
        <v>717</v>
      </c>
      <c r="W105" s="85" t="s">
        <v>718</v>
      </c>
      <c r="X105" s="94"/>
    </row>
    <row r="106" spans="13:24" ht="15" thickBot="1">
      <c r="M106" s="95" t="s">
        <v>113</v>
      </c>
      <c r="N106" s="96">
        <v>44303</v>
      </c>
      <c r="O106" s="85" t="s">
        <v>697</v>
      </c>
      <c r="P106" s="85">
        <v>1</v>
      </c>
      <c r="Q106" s="85">
        <v>5</v>
      </c>
      <c r="R106" s="85">
        <v>513</v>
      </c>
      <c r="S106" s="96">
        <v>44311</v>
      </c>
      <c r="T106" s="85" t="s">
        <v>719</v>
      </c>
      <c r="U106" s="85">
        <v>1038</v>
      </c>
      <c r="V106" s="85" t="s">
        <v>720</v>
      </c>
      <c r="W106" s="97">
        <v>32568</v>
      </c>
      <c r="X106" s="94"/>
    </row>
    <row r="107" spans="13:24" ht="15" thickBot="1">
      <c r="M107" s="95" t="s">
        <v>114</v>
      </c>
      <c r="N107" s="96">
        <v>44300</v>
      </c>
      <c r="O107" s="85" t="s">
        <v>657</v>
      </c>
      <c r="P107" s="96">
        <v>44449</v>
      </c>
      <c r="Q107" s="85">
        <v>0</v>
      </c>
      <c r="R107" s="85" t="s">
        <v>643</v>
      </c>
      <c r="S107" s="85">
        <v>3</v>
      </c>
      <c r="T107" s="85" t="s">
        <v>721</v>
      </c>
      <c r="U107" s="85">
        <v>1035</v>
      </c>
      <c r="V107" s="96">
        <v>44351</v>
      </c>
      <c r="W107" s="85" t="s">
        <v>705</v>
      </c>
      <c r="X107" s="94"/>
    </row>
    <row r="108" spans="13:24" ht="15" thickBot="1">
      <c r="M108" s="95" t="s">
        <v>115</v>
      </c>
      <c r="N108" s="85" t="s">
        <v>629</v>
      </c>
      <c r="O108" s="85" t="s">
        <v>661</v>
      </c>
      <c r="P108" s="96">
        <v>44465</v>
      </c>
      <c r="Q108" s="85">
        <v>1</v>
      </c>
      <c r="R108" s="85">
        <v>2</v>
      </c>
      <c r="S108" s="85" t="s">
        <v>281</v>
      </c>
      <c r="T108" s="85" t="s">
        <v>722</v>
      </c>
      <c r="U108" s="85">
        <v>1044</v>
      </c>
      <c r="V108" s="96">
        <v>44381</v>
      </c>
      <c r="W108" s="85" t="s">
        <v>708</v>
      </c>
      <c r="X108" s="94"/>
    </row>
    <row r="109" spans="13:24" ht="15" thickBot="1">
      <c r="M109" s="95" t="s">
        <v>116</v>
      </c>
      <c r="N109" s="85" t="s">
        <v>670</v>
      </c>
      <c r="O109" s="85" t="s">
        <v>695</v>
      </c>
      <c r="P109" s="85">
        <v>0</v>
      </c>
      <c r="Q109" s="96">
        <v>44450</v>
      </c>
      <c r="R109" s="85" t="s">
        <v>683</v>
      </c>
      <c r="S109" s="85">
        <v>1</v>
      </c>
      <c r="T109" s="85" t="s">
        <v>723</v>
      </c>
      <c r="U109" s="85">
        <v>1045</v>
      </c>
      <c r="V109" s="85" t="s">
        <v>724</v>
      </c>
      <c r="W109" s="96">
        <v>44381</v>
      </c>
      <c r="X109" s="94"/>
    </row>
    <row r="110" spans="13:24" ht="15" thickBot="1">
      <c r="M110" s="95" t="s">
        <v>117</v>
      </c>
      <c r="N110" s="96">
        <v>44301</v>
      </c>
      <c r="O110" s="85" t="s">
        <v>690</v>
      </c>
      <c r="P110" s="96">
        <v>44459</v>
      </c>
      <c r="Q110" s="85">
        <v>6</v>
      </c>
      <c r="R110" s="85" t="s">
        <v>662</v>
      </c>
      <c r="S110" s="96">
        <v>44314</v>
      </c>
      <c r="T110" s="85" t="s">
        <v>725</v>
      </c>
      <c r="U110" s="85">
        <v>1036</v>
      </c>
      <c r="V110" s="85" t="s">
        <v>726</v>
      </c>
      <c r="W110" s="85" t="s">
        <v>727</v>
      </c>
      <c r="X110" s="94"/>
    </row>
    <row r="111" spans="13:24" ht="15" thickBot="1">
      <c r="M111" s="95" t="s">
        <v>118</v>
      </c>
      <c r="N111" s="96">
        <v>44302</v>
      </c>
      <c r="O111" s="85" t="s">
        <v>690</v>
      </c>
      <c r="P111" s="96">
        <v>44460</v>
      </c>
      <c r="Q111" s="96">
        <v>44451</v>
      </c>
      <c r="R111" s="85" t="s">
        <v>654</v>
      </c>
      <c r="S111" s="85" t="s">
        <v>651</v>
      </c>
      <c r="T111" s="85" t="s">
        <v>728</v>
      </c>
      <c r="U111" s="85">
        <v>1036</v>
      </c>
      <c r="V111" s="85" t="s">
        <v>729</v>
      </c>
      <c r="W111" s="85" t="s">
        <v>730</v>
      </c>
      <c r="X111" s="94"/>
    </row>
    <row r="112" spans="13:24" ht="15" thickBot="1">
      <c r="M112" s="95" t="s">
        <v>119</v>
      </c>
      <c r="N112" s="85" t="s">
        <v>624</v>
      </c>
      <c r="O112" s="85" t="s">
        <v>680</v>
      </c>
      <c r="P112" s="96">
        <v>44462</v>
      </c>
      <c r="Q112" s="96">
        <v>44455</v>
      </c>
      <c r="R112" s="85">
        <v>0</v>
      </c>
      <c r="S112" s="85" t="s">
        <v>640</v>
      </c>
      <c r="T112" s="85" t="s">
        <v>731</v>
      </c>
      <c r="U112" s="85">
        <v>1029</v>
      </c>
      <c r="V112" s="96">
        <v>44351</v>
      </c>
      <c r="W112" s="85" t="s">
        <v>708</v>
      </c>
      <c r="X112" s="94"/>
    </row>
    <row r="113" spans="13:24" ht="15" thickBot="1">
      <c r="M113" s="95" t="s">
        <v>120</v>
      </c>
      <c r="N113" s="85" t="s">
        <v>667</v>
      </c>
      <c r="O113" s="85" t="s">
        <v>636</v>
      </c>
      <c r="P113" s="96">
        <v>44464</v>
      </c>
      <c r="Q113" s="96">
        <v>44449</v>
      </c>
      <c r="R113" s="85" t="s">
        <v>677</v>
      </c>
      <c r="S113" s="85">
        <v>8</v>
      </c>
      <c r="T113" s="85" t="s">
        <v>716</v>
      </c>
      <c r="U113" s="85">
        <v>1033</v>
      </c>
      <c r="V113" s="85" t="s">
        <v>732</v>
      </c>
      <c r="W113" s="85" t="s">
        <v>733</v>
      </c>
      <c r="X113" s="94"/>
    </row>
    <row r="114" spans="13:24" ht="15" thickBot="1">
      <c r="M114" s="95" t="s">
        <v>121</v>
      </c>
      <c r="N114" s="85" t="s">
        <v>645</v>
      </c>
      <c r="O114" s="85" t="s">
        <v>649</v>
      </c>
      <c r="P114" s="85" t="s">
        <v>637</v>
      </c>
      <c r="Q114" s="96">
        <v>44310</v>
      </c>
      <c r="R114" s="85" t="s">
        <v>693</v>
      </c>
      <c r="S114" s="96">
        <v>44286</v>
      </c>
      <c r="T114" s="85" t="s">
        <v>734</v>
      </c>
      <c r="U114" s="85">
        <v>1028</v>
      </c>
      <c r="V114" s="96">
        <v>44351</v>
      </c>
      <c r="W114" s="85" t="s">
        <v>708</v>
      </c>
      <c r="X114" s="94"/>
    </row>
    <row r="115" spans="13:24" ht="15" thickBot="1">
      <c r="M115" s="95" t="s">
        <v>122</v>
      </c>
      <c r="N115" s="96">
        <v>44321</v>
      </c>
      <c r="O115" s="85" t="s">
        <v>630</v>
      </c>
      <c r="P115" s="85">
        <v>4</v>
      </c>
      <c r="Q115" s="85">
        <v>8</v>
      </c>
      <c r="R115" s="85" t="s">
        <v>639</v>
      </c>
      <c r="S115" s="96">
        <v>44449</v>
      </c>
      <c r="T115" s="85" t="s">
        <v>735</v>
      </c>
      <c r="U115" s="85">
        <v>1030</v>
      </c>
      <c r="V115" s="85" t="s">
        <v>736</v>
      </c>
      <c r="W115" s="85" t="s">
        <v>283</v>
      </c>
      <c r="X115" s="94"/>
    </row>
    <row r="116" spans="13:24" ht="15" thickBot="1">
      <c r="M116" s="95" t="s">
        <v>123</v>
      </c>
      <c r="N116" s="96">
        <v>44305</v>
      </c>
      <c r="O116" s="85" t="s">
        <v>686</v>
      </c>
      <c r="P116" s="96">
        <v>44456</v>
      </c>
      <c r="Q116" s="96">
        <v>44452</v>
      </c>
      <c r="R116" s="85" t="s">
        <v>666</v>
      </c>
      <c r="S116" s="85">
        <v>7</v>
      </c>
      <c r="T116" s="85" t="s">
        <v>737</v>
      </c>
      <c r="U116" s="85">
        <v>1032</v>
      </c>
      <c r="V116" s="96">
        <v>44353</v>
      </c>
      <c r="W116" s="85" t="s">
        <v>482</v>
      </c>
      <c r="X116" s="94"/>
    </row>
    <row r="117" spans="13:24" ht="15" thickBot="1">
      <c r="M117" s="95" t="s">
        <v>124</v>
      </c>
      <c r="N117" s="85">
        <v>1</v>
      </c>
      <c r="O117" s="85" t="s">
        <v>668</v>
      </c>
      <c r="P117" s="85">
        <v>10</v>
      </c>
      <c r="Q117" s="85">
        <v>3</v>
      </c>
      <c r="R117" s="85" t="s">
        <v>628</v>
      </c>
      <c r="S117" s="85">
        <v>0</v>
      </c>
      <c r="T117" s="85" t="s">
        <v>738</v>
      </c>
      <c r="U117" s="85">
        <v>1027</v>
      </c>
      <c r="V117" s="96">
        <v>44351</v>
      </c>
      <c r="W117" s="85" t="s">
        <v>708</v>
      </c>
      <c r="X117" s="94"/>
    </row>
    <row r="118" spans="13:24" ht="15" thickBot="1">
      <c r="M118" s="95" t="s">
        <v>125</v>
      </c>
      <c r="N118" s="96">
        <v>44304</v>
      </c>
      <c r="O118" s="85" t="s">
        <v>675</v>
      </c>
      <c r="P118" s="85">
        <v>2</v>
      </c>
      <c r="Q118" s="85">
        <v>7</v>
      </c>
      <c r="R118" s="85" t="s">
        <v>647</v>
      </c>
      <c r="S118" s="85">
        <v>6</v>
      </c>
      <c r="T118" s="85" t="s">
        <v>737</v>
      </c>
      <c r="U118" s="85">
        <v>1029</v>
      </c>
      <c r="V118" s="96">
        <v>44350</v>
      </c>
      <c r="W118" s="85" t="s">
        <v>739</v>
      </c>
      <c r="X118" s="94"/>
    </row>
    <row r="119" spans="13:24" ht="15" thickBot="1">
      <c r="M119" s="95" t="s">
        <v>126</v>
      </c>
      <c r="N119" s="96">
        <v>44461</v>
      </c>
      <c r="O119" s="85" t="s">
        <v>653</v>
      </c>
      <c r="P119" s="96">
        <v>44457</v>
      </c>
      <c r="Q119" s="85">
        <v>9</v>
      </c>
      <c r="R119" s="85" t="s">
        <v>672</v>
      </c>
      <c r="S119" s="96">
        <v>44312</v>
      </c>
      <c r="T119" s="85" t="s">
        <v>740</v>
      </c>
      <c r="U119" s="85">
        <v>1022</v>
      </c>
      <c r="V119" s="85" t="s">
        <v>741</v>
      </c>
      <c r="W119" s="85" t="s">
        <v>742</v>
      </c>
      <c r="X119" s="94"/>
    </row>
    <row r="120" spans="13:24" ht="15" thickBot="1">
      <c r="M120" s="95" t="s">
        <v>127</v>
      </c>
      <c r="N120" s="96">
        <v>44465</v>
      </c>
      <c r="O120" s="85" t="s">
        <v>696</v>
      </c>
      <c r="P120" s="96">
        <v>44458</v>
      </c>
      <c r="Q120" s="96">
        <v>44309</v>
      </c>
      <c r="R120" s="85" t="s">
        <v>674</v>
      </c>
      <c r="S120" s="85" t="s">
        <v>663</v>
      </c>
      <c r="T120" s="85" t="s">
        <v>743</v>
      </c>
      <c r="U120" s="85">
        <v>1032</v>
      </c>
      <c r="V120" s="85" t="s">
        <v>744</v>
      </c>
      <c r="W120" s="85" t="s">
        <v>745</v>
      </c>
      <c r="X120" s="94"/>
    </row>
    <row r="121" spans="13:24" ht="15" thickBot="1">
      <c r="M121" s="95" t="s">
        <v>128</v>
      </c>
      <c r="N121" s="85" t="s">
        <v>641</v>
      </c>
      <c r="O121" s="85" t="s">
        <v>694</v>
      </c>
      <c r="P121" s="85" t="s">
        <v>626</v>
      </c>
      <c r="Q121" s="96">
        <v>44453</v>
      </c>
      <c r="R121" s="85" t="s">
        <v>685</v>
      </c>
      <c r="S121" s="85" t="s">
        <v>280</v>
      </c>
      <c r="T121" s="85" t="s">
        <v>746</v>
      </c>
      <c r="U121" s="85">
        <v>1049</v>
      </c>
      <c r="V121" s="96">
        <v>44381</v>
      </c>
      <c r="W121" s="85" t="s">
        <v>708</v>
      </c>
      <c r="X121" s="94"/>
    </row>
    <row r="122" spans="13:24" ht="15" thickBot="1"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</row>
    <row r="123" spans="13:24" ht="25.8" thickBot="1">
      <c r="M123" s="98" t="s">
        <v>162</v>
      </c>
      <c r="N123" s="85" t="s">
        <v>747</v>
      </c>
      <c r="O123" s="94"/>
      <c r="P123" s="94"/>
      <c r="Q123" s="94"/>
      <c r="R123" s="94"/>
      <c r="S123" s="94"/>
      <c r="T123" s="94"/>
      <c r="U123" s="94"/>
      <c r="V123" s="94"/>
      <c r="W123" s="94"/>
      <c r="X123" s="94"/>
    </row>
    <row r="124" spans="13:24" ht="25.8" thickBot="1">
      <c r="M124" s="98" t="s">
        <v>163</v>
      </c>
      <c r="N124" s="85" t="s">
        <v>697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</row>
    <row r="125" spans="13:24" ht="25.8" thickBot="1">
      <c r="M125" s="98" t="s">
        <v>164</v>
      </c>
      <c r="N125" s="85" t="s">
        <v>748</v>
      </c>
      <c r="O125" s="94"/>
      <c r="P125" s="94"/>
      <c r="Q125" s="94"/>
      <c r="R125" s="94"/>
      <c r="S125" s="94"/>
      <c r="T125" s="94"/>
      <c r="U125" s="94"/>
      <c r="V125" s="94"/>
      <c r="W125" s="94"/>
      <c r="X125" s="94"/>
    </row>
    <row r="126" spans="13:24" ht="25.8" thickBot="1">
      <c r="M126" s="98" t="s">
        <v>165</v>
      </c>
      <c r="N126" s="85">
        <v>27875</v>
      </c>
      <c r="O126" s="94"/>
      <c r="P126" s="94"/>
      <c r="Q126" s="94"/>
      <c r="R126" s="94"/>
      <c r="S126" s="94"/>
      <c r="T126" s="94"/>
      <c r="U126" s="94"/>
      <c r="V126" s="94"/>
      <c r="W126" s="94"/>
      <c r="X126" s="94"/>
    </row>
    <row r="127" spans="13:24" ht="38.4" thickBot="1">
      <c r="M127" s="98" t="s">
        <v>166</v>
      </c>
      <c r="N127" s="85" t="s">
        <v>749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</row>
    <row r="128" spans="13:24" ht="38.4" thickBot="1">
      <c r="M128" s="98" t="s">
        <v>167</v>
      </c>
      <c r="N128" s="85"/>
      <c r="O128" s="94"/>
      <c r="P128" s="94"/>
      <c r="Q128" s="94"/>
      <c r="R128" s="94"/>
      <c r="S128" s="94"/>
      <c r="T128" s="94"/>
      <c r="U128" s="94"/>
      <c r="V128" s="94"/>
      <c r="W128" s="94"/>
      <c r="X128" s="94"/>
    </row>
    <row r="129" spans="13:24" ht="38.4" thickBot="1">
      <c r="M129" s="98" t="s">
        <v>168</v>
      </c>
      <c r="N129" s="85"/>
      <c r="O129" s="94"/>
      <c r="P129" s="94"/>
      <c r="Q129" s="94"/>
      <c r="R129" s="94"/>
      <c r="S129" s="94"/>
      <c r="T129" s="94"/>
      <c r="U129" s="94"/>
      <c r="V129" s="94"/>
      <c r="W129" s="94"/>
      <c r="X129" s="94"/>
    </row>
    <row r="130" spans="13:24" ht="38.4" thickBot="1">
      <c r="M130" s="98" t="s">
        <v>169</v>
      </c>
      <c r="N130" s="85">
        <v>0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</row>
    <row r="131" spans="13:24"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</row>
    <row r="132" spans="13:24">
      <c r="M132" s="99" t="s">
        <v>170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</row>
    <row r="133" spans="13:24"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</row>
    <row r="134" spans="13:24">
      <c r="M134" s="100" t="s">
        <v>751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</row>
    <row r="135" spans="13:24">
      <c r="M135" s="100" t="s">
        <v>752</v>
      </c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</row>
    <row r="136" spans="13:24"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</row>
    <row r="137" spans="13:24"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</row>
    <row r="138" spans="13:24"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</row>
  </sheetData>
  <conditionalFormatting sqref="K2:L2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132" r:id="rId1" display="https://miau.my-x.hu/myx-free/coco/test/433136320210617200248.html" xr:uid="{00000000-0004-0000-0300-000000000000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39"/>
  <sheetViews>
    <sheetView zoomScale="64" zoomScaleNormal="90" workbookViewId="0"/>
  </sheetViews>
  <sheetFormatPr defaultColWidth="11.44140625" defaultRowHeight="14.4"/>
  <cols>
    <col min="1" max="1" width="23.44140625" style="11" bestFit="1" customWidth="1"/>
    <col min="2" max="16384" width="11.44140625" style="11"/>
  </cols>
  <sheetData>
    <row r="1" spans="1:25" ht="97.2" thickBot="1">
      <c r="A1" s="86" t="str">
        <f>'EU-27'!A32</f>
        <v>Länder</v>
      </c>
      <c r="B1" s="86" t="s">
        <v>87</v>
      </c>
      <c r="C1" s="86" t="s">
        <v>224</v>
      </c>
      <c r="D1" s="86" t="s">
        <v>225</v>
      </c>
      <c r="E1" s="86" t="s">
        <v>226</v>
      </c>
      <c r="F1" s="86" t="s">
        <v>227</v>
      </c>
      <c r="G1" s="86" t="s">
        <v>230</v>
      </c>
      <c r="H1" s="187" t="s">
        <v>519</v>
      </c>
      <c r="I1" s="187" t="s">
        <v>474</v>
      </c>
      <c r="J1" s="87" t="s">
        <v>160</v>
      </c>
      <c r="K1" s="87" t="s">
        <v>750</v>
      </c>
      <c r="L1" s="124"/>
      <c r="M1" s="54"/>
      <c r="N1"/>
      <c r="O1"/>
      <c r="P1"/>
      <c r="Q1"/>
      <c r="R1"/>
      <c r="S1"/>
      <c r="T1"/>
      <c r="U1"/>
      <c r="V1"/>
      <c r="W1"/>
      <c r="X1"/>
      <c r="Y1"/>
    </row>
    <row r="2" spans="1:25" ht="15.6">
      <c r="A2" s="11" t="str">
        <f>'EU-27'!A33</f>
        <v>Austria/Österreich</v>
      </c>
      <c r="B2" s="76">
        <f>RANK('EU-27'!E2,'EU-27'!E$2:E$28,1)</f>
        <v>22</v>
      </c>
      <c r="C2" s="76">
        <f>RANK('EU-27'!G2,'EU-27'!G$2:G$28,0)</f>
        <v>18</v>
      </c>
      <c r="D2" s="76">
        <f>RANK('EU-27'!K2,'EU-27'!K$2:K$28,1)</f>
        <v>24</v>
      </c>
      <c r="E2" s="76">
        <f>RANK('EU-27'!L2,'EU-27'!L$2:L$28,1)</f>
        <v>25</v>
      </c>
      <c r="F2" s="76">
        <f>RANK('EU-27'!M2,'EU-27'!M$2:M$28,0)</f>
        <v>8</v>
      </c>
      <c r="G2" s="185">
        <f>RANK('EU-27'!N2,'EU-27'!N$2:N$28,1)</f>
        <v>14</v>
      </c>
      <c r="H2" s="188">
        <f>21.37+1000</f>
        <v>1021.37</v>
      </c>
      <c r="I2" s="81">
        <v>1024.4000000000001</v>
      </c>
      <c r="J2" s="189">
        <f>I2-H2</f>
        <v>3.0300000000000864</v>
      </c>
      <c r="K2" s="171">
        <f>RANK(J2,J$2:J$28,0)</f>
        <v>13</v>
      </c>
      <c r="M2" s="177"/>
      <c r="N2"/>
      <c r="O2"/>
      <c r="P2"/>
      <c r="Q2"/>
      <c r="R2"/>
      <c r="S2"/>
      <c r="T2"/>
      <c r="U2"/>
      <c r="V2"/>
      <c r="W2"/>
      <c r="X2"/>
      <c r="Y2"/>
    </row>
    <row r="3" spans="1:25" ht="15.6">
      <c r="A3" s="11" t="str">
        <f>'EU-27'!A34</f>
        <v>Belgium/Belgien</v>
      </c>
      <c r="B3" s="76">
        <f>RANK('EU-27'!E3,'EU-27'!E$2:E$28,1)</f>
        <v>20</v>
      </c>
      <c r="C3" s="76">
        <f>RANK('EU-27'!G3,'EU-27'!G$2:G$28,0)</f>
        <v>16</v>
      </c>
      <c r="D3" s="76">
        <f>RANK('EU-27'!K3,'EU-27'!K$2:K$28,1)</f>
        <v>19</v>
      </c>
      <c r="E3" s="76">
        <f>RANK('EU-27'!L3,'EU-27'!L$2:L$28,1)</f>
        <v>27</v>
      </c>
      <c r="F3" s="76">
        <f>RANK('EU-27'!M3,'EU-27'!M$2:M$28,0)</f>
        <v>6</v>
      </c>
      <c r="G3" s="185">
        <f>RANK('EU-27'!N3,'EU-27'!N$2:N$28,1)</f>
        <v>21</v>
      </c>
      <c r="H3" s="190">
        <f>42.46+1000</f>
        <v>1042.46</v>
      </c>
      <c r="I3" s="81">
        <v>1037</v>
      </c>
      <c r="J3" s="189">
        <f t="shared" ref="J3:J28" si="0">I3-H3</f>
        <v>-5.4600000000000364</v>
      </c>
      <c r="K3" s="171">
        <f t="shared" ref="K3:K28" si="1">RANK(J3,J$2:J$28,0)</f>
        <v>18</v>
      </c>
      <c r="M3" s="12"/>
      <c r="N3"/>
      <c r="O3"/>
      <c r="P3"/>
      <c r="Q3"/>
      <c r="R3"/>
      <c r="S3"/>
      <c r="T3"/>
      <c r="U3"/>
      <c r="V3"/>
      <c r="W3"/>
      <c r="X3"/>
      <c r="Y3"/>
    </row>
    <row r="4" spans="1:25" ht="15.6">
      <c r="A4" s="11" t="str">
        <f>'EU-27'!A35</f>
        <v>Bulgaria/Bulgarien</v>
      </c>
      <c r="B4" s="76">
        <f>RANK('EU-27'!E4,'EU-27'!E$2:E$28,1)</f>
        <v>1</v>
      </c>
      <c r="C4" s="76">
        <f>RANK('EU-27'!G4,'EU-27'!G$2:G$28,0)</f>
        <v>23</v>
      </c>
      <c r="D4" s="76">
        <f>RANK('EU-27'!K4,'EU-27'!K$2:K$28,1)</f>
        <v>8</v>
      </c>
      <c r="E4" s="76">
        <f>RANK('EU-27'!L4,'EU-27'!L$2:L$28,1)</f>
        <v>4</v>
      </c>
      <c r="F4" s="76">
        <f>RANK('EU-27'!M4,'EU-27'!M$2:M$28,0)</f>
        <v>26</v>
      </c>
      <c r="G4" s="185">
        <f>RANK('EU-27'!N4,'EU-27'!N$2:N$28,1)</f>
        <v>9</v>
      </c>
      <c r="H4" s="188">
        <f>40+1000</f>
        <v>1040</v>
      </c>
      <c r="I4" s="81">
        <v>1043</v>
      </c>
      <c r="J4" s="189">
        <f t="shared" si="0"/>
        <v>3</v>
      </c>
      <c r="K4" s="171">
        <f t="shared" si="1"/>
        <v>14</v>
      </c>
      <c r="M4" s="12"/>
      <c r="N4"/>
      <c r="O4"/>
      <c r="P4"/>
      <c r="Q4"/>
      <c r="R4"/>
      <c r="S4"/>
      <c r="T4"/>
      <c r="U4"/>
      <c r="V4"/>
      <c r="W4"/>
      <c r="X4"/>
      <c r="Y4"/>
    </row>
    <row r="5" spans="1:25" ht="19.5" customHeight="1">
      <c r="A5" s="11" t="str">
        <f>'EU-27'!A36</f>
        <v>Croatia/Kroatien</v>
      </c>
      <c r="B5" s="76">
        <f>RANK('EU-27'!E5,'EU-27'!E$2:E$28,1)</f>
        <v>3</v>
      </c>
      <c r="C5" s="76">
        <f>RANK('EU-27'!G5,'EU-27'!G$2:G$28,0)</f>
        <v>7</v>
      </c>
      <c r="D5" s="76">
        <f>RANK('EU-27'!K5,'EU-27'!K$2:K$28,1)</f>
        <v>9</v>
      </c>
      <c r="E5" s="76">
        <f>RANK('EU-27'!L5,'EU-27'!L$2:L$28,1)</f>
        <v>11</v>
      </c>
      <c r="F5" s="76">
        <f>RANK('EU-27'!M5,'EU-27'!M$2:M$28,0)</f>
        <v>20</v>
      </c>
      <c r="G5" s="185">
        <f>RANK('EU-27'!N5,'EU-27'!N$2:N$28,1)</f>
        <v>5</v>
      </c>
      <c r="H5" s="190">
        <f>24.69+1000</f>
        <v>1024.69</v>
      </c>
      <c r="I5" s="81">
        <v>1052.5</v>
      </c>
      <c r="J5" s="189">
        <f t="shared" si="0"/>
        <v>27.809999999999945</v>
      </c>
      <c r="K5" s="171">
        <f t="shared" si="1"/>
        <v>3</v>
      </c>
      <c r="M5" s="178"/>
      <c r="N5" s="13" t="s">
        <v>757</v>
      </c>
      <c r="O5" s="1">
        <v>8088728</v>
      </c>
      <c r="P5" s="13" t="s">
        <v>89</v>
      </c>
      <c r="Q5" s="1">
        <v>27</v>
      </c>
      <c r="R5" s="13" t="s">
        <v>758</v>
      </c>
      <c r="S5" s="1">
        <v>6</v>
      </c>
      <c r="T5" s="13" t="s">
        <v>759</v>
      </c>
      <c r="U5" s="1">
        <v>27</v>
      </c>
      <c r="V5" s="13" t="s">
        <v>760</v>
      </c>
      <c r="W5" s="1">
        <v>0</v>
      </c>
      <c r="X5" s="13" t="s">
        <v>761</v>
      </c>
      <c r="Y5" s="1" t="s">
        <v>1032</v>
      </c>
    </row>
    <row r="6" spans="1:25" ht="15.6">
      <c r="A6" s="11" t="str">
        <f>'EU-27'!A37</f>
        <v>Cyprus/Zypern</v>
      </c>
      <c r="B6" s="76">
        <f>RANK('EU-27'!E6,'EU-27'!E$2:E$28,1)</f>
        <v>14</v>
      </c>
      <c r="C6" s="76">
        <f>RANK('EU-27'!G6,'EU-27'!G$2:G$28,0)</f>
        <v>12</v>
      </c>
      <c r="D6" s="76">
        <f>RANK('EU-27'!K6,'EU-27'!K$2:K$28,1)</f>
        <v>10</v>
      </c>
      <c r="E6" s="76">
        <f>RANK('EU-27'!L6,'EU-27'!L$2:L$28,1)</f>
        <v>3</v>
      </c>
      <c r="F6" s="76">
        <f>RANK('EU-27'!M6,'EU-27'!M$2:M$28,0)</f>
        <v>12</v>
      </c>
      <c r="G6" s="185">
        <f>RANK('EU-27'!N6,'EU-27'!N$2:N$28,1)</f>
        <v>26</v>
      </c>
      <c r="H6" s="188">
        <f>31.8+1000</f>
        <v>1031.8</v>
      </c>
      <c r="I6" s="81">
        <v>1035</v>
      </c>
      <c r="J6" s="189">
        <f t="shared" si="0"/>
        <v>3.2000000000000455</v>
      </c>
      <c r="K6" s="171">
        <f t="shared" si="1"/>
        <v>9</v>
      </c>
      <c r="M6" s="179"/>
      <c r="N6"/>
      <c r="O6"/>
      <c r="P6"/>
      <c r="Q6"/>
      <c r="R6"/>
      <c r="S6"/>
      <c r="T6"/>
      <c r="U6"/>
      <c r="V6"/>
      <c r="W6"/>
      <c r="X6"/>
      <c r="Y6"/>
    </row>
    <row r="7" spans="1:25" ht="15.6">
      <c r="A7" s="118" t="str">
        <f>'EU-27'!A38</f>
        <v>Czech Republic/Tschechien</v>
      </c>
      <c r="B7" s="76">
        <f>RANK('EU-27'!E7,'EU-27'!E$2:E$28,1)</f>
        <v>11</v>
      </c>
      <c r="C7" s="76">
        <f>RANK('EU-27'!G7,'EU-27'!G$2:G$28,0)</f>
        <v>27</v>
      </c>
      <c r="D7" s="76">
        <f>RANK('EU-27'!K7,'EU-27'!K$2:K$28,1)</f>
        <v>4</v>
      </c>
      <c r="E7" s="76">
        <f>RANK('EU-27'!L7,'EU-27'!L$2:L$28,1)</f>
        <v>20</v>
      </c>
      <c r="F7" s="76">
        <f>RANK('EU-27'!M7,'EU-27'!M$2:M$28,0)</f>
        <v>22</v>
      </c>
      <c r="G7" s="185">
        <f>RANK('EU-27'!N7,'EU-27'!N$2:N$28,1)</f>
        <v>3</v>
      </c>
      <c r="H7" s="190">
        <f>26.66+1000</f>
        <v>1026.6600000000001</v>
      </c>
      <c r="I7" s="81">
        <v>1012.9</v>
      </c>
      <c r="J7" s="189">
        <f t="shared" si="0"/>
        <v>-13.760000000000105</v>
      </c>
      <c r="K7" s="171">
        <f t="shared" si="1"/>
        <v>23</v>
      </c>
      <c r="M7" s="181"/>
      <c r="N7" s="45" t="s">
        <v>94</v>
      </c>
      <c r="O7" s="130" t="s">
        <v>95</v>
      </c>
      <c r="P7" s="130" t="s">
        <v>96</v>
      </c>
      <c r="Q7" s="130" t="s">
        <v>97</v>
      </c>
      <c r="R7" s="130" t="s">
        <v>98</v>
      </c>
      <c r="S7" s="130" t="s">
        <v>99</v>
      </c>
      <c r="T7" s="130" t="s">
        <v>100</v>
      </c>
      <c r="U7" s="130" t="s">
        <v>521</v>
      </c>
      <c r="V7"/>
      <c r="W7"/>
      <c r="X7"/>
      <c r="Y7"/>
    </row>
    <row r="8" spans="1:25" ht="15.6">
      <c r="A8" s="118" t="str">
        <f>'EU-27'!A39</f>
        <v>Denmark/Dänemark</v>
      </c>
      <c r="B8" s="76">
        <f>RANK('EU-27'!E8,'EU-27'!E$2:E$28,1)</f>
        <v>25</v>
      </c>
      <c r="C8" s="76">
        <f>RANK('EU-27'!G8,'EU-27'!G$2:G$28,0)</f>
        <v>15</v>
      </c>
      <c r="D8" s="76">
        <f>RANK('EU-27'!K8,'EU-27'!K$2:K$28,1)</f>
        <v>26</v>
      </c>
      <c r="E8" s="76">
        <f>RANK('EU-27'!L8,'EU-27'!L$2:L$28,1)</f>
        <v>26</v>
      </c>
      <c r="F8" s="76">
        <f>RANK('EU-27'!M8,'EU-27'!M$2:M$28,0)</f>
        <v>2</v>
      </c>
      <c r="G8" s="185">
        <f>RANK('EU-27'!N8,'EU-27'!N$2:N$28,1)</f>
        <v>16</v>
      </c>
      <c r="H8" s="188">
        <f>24.25+1000</f>
        <v>1024.25</v>
      </c>
      <c r="I8" s="81">
        <v>1027.4000000000001</v>
      </c>
      <c r="J8" s="189">
        <f t="shared" si="0"/>
        <v>3.1500000000000909</v>
      </c>
      <c r="K8" s="171">
        <f t="shared" si="1"/>
        <v>11</v>
      </c>
      <c r="M8" s="181"/>
      <c r="N8" s="130" t="s">
        <v>102</v>
      </c>
      <c r="O8" s="45">
        <v>22</v>
      </c>
      <c r="P8" s="45">
        <v>18</v>
      </c>
      <c r="Q8" s="45">
        <v>24</v>
      </c>
      <c r="R8" s="45">
        <v>25</v>
      </c>
      <c r="S8" s="45">
        <v>8</v>
      </c>
      <c r="T8" s="45">
        <v>14</v>
      </c>
      <c r="U8" s="45">
        <v>1021</v>
      </c>
      <c r="V8"/>
      <c r="W8"/>
      <c r="X8"/>
      <c r="Y8"/>
    </row>
    <row r="9" spans="1:25" ht="15.6">
      <c r="A9" s="118" t="str">
        <f>'EU-27'!A40</f>
        <v>Estonia/Estland</v>
      </c>
      <c r="B9" s="76">
        <f>RANK('EU-27'!E9,'EU-27'!E$2:E$28,1)</f>
        <v>12</v>
      </c>
      <c r="C9" s="76">
        <f>RANK('EU-27'!G9,'EU-27'!G$2:G$28,0)</f>
        <v>9</v>
      </c>
      <c r="D9" s="76">
        <f>RANK('EU-27'!K9,'EU-27'!K$2:K$28,1)</f>
        <v>11</v>
      </c>
      <c r="E9" s="76">
        <f>RANK('EU-27'!L9,'EU-27'!L$2:L$28,1)</f>
        <v>17</v>
      </c>
      <c r="F9" s="76">
        <f>RANK('EU-27'!M9,'EU-27'!M$2:M$28,0)</f>
        <v>17</v>
      </c>
      <c r="G9" s="185">
        <f>RANK('EU-27'!N9,'EU-27'!N$2:N$28,1)</f>
        <v>20</v>
      </c>
      <c r="H9" s="190">
        <f>20.8+1000</f>
        <v>1020.8</v>
      </c>
      <c r="I9" s="81">
        <v>1011.4</v>
      </c>
      <c r="J9" s="189">
        <f t="shared" si="0"/>
        <v>-9.3999999999999773</v>
      </c>
      <c r="K9" s="171">
        <f t="shared" si="1"/>
        <v>20</v>
      </c>
      <c r="M9" s="181"/>
      <c r="N9" s="130" t="s">
        <v>103</v>
      </c>
      <c r="O9" s="45">
        <v>20</v>
      </c>
      <c r="P9" s="45">
        <v>16</v>
      </c>
      <c r="Q9" s="45">
        <v>19</v>
      </c>
      <c r="R9" s="45">
        <v>27</v>
      </c>
      <c r="S9" s="45">
        <v>6</v>
      </c>
      <c r="T9" s="45">
        <v>21</v>
      </c>
      <c r="U9" s="45">
        <v>1042</v>
      </c>
      <c r="V9"/>
      <c r="W9"/>
      <c r="X9"/>
      <c r="Y9"/>
    </row>
    <row r="10" spans="1:25" ht="15.6">
      <c r="A10" s="118" t="str">
        <f>'EU-27'!A41</f>
        <v>Finland/Finnland</v>
      </c>
      <c r="B10" s="76">
        <f>RANK('EU-27'!E10,'EU-27'!E$2:E$28,1)</f>
        <v>21</v>
      </c>
      <c r="C10" s="76">
        <f>RANK('EU-27'!G10,'EU-27'!G$2:G$28,0)</f>
        <v>10</v>
      </c>
      <c r="D10" s="76">
        <f>RANK('EU-27'!K10,'EU-27'!K$2:K$28,1)</f>
        <v>21</v>
      </c>
      <c r="E10" s="76">
        <f>RANK('EU-27'!L10,'EU-27'!L$2:L$28,1)</f>
        <v>18</v>
      </c>
      <c r="F10" s="76">
        <f>RANK('EU-27'!M10,'EU-27'!M$2:M$28,0)</f>
        <v>7</v>
      </c>
      <c r="G10" s="185">
        <f>RANK('EU-27'!N10,'EU-27'!N$2:N$28,1)</f>
        <v>24</v>
      </c>
      <c r="H10" s="188">
        <f>22.8+1000</f>
        <v>1022.8</v>
      </c>
      <c r="I10" s="81">
        <v>1026.4000000000001</v>
      </c>
      <c r="J10" s="189">
        <f t="shared" si="0"/>
        <v>3.6000000000001364</v>
      </c>
      <c r="K10" s="171">
        <f t="shared" si="1"/>
        <v>7</v>
      </c>
      <c r="M10" s="181"/>
      <c r="N10" s="130" t="s">
        <v>104</v>
      </c>
      <c r="O10" s="45">
        <v>1</v>
      </c>
      <c r="P10" s="45">
        <v>23</v>
      </c>
      <c r="Q10" s="45">
        <v>8</v>
      </c>
      <c r="R10" s="45">
        <v>4</v>
      </c>
      <c r="S10" s="45">
        <v>26</v>
      </c>
      <c r="T10" s="45">
        <v>9</v>
      </c>
      <c r="U10" s="45">
        <v>1040</v>
      </c>
      <c r="V10"/>
      <c r="W10"/>
      <c r="X10"/>
      <c r="Y10"/>
    </row>
    <row r="11" spans="1:25" ht="15.6">
      <c r="A11" s="118" t="str">
        <f>'EU-27'!A42</f>
        <v>France/Frankreich</v>
      </c>
      <c r="B11" s="76">
        <f>RANK('EU-27'!E11,'EU-27'!E$2:E$28,1)</f>
        <v>18</v>
      </c>
      <c r="C11" s="76">
        <f>RANK('EU-27'!G11,'EU-27'!G$2:G$28,0)</f>
        <v>12</v>
      </c>
      <c r="D11" s="76">
        <f>RANK('EU-27'!K11,'EU-27'!K$2:K$28,1)</f>
        <v>13</v>
      </c>
      <c r="E11" s="76">
        <f>RANK('EU-27'!L11,'EU-27'!L$2:L$28,1)</f>
        <v>24</v>
      </c>
      <c r="F11" s="76">
        <f>RANK('EU-27'!M11,'EU-27'!M$2:M$28,0)</f>
        <v>4</v>
      </c>
      <c r="G11" s="185">
        <f>RANK('EU-27'!N11,'EU-27'!N$2:N$28,1)</f>
        <v>17</v>
      </c>
      <c r="H11" s="190">
        <f>46.39+1000</f>
        <v>1046.3900000000001</v>
      </c>
      <c r="I11" s="81">
        <v>1058</v>
      </c>
      <c r="J11" s="189">
        <f t="shared" si="0"/>
        <v>11.6099999999999</v>
      </c>
      <c r="K11" s="171">
        <f t="shared" si="1"/>
        <v>4</v>
      </c>
      <c r="M11" s="181"/>
      <c r="N11" s="130" t="s">
        <v>105</v>
      </c>
      <c r="O11" s="45">
        <v>3</v>
      </c>
      <c r="P11" s="45">
        <v>7</v>
      </c>
      <c r="Q11" s="45">
        <v>9</v>
      </c>
      <c r="R11" s="45">
        <v>11</v>
      </c>
      <c r="S11" s="45">
        <v>20</v>
      </c>
      <c r="T11" s="45">
        <v>5</v>
      </c>
      <c r="U11" s="45">
        <v>1025</v>
      </c>
      <c r="V11"/>
      <c r="W11"/>
      <c r="X11"/>
      <c r="Y11"/>
    </row>
    <row r="12" spans="1:25" ht="15.6">
      <c r="A12" s="118" t="str">
        <f>'EU-27'!A43</f>
        <v>Germany/Deutschland</v>
      </c>
      <c r="B12" s="76">
        <f>RANK('EU-27'!E12,'EU-27'!E$2:E$28,1)</f>
        <v>19</v>
      </c>
      <c r="C12" s="76">
        <f>RANK('EU-27'!G12,'EU-27'!G$2:G$28,0)</f>
        <v>23</v>
      </c>
      <c r="D12" s="76">
        <f>RANK('EU-27'!K12,'EU-27'!K$2:K$28,1)</f>
        <v>11</v>
      </c>
      <c r="E12" s="76">
        <f>RANK('EU-27'!L12,'EU-27'!L$2:L$28,1)</f>
        <v>19</v>
      </c>
      <c r="F12" s="76">
        <f>RANK('EU-27'!M12,'EU-27'!M$2:M$28,0)</f>
        <v>11</v>
      </c>
      <c r="G12" s="185">
        <f>RANK('EU-27'!N12,'EU-27'!N$2:N$28,1)</f>
        <v>10</v>
      </c>
      <c r="H12" s="188">
        <f>34.51+1000</f>
        <v>1034.51</v>
      </c>
      <c r="I12" s="81">
        <v>1018.9</v>
      </c>
      <c r="J12" s="189">
        <f t="shared" si="0"/>
        <v>-15.610000000000014</v>
      </c>
      <c r="K12" s="171">
        <f t="shared" si="1"/>
        <v>24</v>
      </c>
      <c r="M12" s="181"/>
      <c r="N12" s="130" t="s">
        <v>106</v>
      </c>
      <c r="O12" s="45">
        <v>14</v>
      </c>
      <c r="P12" s="45">
        <v>12</v>
      </c>
      <c r="Q12" s="45">
        <v>10</v>
      </c>
      <c r="R12" s="45">
        <v>3</v>
      </c>
      <c r="S12" s="45">
        <v>12</v>
      </c>
      <c r="T12" s="45">
        <v>26</v>
      </c>
      <c r="U12" s="45">
        <v>1032</v>
      </c>
      <c r="V12"/>
      <c r="W12"/>
      <c r="X12"/>
      <c r="Y12"/>
    </row>
    <row r="13" spans="1:25" ht="15.6">
      <c r="A13" s="118" t="str">
        <f>'EU-27'!A44</f>
        <v>Greece/Griechenland</v>
      </c>
      <c r="B13" s="76">
        <f>RANK('EU-27'!E13,'EU-27'!E$2:E$28,1)</f>
        <v>8</v>
      </c>
      <c r="C13" s="76">
        <f>RANK('EU-27'!G13,'EU-27'!G$2:G$28,0)</f>
        <v>1</v>
      </c>
      <c r="D13" s="76">
        <f>RANK('EU-27'!K13,'EU-27'!K$2:K$28,1)</f>
        <v>2</v>
      </c>
      <c r="E13" s="76">
        <f>RANK('EU-27'!L13,'EU-27'!L$2:L$28,1)</f>
        <v>6</v>
      </c>
      <c r="F13" s="76">
        <f>RANK('EU-27'!M13,'EU-27'!M$2:M$28,0)</f>
        <v>14</v>
      </c>
      <c r="G13" s="185">
        <f>RANK('EU-27'!N13,'EU-27'!N$2:N$28,1)</f>
        <v>12</v>
      </c>
      <c r="H13" s="190">
        <f>38.57+1000</f>
        <v>1038.57</v>
      </c>
      <c r="I13" s="81">
        <v>1066.5999999999999</v>
      </c>
      <c r="J13" s="189">
        <f t="shared" si="0"/>
        <v>28.029999999999973</v>
      </c>
      <c r="K13" s="171">
        <f t="shared" si="1"/>
        <v>2</v>
      </c>
      <c r="M13" s="181"/>
      <c r="N13" s="130" t="s">
        <v>107</v>
      </c>
      <c r="O13" s="45">
        <v>11</v>
      </c>
      <c r="P13" s="45">
        <v>27</v>
      </c>
      <c r="Q13" s="45">
        <v>4</v>
      </c>
      <c r="R13" s="45">
        <v>20</v>
      </c>
      <c r="S13" s="45">
        <v>22</v>
      </c>
      <c r="T13" s="45">
        <v>3</v>
      </c>
      <c r="U13" s="45">
        <v>1027</v>
      </c>
      <c r="V13"/>
      <c r="W13"/>
      <c r="X13"/>
      <c r="Y13"/>
    </row>
    <row r="14" spans="1:25" ht="15.6">
      <c r="A14" s="118" t="str">
        <f>'EU-27'!A45</f>
        <v>Hungary/Ungarn</v>
      </c>
      <c r="B14" s="76">
        <f>RANK('EU-27'!E14,'EU-27'!E$2:E$28,1)</f>
        <v>5</v>
      </c>
      <c r="C14" s="76">
        <f>RANK('EU-27'!G14,'EU-27'!G$2:G$28,0)</f>
        <v>20</v>
      </c>
      <c r="D14" s="76">
        <f>RANK('EU-27'!K14,'EU-27'!K$2:K$28,1)</f>
        <v>7</v>
      </c>
      <c r="E14" s="76">
        <f>RANK('EU-27'!L14,'EU-27'!L$2:L$28,1)</f>
        <v>1</v>
      </c>
      <c r="F14" s="76">
        <f>RANK('EU-27'!M14,'EU-27'!M$2:M$28,0)</f>
        <v>24</v>
      </c>
      <c r="G14" s="185">
        <f>RANK('EU-27'!N14,'EU-27'!N$2:N$28,1)</f>
        <v>3</v>
      </c>
      <c r="H14" s="188">
        <f>35.17+1000</f>
        <v>1035.17</v>
      </c>
      <c r="I14" s="81">
        <v>1038</v>
      </c>
      <c r="J14" s="189">
        <f t="shared" si="0"/>
        <v>2.8299999999999272</v>
      </c>
      <c r="K14" s="171">
        <f t="shared" si="1"/>
        <v>15</v>
      </c>
      <c r="M14" s="181"/>
      <c r="N14" s="130" t="s">
        <v>108</v>
      </c>
      <c r="O14" s="45">
        <v>25</v>
      </c>
      <c r="P14" s="45">
        <v>15</v>
      </c>
      <c r="Q14" s="45">
        <v>26</v>
      </c>
      <c r="R14" s="45">
        <v>26</v>
      </c>
      <c r="S14" s="45">
        <v>2</v>
      </c>
      <c r="T14" s="45">
        <v>16</v>
      </c>
      <c r="U14" s="45">
        <v>1024</v>
      </c>
      <c r="V14"/>
      <c r="W14"/>
      <c r="X14"/>
      <c r="Y14"/>
    </row>
    <row r="15" spans="1:25" ht="15.6">
      <c r="A15" s="118" t="str">
        <f>'EU-27'!A46</f>
        <v>Ireland/Irland</v>
      </c>
      <c r="B15" s="76">
        <f>RANK('EU-27'!E15,'EU-27'!E$2:E$28,1)</f>
        <v>26</v>
      </c>
      <c r="C15" s="76">
        <f>RANK('EU-27'!G15,'EU-27'!G$2:G$28,0)</f>
        <v>19</v>
      </c>
      <c r="D15" s="76">
        <f>RANK('EU-27'!K15,'EU-27'!K$2:K$28,1)</f>
        <v>23</v>
      </c>
      <c r="E15" s="76">
        <f>RANK('EU-27'!L15,'EU-27'!L$2:L$28,1)</f>
        <v>2</v>
      </c>
      <c r="F15" s="76">
        <f>RANK('EU-27'!M15,'EU-27'!M$2:M$28,0)</f>
        <v>3</v>
      </c>
      <c r="G15" s="185">
        <f>RANK('EU-27'!N15,'EU-27'!N$2:N$28,1)</f>
        <v>27</v>
      </c>
      <c r="H15" s="190">
        <f>44.52+1000</f>
        <v>1044.52</v>
      </c>
      <c r="I15" s="81">
        <v>1048.5</v>
      </c>
      <c r="J15" s="189">
        <f t="shared" si="0"/>
        <v>3.9800000000000182</v>
      </c>
      <c r="K15" s="171">
        <f t="shared" si="1"/>
        <v>5</v>
      </c>
      <c r="M15" s="181"/>
      <c r="N15" s="130" t="s">
        <v>109</v>
      </c>
      <c r="O15" s="45">
        <v>12</v>
      </c>
      <c r="P15" s="45">
        <v>9</v>
      </c>
      <c r="Q15" s="45">
        <v>11</v>
      </c>
      <c r="R15" s="45">
        <v>17</v>
      </c>
      <c r="S15" s="45">
        <v>17</v>
      </c>
      <c r="T15" s="45">
        <v>20</v>
      </c>
      <c r="U15" s="45">
        <v>1021</v>
      </c>
      <c r="V15"/>
      <c r="W15"/>
      <c r="X15"/>
      <c r="Y15"/>
    </row>
    <row r="16" spans="1:25" ht="15.6">
      <c r="A16" s="118" t="str">
        <f>'EU-27'!A47</f>
        <v>Italy/Italien</v>
      </c>
      <c r="B16" s="76">
        <f>RANK('EU-27'!E16,'EU-27'!E$2:E$28,1)</f>
        <v>16</v>
      </c>
      <c r="C16" s="76">
        <f>RANK('EU-27'!G16,'EU-27'!G$2:G$28,0)</f>
        <v>3</v>
      </c>
      <c r="D16" s="76">
        <f>RANK('EU-27'!K16,'EU-27'!K$2:K$28,1)</f>
        <v>1</v>
      </c>
      <c r="E16" s="76">
        <f>RANK('EU-27'!L16,'EU-27'!L$2:L$28,1)</f>
        <v>13</v>
      </c>
      <c r="F16" s="76">
        <f>RANK('EU-27'!M16,'EU-27'!M$2:M$28,0)</f>
        <v>10</v>
      </c>
      <c r="G16" s="185">
        <f>RANK('EU-27'!N16,'EU-27'!N$2:N$28,1)</f>
        <v>2</v>
      </c>
      <c r="H16" s="188">
        <f>45.02+1000</f>
        <v>1045.02</v>
      </c>
      <c r="I16" s="81">
        <v>1073.0999999999999</v>
      </c>
      <c r="J16" s="189">
        <f t="shared" si="0"/>
        <v>28.079999999999927</v>
      </c>
      <c r="K16" s="171">
        <f t="shared" si="1"/>
        <v>1</v>
      </c>
      <c r="M16" s="181"/>
      <c r="N16" s="130" t="s">
        <v>110</v>
      </c>
      <c r="O16" s="45">
        <v>21</v>
      </c>
      <c r="P16" s="45">
        <v>10</v>
      </c>
      <c r="Q16" s="45">
        <v>21</v>
      </c>
      <c r="R16" s="45">
        <v>18</v>
      </c>
      <c r="S16" s="45">
        <v>7</v>
      </c>
      <c r="T16" s="45">
        <v>24</v>
      </c>
      <c r="U16" s="45">
        <v>1023</v>
      </c>
      <c r="V16"/>
      <c r="W16"/>
      <c r="X16"/>
      <c r="Y16"/>
    </row>
    <row r="17" spans="1:25" ht="15.6">
      <c r="A17" s="118" t="str">
        <f>'EU-27'!A48</f>
        <v>Latvia/Lettland</v>
      </c>
      <c r="B17" s="76">
        <f>RANK('EU-27'!E17,'EU-27'!E$2:E$28,1)</f>
        <v>6</v>
      </c>
      <c r="C17" s="76">
        <f>RANK('EU-27'!G17,'EU-27'!G$2:G$28,0)</f>
        <v>5</v>
      </c>
      <c r="D17" s="76">
        <f>RANK('EU-27'!K17,'EU-27'!K$2:K$28,1)</f>
        <v>17</v>
      </c>
      <c r="E17" s="76">
        <f>RANK('EU-27'!L17,'EU-27'!L$2:L$28,1)</f>
        <v>7</v>
      </c>
      <c r="F17" s="76">
        <f>RANK('EU-27'!M17,'EU-27'!M$2:M$28,0)</f>
        <v>19</v>
      </c>
      <c r="G17" s="185">
        <f>RANK('EU-27'!N17,'EU-27'!N$2:N$28,1)</f>
        <v>14</v>
      </c>
      <c r="H17" s="190">
        <f>36.77+1000</f>
        <v>1036.77</v>
      </c>
      <c r="I17" s="81">
        <v>1038</v>
      </c>
      <c r="J17" s="189">
        <f t="shared" si="0"/>
        <v>1.2300000000000182</v>
      </c>
      <c r="K17" s="171">
        <f t="shared" si="1"/>
        <v>16</v>
      </c>
      <c r="M17" s="181"/>
      <c r="N17" s="130" t="s">
        <v>111</v>
      </c>
      <c r="O17" s="45">
        <v>18</v>
      </c>
      <c r="P17" s="45">
        <v>12</v>
      </c>
      <c r="Q17" s="45">
        <v>13</v>
      </c>
      <c r="R17" s="45">
        <v>24</v>
      </c>
      <c r="S17" s="45">
        <v>4</v>
      </c>
      <c r="T17" s="45">
        <v>17</v>
      </c>
      <c r="U17" s="45">
        <v>1046</v>
      </c>
      <c r="V17"/>
      <c r="W17"/>
      <c r="X17"/>
      <c r="Y17"/>
    </row>
    <row r="18" spans="1:25" ht="15.6">
      <c r="A18" s="119" t="str">
        <f>'EU-27'!A49</f>
        <v>Lithuania/Lithauen</v>
      </c>
      <c r="B18" s="76">
        <f>RANK('EU-27'!E18,'EU-27'!E$2:E$28,1)</f>
        <v>7</v>
      </c>
      <c r="C18" s="76">
        <f>RANK('EU-27'!G18,'EU-27'!G$2:G$28,0)</f>
        <v>5</v>
      </c>
      <c r="D18" s="76">
        <f>RANK('EU-27'!K18,'EU-27'!K$2:K$28,1)</f>
        <v>18</v>
      </c>
      <c r="E18" s="76">
        <f>RANK('EU-27'!L18,'EU-27'!L$2:L$28,1)</f>
        <v>14</v>
      </c>
      <c r="F18" s="76">
        <f>RANK('EU-27'!M18,'EU-27'!M$2:M$28,0)</f>
        <v>21</v>
      </c>
      <c r="G18" s="185">
        <f>RANK('EU-27'!N18,'EU-27'!N$2:N$28,1)</f>
        <v>22</v>
      </c>
      <c r="H18" s="188">
        <f>36.51+1000</f>
        <v>1036.51</v>
      </c>
      <c r="I18" s="81">
        <v>1017.9</v>
      </c>
      <c r="J18" s="189">
        <f t="shared" si="0"/>
        <v>-18.610000000000014</v>
      </c>
      <c r="K18" s="171">
        <f t="shared" si="1"/>
        <v>27</v>
      </c>
      <c r="M18" s="181"/>
      <c r="N18" s="130" t="s">
        <v>112</v>
      </c>
      <c r="O18" s="45">
        <v>19</v>
      </c>
      <c r="P18" s="45">
        <v>23</v>
      </c>
      <c r="Q18" s="45">
        <v>11</v>
      </c>
      <c r="R18" s="45">
        <v>19</v>
      </c>
      <c r="S18" s="45">
        <v>11</v>
      </c>
      <c r="T18" s="45">
        <v>10</v>
      </c>
      <c r="U18" s="45">
        <v>1035</v>
      </c>
      <c r="V18"/>
      <c r="W18"/>
      <c r="X18"/>
      <c r="Y18"/>
    </row>
    <row r="19" spans="1:25" ht="15.6">
      <c r="A19" s="118" t="str">
        <f>'EU-27'!A50</f>
        <v>Luxembourg/Luxemburg</v>
      </c>
      <c r="B19" s="76">
        <f>RANK('EU-27'!E19,'EU-27'!E$2:E$28,1)</f>
        <v>27</v>
      </c>
      <c r="C19" s="76">
        <f>RANK('EU-27'!G19,'EU-27'!G$2:G$28,0)</f>
        <v>11</v>
      </c>
      <c r="D19" s="76">
        <f>RANK('EU-27'!K19,'EU-27'!K$2:K$28,1)</f>
        <v>20</v>
      </c>
      <c r="E19" s="76">
        <f>RANK('EU-27'!L19,'EU-27'!L$2:L$28,1)</f>
        <v>21</v>
      </c>
      <c r="F19" s="76">
        <f>RANK('EU-27'!M19,'EU-27'!M$2:M$28,0)</f>
        <v>1</v>
      </c>
      <c r="G19" s="185">
        <f>RANK('EU-27'!N19,'EU-27'!N$2:N$28,1)</f>
        <v>25</v>
      </c>
      <c r="H19" s="190">
        <f>29.07+1000</f>
        <v>1029.07</v>
      </c>
      <c r="I19" s="81">
        <v>1032.5</v>
      </c>
      <c r="J19" s="189">
        <f t="shared" si="0"/>
        <v>3.4300000000000637</v>
      </c>
      <c r="K19" s="171">
        <f t="shared" si="1"/>
        <v>8</v>
      </c>
      <c r="M19" s="181"/>
      <c r="N19" s="130" t="s">
        <v>113</v>
      </c>
      <c r="O19" s="45">
        <v>8</v>
      </c>
      <c r="P19" s="45">
        <v>1</v>
      </c>
      <c r="Q19" s="45">
        <v>2</v>
      </c>
      <c r="R19" s="45">
        <v>6</v>
      </c>
      <c r="S19" s="45">
        <v>14</v>
      </c>
      <c r="T19" s="45">
        <v>12</v>
      </c>
      <c r="U19" s="45">
        <v>1039</v>
      </c>
      <c r="V19"/>
      <c r="W19"/>
      <c r="X19"/>
      <c r="Y19"/>
    </row>
    <row r="20" spans="1:25" ht="15.6">
      <c r="A20" s="118" t="str">
        <f>'EU-27'!A51</f>
        <v>Malta/Malta</v>
      </c>
      <c r="B20" s="76">
        <f>RANK('EU-27'!E20,'EU-27'!E$2:E$28,1)</f>
        <v>17</v>
      </c>
      <c r="C20" s="76">
        <f>RANK('EU-27'!G20,'EU-27'!G$2:G$28,0)</f>
        <v>25</v>
      </c>
      <c r="D20" s="76">
        <f>RANK('EU-27'!K20,'EU-27'!K$2:K$28,1)</f>
        <v>21</v>
      </c>
      <c r="E20" s="76">
        <f>RANK('EU-27'!L20,'EU-27'!L$2:L$28,1)</f>
        <v>12</v>
      </c>
      <c r="F20" s="76">
        <f>RANK('EU-27'!M20,'EU-27'!M$2:M$28,0)</f>
        <v>13</v>
      </c>
      <c r="G20" s="185">
        <f>RANK('EU-27'!N20,'EU-27'!N$2:N$28,1)</f>
        <v>8</v>
      </c>
      <c r="H20" s="188">
        <f>33.53+1000</f>
        <v>1033.53</v>
      </c>
      <c r="I20" s="81">
        <v>1016.9</v>
      </c>
      <c r="J20" s="189">
        <f t="shared" si="0"/>
        <v>-16.629999999999995</v>
      </c>
      <c r="K20" s="171">
        <f t="shared" si="1"/>
        <v>25</v>
      </c>
      <c r="M20" s="181"/>
      <c r="N20" s="130" t="s">
        <v>114</v>
      </c>
      <c r="O20" s="45">
        <v>5</v>
      </c>
      <c r="P20" s="45">
        <v>20</v>
      </c>
      <c r="Q20" s="45">
        <v>7</v>
      </c>
      <c r="R20" s="45">
        <v>1</v>
      </c>
      <c r="S20" s="45">
        <v>24</v>
      </c>
      <c r="T20" s="45">
        <v>3</v>
      </c>
      <c r="U20" s="45">
        <v>1035</v>
      </c>
      <c r="V20"/>
      <c r="W20"/>
      <c r="X20"/>
      <c r="Y20"/>
    </row>
    <row r="21" spans="1:25" ht="15.6">
      <c r="A21" s="118" t="str">
        <f>'EU-27'!A52</f>
        <v>Netherlands/Niederlande</v>
      </c>
      <c r="B21" s="76">
        <f>RANK('EU-27'!E21,'EU-27'!E$2:E$28,1)</f>
        <v>23</v>
      </c>
      <c r="C21" s="76">
        <f>RANK('EU-27'!G21,'EU-27'!G$2:G$28,0)</f>
        <v>22</v>
      </c>
      <c r="D21" s="76">
        <f>RANK('EU-27'!K21,'EU-27'!K$2:K$28,1)</f>
        <v>25</v>
      </c>
      <c r="E21" s="76">
        <f>RANK('EU-27'!L21,'EU-27'!L$2:L$28,1)</f>
        <v>23</v>
      </c>
      <c r="F21" s="76">
        <f>RANK('EU-27'!M21,'EU-27'!M$2:M$28,0)</f>
        <v>5</v>
      </c>
      <c r="G21" s="185">
        <f>RANK('EU-27'!N21,'EU-27'!N$2:N$28,1)</f>
        <v>18</v>
      </c>
      <c r="H21" s="190">
        <f>28.57+1000</f>
        <v>1028.57</v>
      </c>
      <c r="I21" s="81">
        <v>1032.5</v>
      </c>
      <c r="J21" s="189">
        <f t="shared" si="0"/>
        <v>3.9300000000000637</v>
      </c>
      <c r="K21" s="171">
        <f t="shared" si="1"/>
        <v>6</v>
      </c>
      <c r="M21" s="181"/>
      <c r="N21" s="130" t="s">
        <v>115</v>
      </c>
      <c r="O21" s="45">
        <v>26</v>
      </c>
      <c r="P21" s="45">
        <v>19</v>
      </c>
      <c r="Q21" s="45">
        <v>23</v>
      </c>
      <c r="R21" s="45">
        <v>2</v>
      </c>
      <c r="S21" s="45">
        <v>3</v>
      </c>
      <c r="T21" s="45">
        <v>27</v>
      </c>
      <c r="U21" s="45">
        <v>1045</v>
      </c>
      <c r="V21"/>
      <c r="W21"/>
      <c r="X21"/>
      <c r="Y21"/>
    </row>
    <row r="22" spans="1:25" ht="15.6">
      <c r="A22" s="118" t="str">
        <f>'EU-27'!A53</f>
        <v>Poland/Polen</v>
      </c>
      <c r="B22" s="76">
        <f>RANK('EU-27'!E22,'EU-27'!E$2:E$28,1)</f>
        <v>4</v>
      </c>
      <c r="C22" s="76">
        <f>RANK('EU-27'!G22,'EU-27'!G$2:G$28,0)</f>
        <v>26</v>
      </c>
      <c r="D22" s="76">
        <f>RANK('EU-27'!K22,'EU-27'!K$2:K$28,1)</f>
        <v>5</v>
      </c>
      <c r="E22" s="76">
        <f>RANK('EU-27'!L22,'EU-27'!L$2:L$28,1)</f>
        <v>9</v>
      </c>
      <c r="F22" s="76">
        <f>RANK('EU-27'!M22,'EU-27'!M$2:M$28,0)</f>
        <v>25</v>
      </c>
      <c r="G22" s="185">
        <f>RANK('EU-27'!N22,'EU-27'!N$2:N$28,1)</f>
        <v>11</v>
      </c>
      <c r="H22" s="188">
        <f>30.09+1000</f>
        <v>1030.0899999999999</v>
      </c>
      <c r="I22" s="81">
        <v>1017.9</v>
      </c>
      <c r="J22" s="189">
        <f t="shared" si="0"/>
        <v>-12.189999999999941</v>
      </c>
      <c r="K22" s="171">
        <f t="shared" si="1"/>
        <v>22</v>
      </c>
      <c r="M22" s="181"/>
      <c r="N22" s="130" t="s">
        <v>116</v>
      </c>
      <c r="O22" s="45">
        <v>16</v>
      </c>
      <c r="P22" s="45">
        <v>3</v>
      </c>
      <c r="Q22" s="45">
        <v>1</v>
      </c>
      <c r="R22" s="45">
        <v>13</v>
      </c>
      <c r="S22" s="45">
        <v>10</v>
      </c>
      <c r="T22" s="45">
        <v>2</v>
      </c>
      <c r="U22" s="45">
        <v>1045</v>
      </c>
      <c r="V22"/>
      <c r="W22"/>
      <c r="X22"/>
      <c r="Y22"/>
    </row>
    <row r="23" spans="1:25" ht="15.6">
      <c r="A23" s="118" t="str">
        <f>'EU-27'!A54</f>
        <v>Portugal/Portugal</v>
      </c>
      <c r="B23" s="76">
        <f>RANK('EU-27'!E23,'EU-27'!E$2:E$28,1)</f>
        <v>10</v>
      </c>
      <c r="C23" s="76">
        <f>RANK('EU-27'!G23,'EU-27'!G$2:G$28,0)</f>
        <v>8</v>
      </c>
      <c r="D23" s="76">
        <f>RANK('EU-27'!K23,'EU-27'!K$2:K$28,1)</f>
        <v>14</v>
      </c>
      <c r="E23" s="76">
        <f>RANK('EU-27'!L23,'EU-27'!L$2:L$28,1)</f>
        <v>15</v>
      </c>
      <c r="F23" s="76">
        <f>RANK('EU-27'!M23,'EU-27'!M$2:M$28,0)</f>
        <v>18</v>
      </c>
      <c r="G23" s="185">
        <f>RANK('EU-27'!N23,'EU-27'!N$2:N$28,1)</f>
        <v>7</v>
      </c>
      <c r="H23" s="190">
        <f>32.13+1000</f>
        <v>1032.1300000000001</v>
      </c>
      <c r="I23" s="81">
        <v>1023.9</v>
      </c>
      <c r="J23" s="189">
        <f t="shared" si="0"/>
        <v>-8.2300000000001319</v>
      </c>
      <c r="K23" s="171">
        <f t="shared" si="1"/>
        <v>19</v>
      </c>
      <c r="M23" s="181"/>
      <c r="N23" s="130" t="s">
        <v>117</v>
      </c>
      <c r="O23" s="45">
        <v>6</v>
      </c>
      <c r="P23" s="45">
        <v>5</v>
      </c>
      <c r="Q23" s="45">
        <v>17</v>
      </c>
      <c r="R23" s="45">
        <v>7</v>
      </c>
      <c r="S23" s="45">
        <v>19</v>
      </c>
      <c r="T23" s="45">
        <v>14</v>
      </c>
      <c r="U23" s="45">
        <v>1037</v>
      </c>
      <c r="V23"/>
      <c r="W23"/>
      <c r="X23"/>
      <c r="Y23"/>
    </row>
    <row r="24" spans="1:25" ht="15.6">
      <c r="A24" s="118" t="str">
        <f>'EU-27'!A55</f>
        <v>Romania/Rumänien</v>
      </c>
      <c r="B24" s="76">
        <f>RANK('EU-27'!E24,'EU-27'!E$2:E$28,1)</f>
        <v>2</v>
      </c>
      <c r="C24" s="76">
        <f>RANK('EU-27'!G24,'EU-27'!G$2:G$28,0)</f>
        <v>17</v>
      </c>
      <c r="D24" s="76">
        <f>RANK('EU-27'!K24,'EU-27'!K$2:K$28,1)</f>
        <v>6</v>
      </c>
      <c r="E24" s="76">
        <f>RANK('EU-27'!L24,'EU-27'!L$2:L$28,1)</f>
        <v>5</v>
      </c>
      <c r="F24" s="76">
        <f>RANK('EU-27'!M24,'EU-27'!M$2:M$28,0)</f>
        <v>27</v>
      </c>
      <c r="G24" s="185">
        <f>RANK('EU-27'!N24,'EU-27'!N$2:N$28,1)</f>
        <v>1</v>
      </c>
      <c r="H24" s="188">
        <f>27.84+1000</f>
        <v>1027.8399999999999</v>
      </c>
      <c r="I24" s="81">
        <v>1031</v>
      </c>
      <c r="J24" s="189">
        <f t="shared" si="0"/>
        <v>3.1600000000000819</v>
      </c>
      <c r="K24" s="171">
        <f t="shared" si="1"/>
        <v>10</v>
      </c>
      <c r="M24" s="181"/>
      <c r="N24" s="130" t="s">
        <v>118</v>
      </c>
      <c r="O24" s="45">
        <v>7</v>
      </c>
      <c r="P24" s="45">
        <v>5</v>
      </c>
      <c r="Q24" s="45">
        <v>18</v>
      </c>
      <c r="R24" s="45">
        <v>14</v>
      </c>
      <c r="S24" s="45">
        <v>21</v>
      </c>
      <c r="T24" s="45">
        <v>22</v>
      </c>
      <c r="U24" s="45">
        <v>1037</v>
      </c>
      <c r="V24"/>
      <c r="W24"/>
      <c r="X24"/>
      <c r="Y24"/>
    </row>
    <row r="25" spans="1:25" ht="15.6">
      <c r="A25" s="11" t="str">
        <f>'EU-27'!A56</f>
        <v>Slovakia/Slowakei</v>
      </c>
      <c r="B25" s="76">
        <f>RANK('EU-27'!E25,'EU-27'!E$2:E$28,1)</f>
        <v>9</v>
      </c>
      <c r="C25" s="76">
        <f>RANK('EU-27'!G25,'EU-27'!G$2:G$28,0)</f>
        <v>14</v>
      </c>
      <c r="D25" s="76">
        <f>RANK('EU-27'!K25,'EU-27'!K$2:K$28,1)</f>
        <v>3</v>
      </c>
      <c r="E25" s="76">
        <f>RANK('EU-27'!L25,'EU-27'!L$2:L$28,1)</f>
        <v>8</v>
      </c>
      <c r="F25" s="76">
        <f>RANK('EU-27'!M25,'EU-27'!M$2:M$28,0)</f>
        <v>23</v>
      </c>
      <c r="G25" s="185">
        <f>RANK('EU-27'!N25,'EU-27'!N$2:N$28,1)</f>
        <v>5</v>
      </c>
      <c r="H25" s="190">
        <f>29.54+1000</f>
        <v>1029.54</v>
      </c>
      <c r="I25" s="81">
        <v>1026.9000000000001</v>
      </c>
      <c r="J25" s="189">
        <f t="shared" si="0"/>
        <v>-2.6399999999998727</v>
      </c>
      <c r="K25" s="171">
        <f t="shared" si="1"/>
        <v>17</v>
      </c>
      <c r="M25" s="181"/>
      <c r="N25" s="130" t="s">
        <v>119</v>
      </c>
      <c r="O25" s="45">
        <v>27</v>
      </c>
      <c r="P25" s="45">
        <v>11</v>
      </c>
      <c r="Q25" s="45">
        <v>20</v>
      </c>
      <c r="R25" s="45">
        <v>21</v>
      </c>
      <c r="S25" s="45">
        <v>1</v>
      </c>
      <c r="T25" s="45">
        <v>25</v>
      </c>
      <c r="U25" s="45">
        <v>1029</v>
      </c>
      <c r="V25"/>
      <c r="W25"/>
      <c r="X25"/>
      <c r="Y25"/>
    </row>
    <row r="26" spans="1:25" ht="15.6">
      <c r="A26" s="11" t="str">
        <f>'EU-27'!A57</f>
        <v>Slovenia/Slowenien</v>
      </c>
      <c r="B26" s="76">
        <f>RANK('EU-27'!E26,'EU-27'!E$2:E$28,1)</f>
        <v>13</v>
      </c>
      <c r="C26" s="76">
        <f>RANK('EU-27'!G26,'EU-27'!G$2:G$28,0)</f>
        <v>21</v>
      </c>
      <c r="D26" s="76">
        <f>RANK('EU-27'!K26,'EU-27'!K$2:K$28,1)</f>
        <v>15</v>
      </c>
      <c r="E26" s="76">
        <f>RANK('EU-27'!L26,'EU-27'!L$2:L$28,1)</f>
        <v>10</v>
      </c>
      <c r="F26" s="76">
        <f>RANK('EU-27'!M26,'EU-27'!M$2:M$28,0)</f>
        <v>16</v>
      </c>
      <c r="G26" s="185">
        <f>RANK('EU-27'!N26,'EU-27'!N$2:N$28,1)</f>
        <v>13</v>
      </c>
      <c r="H26" s="188">
        <f>22.57+1000</f>
        <v>1022.57</v>
      </c>
      <c r="I26" s="81">
        <v>1011.4</v>
      </c>
      <c r="J26" s="189">
        <f t="shared" si="0"/>
        <v>-11.170000000000073</v>
      </c>
      <c r="K26" s="171">
        <f t="shared" si="1"/>
        <v>21</v>
      </c>
      <c r="M26" s="181"/>
      <c r="N26" s="130" t="s">
        <v>120</v>
      </c>
      <c r="O26" s="45">
        <v>17</v>
      </c>
      <c r="P26" s="45">
        <v>25</v>
      </c>
      <c r="Q26" s="45">
        <v>21</v>
      </c>
      <c r="R26" s="45">
        <v>12</v>
      </c>
      <c r="S26" s="45">
        <v>13</v>
      </c>
      <c r="T26" s="45">
        <v>8</v>
      </c>
      <c r="U26" s="45">
        <v>1034</v>
      </c>
      <c r="V26"/>
      <c r="W26"/>
      <c r="X26"/>
      <c r="Y26"/>
    </row>
    <row r="27" spans="1:25" ht="15.6">
      <c r="A27" s="123" t="str">
        <f>'EU-27'!A58</f>
        <v>Spain/Spanien</v>
      </c>
      <c r="B27" s="76">
        <f>RANK('EU-27'!E27,'EU-27'!E$2:E$28,1)</f>
        <v>15</v>
      </c>
      <c r="C27" s="76">
        <f>RANK('EU-27'!G27,'EU-27'!G$2:G$28,0)</f>
        <v>2</v>
      </c>
      <c r="D27" s="76">
        <f>RANK('EU-27'!K27,'EU-27'!K$2:K$28,1)</f>
        <v>16</v>
      </c>
      <c r="E27" s="76">
        <f>RANK('EU-27'!L27,'EU-27'!L$2:L$28,1)</f>
        <v>22</v>
      </c>
      <c r="F27" s="76">
        <f>RANK('EU-27'!M27,'EU-27'!M$2:M$28,0)</f>
        <v>15</v>
      </c>
      <c r="G27" s="185">
        <f>RANK('EU-27'!N27,'EU-27'!N$2:N$28,1)</f>
        <v>19</v>
      </c>
      <c r="H27" s="190">
        <f>32.46+1000</f>
        <v>1032.46</v>
      </c>
      <c r="I27" s="81">
        <v>1015.4</v>
      </c>
      <c r="J27" s="189">
        <f t="shared" si="0"/>
        <v>-17.060000000000059</v>
      </c>
      <c r="K27" s="171">
        <f t="shared" si="1"/>
        <v>26</v>
      </c>
      <c r="M27" s="181"/>
      <c r="N27" s="130" t="s">
        <v>121</v>
      </c>
      <c r="O27" s="45">
        <v>23</v>
      </c>
      <c r="P27" s="45">
        <v>22</v>
      </c>
      <c r="Q27" s="45">
        <v>25</v>
      </c>
      <c r="R27" s="45">
        <v>23</v>
      </c>
      <c r="S27" s="45">
        <v>5</v>
      </c>
      <c r="T27" s="45">
        <v>18</v>
      </c>
      <c r="U27" s="45">
        <v>1029</v>
      </c>
      <c r="V27"/>
      <c r="W27"/>
      <c r="X27"/>
      <c r="Y27"/>
    </row>
    <row r="28" spans="1:25" ht="16.2" thickBot="1">
      <c r="A28" s="11" t="str">
        <f>'EU-27'!A59</f>
        <v>Sweden/Schweden</v>
      </c>
      <c r="B28" s="172">
        <f>RANK('EU-27'!E28,'EU-27'!E$2:E$28,1)</f>
        <v>24</v>
      </c>
      <c r="C28" s="172">
        <f>RANK('EU-27'!G28,'EU-27'!G$2:G$28,0)</f>
        <v>4</v>
      </c>
      <c r="D28" s="172">
        <f>RANK('EU-27'!K28,'EU-27'!K$2:K$28,1)</f>
        <v>27</v>
      </c>
      <c r="E28" s="172">
        <f>RANK('EU-27'!L28,'EU-27'!L$2:L$28,1)</f>
        <v>16</v>
      </c>
      <c r="F28" s="172">
        <f>RANK('EU-27'!M28,'EU-27'!M$2:M$28,0)</f>
        <v>9</v>
      </c>
      <c r="G28" s="186">
        <f>RANK('EU-27'!N28,'EU-27'!N$2:N$28,1)</f>
        <v>23</v>
      </c>
      <c r="H28" s="188">
        <f>49.35+1000</f>
        <v>1049.3499999999999</v>
      </c>
      <c r="I28" s="81">
        <v>1052.5</v>
      </c>
      <c r="J28" s="189">
        <f t="shared" si="0"/>
        <v>3.1500000000000909</v>
      </c>
      <c r="K28" s="171">
        <f t="shared" si="1"/>
        <v>11</v>
      </c>
      <c r="M28" s="181"/>
      <c r="N28" s="130" t="s">
        <v>122</v>
      </c>
      <c r="O28" s="45">
        <v>4</v>
      </c>
      <c r="P28" s="45">
        <v>26</v>
      </c>
      <c r="Q28" s="45">
        <v>5</v>
      </c>
      <c r="R28" s="45">
        <v>9</v>
      </c>
      <c r="S28" s="45">
        <v>25</v>
      </c>
      <c r="T28" s="45">
        <v>11</v>
      </c>
      <c r="U28" s="45">
        <v>1030</v>
      </c>
      <c r="V28"/>
      <c r="W28"/>
      <c r="X28"/>
      <c r="Y28"/>
    </row>
    <row r="29" spans="1:25" ht="15.6">
      <c r="A29" s="174" t="s">
        <v>1031</v>
      </c>
      <c r="B29" s="175">
        <v>1</v>
      </c>
      <c r="C29" s="175">
        <v>0</v>
      </c>
      <c r="D29" s="176">
        <v>1</v>
      </c>
      <c r="E29" s="175">
        <v>1</v>
      </c>
      <c r="F29" s="176">
        <v>0</v>
      </c>
      <c r="G29" s="176">
        <v>1</v>
      </c>
      <c r="H29" s="173"/>
      <c r="I29" s="12"/>
      <c r="M29" s="181"/>
      <c r="N29" s="130" t="s">
        <v>123</v>
      </c>
      <c r="O29" s="45">
        <v>10</v>
      </c>
      <c r="P29" s="45">
        <v>8</v>
      </c>
      <c r="Q29" s="45">
        <v>14</v>
      </c>
      <c r="R29" s="45">
        <v>15</v>
      </c>
      <c r="S29" s="45">
        <v>18</v>
      </c>
      <c r="T29" s="45">
        <v>7</v>
      </c>
      <c r="U29" s="45">
        <v>1032</v>
      </c>
      <c r="V29"/>
      <c r="W29"/>
      <c r="X29"/>
      <c r="Y29"/>
    </row>
    <row r="30" spans="1:25">
      <c r="B30" s="12"/>
      <c r="C30" s="12"/>
      <c r="D30" s="12"/>
      <c r="E30" s="12"/>
      <c r="F30" s="12"/>
      <c r="G30" s="12"/>
      <c r="H30" s="12"/>
      <c r="I30" s="12"/>
      <c r="M30" s="181"/>
      <c r="N30" s="130" t="s">
        <v>124</v>
      </c>
      <c r="O30" s="45">
        <v>2</v>
      </c>
      <c r="P30" s="45">
        <v>17</v>
      </c>
      <c r="Q30" s="45">
        <v>6</v>
      </c>
      <c r="R30" s="45">
        <v>5</v>
      </c>
      <c r="S30" s="45">
        <v>27</v>
      </c>
      <c r="T30" s="45">
        <v>1</v>
      </c>
      <c r="U30" s="45">
        <v>1028</v>
      </c>
      <c r="V30"/>
      <c r="W30"/>
      <c r="X30"/>
      <c r="Y30"/>
    </row>
    <row r="31" spans="1:25">
      <c r="B31" s="12"/>
      <c r="C31" s="12"/>
      <c r="D31" s="12"/>
      <c r="E31" s="12"/>
      <c r="F31" s="12"/>
      <c r="G31" s="12"/>
      <c r="H31" s="12"/>
      <c r="I31" s="12"/>
      <c r="M31" s="181"/>
      <c r="N31" s="130" t="s">
        <v>125</v>
      </c>
      <c r="O31" s="45">
        <v>9</v>
      </c>
      <c r="P31" s="45">
        <v>14</v>
      </c>
      <c r="Q31" s="45">
        <v>3</v>
      </c>
      <c r="R31" s="45">
        <v>8</v>
      </c>
      <c r="S31" s="45">
        <v>23</v>
      </c>
      <c r="T31" s="45">
        <v>5</v>
      </c>
      <c r="U31" s="45">
        <v>1030</v>
      </c>
      <c r="V31"/>
      <c r="W31"/>
      <c r="X31"/>
      <c r="Y31"/>
    </row>
    <row r="32" spans="1:25">
      <c r="M32" s="181"/>
      <c r="N32" s="130" t="s">
        <v>126</v>
      </c>
      <c r="O32" s="45">
        <v>13</v>
      </c>
      <c r="P32" s="45">
        <v>21</v>
      </c>
      <c r="Q32" s="45">
        <v>15</v>
      </c>
      <c r="R32" s="45">
        <v>10</v>
      </c>
      <c r="S32" s="45">
        <v>16</v>
      </c>
      <c r="T32" s="45">
        <v>13</v>
      </c>
      <c r="U32" s="45">
        <v>1023</v>
      </c>
      <c r="V32"/>
      <c r="W32"/>
      <c r="X32"/>
      <c r="Y32"/>
    </row>
    <row r="33" spans="13:25">
      <c r="M33" s="181"/>
      <c r="N33" s="130" t="s">
        <v>127</v>
      </c>
      <c r="O33" s="45">
        <v>15</v>
      </c>
      <c r="P33" s="45">
        <v>2</v>
      </c>
      <c r="Q33" s="45">
        <v>16</v>
      </c>
      <c r="R33" s="45">
        <v>22</v>
      </c>
      <c r="S33" s="45">
        <v>15</v>
      </c>
      <c r="T33" s="45">
        <v>19</v>
      </c>
      <c r="U33" s="45">
        <v>1032</v>
      </c>
      <c r="V33"/>
      <c r="W33"/>
      <c r="X33"/>
      <c r="Y33"/>
    </row>
    <row r="34" spans="13:25">
      <c r="M34" s="181"/>
      <c r="N34" s="130" t="s">
        <v>128</v>
      </c>
      <c r="O34" s="45">
        <v>24</v>
      </c>
      <c r="P34" s="45">
        <v>4</v>
      </c>
      <c r="Q34" s="45">
        <v>27</v>
      </c>
      <c r="R34" s="45">
        <v>16</v>
      </c>
      <c r="S34" s="45">
        <v>9</v>
      </c>
      <c r="T34" s="45">
        <v>23</v>
      </c>
      <c r="U34" s="45">
        <v>1049</v>
      </c>
      <c r="V34"/>
      <c r="W34"/>
      <c r="X34"/>
      <c r="Y34"/>
    </row>
    <row r="35" spans="13:25">
      <c r="M35" s="179"/>
      <c r="N35"/>
      <c r="O35"/>
      <c r="P35"/>
      <c r="Q35"/>
      <c r="R35"/>
      <c r="S35"/>
      <c r="T35"/>
      <c r="U35"/>
      <c r="V35"/>
      <c r="W35"/>
      <c r="X35"/>
      <c r="Y35"/>
    </row>
    <row r="36" spans="13:25">
      <c r="M36" s="181"/>
      <c r="N36" s="45" t="s">
        <v>766</v>
      </c>
      <c r="O36" s="130" t="s">
        <v>95</v>
      </c>
      <c r="P36" s="130" t="s">
        <v>96</v>
      </c>
      <c r="Q36" s="130" t="s">
        <v>97</v>
      </c>
      <c r="R36" s="130" t="s">
        <v>98</v>
      </c>
      <c r="S36" s="130" t="s">
        <v>99</v>
      </c>
      <c r="T36" s="130" t="s">
        <v>100</v>
      </c>
      <c r="U36"/>
      <c r="V36"/>
      <c r="W36"/>
      <c r="X36"/>
      <c r="Y36"/>
    </row>
    <row r="37" spans="13:25" ht="28.8">
      <c r="M37" s="181"/>
      <c r="N37" s="130" t="s">
        <v>130</v>
      </c>
      <c r="O37" s="45" t="s">
        <v>1033</v>
      </c>
      <c r="P37" s="45" t="s">
        <v>1034</v>
      </c>
      <c r="Q37" s="45" t="s">
        <v>1035</v>
      </c>
      <c r="R37" s="45" t="s">
        <v>1036</v>
      </c>
      <c r="S37" s="45" t="s">
        <v>1037</v>
      </c>
      <c r="T37" s="45" t="s">
        <v>1038</v>
      </c>
      <c r="U37"/>
      <c r="V37"/>
      <c r="W37"/>
      <c r="X37"/>
      <c r="Y37"/>
    </row>
    <row r="38" spans="13:25" ht="28.8">
      <c r="M38" s="181"/>
      <c r="N38" s="130" t="s">
        <v>132</v>
      </c>
      <c r="O38" s="45" t="s">
        <v>1039</v>
      </c>
      <c r="P38" s="45" t="s">
        <v>1040</v>
      </c>
      <c r="Q38" s="45" t="s">
        <v>1041</v>
      </c>
      <c r="R38" s="45" t="s">
        <v>1042</v>
      </c>
      <c r="S38" s="45" t="s">
        <v>1043</v>
      </c>
      <c r="T38" s="45" t="s">
        <v>1044</v>
      </c>
      <c r="U38"/>
      <c r="V38"/>
      <c r="W38"/>
      <c r="X38"/>
      <c r="Y38"/>
    </row>
    <row r="39" spans="13:25" ht="28.8">
      <c r="M39" s="181"/>
      <c r="N39" s="130" t="s">
        <v>133</v>
      </c>
      <c r="O39" s="45" t="s">
        <v>1045</v>
      </c>
      <c r="P39" s="45" t="s">
        <v>1046</v>
      </c>
      <c r="Q39" s="45" t="s">
        <v>1047</v>
      </c>
      <c r="R39" s="45" t="s">
        <v>1048</v>
      </c>
      <c r="S39" s="45" t="s">
        <v>1049</v>
      </c>
      <c r="T39" s="45" t="s">
        <v>1050</v>
      </c>
      <c r="U39"/>
      <c r="V39"/>
      <c r="W39"/>
      <c r="X39"/>
      <c r="Y39"/>
    </row>
    <row r="40" spans="13:25" ht="43.2">
      <c r="M40" s="181"/>
      <c r="N40" s="130" t="s">
        <v>134</v>
      </c>
      <c r="O40" s="45" t="s">
        <v>1051</v>
      </c>
      <c r="P40" s="45" t="s">
        <v>1052</v>
      </c>
      <c r="Q40" s="45" t="s">
        <v>1053</v>
      </c>
      <c r="R40" s="45" t="s">
        <v>1054</v>
      </c>
      <c r="S40" s="45" t="s">
        <v>1055</v>
      </c>
      <c r="T40" s="45" t="s">
        <v>1056</v>
      </c>
      <c r="U40"/>
      <c r="V40"/>
      <c r="W40"/>
      <c r="X40"/>
      <c r="Y40"/>
    </row>
    <row r="41" spans="13:25" ht="43.2">
      <c r="M41" s="181"/>
      <c r="N41" s="130" t="s">
        <v>135</v>
      </c>
      <c r="O41" s="45" t="s">
        <v>1057</v>
      </c>
      <c r="P41" s="45" t="s">
        <v>1058</v>
      </c>
      <c r="Q41" s="45" t="s">
        <v>1059</v>
      </c>
      <c r="R41" s="45" t="s">
        <v>1060</v>
      </c>
      <c r="S41" s="45" t="s">
        <v>1061</v>
      </c>
      <c r="T41" s="45" t="s">
        <v>1062</v>
      </c>
      <c r="U41"/>
      <c r="V41"/>
      <c r="W41"/>
      <c r="X41"/>
      <c r="Y41"/>
    </row>
    <row r="42" spans="13:25" ht="43.2">
      <c r="M42" s="181"/>
      <c r="N42" s="130" t="s">
        <v>136</v>
      </c>
      <c r="O42" s="45" t="s">
        <v>1063</v>
      </c>
      <c r="P42" s="45" t="s">
        <v>1064</v>
      </c>
      <c r="Q42" s="45" t="s">
        <v>1065</v>
      </c>
      <c r="R42" s="45" t="s">
        <v>1066</v>
      </c>
      <c r="S42" s="45" t="s">
        <v>1067</v>
      </c>
      <c r="T42" s="45" t="s">
        <v>1068</v>
      </c>
      <c r="U42"/>
      <c r="V42"/>
      <c r="W42"/>
      <c r="X42"/>
      <c r="Y42"/>
    </row>
    <row r="43" spans="13:25" ht="43.2">
      <c r="M43" s="181"/>
      <c r="N43" s="130" t="s">
        <v>137</v>
      </c>
      <c r="O43" s="45" t="s">
        <v>1069</v>
      </c>
      <c r="P43" s="45" t="s">
        <v>1070</v>
      </c>
      <c r="Q43" s="45" t="s">
        <v>1071</v>
      </c>
      <c r="R43" s="45" t="s">
        <v>1072</v>
      </c>
      <c r="S43" s="45" t="s">
        <v>1073</v>
      </c>
      <c r="T43" s="45" t="s">
        <v>1074</v>
      </c>
      <c r="U43"/>
      <c r="V43"/>
      <c r="W43"/>
      <c r="X43"/>
      <c r="Y43"/>
    </row>
    <row r="44" spans="13:25" ht="43.2">
      <c r="M44" s="181"/>
      <c r="N44" s="130" t="s">
        <v>138</v>
      </c>
      <c r="O44" s="45" t="s">
        <v>1075</v>
      </c>
      <c r="P44" s="45" t="s">
        <v>1076</v>
      </c>
      <c r="Q44" s="45" t="s">
        <v>1077</v>
      </c>
      <c r="R44" s="45" t="s">
        <v>1078</v>
      </c>
      <c r="S44" s="45" t="s">
        <v>1079</v>
      </c>
      <c r="T44" s="45" t="s">
        <v>1080</v>
      </c>
      <c r="U44"/>
      <c r="V44"/>
      <c r="W44"/>
      <c r="X44"/>
      <c r="Y44"/>
    </row>
    <row r="45" spans="13:25" ht="43.2">
      <c r="M45" s="181"/>
      <c r="N45" s="130" t="s">
        <v>139</v>
      </c>
      <c r="O45" s="45" t="s">
        <v>1081</v>
      </c>
      <c r="P45" s="45" t="s">
        <v>1082</v>
      </c>
      <c r="Q45" s="45" t="s">
        <v>1083</v>
      </c>
      <c r="R45" s="45" t="s">
        <v>1084</v>
      </c>
      <c r="S45" s="45" t="s">
        <v>1085</v>
      </c>
      <c r="T45" s="45" t="s">
        <v>1086</v>
      </c>
      <c r="U45"/>
      <c r="V45"/>
      <c r="W45"/>
      <c r="X45"/>
      <c r="Y45"/>
    </row>
    <row r="46" spans="13:25" ht="28.8">
      <c r="M46" s="181"/>
      <c r="N46" s="130" t="s">
        <v>140</v>
      </c>
      <c r="O46" s="45" t="s">
        <v>1087</v>
      </c>
      <c r="P46" s="45" t="s">
        <v>1088</v>
      </c>
      <c r="Q46" s="45" t="s">
        <v>1089</v>
      </c>
      <c r="R46" s="45" t="s">
        <v>1090</v>
      </c>
      <c r="S46" s="45" t="s">
        <v>1091</v>
      </c>
      <c r="T46" s="45" t="s">
        <v>1092</v>
      </c>
      <c r="U46"/>
      <c r="V46"/>
      <c r="W46"/>
      <c r="X46"/>
      <c r="Y46"/>
    </row>
    <row r="47" spans="13:25" ht="28.8">
      <c r="M47" s="181"/>
      <c r="N47" s="130" t="s">
        <v>141</v>
      </c>
      <c r="O47" s="45" t="s">
        <v>1093</v>
      </c>
      <c r="P47" s="45" t="s">
        <v>1094</v>
      </c>
      <c r="Q47" s="45" t="s">
        <v>1095</v>
      </c>
      <c r="R47" s="45" t="s">
        <v>1096</v>
      </c>
      <c r="S47" s="45" t="s">
        <v>1097</v>
      </c>
      <c r="T47" s="45" t="s">
        <v>1098</v>
      </c>
      <c r="U47"/>
      <c r="V47"/>
      <c r="W47"/>
      <c r="X47"/>
      <c r="Y47"/>
    </row>
    <row r="48" spans="13:25" ht="28.8">
      <c r="M48" s="181"/>
      <c r="N48" s="130" t="s">
        <v>142</v>
      </c>
      <c r="O48" s="45" t="s">
        <v>1099</v>
      </c>
      <c r="P48" s="45" t="s">
        <v>1100</v>
      </c>
      <c r="Q48" s="45" t="s">
        <v>1101</v>
      </c>
      <c r="R48" s="45" t="s">
        <v>1102</v>
      </c>
      <c r="S48" s="45" t="s">
        <v>1103</v>
      </c>
      <c r="T48" s="45" t="s">
        <v>1104</v>
      </c>
      <c r="U48"/>
      <c r="V48"/>
      <c r="W48"/>
      <c r="X48"/>
      <c r="Y48"/>
    </row>
    <row r="49" spans="13:25" ht="28.8">
      <c r="M49" s="181"/>
      <c r="N49" s="130" t="s">
        <v>143</v>
      </c>
      <c r="O49" s="45" t="s">
        <v>1105</v>
      </c>
      <c r="P49" s="45" t="s">
        <v>1106</v>
      </c>
      <c r="Q49" s="45" t="s">
        <v>1107</v>
      </c>
      <c r="R49" s="45" t="s">
        <v>1108</v>
      </c>
      <c r="S49" s="45" t="s">
        <v>1109</v>
      </c>
      <c r="T49" s="45" t="s">
        <v>1110</v>
      </c>
      <c r="U49"/>
      <c r="V49"/>
      <c r="W49"/>
      <c r="X49"/>
      <c r="Y49"/>
    </row>
    <row r="50" spans="13:25" ht="28.8">
      <c r="M50" s="181"/>
      <c r="N50" s="130" t="s">
        <v>144</v>
      </c>
      <c r="O50" s="45" t="s">
        <v>1111</v>
      </c>
      <c r="P50" s="45" t="s">
        <v>1112</v>
      </c>
      <c r="Q50" s="45" t="s">
        <v>1113</v>
      </c>
      <c r="R50" s="45" t="s">
        <v>1114</v>
      </c>
      <c r="S50" s="45" t="s">
        <v>1115</v>
      </c>
      <c r="T50" s="45" t="s">
        <v>1116</v>
      </c>
      <c r="U50"/>
      <c r="V50"/>
      <c r="W50"/>
      <c r="X50"/>
      <c r="Y50"/>
    </row>
    <row r="51" spans="13:25" ht="28.8">
      <c r="M51" s="181"/>
      <c r="N51" s="130" t="s">
        <v>145</v>
      </c>
      <c r="O51" s="45" t="s">
        <v>1117</v>
      </c>
      <c r="P51" s="45" t="s">
        <v>1118</v>
      </c>
      <c r="Q51" s="45" t="s">
        <v>1119</v>
      </c>
      <c r="R51" s="45" t="s">
        <v>1120</v>
      </c>
      <c r="S51" s="45" t="s">
        <v>1121</v>
      </c>
      <c r="T51" s="45" t="s">
        <v>1122</v>
      </c>
      <c r="U51"/>
      <c r="V51"/>
      <c r="W51"/>
      <c r="X51"/>
      <c r="Y51"/>
    </row>
    <row r="52" spans="13:25" ht="28.8">
      <c r="M52" s="181"/>
      <c r="N52" s="130" t="s">
        <v>146</v>
      </c>
      <c r="O52" s="45" t="s">
        <v>1123</v>
      </c>
      <c r="P52" s="45" t="s">
        <v>1124</v>
      </c>
      <c r="Q52" s="45" t="s">
        <v>1125</v>
      </c>
      <c r="R52" s="45" t="s">
        <v>1126</v>
      </c>
      <c r="S52" s="45" t="s">
        <v>1127</v>
      </c>
      <c r="T52" s="45" t="s">
        <v>1128</v>
      </c>
      <c r="U52"/>
      <c r="V52"/>
      <c r="W52"/>
      <c r="X52"/>
      <c r="Y52"/>
    </row>
    <row r="53" spans="13:25" ht="28.8">
      <c r="M53" s="181"/>
      <c r="N53" s="130" t="s">
        <v>147</v>
      </c>
      <c r="O53" s="45" t="s">
        <v>1129</v>
      </c>
      <c r="P53" s="45" t="s">
        <v>1130</v>
      </c>
      <c r="Q53" s="45" t="s">
        <v>1131</v>
      </c>
      <c r="R53" s="45" t="s">
        <v>1132</v>
      </c>
      <c r="S53" s="45" t="s">
        <v>1133</v>
      </c>
      <c r="T53" s="45" t="s">
        <v>1134</v>
      </c>
      <c r="U53"/>
      <c r="V53"/>
      <c r="W53"/>
      <c r="X53"/>
      <c r="Y53"/>
    </row>
    <row r="54" spans="13:25" ht="28.8">
      <c r="M54" s="181"/>
      <c r="N54" s="130" t="s">
        <v>148</v>
      </c>
      <c r="O54" s="45" t="s">
        <v>1135</v>
      </c>
      <c r="P54" s="45" t="s">
        <v>1136</v>
      </c>
      <c r="Q54" s="45" t="s">
        <v>1137</v>
      </c>
      <c r="R54" s="45" t="s">
        <v>1138</v>
      </c>
      <c r="S54" s="45" t="s">
        <v>1139</v>
      </c>
      <c r="T54" s="45" t="s">
        <v>1140</v>
      </c>
      <c r="U54"/>
      <c r="V54"/>
      <c r="W54"/>
      <c r="X54"/>
      <c r="Y54"/>
    </row>
    <row r="55" spans="13:25" ht="28.8">
      <c r="M55" s="181"/>
      <c r="N55" s="130" t="s">
        <v>149</v>
      </c>
      <c r="O55" s="45" t="s">
        <v>1141</v>
      </c>
      <c r="P55" s="45" t="s">
        <v>1142</v>
      </c>
      <c r="Q55" s="45" t="s">
        <v>1143</v>
      </c>
      <c r="R55" s="45" t="s">
        <v>1144</v>
      </c>
      <c r="S55" s="45" t="s">
        <v>1145</v>
      </c>
      <c r="T55" s="45" t="s">
        <v>1146</v>
      </c>
      <c r="U55"/>
      <c r="V55"/>
      <c r="W55"/>
      <c r="X55"/>
      <c r="Y55"/>
    </row>
    <row r="56" spans="13:25" ht="28.8">
      <c r="M56" s="181"/>
      <c r="N56" s="130" t="s">
        <v>150</v>
      </c>
      <c r="O56" s="45" t="s">
        <v>1147</v>
      </c>
      <c r="P56" s="45" t="s">
        <v>786</v>
      </c>
      <c r="Q56" s="45" t="s">
        <v>1148</v>
      </c>
      <c r="R56" s="45" t="s">
        <v>1149</v>
      </c>
      <c r="S56" s="45" t="s">
        <v>1150</v>
      </c>
      <c r="T56" s="45" t="s">
        <v>1151</v>
      </c>
      <c r="U56"/>
      <c r="V56"/>
      <c r="W56"/>
      <c r="X56"/>
      <c r="Y56"/>
    </row>
    <row r="57" spans="13:25" ht="28.8">
      <c r="M57" s="181"/>
      <c r="N57" s="130" t="s">
        <v>151</v>
      </c>
      <c r="O57" s="45" t="s">
        <v>1152</v>
      </c>
      <c r="P57" s="45" t="s">
        <v>498</v>
      </c>
      <c r="Q57" s="45" t="s">
        <v>1153</v>
      </c>
      <c r="R57" s="45" t="s">
        <v>1154</v>
      </c>
      <c r="S57" s="45" t="s">
        <v>1155</v>
      </c>
      <c r="T57" s="45" t="s">
        <v>1156</v>
      </c>
      <c r="U57"/>
      <c r="V57"/>
      <c r="W57"/>
      <c r="X57"/>
      <c r="Y57"/>
    </row>
    <row r="58" spans="13:25" ht="28.8">
      <c r="M58" s="181"/>
      <c r="N58" s="130" t="s">
        <v>152</v>
      </c>
      <c r="O58" s="45" t="s">
        <v>1157</v>
      </c>
      <c r="P58" s="45" t="s">
        <v>275</v>
      </c>
      <c r="Q58" s="45" t="s">
        <v>1158</v>
      </c>
      <c r="R58" s="45" t="s">
        <v>1159</v>
      </c>
      <c r="S58" s="45" t="s">
        <v>1160</v>
      </c>
      <c r="T58" s="45" t="s">
        <v>1161</v>
      </c>
      <c r="U58"/>
      <c r="V58"/>
      <c r="W58"/>
      <c r="X58"/>
      <c r="Y58"/>
    </row>
    <row r="59" spans="13:25" ht="28.8">
      <c r="M59" s="181"/>
      <c r="N59" s="130" t="s">
        <v>153</v>
      </c>
      <c r="O59" s="45" t="s">
        <v>1162</v>
      </c>
      <c r="P59" s="45" t="s">
        <v>278</v>
      </c>
      <c r="Q59" s="45" t="s">
        <v>1163</v>
      </c>
      <c r="R59" s="45" t="s">
        <v>1164</v>
      </c>
      <c r="S59" s="45" t="s">
        <v>1165</v>
      </c>
      <c r="T59" s="45" t="s">
        <v>1166</v>
      </c>
      <c r="U59"/>
      <c r="V59"/>
      <c r="W59"/>
      <c r="X59"/>
      <c r="Y59"/>
    </row>
    <row r="60" spans="13:25" ht="28.8">
      <c r="M60" s="181"/>
      <c r="N60" s="130" t="s">
        <v>154</v>
      </c>
      <c r="O60" s="45" t="s">
        <v>1167</v>
      </c>
      <c r="P60" s="45" t="s">
        <v>187</v>
      </c>
      <c r="Q60" s="45" t="s">
        <v>1168</v>
      </c>
      <c r="R60" s="45" t="s">
        <v>1169</v>
      </c>
      <c r="S60" s="45" t="s">
        <v>1170</v>
      </c>
      <c r="T60" s="45" t="s">
        <v>187</v>
      </c>
      <c r="U60"/>
      <c r="V60"/>
      <c r="W60"/>
      <c r="X60"/>
      <c r="Y60"/>
    </row>
    <row r="61" spans="13:25" ht="28.8">
      <c r="M61" s="181"/>
      <c r="N61" s="130" t="s">
        <v>155</v>
      </c>
      <c r="O61" s="45" t="s">
        <v>1171</v>
      </c>
      <c r="P61" s="45" t="s">
        <v>171</v>
      </c>
      <c r="Q61" s="45" t="s">
        <v>1172</v>
      </c>
      <c r="R61" s="45" t="s">
        <v>1173</v>
      </c>
      <c r="S61" s="45" t="s">
        <v>1174</v>
      </c>
      <c r="T61" s="45" t="s">
        <v>171</v>
      </c>
      <c r="U61"/>
      <c r="V61"/>
      <c r="W61"/>
      <c r="X61"/>
      <c r="Y61"/>
    </row>
    <row r="62" spans="13:25" ht="28.8">
      <c r="M62" s="181"/>
      <c r="N62" s="130" t="s">
        <v>156</v>
      </c>
      <c r="O62" s="45" t="s">
        <v>1175</v>
      </c>
      <c r="P62" s="45" t="s">
        <v>172</v>
      </c>
      <c r="Q62" s="45" t="s">
        <v>172</v>
      </c>
      <c r="R62" s="45" t="s">
        <v>1176</v>
      </c>
      <c r="S62" s="45" t="s">
        <v>172</v>
      </c>
      <c r="T62" s="45" t="s">
        <v>172</v>
      </c>
      <c r="U62"/>
      <c r="V62"/>
      <c r="W62"/>
      <c r="X62"/>
      <c r="Y62"/>
    </row>
    <row r="63" spans="13:25" ht="28.8">
      <c r="M63" s="181"/>
      <c r="N63" s="130" t="s">
        <v>157</v>
      </c>
      <c r="O63" s="45" t="s">
        <v>131</v>
      </c>
      <c r="P63" s="45" t="s">
        <v>131</v>
      </c>
      <c r="Q63" s="45" t="s">
        <v>131</v>
      </c>
      <c r="R63" s="45" t="s">
        <v>1177</v>
      </c>
      <c r="S63" s="45" t="s">
        <v>131</v>
      </c>
      <c r="T63" s="45" t="s">
        <v>131</v>
      </c>
      <c r="U63"/>
      <c r="V63"/>
      <c r="W63"/>
      <c r="X63"/>
      <c r="Y63"/>
    </row>
    <row r="64" spans="13:25">
      <c r="M64" s="179"/>
      <c r="N64"/>
      <c r="O64"/>
      <c r="P64"/>
      <c r="Q64"/>
      <c r="R64"/>
      <c r="S64"/>
      <c r="T64"/>
      <c r="U64"/>
      <c r="V64"/>
      <c r="W64"/>
      <c r="X64"/>
      <c r="Y64"/>
    </row>
    <row r="65" spans="13:25">
      <c r="M65" s="181"/>
      <c r="N65" s="45" t="s">
        <v>771</v>
      </c>
      <c r="O65" s="130" t="s">
        <v>95</v>
      </c>
      <c r="P65" s="130" t="s">
        <v>96</v>
      </c>
      <c r="Q65" s="130" t="s">
        <v>97</v>
      </c>
      <c r="R65" s="130" t="s">
        <v>98</v>
      </c>
      <c r="S65" s="130" t="s">
        <v>99</v>
      </c>
      <c r="T65" s="130" t="s">
        <v>100</v>
      </c>
      <c r="U65"/>
      <c r="V65"/>
      <c r="W65"/>
      <c r="X65"/>
      <c r="Y65"/>
    </row>
    <row r="66" spans="13:25">
      <c r="M66" s="181"/>
      <c r="N66" s="130" t="s">
        <v>130</v>
      </c>
      <c r="O66" s="45" t="s">
        <v>1178</v>
      </c>
      <c r="P66" s="46">
        <v>44227</v>
      </c>
      <c r="Q66" s="45" t="s">
        <v>1179</v>
      </c>
      <c r="R66" s="45" t="s">
        <v>1180</v>
      </c>
      <c r="S66" s="45" t="s">
        <v>1181</v>
      </c>
      <c r="T66" s="45" t="s">
        <v>1182</v>
      </c>
      <c r="U66"/>
      <c r="V66"/>
      <c r="W66"/>
      <c r="X66"/>
      <c r="Y66"/>
    </row>
    <row r="67" spans="13:25">
      <c r="M67" s="181"/>
      <c r="N67" s="130" t="s">
        <v>132</v>
      </c>
      <c r="O67" s="45" t="s">
        <v>801</v>
      </c>
      <c r="P67" s="46">
        <v>44226</v>
      </c>
      <c r="Q67" s="45" t="s">
        <v>1183</v>
      </c>
      <c r="R67" s="45" t="s">
        <v>1184</v>
      </c>
      <c r="S67" s="45" t="s">
        <v>1185</v>
      </c>
      <c r="T67" s="45" t="s">
        <v>1186</v>
      </c>
      <c r="U67"/>
      <c r="V67"/>
      <c r="W67"/>
      <c r="X67"/>
      <c r="Y67"/>
    </row>
    <row r="68" spans="13:25">
      <c r="M68" s="181"/>
      <c r="N68" s="130" t="s">
        <v>133</v>
      </c>
      <c r="O68" s="45" t="s">
        <v>798</v>
      </c>
      <c r="P68" s="46">
        <v>44220</v>
      </c>
      <c r="Q68" s="45" t="s">
        <v>1187</v>
      </c>
      <c r="R68" s="45" t="s">
        <v>1188</v>
      </c>
      <c r="S68" s="45" t="s">
        <v>1189</v>
      </c>
      <c r="T68" s="45" t="s">
        <v>1190</v>
      </c>
      <c r="U68"/>
      <c r="V68"/>
      <c r="W68"/>
      <c r="X68"/>
      <c r="Y68"/>
    </row>
    <row r="69" spans="13:25">
      <c r="M69" s="181"/>
      <c r="N69" s="130" t="s">
        <v>134</v>
      </c>
      <c r="O69" s="45" t="s">
        <v>1191</v>
      </c>
      <c r="P69" s="46">
        <v>44219</v>
      </c>
      <c r="Q69" s="45" t="s">
        <v>1192</v>
      </c>
      <c r="R69" s="45" t="s">
        <v>1193</v>
      </c>
      <c r="S69" s="45" t="s">
        <v>1194</v>
      </c>
      <c r="T69" s="45" t="s">
        <v>1195</v>
      </c>
      <c r="U69"/>
      <c r="V69"/>
      <c r="W69"/>
      <c r="X69"/>
      <c r="Y69"/>
    </row>
    <row r="70" spans="13:25">
      <c r="M70" s="181"/>
      <c r="N70" s="130" t="s">
        <v>135</v>
      </c>
      <c r="O70" s="45" t="s">
        <v>1196</v>
      </c>
      <c r="P70" s="46">
        <v>44218</v>
      </c>
      <c r="Q70" s="45" t="s">
        <v>1197</v>
      </c>
      <c r="R70" s="45">
        <v>592</v>
      </c>
      <c r="S70" s="45" t="s">
        <v>1198</v>
      </c>
      <c r="T70" s="45" t="s">
        <v>1199</v>
      </c>
      <c r="U70"/>
      <c r="V70"/>
      <c r="W70"/>
      <c r="X70"/>
      <c r="Y70"/>
    </row>
    <row r="71" spans="13:25">
      <c r="M71" s="181"/>
      <c r="N71" s="130" t="s">
        <v>136</v>
      </c>
      <c r="O71" s="45" t="s">
        <v>1200</v>
      </c>
      <c r="P71" s="46">
        <v>44217</v>
      </c>
      <c r="Q71" s="45" t="s">
        <v>1201</v>
      </c>
      <c r="R71" s="45">
        <v>588</v>
      </c>
      <c r="S71" s="45" t="s">
        <v>1202</v>
      </c>
      <c r="T71" s="45" t="s">
        <v>1203</v>
      </c>
      <c r="U71"/>
      <c r="V71"/>
      <c r="W71"/>
      <c r="X71"/>
      <c r="Y71"/>
    </row>
    <row r="72" spans="13:25">
      <c r="M72" s="181"/>
      <c r="N72" s="130" t="s">
        <v>137</v>
      </c>
      <c r="O72" s="45" t="s">
        <v>1204</v>
      </c>
      <c r="P72" s="46">
        <v>44216</v>
      </c>
      <c r="Q72" s="45" t="s">
        <v>1205</v>
      </c>
      <c r="R72" s="45">
        <v>587</v>
      </c>
      <c r="S72" s="45" t="s">
        <v>792</v>
      </c>
      <c r="T72" s="45" t="s">
        <v>1206</v>
      </c>
      <c r="U72"/>
      <c r="V72"/>
      <c r="W72"/>
      <c r="X72"/>
      <c r="Y72"/>
    </row>
    <row r="73" spans="13:25">
      <c r="M73" s="181"/>
      <c r="N73" s="130" t="s">
        <v>138</v>
      </c>
      <c r="O73" s="45" t="s">
        <v>1207</v>
      </c>
      <c r="P73" s="46">
        <v>44215</v>
      </c>
      <c r="Q73" s="46">
        <v>44377</v>
      </c>
      <c r="R73" s="45">
        <v>586</v>
      </c>
      <c r="S73" s="45" t="s">
        <v>793</v>
      </c>
      <c r="T73" s="45" t="s">
        <v>1208</v>
      </c>
      <c r="U73"/>
      <c r="V73"/>
      <c r="W73"/>
      <c r="X73"/>
      <c r="Y73"/>
    </row>
    <row r="74" spans="13:25">
      <c r="M74" s="181"/>
      <c r="N74" s="130" t="s">
        <v>139</v>
      </c>
      <c r="O74" s="45" t="s">
        <v>1209</v>
      </c>
      <c r="P74" s="46">
        <v>44214</v>
      </c>
      <c r="Q74" s="46">
        <v>44376</v>
      </c>
      <c r="R74" s="45">
        <v>585</v>
      </c>
      <c r="S74" s="45" t="s">
        <v>794</v>
      </c>
      <c r="T74" s="45" t="s">
        <v>1210</v>
      </c>
      <c r="U74"/>
      <c r="V74"/>
      <c r="W74"/>
      <c r="X74"/>
      <c r="Y74"/>
    </row>
    <row r="75" spans="13:25">
      <c r="M75" s="181"/>
      <c r="N75" s="130" t="s">
        <v>140</v>
      </c>
      <c r="O75" s="45" t="s">
        <v>1211</v>
      </c>
      <c r="P75" s="46">
        <v>44213</v>
      </c>
      <c r="Q75" s="46">
        <v>44375</v>
      </c>
      <c r="R75" s="45">
        <v>584</v>
      </c>
      <c r="S75" s="45" t="s">
        <v>1212</v>
      </c>
      <c r="T75" s="45" t="s">
        <v>1213</v>
      </c>
      <c r="U75"/>
      <c r="V75"/>
      <c r="W75"/>
      <c r="X75"/>
      <c r="Y75"/>
    </row>
    <row r="76" spans="13:25">
      <c r="M76" s="181"/>
      <c r="N76" s="130" t="s">
        <v>141</v>
      </c>
      <c r="O76" s="45" t="s">
        <v>1214</v>
      </c>
      <c r="P76" s="46">
        <v>44212</v>
      </c>
      <c r="Q76" s="46">
        <v>44374</v>
      </c>
      <c r="R76" s="45">
        <v>583</v>
      </c>
      <c r="S76" s="45" t="s">
        <v>799</v>
      </c>
      <c r="T76" s="45" t="s">
        <v>1215</v>
      </c>
      <c r="U76"/>
      <c r="V76"/>
      <c r="W76"/>
      <c r="X76"/>
      <c r="Y76"/>
    </row>
    <row r="77" spans="13:25">
      <c r="M77" s="181"/>
      <c r="N77" s="130" t="s">
        <v>142</v>
      </c>
      <c r="O77" s="45" t="s">
        <v>1216</v>
      </c>
      <c r="P77" s="46">
        <v>44211</v>
      </c>
      <c r="Q77" s="46">
        <v>44373</v>
      </c>
      <c r="R77" s="45">
        <v>582</v>
      </c>
      <c r="S77" s="45" t="s">
        <v>800</v>
      </c>
      <c r="T77" s="45" t="s">
        <v>1217</v>
      </c>
      <c r="U77"/>
      <c r="V77"/>
      <c r="W77"/>
      <c r="X77"/>
      <c r="Y77"/>
    </row>
    <row r="78" spans="13:25">
      <c r="M78" s="181"/>
      <c r="N78" s="130" t="s">
        <v>143</v>
      </c>
      <c r="O78" s="45" t="s">
        <v>1218</v>
      </c>
      <c r="P78" s="45">
        <v>14</v>
      </c>
      <c r="Q78" s="46">
        <v>44372</v>
      </c>
      <c r="R78" s="45" t="s">
        <v>1219</v>
      </c>
      <c r="S78" s="45" t="s">
        <v>801</v>
      </c>
      <c r="T78" s="45" t="s">
        <v>1220</v>
      </c>
      <c r="U78"/>
      <c r="V78"/>
      <c r="W78"/>
      <c r="X78"/>
      <c r="Y78"/>
    </row>
    <row r="79" spans="13:25">
      <c r="M79" s="181"/>
      <c r="N79" s="130" t="s">
        <v>144</v>
      </c>
      <c r="O79" s="45" t="s">
        <v>1221</v>
      </c>
      <c r="P79" s="45">
        <v>13</v>
      </c>
      <c r="Q79" s="46">
        <v>44371</v>
      </c>
      <c r="R79" s="45" t="s">
        <v>1222</v>
      </c>
      <c r="S79" s="45" t="s">
        <v>1223</v>
      </c>
      <c r="T79" s="45" t="s">
        <v>1224</v>
      </c>
      <c r="U79"/>
      <c r="V79"/>
      <c r="W79"/>
      <c r="X79"/>
      <c r="Y79"/>
    </row>
    <row r="80" spans="13:25">
      <c r="M80" s="181"/>
      <c r="N80" s="130" t="s">
        <v>145</v>
      </c>
      <c r="O80" s="45" t="s">
        <v>1225</v>
      </c>
      <c r="P80" s="45">
        <v>12</v>
      </c>
      <c r="Q80" s="46">
        <v>44370</v>
      </c>
      <c r="R80" s="45" t="s">
        <v>1226</v>
      </c>
      <c r="S80" s="45" t="s">
        <v>1227</v>
      </c>
      <c r="T80" s="45" t="s">
        <v>1228</v>
      </c>
      <c r="U80"/>
      <c r="V80"/>
      <c r="W80"/>
      <c r="X80"/>
      <c r="Y80"/>
    </row>
    <row r="81" spans="13:25">
      <c r="M81" s="181"/>
      <c r="N81" s="130" t="s">
        <v>146</v>
      </c>
      <c r="O81" s="46">
        <v>44223</v>
      </c>
      <c r="P81" s="45">
        <v>11</v>
      </c>
      <c r="Q81" s="46">
        <v>44369</v>
      </c>
      <c r="R81" s="45" t="s">
        <v>1229</v>
      </c>
      <c r="S81" s="45" t="s">
        <v>1230</v>
      </c>
      <c r="T81" s="45" t="s">
        <v>1231</v>
      </c>
      <c r="U81"/>
      <c r="V81"/>
      <c r="W81"/>
      <c r="X81"/>
      <c r="Y81"/>
    </row>
    <row r="82" spans="13:25">
      <c r="M82" s="181"/>
      <c r="N82" s="130" t="s">
        <v>147</v>
      </c>
      <c r="O82" s="46">
        <v>44222</v>
      </c>
      <c r="P82" s="45">
        <v>10</v>
      </c>
      <c r="Q82" s="46">
        <v>44368</v>
      </c>
      <c r="R82" s="45" t="s">
        <v>1232</v>
      </c>
      <c r="S82" s="45" t="s">
        <v>1233</v>
      </c>
      <c r="T82" s="45" t="s">
        <v>1234</v>
      </c>
      <c r="U82"/>
      <c r="V82"/>
      <c r="W82"/>
      <c r="X82"/>
      <c r="Y82"/>
    </row>
    <row r="83" spans="13:25">
      <c r="M83" s="181"/>
      <c r="N83" s="130" t="s">
        <v>148</v>
      </c>
      <c r="O83" s="46">
        <v>44220</v>
      </c>
      <c r="P83" s="45">
        <v>9</v>
      </c>
      <c r="Q83" s="46">
        <v>44367</v>
      </c>
      <c r="R83" s="45" t="s">
        <v>1235</v>
      </c>
      <c r="S83" s="45" t="s">
        <v>1205</v>
      </c>
      <c r="T83" s="45" t="s">
        <v>1236</v>
      </c>
      <c r="U83"/>
      <c r="V83"/>
      <c r="W83"/>
      <c r="X83"/>
      <c r="Y83"/>
    </row>
    <row r="84" spans="13:25">
      <c r="M84" s="181"/>
      <c r="N84" s="130" t="s">
        <v>149</v>
      </c>
      <c r="O84" s="46">
        <v>44219</v>
      </c>
      <c r="P84" s="45">
        <v>8</v>
      </c>
      <c r="Q84" s="46">
        <v>44366</v>
      </c>
      <c r="R84" s="45" t="s">
        <v>1237</v>
      </c>
      <c r="S84" s="46">
        <v>44377</v>
      </c>
      <c r="T84" s="45" t="s">
        <v>1238</v>
      </c>
      <c r="U84"/>
      <c r="V84"/>
      <c r="W84"/>
      <c r="X84"/>
      <c r="Y84"/>
    </row>
    <row r="85" spans="13:25">
      <c r="M85" s="181"/>
      <c r="N85" s="130" t="s">
        <v>150</v>
      </c>
      <c r="O85" s="46">
        <v>44218</v>
      </c>
      <c r="P85" s="45">
        <v>7</v>
      </c>
      <c r="Q85" s="46">
        <v>44365</v>
      </c>
      <c r="R85" s="45" t="s">
        <v>1239</v>
      </c>
      <c r="S85" s="46">
        <v>44375</v>
      </c>
      <c r="T85" s="45" t="s">
        <v>1240</v>
      </c>
      <c r="U85"/>
      <c r="V85"/>
      <c r="W85"/>
      <c r="X85"/>
      <c r="Y85"/>
    </row>
    <row r="86" spans="13:25">
      <c r="M86" s="181"/>
      <c r="N86" s="130" t="s">
        <v>151</v>
      </c>
      <c r="O86" s="46">
        <v>44327</v>
      </c>
      <c r="P86" s="45">
        <v>6</v>
      </c>
      <c r="Q86" s="46">
        <v>44364</v>
      </c>
      <c r="R86" s="45" t="s">
        <v>1241</v>
      </c>
      <c r="S86" s="46">
        <v>44374</v>
      </c>
      <c r="T86" s="45" t="s">
        <v>1242</v>
      </c>
      <c r="U86"/>
      <c r="V86"/>
      <c r="W86"/>
      <c r="X86"/>
      <c r="Y86"/>
    </row>
    <row r="87" spans="13:25">
      <c r="M87" s="181"/>
      <c r="N87" s="130" t="s">
        <v>152</v>
      </c>
      <c r="O87" s="46">
        <v>44326</v>
      </c>
      <c r="P87" s="45">
        <v>5</v>
      </c>
      <c r="Q87" s="46">
        <v>44363</v>
      </c>
      <c r="R87" s="45" t="s">
        <v>1243</v>
      </c>
      <c r="S87" s="46">
        <v>44373</v>
      </c>
      <c r="T87" s="45" t="s">
        <v>1244</v>
      </c>
      <c r="U87"/>
      <c r="V87"/>
      <c r="W87"/>
      <c r="X87"/>
      <c r="Y87"/>
    </row>
    <row r="88" spans="13:25">
      <c r="M88" s="181"/>
      <c r="N88" s="130" t="s">
        <v>153</v>
      </c>
      <c r="O88" s="46">
        <v>44325</v>
      </c>
      <c r="P88" s="45">
        <v>4</v>
      </c>
      <c r="Q88" s="46">
        <v>44362</v>
      </c>
      <c r="R88" s="45">
        <v>438</v>
      </c>
      <c r="S88" s="46">
        <v>44330</v>
      </c>
      <c r="T88" s="45" t="s">
        <v>1245</v>
      </c>
      <c r="U88"/>
      <c r="V88"/>
      <c r="W88"/>
      <c r="X88"/>
      <c r="Y88"/>
    </row>
    <row r="89" spans="13:25">
      <c r="M89" s="181"/>
      <c r="N89" s="130" t="s">
        <v>154</v>
      </c>
      <c r="O89" s="46">
        <v>44324</v>
      </c>
      <c r="P89" s="45">
        <v>3</v>
      </c>
      <c r="Q89" s="46">
        <v>44330</v>
      </c>
      <c r="R89" s="45" t="s">
        <v>1014</v>
      </c>
      <c r="S89" s="45">
        <v>10</v>
      </c>
      <c r="T89" s="45">
        <v>3</v>
      </c>
      <c r="U89"/>
      <c r="V89"/>
      <c r="W89"/>
      <c r="X89"/>
      <c r="Y89"/>
    </row>
    <row r="90" spans="13:25">
      <c r="M90" s="181"/>
      <c r="N90" s="130" t="s">
        <v>155</v>
      </c>
      <c r="O90" s="46">
        <v>44323</v>
      </c>
      <c r="P90" s="45">
        <v>2</v>
      </c>
      <c r="Q90" s="45">
        <v>4</v>
      </c>
      <c r="R90" s="45" t="s">
        <v>1015</v>
      </c>
      <c r="S90" s="45">
        <v>9</v>
      </c>
      <c r="T90" s="45">
        <v>2</v>
      </c>
      <c r="U90"/>
      <c r="V90"/>
      <c r="W90"/>
      <c r="X90"/>
      <c r="Y90"/>
    </row>
    <row r="91" spans="13:25">
      <c r="M91" s="181"/>
      <c r="N91" s="130" t="s">
        <v>156</v>
      </c>
      <c r="O91" s="46">
        <v>44322</v>
      </c>
      <c r="P91" s="45">
        <v>1</v>
      </c>
      <c r="Q91" s="45">
        <v>1</v>
      </c>
      <c r="R91" s="45" t="s">
        <v>1016</v>
      </c>
      <c r="S91" s="45">
        <v>1</v>
      </c>
      <c r="T91" s="45">
        <v>1</v>
      </c>
      <c r="U91"/>
      <c r="V91"/>
      <c r="W91"/>
      <c r="X91"/>
      <c r="Y91"/>
    </row>
    <row r="92" spans="13:25">
      <c r="M92" s="181"/>
      <c r="N92" s="130" t="s">
        <v>157</v>
      </c>
      <c r="O92" s="45">
        <v>0</v>
      </c>
      <c r="P92" s="45">
        <v>0</v>
      </c>
      <c r="Q92" s="45">
        <v>0</v>
      </c>
      <c r="R92" s="45" t="s">
        <v>1017</v>
      </c>
      <c r="S92" s="45">
        <v>0</v>
      </c>
      <c r="T92" s="45">
        <v>0</v>
      </c>
      <c r="U92"/>
      <c r="V92"/>
      <c r="W92"/>
      <c r="X92"/>
      <c r="Y92"/>
    </row>
    <row r="93" spans="13:25">
      <c r="M93" s="179"/>
      <c r="N93"/>
      <c r="O93"/>
      <c r="P93"/>
      <c r="Q93"/>
      <c r="R93"/>
      <c r="S93"/>
      <c r="T93"/>
      <c r="U93"/>
      <c r="V93"/>
      <c r="W93"/>
      <c r="X93"/>
      <c r="Y93"/>
    </row>
    <row r="94" spans="13:25">
      <c r="M94" s="181"/>
      <c r="N94" s="45" t="s">
        <v>174</v>
      </c>
      <c r="O94" s="130" t="s">
        <v>95</v>
      </c>
      <c r="P94" s="130" t="s">
        <v>96</v>
      </c>
      <c r="Q94" s="130" t="s">
        <v>97</v>
      </c>
      <c r="R94" s="130" t="s">
        <v>98</v>
      </c>
      <c r="S94" s="130" t="s">
        <v>99</v>
      </c>
      <c r="T94" s="130" t="s">
        <v>100</v>
      </c>
      <c r="U94" s="130" t="s">
        <v>772</v>
      </c>
      <c r="V94" s="130" t="s">
        <v>773</v>
      </c>
      <c r="W94" s="130" t="s">
        <v>160</v>
      </c>
      <c r="X94" s="130" t="s">
        <v>774</v>
      </c>
      <c r="Y94"/>
    </row>
    <row r="95" spans="13:25">
      <c r="M95" s="181"/>
      <c r="N95" s="130" t="s">
        <v>102</v>
      </c>
      <c r="O95" s="46">
        <v>44326</v>
      </c>
      <c r="P95" s="45">
        <v>9</v>
      </c>
      <c r="Q95" s="46">
        <v>44330</v>
      </c>
      <c r="R95" s="45" t="s">
        <v>1015</v>
      </c>
      <c r="S95" s="45" t="s">
        <v>793</v>
      </c>
      <c r="T95" s="45" t="s">
        <v>1224</v>
      </c>
      <c r="U95" s="45" t="s">
        <v>731</v>
      </c>
      <c r="V95" s="45">
        <v>1021</v>
      </c>
      <c r="W95" s="45" t="s">
        <v>1246</v>
      </c>
      <c r="X95" s="45" t="s">
        <v>1247</v>
      </c>
      <c r="Y95"/>
    </row>
    <row r="96" spans="13:25">
      <c r="M96" s="181"/>
      <c r="N96" s="130" t="s">
        <v>103</v>
      </c>
      <c r="O96" s="46">
        <v>44218</v>
      </c>
      <c r="P96" s="45">
        <v>11</v>
      </c>
      <c r="Q96" s="46">
        <v>44366</v>
      </c>
      <c r="R96" s="45" t="s">
        <v>1017</v>
      </c>
      <c r="S96" s="45" t="s">
        <v>1202</v>
      </c>
      <c r="T96" s="45" t="s">
        <v>1242</v>
      </c>
      <c r="U96" s="45">
        <v>1037</v>
      </c>
      <c r="V96" s="45">
        <v>1042</v>
      </c>
      <c r="W96" s="45">
        <v>5</v>
      </c>
      <c r="X96" s="45" t="s">
        <v>1248</v>
      </c>
      <c r="Y96"/>
    </row>
    <row r="97" spans="13:25">
      <c r="M97" s="181"/>
      <c r="N97" s="130" t="s">
        <v>104</v>
      </c>
      <c r="O97" s="45" t="s">
        <v>1178</v>
      </c>
      <c r="P97" s="45">
        <v>4</v>
      </c>
      <c r="Q97" s="46">
        <v>44377</v>
      </c>
      <c r="R97" s="45" t="s">
        <v>1193</v>
      </c>
      <c r="S97" s="45">
        <v>1</v>
      </c>
      <c r="T97" s="45" t="s">
        <v>1210</v>
      </c>
      <c r="U97" s="45">
        <v>1043</v>
      </c>
      <c r="V97" s="45">
        <v>1040</v>
      </c>
      <c r="W97" s="45">
        <v>-3</v>
      </c>
      <c r="X97" s="45" t="s">
        <v>1249</v>
      </c>
      <c r="Y97"/>
    </row>
    <row r="98" spans="13:25">
      <c r="M98" s="181"/>
      <c r="N98" s="130" t="s">
        <v>105</v>
      </c>
      <c r="O98" s="45" t="s">
        <v>798</v>
      </c>
      <c r="P98" s="46">
        <v>44216</v>
      </c>
      <c r="Q98" s="46">
        <v>44376</v>
      </c>
      <c r="R98" s="45">
        <v>583</v>
      </c>
      <c r="S98" s="46">
        <v>44375</v>
      </c>
      <c r="T98" s="45" t="s">
        <v>1199</v>
      </c>
      <c r="U98" s="45" t="s">
        <v>1250</v>
      </c>
      <c r="V98" s="45">
        <v>1025</v>
      </c>
      <c r="W98" s="45" t="s">
        <v>1251</v>
      </c>
      <c r="X98" s="45" t="s">
        <v>1252</v>
      </c>
      <c r="Y98"/>
    </row>
    <row r="99" spans="13:25">
      <c r="M99" s="181"/>
      <c r="N99" s="130" t="s">
        <v>106</v>
      </c>
      <c r="O99" s="45" t="s">
        <v>1221</v>
      </c>
      <c r="P99" s="46">
        <v>44211</v>
      </c>
      <c r="Q99" s="46">
        <v>44375</v>
      </c>
      <c r="R99" s="45" t="s">
        <v>1188</v>
      </c>
      <c r="S99" s="45" t="s">
        <v>800</v>
      </c>
      <c r="T99" s="45">
        <v>1</v>
      </c>
      <c r="U99" s="45">
        <v>1035</v>
      </c>
      <c r="V99" s="45">
        <v>1032</v>
      </c>
      <c r="W99" s="45">
        <v>-3</v>
      </c>
      <c r="X99" s="45" t="s">
        <v>1249</v>
      </c>
      <c r="Y99"/>
    </row>
    <row r="100" spans="13:25">
      <c r="M100" s="181"/>
      <c r="N100" s="130" t="s">
        <v>107</v>
      </c>
      <c r="O100" s="45" t="s">
        <v>1214</v>
      </c>
      <c r="P100" s="45">
        <v>0</v>
      </c>
      <c r="Q100" s="45" t="s">
        <v>1192</v>
      </c>
      <c r="R100" s="45" t="s">
        <v>1239</v>
      </c>
      <c r="S100" s="46">
        <v>44373</v>
      </c>
      <c r="T100" s="45" t="s">
        <v>1190</v>
      </c>
      <c r="U100" s="45" t="s">
        <v>1253</v>
      </c>
      <c r="V100" s="45">
        <v>1027</v>
      </c>
      <c r="W100" s="46">
        <v>44210</v>
      </c>
      <c r="X100" s="47">
        <v>13516</v>
      </c>
      <c r="Y100"/>
    </row>
    <row r="101" spans="13:25">
      <c r="M101" s="181"/>
      <c r="N101" s="130" t="s">
        <v>108</v>
      </c>
      <c r="O101" s="46">
        <v>44323</v>
      </c>
      <c r="P101" s="45">
        <v>12</v>
      </c>
      <c r="Q101" s="45">
        <v>1</v>
      </c>
      <c r="R101" s="45" t="s">
        <v>1016</v>
      </c>
      <c r="S101" s="45" t="s">
        <v>1185</v>
      </c>
      <c r="T101" s="45" t="s">
        <v>1231</v>
      </c>
      <c r="U101" s="45" t="s">
        <v>1254</v>
      </c>
      <c r="V101" s="45">
        <v>1024</v>
      </c>
      <c r="W101" s="45" t="s">
        <v>1246</v>
      </c>
      <c r="X101" s="45" t="s">
        <v>1247</v>
      </c>
      <c r="Y101"/>
    </row>
    <row r="102" spans="13:25">
      <c r="M102" s="181"/>
      <c r="N102" s="130" t="s">
        <v>109</v>
      </c>
      <c r="O102" s="45" t="s">
        <v>1216</v>
      </c>
      <c r="P102" s="46">
        <v>44214</v>
      </c>
      <c r="Q102" s="46">
        <v>44374</v>
      </c>
      <c r="R102" s="45" t="s">
        <v>1232</v>
      </c>
      <c r="S102" s="45" t="s">
        <v>1233</v>
      </c>
      <c r="T102" s="45" t="s">
        <v>1240</v>
      </c>
      <c r="U102" s="45" t="s">
        <v>1255</v>
      </c>
      <c r="V102" s="45">
        <v>1021</v>
      </c>
      <c r="W102" s="46">
        <v>44356</v>
      </c>
      <c r="X102" s="45" t="s">
        <v>1256</v>
      </c>
      <c r="Y102"/>
    </row>
    <row r="103" spans="13:25">
      <c r="M103" s="181"/>
      <c r="N103" s="130" t="s">
        <v>110</v>
      </c>
      <c r="O103" s="46">
        <v>44327</v>
      </c>
      <c r="P103" s="46">
        <v>44213</v>
      </c>
      <c r="Q103" s="46">
        <v>44364</v>
      </c>
      <c r="R103" s="45" t="s">
        <v>1235</v>
      </c>
      <c r="S103" s="45" t="s">
        <v>792</v>
      </c>
      <c r="T103" s="45">
        <v>3</v>
      </c>
      <c r="U103" s="45" t="s">
        <v>707</v>
      </c>
      <c r="V103" s="45">
        <v>1023</v>
      </c>
      <c r="W103" s="45" t="s">
        <v>1246</v>
      </c>
      <c r="X103" s="45" t="s">
        <v>1247</v>
      </c>
      <c r="Y103"/>
    </row>
    <row r="104" spans="13:25">
      <c r="M104" s="181"/>
      <c r="N104" s="130" t="s">
        <v>111</v>
      </c>
      <c r="O104" s="46">
        <v>44220</v>
      </c>
      <c r="P104" s="46">
        <v>44211</v>
      </c>
      <c r="Q104" s="46">
        <v>44372</v>
      </c>
      <c r="R104" s="45" t="s">
        <v>1014</v>
      </c>
      <c r="S104" s="45" t="s">
        <v>1194</v>
      </c>
      <c r="T104" s="45" t="s">
        <v>1234</v>
      </c>
      <c r="U104" s="45">
        <v>1058</v>
      </c>
      <c r="V104" s="45">
        <v>1046</v>
      </c>
      <c r="W104" s="45">
        <v>-12</v>
      </c>
      <c r="X104" s="45" t="s">
        <v>1257</v>
      </c>
      <c r="Y104"/>
    </row>
    <row r="105" spans="13:25">
      <c r="M105" s="181"/>
      <c r="N105" s="130" t="s">
        <v>112</v>
      </c>
      <c r="O105" s="46">
        <v>44219</v>
      </c>
      <c r="P105" s="45">
        <v>4</v>
      </c>
      <c r="Q105" s="46">
        <v>44374</v>
      </c>
      <c r="R105" s="45" t="s">
        <v>1237</v>
      </c>
      <c r="S105" s="45" t="s">
        <v>799</v>
      </c>
      <c r="T105" s="45" t="s">
        <v>1213</v>
      </c>
      <c r="U105" s="45" t="s">
        <v>1258</v>
      </c>
      <c r="V105" s="45">
        <v>1035</v>
      </c>
      <c r="W105" s="46">
        <v>44212</v>
      </c>
      <c r="X105" s="47">
        <v>20455</v>
      </c>
      <c r="Y105"/>
    </row>
    <row r="106" spans="13:25">
      <c r="M106" s="181"/>
      <c r="N106" s="130" t="s">
        <v>113</v>
      </c>
      <c r="O106" s="45" t="s">
        <v>1207</v>
      </c>
      <c r="P106" s="46">
        <v>44227</v>
      </c>
      <c r="Q106" s="45" t="s">
        <v>1183</v>
      </c>
      <c r="R106" s="45">
        <v>588</v>
      </c>
      <c r="S106" s="45" t="s">
        <v>1223</v>
      </c>
      <c r="T106" s="45" t="s">
        <v>1217</v>
      </c>
      <c r="U106" s="45" t="s">
        <v>1259</v>
      </c>
      <c r="V106" s="45">
        <v>1039</v>
      </c>
      <c r="W106" s="45" t="s">
        <v>1260</v>
      </c>
      <c r="X106" s="45" t="s">
        <v>1261</v>
      </c>
      <c r="Y106"/>
    </row>
    <row r="107" spans="13:25">
      <c r="M107" s="181"/>
      <c r="N107" s="130" t="s">
        <v>114</v>
      </c>
      <c r="O107" s="45" t="s">
        <v>1196</v>
      </c>
      <c r="P107" s="45">
        <v>7</v>
      </c>
      <c r="Q107" s="45" t="s">
        <v>1205</v>
      </c>
      <c r="R107" s="45" t="s">
        <v>1180</v>
      </c>
      <c r="S107" s="45">
        <v>10</v>
      </c>
      <c r="T107" s="45" t="s">
        <v>1190</v>
      </c>
      <c r="U107" s="45">
        <v>1038</v>
      </c>
      <c r="V107" s="45">
        <v>1035</v>
      </c>
      <c r="W107" s="45">
        <v>-3</v>
      </c>
      <c r="X107" s="45" t="s">
        <v>1249</v>
      </c>
      <c r="Y107"/>
    </row>
    <row r="108" spans="13:25">
      <c r="M108" s="181"/>
      <c r="N108" s="130" t="s">
        <v>115</v>
      </c>
      <c r="O108" s="46">
        <v>44322</v>
      </c>
      <c r="P108" s="45">
        <v>8</v>
      </c>
      <c r="Q108" s="46">
        <v>44362</v>
      </c>
      <c r="R108" s="45" t="s">
        <v>1184</v>
      </c>
      <c r="S108" s="45" t="s">
        <v>1189</v>
      </c>
      <c r="T108" s="45">
        <v>0</v>
      </c>
      <c r="U108" s="45" t="s">
        <v>1262</v>
      </c>
      <c r="V108" s="45">
        <v>1045</v>
      </c>
      <c r="W108" s="45" t="s">
        <v>1263</v>
      </c>
      <c r="X108" s="45" t="s">
        <v>1247</v>
      </c>
      <c r="Y108"/>
    </row>
    <row r="109" spans="13:25">
      <c r="M109" s="181"/>
      <c r="N109" s="130" t="s">
        <v>116</v>
      </c>
      <c r="O109" s="46">
        <v>44223</v>
      </c>
      <c r="P109" s="46">
        <v>44220</v>
      </c>
      <c r="Q109" s="45" t="s">
        <v>1179</v>
      </c>
      <c r="R109" s="45" t="s">
        <v>1219</v>
      </c>
      <c r="S109" s="45" t="s">
        <v>1212</v>
      </c>
      <c r="T109" s="45" t="s">
        <v>1186</v>
      </c>
      <c r="U109" s="45" t="s">
        <v>1264</v>
      </c>
      <c r="V109" s="45">
        <v>1045</v>
      </c>
      <c r="W109" s="45" t="s">
        <v>1265</v>
      </c>
      <c r="X109" s="45" t="s">
        <v>1266</v>
      </c>
      <c r="Y109"/>
    </row>
    <row r="110" spans="13:25">
      <c r="M110" s="181"/>
      <c r="N110" s="130" t="s">
        <v>117</v>
      </c>
      <c r="O110" s="45" t="s">
        <v>1200</v>
      </c>
      <c r="P110" s="46">
        <v>44218</v>
      </c>
      <c r="Q110" s="46">
        <v>44368</v>
      </c>
      <c r="R110" s="45">
        <v>587</v>
      </c>
      <c r="S110" s="46">
        <v>44377</v>
      </c>
      <c r="T110" s="45" t="s">
        <v>1224</v>
      </c>
      <c r="U110" s="45">
        <v>1038</v>
      </c>
      <c r="V110" s="45">
        <v>1037</v>
      </c>
      <c r="W110" s="45">
        <v>-1</v>
      </c>
      <c r="X110" s="45" t="s">
        <v>1267</v>
      </c>
      <c r="Y110"/>
    </row>
    <row r="111" spans="13:25">
      <c r="M111" s="181"/>
      <c r="N111" s="130" t="s">
        <v>118</v>
      </c>
      <c r="O111" s="45" t="s">
        <v>1204</v>
      </c>
      <c r="P111" s="46">
        <v>44218</v>
      </c>
      <c r="Q111" s="46">
        <v>44367</v>
      </c>
      <c r="R111" s="45" t="s">
        <v>1222</v>
      </c>
      <c r="S111" s="46">
        <v>44374</v>
      </c>
      <c r="T111" s="45" t="s">
        <v>1244</v>
      </c>
      <c r="U111" s="45" t="s">
        <v>1268</v>
      </c>
      <c r="V111" s="45">
        <v>1037</v>
      </c>
      <c r="W111" s="46">
        <v>44215</v>
      </c>
      <c r="X111" s="47">
        <v>30682</v>
      </c>
      <c r="Y111"/>
    </row>
    <row r="112" spans="13:25">
      <c r="M112" s="181"/>
      <c r="N112" s="130" t="s">
        <v>119</v>
      </c>
      <c r="O112" s="45">
        <v>0</v>
      </c>
      <c r="P112" s="46">
        <v>44212</v>
      </c>
      <c r="Q112" s="46">
        <v>44365</v>
      </c>
      <c r="R112" s="45" t="s">
        <v>1241</v>
      </c>
      <c r="S112" s="45" t="s">
        <v>1181</v>
      </c>
      <c r="T112" s="45">
        <v>2</v>
      </c>
      <c r="U112" s="45" t="s">
        <v>1269</v>
      </c>
      <c r="V112" s="45">
        <v>1029</v>
      </c>
      <c r="W112" s="45" t="s">
        <v>1263</v>
      </c>
      <c r="X112" s="45" t="s">
        <v>1270</v>
      </c>
      <c r="Y112"/>
    </row>
    <row r="113" spans="13:25">
      <c r="M113" s="181"/>
      <c r="N113" s="130" t="s">
        <v>120</v>
      </c>
      <c r="O113" s="46">
        <v>44222</v>
      </c>
      <c r="P113" s="45">
        <v>2</v>
      </c>
      <c r="Q113" s="46">
        <v>44364</v>
      </c>
      <c r="R113" s="45">
        <v>582</v>
      </c>
      <c r="S113" s="45" t="s">
        <v>801</v>
      </c>
      <c r="T113" s="45" t="s">
        <v>1208</v>
      </c>
      <c r="U113" s="45" t="s">
        <v>1271</v>
      </c>
      <c r="V113" s="45">
        <v>1034</v>
      </c>
      <c r="W113" s="46">
        <v>44213</v>
      </c>
      <c r="X113" s="47">
        <v>23743</v>
      </c>
      <c r="Y113"/>
    </row>
    <row r="114" spans="13:25">
      <c r="M114" s="181"/>
      <c r="N114" s="130" t="s">
        <v>121</v>
      </c>
      <c r="O114" s="46">
        <v>44325</v>
      </c>
      <c r="P114" s="45">
        <v>5</v>
      </c>
      <c r="Q114" s="45">
        <v>4</v>
      </c>
      <c r="R114" s="45">
        <v>438</v>
      </c>
      <c r="S114" s="45" t="s">
        <v>1198</v>
      </c>
      <c r="T114" s="45" t="s">
        <v>1236</v>
      </c>
      <c r="U114" s="45" t="s">
        <v>1269</v>
      </c>
      <c r="V114" s="45">
        <v>1029</v>
      </c>
      <c r="W114" s="45" t="s">
        <v>1263</v>
      </c>
      <c r="X114" s="45" t="s">
        <v>1270</v>
      </c>
      <c r="Y114"/>
    </row>
    <row r="115" spans="13:25">
      <c r="M115" s="181"/>
      <c r="N115" s="130" t="s">
        <v>122</v>
      </c>
      <c r="O115" s="45" t="s">
        <v>1191</v>
      </c>
      <c r="P115" s="45">
        <v>1</v>
      </c>
      <c r="Q115" s="45" t="s">
        <v>1197</v>
      </c>
      <c r="R115" s="45">
        <v>585</v>
      </c>
      <c r="S115" s="45">
        <v>9</v>
      </c>
      <c r="T115" s="45" t="s">
        <v>1215</v>
      </c>
      <c r="U115" s="45" t="s">
        <v>1268</v>
      </c>
      <c r="V115" s="45">
        <v>1030</v>
      </c>
      <c r="W115" s="46">
        <v>44208</v>
      </c>
      <c r="X115" s="47">
        <v>42736</v>
      </c>
      <c r="Y115"/>
    </row>
    <row r="116" spans="13:25">
      <c r="M116" s="181"/>
      <c r="N116" s="130" t="s">
        <v>123</v>
      </c>
      <c r="O116" s="45" t="s">
        <v>1211</v>
      </c>
      <c r="P116" s="46">
        <v>44215</v>
      </c>
      <c r="Q116" s="46">
        <v>44371</v>
      </c>
      <c r="R116" s="45" t="s">
        <v>1226</v>
      </c>
      <c r="S116" s="45" t="s">
        <v>1205</v>
      </c>
      <c r="T116" s="45" t="s">
        <v>1206</v>
      </c>
      <c r="U116" s="45" t="s">
        <v>1272</v>
      </c>
      <c r="V116" s="45">
        <v>1032</v>
      </c>
      <c r="W116" s="46">
        <v>44204</v>
      </c>
      <c r="X116" s="45" t="s">
        <v>1273</v>
      </c>
      <c r="Y116"/>
    </row>
    <row r="117" spans="13:25">
      <c r="M117" s="181"/>
      <c r="N117" s="130" t="s">
        <v>124</v>
      </c>
      <c r="O117" s="45" t="s">
        <v>801</v>
      </c>
      <c r="P117" s="45">
        <v>10</v>
      </c>
      <c r="Q117" s="45" t="s">
        <v>1201</v>
      </c>
      <c r="R117" s="45">
        <v>592</v>
      </c>
      <c r="S117" s="45">
        <v>0</v>
      </c>
      <c r="T117" s="45" t="s">
        <v>1182</v>
      </c>
      <c r="U117" s="45">
        <v>1031</v>
      </c>
      <c r="V117" s="45">
        <v>1028</v>
      </c>
      <c r="W117" s="45">
        <v>-3</v>
      </c>
      <c r="X117" s="45" t="s">
        <v>1249</v>
      </c>
      <c r="Y117"/>
    </row>
    <row r="118" spans="13:25">
      <c r="M118" s="181"/>
      <c r="N118" s="130" t="s">
        <v>125</v>
      </c>
      <c r="O118" s="45" t="s">
        <v>1209</v>
      </c>
      <c r="P118" s="45">
        <v>13</v>
      </c>
      <c r="Q118" s="45" t="s">
        <v>1187</v>
      </c>
      <c r="R118" s="45">
        <v>586</v>
      </c>
      <c r="S118" s="46">
        <v>44330</v>
      </c>
      <c r="T118" s="45" t="s">
        <v>1199</v>
      </c>
      <c r="U118" s="45" t="s">
        <v>815</v>
      </c>
      <c r="V118" s="45">
        <v>1030</v>
      </c>
      <c r="W118" s="46">
        <v>44199</v>
      </c>
      <c r="X118" s="45" t="s">
        <v>826</v>
      </c>
      <c r="Y118"/>
    </row>
    <row r="119" spans="13:25">
      <c r="M119" s="181"/>
      <c r="N119" s="130" t="s">
        <v>126</v>
      </c>
      <c r="O119" s="45" t="s">
        <v>1218</v>
      </c>
      <c r="P119" s="45">
        <v>6</v>
      </c>
      <c r="Q119" s="46">
        <v>44370</v>
      </c>
      <c r="R119" s="45">
        <v>584</v>
      </c>
      <c r="S119" s="45" t="s">
        <v>1230</v>
      </c>
      <c r="T119" s="45" t="s">
        <v>1220</v>
      </c>
      <c r="U119" s="45" t="s">
        <v>1255</v>
      </c>
      <c r="V119" s="45">
        <v>1023</v>
      </c>
      <c r="W119" s="46">
        <v>44358</v>
      </c>
      <c r="X119" s="47">
        <v>41275</v>
      </c>
      <c r="Y119"/>
    </row>
    <row r="120" spans="13:25">
      <c r="M120" s="181"/>
      <c r="N120" s="130" t="s">
        <v>127</v>
      </c>
      <c r="O120" s="45" t="s">
        <v>1225</v>
      </c>
      <c r="P120" s="46">
        <v>44226</v>
      </c>
      <c r="Q120" s="46">
        <v>44369</v>
      </c>
      <c r="R120" s="45" t="s">
        <v>1243</v>
      </c>
      <c r="S120" s="45" t="s">
        <v>1227</v>
      </c>
      <c r="T120" s="45" t="s">
        <v>1238</v>
      </c>
      <c r="U120" s="45" t="s">
        <v>1274</v>
      </c>
      <c r="V120" s="45">
        <v>1032</v>
      </c>
      <c r="W120" s="46">
        <v>44363</v>
      </c>
      <c r="X120" s="47">
        <v>22282</v>
      </c>
      <c r="Y120"/>
    </row>
    <row r="121" spans="13:25">
      <c r="M121" s="181"/>
      <c r="N121" s="130" t="s">
        <v>128</v>
      </c>
      <c r="O121" s="46">
        <v>44324</v>
      </c>
      <c r="P121" s="46">
        <v>44219</v>
      </c>
      <c r="Q121" s="45">
        <v>0</v>
      </c>
      <c r="R121" s="45" t="s">
        <v>1229</v>
      </c>
      <c r="S121" s="45" t="s">
        <v>794</v>
      </c>
      <c r="T121" s="45" t="s">
        <v>1245</v>
      </c>
      <c r="U121" s="45" t="s">
        <v>1250</v>
      </c>
      <c r="V121" s="45">
        <v>1049</v>
      </c>
      <c r="W121" s="45" t="s">
        <v>1263</v>
      </c>
      <c r="X121" s="45" t="s">
        <v>1247</v>
      </c>
      <c r="Y121"/>
    </row>
    <row r="122" spans="13:25">
      <c r="M122" s="180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3:25">
      <c r="M123" s="182"/>
      <c r="N123" s="48" t="s">
        <v>775</v>
      </c>
      <c r="O123" s="49">
        <v>1515</v>
      </c>
      <c r="P123"/>
      <c r="Q123"/>
      <c r="R123"/>
      <c r="S123"/>
      <c r="T123"/>
      <c r="U123"/>
      <c r="V123"/>
      <c r="W123"/>
      <c r="X123"/>
      <c r="Y123"/>
    </row>
    <row r="124" spans="13:25">
      <c r="M124" s="182"/>
      <c r="N124" s="48" t="s">
        <v>825</v>
      </c>
      <c r="O124" s="49" t="s">
        <v>1017</v>
      </c>
      <c r="P124"/>
      <c r="Q124"/>
      <c r="R124"/>
      <c r="S124"/>
      <c r="T124"/>
      <c r="U124"/>
      <c r="V124"/>
      <c r="W124"/>
      <c r="X124"/>
      <c r="Y124"/>
    </row>
    <row r="125" spans="13:25" ht="28.8">
      <c r="M125" s="182"/>
      <c r="N125" s="48" t="s">
        <v>777</v>
      </c>
      <c r="O125" s="49" t="s">
        <v>1275</v>
      </c>
      <c r="P125"/>
      <c r="Q125"/>
      <c r="R125"/>
      <c r="S125"/>
      <c r="T125"/>
      <c r="U125"/>
      <c r="V125"/>
      <c r="W125"/>
      <c r="X125"/>
      <c r="Y125"/>
    </row>
    <row r="126" spans="13:25">
      <c r="M126" s="182"/>
      <c r="N126" s="48" t="s">
        <v>778</v>
      </c>
      <c r="O126" s="49">
        <v>27890</v>
      </c>
      <c r="P126"/>
      <c r="Q126"/>
      <c r="R126"/>
      <c r="S126"/>
      <c r="T126"/>
      <c r="U126"/>
      <c r="V126"/>
      <c r="W126"/>
      <c r="X126"/>
      <c r="Y126"/>
    </row>
    <row r="127" spans="13:25" ht="28.8">
      <c r="M127" s="182"/>
      <c r="N127" s="48" t="s">
        <v>779</v>
      </c>
      <c r="O127" s="49" t="s">
        <v>1267</v>
      </c>
      <c r="P127"/>
      <c r="Q127"/>
      <c r="R127"/>
      <c r="S127"/>
      <c r="T127"/>
      <c r="U127"/>
      <c r="V127"/>
      <c r="W127"/>
      <c r="X127"/>
      <c r="Y127"/>
    </row>
    <row r="128" spans="13:25" ht="43.2">
      <c r="M128" s="182"/>
      <c r="N128" s="48" t="s">
        <v>780</v>
      </c>
      <c r="O128" s="49"/>
      <c r="P128"/>
      <c r="Q128"/>
      <c r="R128"/>
      <c r="S128"/>
      <c r="T128"/>
      <c r="U128"/>
      <c r="V128"/>
      <c r="W128"/>
      <c r="X128"/>
      <c r="Y128"/>
    </row>
    <row r="129" spans="13:25" ht="43.2">
      <c r="M129" s="182"/>
      <c r="N129" s="48" t="s">
        <v>781</v>
      </c>
      <c r="O129" s="49"/>
      <c r="P129"/>
      <c r="Q129"/>
      <c r="R129"/>
      <c r="S129"/>
      <c r="T129"/>
      <c r="U129"/>
      <c r="V129"/>
      <c r="W129"/>
      <c r="X129"/>
      <c r="Y129"/>
    </row>
    <row r="130" spans="13:25" ht="28.8">
      <c r="M130" s="182"/>
      <c r="N130" s="48" t="s">
        <v>782</v>
      </c>
      <c r="O130" s="49">
        <v>0</v>
      </c>
      <c r="P130"/>
      <c r="Q130"/>
      <c r="R130"/>
      <c r="S130"/>
      <c r="T130"/>
      <c r="U130"/>
      <c r="V130"/>
      <c r="W130"/>
      <c r="X130"/>
      <c r="Y130"/>
    </row>
    <row r="131" spans="13:25">
      <c r="M131" s="180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3:25">
      <c r="M132" s="183"/>
      <c r="N132" s="50" t="s">
        <v>170</v>
      </c>
      <c r="O132"/>
      <c r="P132"/>
      <c r="Q132"/>
      <c r="R132"/>
      <c r="S132"/>
      <c r="T132"/>
      <c r="U132"/>
      <c r="V132"/>
      <c r="W132"/>
      <c r="X132"/>
      <c r="Y132"/>
    </row>
    <row r="133" spans="13:25">
      <c r="M133" s="180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3:25">
      <c r="M134" s="184"/>
      <c r="N134" t="s">
        <v>783</v>
      </c>
      <c r="O134"/>
      <c r="P134"/>
      <c r="Q134"/>
      <c r="R134"/>
      <c r="S134"/>
      <c r="T134"/>
      <c r="U134"/>
      <c r="V134"/>
      <c r="W134"/>
      <c r="X134"/>
      <c r="Y134"/>
    </row>
    <row r="135" spans="13:25">
      <c r="M135" s="184"/>
      <c r="N135" t="s">
        <v>1276</v>
      </c>
      <c r="O135"/>
      <c r="P135"/>
      <c r="Q135"/>
      <c r="R135"/>
      <c r="S135"/>
      <c r="T135"/>
      <c r="U135"/>
      <c r="V135"/>
      <c r="W135"/>
      <c r="X135"/>
      <c r="Y135"/>
    </row>
    <row r="136" spans="13:25"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2"/>
    </row>
    <row r="137" spans="13:25"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2"/>
    </row>
    <row r="138" spans="13:25"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2"/>
    </row>
    <row r="139" spans="13:25"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</sheetData>
  <conditionalFormatting sqref="K2:L2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N132" r:id="rId1" display="https://miau.my-x.hu/myx-free/coco/test/808872820210623143535.html" xr:uid="{00000000-0004-0000-0400-000000000000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29"/>
  <sheetViews>
    <sheetView zoomScale="41" zoomScaleNormal="80" workbookViewId="0"/>
  </sheetViews>
  <sheetFormatPr defaultColWidth="11.5546875" defaultRowHeight="14.4"/>
  <cols>
    <col min="1" max="1" width="27.6640625" customWidth="1"/>
    <col min="2" max="2" width="13.5546875" bestFit="1" customWidth="1"/>
    <col min="4" max="4" width="14.109375" bestFit="1" customWidth="1"/>
    <col min="5" max="5" width="21.33203125" hidden="1" customWidth="1"/>
    <col min="7" max="7" width="15.33203125" bestFit="1" customWidth="1"/>
    <col min="14" max="14" width="13" customWidth="1"/>
    <col min="15" max="15" width="27.88671875" bestFit="1" customWidth="1"/>
  </cols>
  <sheetData>
    <row r="1" spans="1:12" ht="125.4" thickBot="1">
      <c r="A1" s="90" t="s">
        <v>184</v>
      </c>
      <c r="B1" s="43" t="s">
        <v>221</v>
      </c>
      <c r="C1" s="43" t="s">
        <v>185</v>
      </c>
      <c r="D1" s="197" t="s">
        <v>181</v>
      </c>
      <c r="E1" s="197" t="s">
        <v>223</v>
      </c>
      <c r="F1" s="197" t="s">
        <v>229</v>
      </c>
      <c r="G1" s="197" t="s">
        <v>231</v>
      </c>
      <c r="H1" s="197" t="s">
        <v>194</v>
      </c>
      <c r="I1" s="197" t="s">
        <v>228</v>
      </c>
      <c r="J1" s="197" t="s">
        <v>226</v>
      </c>
      <c r="K1" s="197" t="s">
        <v>227</v>
      </c>
      <c r="L1" s="197" t="s">
        <v>230</v>
      </c>
    </row>
    <row r="2" spans="1:12" ht="18" thickTop="1">
      <c r="A2" s="115" t="s">
        <v>753</v>
      </c>
      <c r="B2" s="116">
        <v>2880913</v>
      </c>
      <c r="C2" s="191">
        <v>28748</v>
      </c>
      <c r="D2" s="198">
        <f t="shared" ref="D2:D5" si="0">E2/B2</f>
        <v>3737.0097605516025</v>
      </c>
      <c r="E2" s="198">
        <v>10766000000.299999</v>
      </c>
      <c r="F2" s="199">
        <v>0.12330000000000001</v>
      </c>
      <c r="G2" s="198">
        <f>B2*F2</f>
        <v>355216.57290000003</v>
      </c>
      <c r="H2" s="198">
        <f t="shared" ref="H2:H5" si="1">G2*100000/B2</f>
        <v>12330</v>
      </c>
      <c r="I2" s="200">
        <v>41.64</v>
      </c>
      <c r="J2" s="200">
        <v>50.66</v>
      </c>
      <c r="K2" s="200">
        <v>36.17</v>
      </c>
      <c r="L2" s="201">
        <v>17.2</v>
      </c>
    </row>
    <row r="3" spans="1:12" ht="17.399999999999999">
      <c r="A3" s="128" t="s">
        <v>754</v>
      </c>
      <c r="B3" s="129">
        <v>8772228</v>
      </c>
      <c r="C3" s="195">
        <v>88361</v>
      </c>
      <c r="D3" s="198">
        <f t="shared" si="0"/>
        <v>5297.0579424634197</v>
      </c>
      <c r="E3" s="198">
        <v>46467000000.5</v>
      </c>
      <c r="F3" s="199">
        <v>0.1091</v>
      </c>
      <c r="G3" s="198">
        <f>B3*F3</f>
        <v>957050.07480000006</v>
      </c>
      <c r="H3" s="198">
        <f t="shared" si="1"/>
        <v>10910</v>
      </c>
      <c r="I3" s="200">
        <v>38.26</v>
      </c>
      <c r="J3" s="200">
        <v>52.56</v>
      </c>
      <c r="K3" s="200">
        <v>35.39</v>
      </c>
      <c r="L3" s="201">
        <v>20.399999999999999</v>
      </c>
    </row>
    <row r="4" spans="1:12" ht="17.399999999999999">
      <c r="A4" s="126" t="s">
        <v>755</v>
      </c>
      <c r="B4" s="127">
        <v>83429607</v>
      </c>
      <c r="C4" s="196">
        <v>783562</v>
      </c>
      <c r="D4" s="198">
        <f t="shared" si="0"/>
        <v>8150.5837609902683</v>
      </c>
      <c r="E4" s="198">
        <v>680000000000</v>
      </c>
      <c r="F4" s="199">
        <v>0.1371</v>
      </c>
      <c r="G4" s="198">
        <f>B4*F4</f>
        <v>11438199.1197</v>
      </c>
      <c r="H4" s="198">
        <f t="shared" si="1"/>
        <v>13710</v>
      </c>
      <c r="I4" s="200">
        <v>39.53</v>
      </c>
      <c r="J4" s="200">
        <v>69.36</v>
      </c>
      <c r="K4" s="200">
        <v>35.21</v>
      </c>
      <c r="L4" s="201">
        <v>17.3</v>
      </c>
    </row>
    <row r="5" spans="1:12" ht="18" thickBot="1">
      <c r="A5" s="113" t="s">
        <v>756</v>
      </c>
      <c r="B5" s="114">
        <v>43993643</v>
      </c>
      <c r="C5" s="192">
        <v>603628</v>
      </c>
      <c r="D5" s="241">
        <f t="shared" si="0"/>
        <v>3114.086278328894</v>
      </c>
      <c r="E5" s="241">
        <v>137000000000</v>
      </c>
      <c r="F5" s="242">
        <v>8.5000000000000006E-2</v>
      </c>
      <c r="G5" s="241">
        <f>B5*F5</f>
        <v>3739459.6550000003</v>
      </c>
      <c r="H5" s="241">
        <f t="shared" si="1"/>
        <v>8500</v>
      </c>
      <c r="I5" s="243">
        <v>48.28</v>
      </c>
      <c r="J5" s="243">
        <v>50.95</v>
      </c>
      <c r="K5" s="243">
        <v>27.94</v>
      </c>
      <c r="L5" s="244">
        <v>25</v>
      </c>
    </row>
    <row r="6" spans="1:12" s="11" customFormat="1" ht="16.5" customHeight="1" thickTop="1">
      <c r="A6" s="115" t="s">
        <v>195</v>
      </c>
      <c r="B6" s="116">
        <v>8507786</v>
      </c>
      <c r="C6" s="191">
        <v>83858</v>
      </c>
      <c r="D6" s="234">
        <f>'EU-27'!E2</f>
        <v>46860.605097495398</v>
      </c>
      <c r="E6" s="235">
        <v>398680000000</v>
      </c>
      <c r="F6" s="236">
        <f>'EU-27'!G2</f>
        <v>5.1999999999999998E-2</v>
      </c>
      <c r="G6" s="237">
        <f>'EU-27'!H2</f>
        <v>442404.87199999997</v>
      </c>
      <c r="H6" s="238">
        <f>'EU-27'!I2</f>
        <v>5200</v>
      </c>
      <c r="I6" s="239">
        <f>'EU-27'!J2</f>
        <v>21.37</v>
      </c>
      <c r="J6" s="239">
        <f>'EU-27'!L2</f>
        <v>79.19</v>
      </c>
      <c r="K6" s="239">
        <f>'EU-27'!M2</f>
        <v>71.790000000000006</v>
      </c>
      <c r="L6" s="240">
        <v>30.1</v>
      </c>
    </row>
    <row r="7" spans="1:12" s="11" customFormat="1" ht="16.5" customHeight="1">
      <c r="A7" s="113" t="s">
        <v>196</v>
      </c>
      <c r="B7" s="114">
        <v>11203992</v>
      </c>
      <c r="C7" s="192">
        <v>30510</v>
      </c>
      <c r="D7" s="202">
        <f>'EU-27'!E3</f>
        <v>42225.128329259787</v>
      </c>
      <c r="E7" s="198">
        <v>473090000000</v>
      </c>
      <c r="F7" s="204">
        <f>'EU-27'!G3</f>
        <v>5.5E-2</v>
      </c>
      <c r="G7" s="205">
        <f>'EU-27'!H3</f>
        <v>616219.56000000006</v>
      </c>
      <c r="H7" s="206">
        <f>'EU-27'!I3</f>
        <v>5500.0000000000009</v>
      </c>
      <c r="I7" s="207">
        <f>'EU-27'!J3</f>
        <v>42.46</v>
      </c>
      <c r="J7" s="207">
        <f>'EU-27'!L3</f>
        <v>79.44</v>
      </c>
      <c r="K7" s="207">
        <f>'EU-27'!M3</f>
        <v>72.97</v>
      </c>
      <c r="L7" s="208">
        <v>36</v>
      </c>
    </row>
    <row r="8" spans="1:12" s="11" customFormat="1" ht="16.5" customHeight="1">
      <c r="A8" s="63" t="s">
        <v>197</v>
      </c>
      <c r="B8" s="26">
        <v>7245677</v>
      </c>
      <c r="C8" s="193">
        <v>110912</v>
      </c>
      <c r="D8" s="202">
        <f>'EU-27'!E4</f>
        <v>8374.6487733306349</v>
      </c>
      <c r="E8" s="203">
        <v>60680000000</v>
      </c>
      <c r="F8" s="204">
        <f>'EU-27'!G4</f>
        <v>4.3999999999999997E-2</v>
      </c>
      <c r="G8" s="205">
        <f>'EU-27'!H4</f>
        <v>318809.788</v>
      </c>
      <c r="H8" s="206">
        <f>'EU-27'!I4</f>
        <v>4400</v>
      </c>
      <c r="I8" s="207">
        <f>'EU-27'!J4</f>
        <v>40</v>
      </c>
      <c r="J8" s="207">
        <f>'EU-27'!L4</f>
        <v>54.04</v>
      </c>
      <c r="K8" s="207">
        <f>'EU-27'!M4</f>
        <v>37.17</v>
      </c>
      <c r="L8" s="208">
        <v>24.8</v>
      </c>
    </row>
    <row r="9" spans="1:12" s="11" customFormat="1" ht="17.399999999999999">
      <c r="A9" s="64" t="s">
        <v>198</v>
      </c>
      <c r="B9" s="27">
        <v>4246700</v>
      </c>
      <c r="C9" s="194">
        <v>56594</v>
      </c>
      <c r="D9" s="202">
        <f>'EU-27'!E5</f>
        <v>12701.627145783785</v>
      </c>
      <c r="E9" s="198">
        <v>53940000000</v>
      </c>
      <c r="F9" s="204">
        <f>'EU-27'!G5</f>
        <v>8.5999999999999993E-2</v>
      </c>
      <c r="G9" s="205">
        <f>'EU-27'!H5</f>
        <v>365216.19999999995</v>
      </c>
      <c r="H9" s="206">
        <f>'EU-27'!I5</f>
        <v>8599.9999999999982</v>
      </c>
      <c r="I9" s="207">
        <f>'EU-27'!J5</f>
        <v>24.69</v>
      </c>
      <c r="J9" s="207">
        <f>'EU-27'!L5</f>
        <v>64.14</v>
      </c>
      <c r="K9" s="207">
        <f>'EU-27'!M5</f>
        <v>49.18</v>
      </c>
      <c r="L9" s="208">
        <v>22</v>
      </c>
    </row>
    <row r="10" spans="1:12" s="11" customFormat="1" ht="17.399999999999999">
      <c r="A10" s="63" t="s">
        <v>199</v>
      </c>
      <c r="B10" s="26">
        <v>858000</v>
      </c>
      <c r="C10" s="193">
        <v>9250</v>
      </c>
      <c r="D10" s="202">
        <f>'EU-27'!E6</f>
        <v>25571.095571095571</v>
      </c>
      <c r="E10" s="203">
        <v>21940000000</v>
      </c>
      <c r="F10" s="204">
        <f>'EU-27'!G6</f>
        <v>6.9000000000000006E-2</v>
      </c>
      <c r="G10" s="205">
        <f>'EU-27'!H6</f>
        <v>59202.000000000007</v>
      </c>
      <c r="H10" s="206">
        <f>'EU-27'!I6</f>
        <v>6900.0000000000009</v>
      </c>
      <c r="I10" s="207">
        <f>'EU-27'!J6</f>
        <v>31.8</v>
      </c>
      <c r="J10" s="207">
        <f>'EU-27'!L6</f>
        <v>50.17</v>
      </c>
      <c r="K10" s="207">
        <f>'EU-27'!M6</f>
        <v>64.3</v>
      </c>
      <c r="L10" s="208">
        <v>39.4</v>
      </c>
    </row>
    <row r="11" spans="1:12" s="11" customFormat="1" ht="17.399999999999999">
      <c r="A11" s="64" t="s">
        <v>200</v>
      </c>
      <c r="B11" s="27">
        <v>10512419</v>
      </c>
      <c r="C11" s="194">
        <v>78866</v>
      </c>
      <c r="D11" s="202">
        <f>'EU-27'!E7</f>
        <v>21303.374608641454</v>
      </c>
      <c r="E11" s="198">
        <v>223950000000</v>
      </c>
      <c r="F11" s="204">
        <f>'EU-27'!G7</f>
        <v>2.7E-2</v>
      </c>
      <c r="G11" s="205">
        <f>'EU-27'!H7</f>
        <v>283835.31300000002</v>
      </c>
      <c r="H11" s="206">
        <f>'EU-27'!I7</f>
        <v>2700.0000000000005</v>
      </c>
      <c r="I11" s="207">
        <f>'EU-27'!J7</f>
        <v>26.66</v>
      </c>
      <c r="J11" s="207">
        <f>'EU-27'!L7</f>
        <v>74.709999999999994</v>
      </c>
      <c r="K11" s="207">
        <f>'EU-27'!M7</f>
        <v>45.12</v>
      </c>
      <c r="L11" s="208">
        <v>21.7</v>
      </c>
    </row>
    <row r="12" spans="1:12" s="11" customFormat="1" ht="16.5" customHeight="1">
      <c r="A12" s="63" t="s">
        <v>201</v>
      </c>
      <c r="B12" s="26">
        <v>5627235</v>
      </c>
      <c r="C12" s="193">
        <v>43094</v>
      </c>
      <c r="D12" s="202">
        <f>'EU-27'!E8</f>
        <v>55089.22232677327</v>
      </c>
      <c r="E12" s="203">
        <v>310000000000</v>
      </c>
      <c r="F12" s="204">
        <f>'EU-27'!G8</f>
        <v>0.06</v>
      </c>
      <c r="G12" s="205">
        <f>'EU-27'!H8</f>
        <v>337634.1</v>
      </c>
      <c r="H12" s="206">
        <f>'EU-27'!I8</f>
        <v>5999.9999999999991</v>
      </c>
      <c r="I12" s="207">
        <f>'EU-27'!J8</f>
        <v>24.25</v>
      </c>
      <c r="J12" s="207">
        <f>'EU-27'!L8</f>
        <v>79.41</v>
      </c>
      <c r="K12" s="207">
        <f>'EU-27'!M8</f>
        <v>81.38</v>
      </c>
      <c r="L12" s="208">
        <v>32.700000000000003</v>
      </c>
    </row>
    <row r="13" spans="1:12" s="11" customFormat="1" ht="16.5" customHeight="1">
      <c r="A13" s="64" t="s">
        <v>202</v>
      </c>
      <c r="B13" s="27">
        <v>1315819</v>
      </c>
      <c r="C13" s="194">
        <v>45226</v>
      </c>
      <c r="D13" s="202">
        <f>'EU-27'!E9</f>
        <v>21309.921805354687</v>
      </c>
      <c r="E13" s="198">
        <v>28040000000</v>
      </c>
      <c r="F13" s="204">
        <f>'EU-27'!G9</f>
        <v>0.08</v>
      </c>
      <c r="G13" s="205">
        <f>'EU-27'!H9</f>
        <v>105265.52</v>
      </c>
      <c r="H13" s="206">
        <f>'EU-27'!I9</f>
        <v>8000</v>
      </c>
      <c r="I13" s="207">
        <f>'EU-27'!J9</f>
        <v>20.8</v>
      </c>
      <c r="J13" s="207">
        <f>'EU-27'!L9</f>
        <v>72.12</v>
      </c>
      <c r="K13" s="207">
        <f>'EU-27'!M9</f>
        <v>51.01</v>
      </c>
      <c r="L13" s="208">
        <v>35.9</v>
      </c>
    </row>
    <row r="14" spans="1:12" s="11" customFormat="1" ht="16.5" customHeight="1">
      <c r="A14" s="63" t="s">
        <v>203</v>
      </c>
      <c r="B14" s="26">
        <v>5451270</v>
      </c>
      <c r="C14" s="193">
        <v>337030</v>
      </c>
      <c r="D14" s="202">
        <f>'EU-27'!E10</f>
        <v>44129.166230988376</v>
      </c>
      <c r="E14" s="203">
        <v>240560000000</v>
      </c>
      <c r="F14" s="204">
        <f>'EU-27'!G10</f>
        <v>7.8E-2</v>
      </c>
      <c r="G14" s="205">
        <f>'EU-27'!H10</f>
        <v>425199.06</v>
      </c>
      <c r="H14" s="206">
        <f>'EU-27'!I10</f>
        <v>7800</v>
      </c>
      <c r="I14" s="207">
        <f>'EU-27'!J10</f>
        <v>22.8</v>
      </c>
      <c r="J14" s="207">
        <f>'EU-27'!L10</f>
        <v>73.489999999999995</v>
      </c>
      <c r="K14" s="207">
        <f>'EU-27'!M10</f>
        <v>72.819999999999993</v>
      </c>
      <c r="L14" s="208">
        <v>37.299999999999997</v>
      </c>
    </row>
    <row r="15" spans="1:12" s="11" customFormat="1" ht="16.5" customHeight="1">
      <c r="A15" s="64" t="s">
        <v>204</v>
      </c>
      <c r="B15" s="27">
        <v>65856609</v>
      </c>
      <c r="C15" s="194">
        <v>643548</v>
      </c>
      <c r="D15" s="202">
        <f>'EU-27'!E11</f>
        <v>36833.205305180534</v>
      </c>
      <c r="E15" s="198">
        <v>2425710000000</v>
      </c>
      <c r="F15" s="204">
        <f>'EU-27'!G11</f>
        <v>6.9000000000000006E-2</v>
      </c>
      <c r="G15" s="205">
        <f>'EU-27'!H11</f>
        <v>4544106.0210000006</v>
      </c>
      <c r="H15" s="206">
        <f>'EU-27'!I11</f>
        <v>6900.0000000000009</v>
      </c>
      <c r="I15" s="207">
        <f>'EU-27'!J11</f>
        <v>46.39</v>
      </c>
      <c r="J15" s="207">
        <f>'EU-27'!L11</f>
        <v>78.55</v>
      </c>
      <c r="K15" s="207">
        <f>'EU-27'!M11</f>
        <v>74.849999999999994</v>
      </c>
      <c r="L15" s="208">
        <v>32.799999999999997</v>
      </c>
    </row>
    <row r="16" spans="1:12" s="11" customFormat="1" ht="17.399999999999999">
      <c r="A16" s="63" t="s">
        <v>205</v>
      </c>
      <c r="B16" s="26">
        <v>83000000</v>
      </c>
      <c r="C16" s="193">
        <v>357021</v>
      </c>
      <c r="D16" s="202">
        <f>'EU-27'!E12</f>
        <v>41554.819277108436</v>
      </c>
      <c r="E16" s="203">
        <v>3449050000000</v>
      </c>
      <c r="F16" s="204">
        <f>'EU-27'!G12</f>
        <v>4.3999999999999997E-2</v>
      </c>
      <c r="G16" s="205">
        <f>'EU-27'!H12</f>
        <v>3652000</v>
      </c>
      <c r="H16" s="206">
        <f>'EU-27'!I12</f>
        <v>4400</v>
      </c>
      <c r="I16" s="207">
        <f>'EU-27'!J12</f>
        <v>34.51</v>
      </c>
      <c r="J16" s="207">
        <f>'EU-27'!L12</f>
        <v>74.319999999999993</v>
      </c>
      <c r="K16" s="207">
        <f>'EU-27'!M12</f>
        <v>67.62</v>
      </c>
      <c r="L16" s="208">
        <v>25.2</v>
      </c>
    </row>
    <row r="17" spans="1:12" s="11" customFormat="1" ht="17.399999999999999">
      <c r="A17" s="64" t="s">
        <v>206</v>
      </c>
      <c r="B17" s="27">
        <v>10992589</v>
      </c>
      <c r="C17" s="194">
        <v>131957</v>
      </c>
      <c r="D17" s="202">
        <f>'EU-27'!E13</f>
        <v>17053.307460144286</v>
      </c>
      <c r="E17" s="198">
        <v>187460000000</v>
      </c>
      <c r="F17" s="204">
        <f>'EU-27'!G13</f>
        <v>0.183</v>
      </c>
      <c r="G17" s="205">
        <f>'EU-27'!H13</f>
        <v>2011643.787</v>
      </c>
      <c r="H17" s="206">
        <f>'EU-27'!I13</f>
        <v>18300</v>
      </c>
      <c r="I17" s="207">
        <f>'EU-27'!J13</f>
        <v>38.57</v>
      </c>
      <c r="J17" s="207">
        <f>'EU-27'!L13</f>
        <v>55.16</v>
      </c>
      <c r="K17" s="207">
        <f>'EU-27'!M13</f>
        <v>56.66</v>
      </c>
      <c r="L17" s="208">
        <v>27.7</v>
      </c>
    </row>
    <row r="18" spans="1:12" s="11" customFormat="1" ht="17.399999999999999">
      <c r="A18" s="63" t="s">
        <v>517</v>
      </c>
      <c r="B18" s="26">
        <v>9879000</v>
      </c>
      <c r="C18" s="193">
        <v>93030</v>
      </c>
      <c r="D18" s="202">
        <f>'EU-27'!E14</f>
        <v>14559.165907480514</v>
      </c>
      <c r="E18" s="203">
        <v>143830000000</v>
      </c>
      <c r="F18" s="204">
        <f>'EU-27'!G14</f>
        <v>4.9000000000000002E-2</v>
      </c>
      <c r="G18" s="205">
        <f>'EU-27'!H14</f>
        <v>484071</v>
      </c>
      <c r="H18" s="206">
        <f>'EU-27'!I14</f>
        <v>4900</v>
      </c>
      <c r="I18" s="207">
        <f>'EU-27'!J14</f>
        <v>35.17</v>
      </c>
      <c r="J18" s="207">
        <f>'EU-27'!L14</f>
        <v>48.24</v>
      </c>
      <c r="K18" s="207">
        <f>'EU-27'!M14</f>
        <v>42.03</v>
      </c>
      <c r="L18" s="208">
        <v>21.7</v>
      </c>
    </row>
    <row r="19" spans="1:12" s="11" customFormat="1" ht="16.5" customHeight="1">
      <c r="A19" s="64" t="s">
        <v>207</v>
      </c>
      <c r="B19" s="27">
        <v>4604029</v>
      </c>
      <c r="C19" s="194">
        <v>70280</v>
      </c>
      <c r="D19" s="202">
        <f>'EU-27'!E15</f>
        <v>77334.439031552582</v>
      </c>
      <c r="E19" s="198">
        <v>356050000000</v>
      </c>
      <c r="F19" s="204">
        <f>'EU-27'!G15</f>
        <v>0.05</v>
      </c>
      <c r="G19" s="205">
        <f>'EU-27'!H15</f>
        <v>230201.45</v>
      </c>
      <c r="H19" s="206">
        <f>'EU-27'!I15</f>
        <v>5000</v>
      </c>
      <c r="I19" s="207">
        <f>'EU-27'!J15</f>
        <v>44.52</v>
      </c>
      <c r="J19" s="207">
        <f>'EU-27'!L15</f>
        <v>48.58</v>
      </c>
      <c r="K19" s="207">
        <f>'EU-27'!M15</f>
        <v>75.349999999999994</v>
      </c>
      <c r="L19" s="208">
        <v>40.5</v>
      </c>
    </row>
    <row r="20" spans="1:12" s="11" customFormat="1" ht="16.5" customHeight="1">
      <c r="A20" s="63" t="s">
        <v>208</v>
      </c>
      <c r="B20" s="26">
        <v>60782668</v>
      </c>
      <c r="C20" s="193">
        <v>301320</v>
      </c>
      <c r="D20" s="202">
        <f>'EU-27'!E16</f>
        <v>29410.686612177011</v>
      </c>
      <c r="E20" s="203">
        <v>1787660000000</v>
      </c>
      <c r="F20" s="204">
        <f>'EU-27'!G16</f>
        <v>9.7000000000000003E-2</v>
      </c>
      <c r="G20" s="205">
        <f>'EU-27'!H16</f>
        <v>5895918.7960000001</v>
      </c>
      <c r="H20" s="206">
        <f>'EU-27'!I16</f>
        <v>9700</v>
      </c>
      <c r="I20" s="207">
        <f>'EU-27'!J16</f>
        <v>45.02</v>
      </c>
      <c r="J20" s="207">
        <f>'EU-27'!L16</f>
        <v>67.14</v>
      </c>
      <c r="K20" s="207">
        <f>'EU-27'!M16</f>
        <v>69.25</v>
      </c>
      <c r="L20" s="208">
        <v>17.100000000000001</v>
      </c>
    </row>
    <row r="21" spans="1:12" s="11" customFormat="1" ht="16.5" customHeight="1">
      <c r="A21" s="64" t="s">
        <v>209</v>
      </c>
      <c r="B21" s="27">
        <v>2001468</v>
      </c>
      <c r="C21" s="194">
        <v>64589</v>
      </c>
      <c r="D21" s="202">
        <f>'EU-27'!E17</f>
        <v>15228.82204461925</v>
      </c>
      <c r="E21" s="198">
        <v>30480000000</v>
      </c>
      <c r="F21" s="204">
        <f>'EU-27'!G17</f>
        <v>0.09</v>
      </c>
      <c r="G21" s="205">
        <f>'EU-27'!H17</f>
        <v>180132.12</v>
      </c>
      <c r="H21" s="206">
        <f>'EU-27'!I17</f>
        <v>9000</v>
      </c>
      <c r="I21" s="207">
        <f>'EU-27'!J17</f>
        <v>36.770000000000003</v>
      </c>
      <c r="J21" s="207">
        <f>'EU-27'!L17</f>
        <v>59.71</v>
      </c>
      <c r="K21" s="207">
        <f>'EU-27'!M17</f>
        <v>49.23</v>
      </c>
      <c r="L21" s="208">
        <v>30.1</v>
      </c>
    </row>
    <row r="22" spans="1:12" s="11" customFormat="1" ht="17.399999999999999">
      <c r="A22" s="63" t="s">
        <v>210</v>
      </c>
      <c r="B22" s="26">
        <v>2943472</v>
      </c>
      <c r="C22" s="193">
        <v>65200</v>
      </c>
      <c r="D22" s="202">
        <f>'EU-27'!E18</f>
        <v>16453.358482771368</v>
      </c>
      <c r="E22" s="203">
        <v>48430000000</v>
      </c>
      <c r="F22" s="204">
        <f>'EU-27'!G18</f>
        <v>0.09</v>
      </c>
      <c r="G22" s="205">
        <f>'EU-27'!H18</f>
        <v>264912.48</v>
      </c>
      <c r="H22" s="206">
        <f>'EU-27'!I18</f>
        <v>9000</v>
      </c>
      <c r="I22" s="207">
        <f>'EU-27'!J18</f>
        <v>36.51</v>
      </c>
      <c r="J22" s="207">
        <f>'EU-27'!L18</f>
        <v>67.58</v>
      </c>
      <c r="K22" s="207">
        <f>'EU-27'!M18</f>
        <v>45.91</v>
      </c>
      <c r="L22" s="208">
        <v>36.1</v>
      </c>
    </row>
    <row r="23" spans="1:12" s="11" customFormat="1" ht="17.399999999999999">
      <c r="A23" s="64" t="s">
        <v>211</v>
      </c>
      <c r="B23" s="27">
        <v>549680</v>
      </c>
      <c r="C23" s="194">
        <v>2586</v>
      </c>
      <c r="D23" s="202">
        <f>'EU-27'!E19</f>
        <v>115558.14291951682</v>
      </c>
      <c r="E23" s="198">
        <v>63520000000</v>
      </c>
      <c r="F23" s="204">
        <f>'EU-27'!G19</f>
        <v>7.2999999999999995E-2</v>
      </c>
      <c r="G23" s="205">
        <f>'EU-27'!H19</f>
        <v>40126.639999999999</v>
      </c>
      <c r="H23" s="206">
        <f>'EU-27'!I19</f>
        <v>7300</v>
      </c>
      <c r="I23" s="207">
        <f>'EU-27'!J19</f>
        <v>29.07</v>
      </c>
      <c r="J23" s="207">
        <f>'EU-27'!L19</f>
        <v>74.849999999999994</v>
      </c>
      <c r="K23" s="207">
        <f>'EU-27'!M19</f>
        <v>86.09</v>
      </c>
      <c r="L23" s="208">
        <v>38.299999999999997</v>
      </c>
    </row>
    <row r="24" spans="1:12" s="11" customFormat="1" ht="17.399999999999999">
      <c r="A24" s="63" t="s">
        <v>212</v>
      </c>
      <c r="B24" s="26">
        <v>425384</v>
      </c>
      <c r="C24" s="193">
        <v>316</v>
      </c>
      <c r="D24" s="202">
        <f>'EU-27'!E20</f>
        <v>31218.85167284148</v>
      </c>
      <c r="E24" s="203">
        <v>13280000000</v>
      </c>
      <c r="F24" s="204">
        <f>'EU-27'!G20</f>
        <v>4.1000000000000002E-2</v>
      </c>
      <c r="G24" s="205">
        <f>'EU-27'!H20</f>
        <v>17440.744000000002</v>
      </c>
      <c r="H24" s="206">
        <f>'EU-27'!I20</f>
        <v>4100.0000000000009</v>
      </c>
      <c r="I24" s="207">
        <f>'EU-27'!J20</f>
        <v>33.53</v>
      </c>
      <c r="J24" s="207">
        <f>'EU-27'!L20</f>
        <v>67.12</v>
      </c>
      <c r="K24" s="207">
        <f>'EU-27'!M20</f>
        <v>63.32</v>
      </c>
      <c r="L24" s="208">
        <v>24.6</v>
      </c>
    </row>
    <row r="25" spans="1:12" s="11" customFormat="1" ht="16.5" customHeight="1">
      <c r="A25" s="64" t="s">
        <v>213</v>
      </c>
      <c r="B25" s="27">
        <v>16829289</v>
      </c>
      <c r="C25" s="194">
        <v>41526</v>
      </c>
      <c r="D25" s="202">
        <f>'EU-27'!E21</f>
        <v>48145.230615506094</v>
      </c>
      <c r="E25" s="198">
        <v>810250000000</v>
      </c>
      <c r="F25" s="204">
        <f>'EU-27'!G21</f>
        <v>4.4999999999999998E-2</v>
      </c>
      <c r="G25" s="205">
        <f>'EU-27'!H21</f>
        <v>757318.005</v>
      </c>
      <c r="H25" s="206">
        <f>'EU-27'!I21</f>
        <v>4500</v>
      </c>
      <c r="I25" s="207">
        <f>'EU-27'!J21</f>
        <v>28.57</v>
      </c>
      <c r="J25" s="207">
        <f>'EU-27'!L21</f>
        <v>77.81</v>
      </c>
      <c r="K25" s="207">
        <f>'EU-27'!M21</f>
        <v>74.83</v>
      </c>
      <c r="L25" s="208">
        <v>33</v>
      </c>
    </row>
    <row r="26" spans="1:12" s="11" customFormat="1" ht="16.5" customHeight="1">
      <c r="A26" s="63" t="s">
        <v>214</v>
      </c>
      <c r="B26" s="26">
        <v>38495659</v>
      </c>
      <c r="C26" s="193">
        <v>312685</v>
      </c>
      <c r="D26" s="202">
        <f>'EU-27'!E22</f>
        <v>13742.588482509158</v>
      </c>
      <c r="E26" s="203">
        <v>529030000000</v>
      </c>
      <c r="F26" s="204">
        <f>'EU-27'!G22</f>
        <v>3.2000000000000001E-2</v>
      </c>
      <c r="G26" s="205">
        <f>'EU-27'!H22</f>
        <v>1231861.088</v>
      </c>
      <c r="H26" s="206">
        <f>'EU-27'!I22</f>
        <v>3200</v>
      </c>
      <c r="I26" s="207">
        <f>'EU-27'!J22</f>
        <v>30.09</v>
      </c>
      <c r="J26" s="207">
        <f>'EU-27'!L22</f>
        <v>62.15</v>
      </c>
      <c r="K26" s="207">
        <f>'EU-27'!M22</f>
        <v>39.130000000000003</v>
      </c>
      <c r="L26" s="208">
        <v>27.2</v>
      </c>
    </row>
    <row r="27" spans="1:12" s="11" customFormat="1" ht="16.5" customHeight="1">
      <c r="A27" s="64" t="s">
        <v>215</v>
      </c>
      <c r="B27" s="27">
        <v>10427301</v>
      </c>
      <c r="C27" s="194">
        <v>92931</v>
      </c>
      <c r="D27" s="202">
        <f>'EU-27'!E23</f>
        <v>20361.932584472244</v>
      </c>
      <c r="E27" s="198">
        <v>212320000000</v>
      </c>
      <c r="F27" s="204">
        <f>'EU-27'!G23</f>
        <v>8.1000000000000003E-2</v>
      </c>
      <c r="G27" s="205">
        <f>'EU-27'!H23</f>
        <v>844611.38100000005</v>
      </c>
      <c r="H27" s="206">
        <f>'EU-27'!I23</f>
        <v>8100</v>
      </c>
      <c r="I27" s="207">
        <f>'EU-27'!J23</f>
        <v>32.130000000000003</v>
      </c>
      <c r="J27" s="207">
        <f>'EU-27'!L23</f>
        <v>70.72</v>
      </c>
      <c r="K27" s="207">
        <f>'EU-27'!M23</f>
        <v>50.39</v>
      </c>
      <c r="L27" s="208">
        <v>22.5</v>
      </c>
    </row>
    <row r="28" spans="1:12" s="11" customFormat="1" ht="17.399999999999999">
      <c r="A28" s="63" t="s">
        <v>216</v>
      </c>
      <c r="B28" s="26">
        <v>19942642</v>
      </c>
      <c r="C28" s="193">
        <v>238391</v>
      </c>
      <c r="D28" s="202">
        <f>'EU-27'!E24</f>
        <v>11199.117950369866</v>
      </c>
      <c r="E28" s="203">
        <v>223340000000</v>
      </c>
      <c r="F28" s="204">
        <f>'EU-27'!G24</f>
        <v>5.3999999999999999E-2</v>
      </c>
      <c r="G28" s="205">
        <f>'EU-27'!H24</f>
        <v>1076902.6680000001</v>
      </c>
      <c r="H28" s="206">
        <f>'EU-27'!I24</f>
        <v>5400</v>
      </c>
      <c r="I28" s="207">
        <f>'EU-27'!J24</f>
        <v>27.84</v>
      </c>
      <c r="J28" s="207">
        <f>'EU-27'!L24</f>
        <v>54.49</v>
      </c>
      <c r="K28" s="207">
        <f>'EU-27'!M24</f>
        <v>36.450000000000003</v>
      </c>
      <c r="L28" s="208">
        <v>15.5</v>
      </c>
    </row>
    <row r="29" spans="1:12" s="11" customFormat="1" ht="17.399999999999999">
      <c r="A29" s="64" t="s">
        <v>217</v>
      </c>
      <c r="B29" s="27">
        <v>5415949</v>
      </c>
      <c r="C29" s="194">
        <v>48845</v>
      </c>
      <c r="D29" s="202">
        <f>'EU-27'!E25</f>
        <v>17387.534483799609</v>
      </c>
      <c r="E29" s="198">
        <v>94170000000</v>
      </c>
      <c r="F29" s="204">
        <f>'EU-27'!G25</f>
        <v>6.8000000000000005E-2</v>
      </c>
      <c r="G29" s="205">
        <f>'EU-27'!H25</f>
        <v>368284.53200000001</v>
      </c>
      <c r="H29" s="206">
        <f>'EU-27'!I25</f>
        <v>6800</v>
      </c>
      <c r="I29" s="207">
        <f>'EU-27'!J25</f>
        <v>29.54</v>
      </c>
      <c r="J29" s="207">
        <f>'EU-27'!L25</f>
        <v>60.06</v>
      </c>
      <c r="K29" s="207">
        <f>'EU-27'!M25</f>
        <v>44.98</v>
      </c>
      <c r="L29" s="208">
        <v>22</v>
      </c>
    </row>
    <row r="30" spans="1:12" s="11" customFormat="1" ht="17.399999999999999">
      <c r="A30" s="63" t="s">
        <v>218</v>
      </c>
      <c r="B30" s="26">
        <v>2061085</v>
      </c>
      <c r="C30" s="193">
        <v>20253</v>
      </c>
      <c r="D30" s="202">
        <f>'EU-27'!E26</f>
        <v>23293.556549099139</v>
      </c>
      <c r="E30" s="203">
        <v>48010000000</v>
      </c>
      <c r="F30" s="204">
        <f>'EU-27'!G26</f>
        <v>4.7E-2</v>
      </c>
      <c r="G30" s="205">
        <f>'EU-27'!H26</f>
        <v>96870.994999999995</v>
      </c>
      <c r="H30" s="206">
        <f>'EU-27'!I26</f>
        <v>4700</v>
      </c>
      <c r="I30" s="207">
        <f>'EU-27'!J26</f>
        <v>22.57</v>
      </c>
      <c r="J30" s="207">
        <f>'EU-27'!L26</f>
        <v>62.81</v>
      </c>
      <c r="K30" s="207">
        <f>'EU-27'!M26</f>
        <v>52.51</v>
      </c>
      <c r="L30" s="208">
        <v>28.7</v>
      </c>
    </row>
    <row r="31" spans="1:12" s="11" customFormat="1" ht="16.5" customHeight="1">
      <c r="A31" s="64" t="s">
        <v>219</v>
      </c>
      <c r="B31" s="27">
        <v>46507760</v>
      </c>
      <c r="C31" s="194">
        <v>504782</v>
      </c>
      <c r="D31" s="202">
        <f>'EU-27'!E27</f>
        <v>26776.821760497602</v>
      </c>
      <c r="E31" s="198">
        <v>1245330000000</v>
      </c>
      <c r="F31" s="204">
        <f>'EU-27'!G27</f>
        <v>0.158</v>
      </c>
      <c r="G31" s="205">
        <f>'EU-27'!H27</f>
        <v>7348226.0800000001</v>
      </c>
      <c r="H31" s="206">
        <f>'EU-27'!I27</f>
        <v>15800</v>
      </c>
      <c r="I31" s="207">
        <f>'EU-27'!J27</f>
        <v>32.46</v>
      </c>
      <c r="J31" s="207">
        <f>'EU-27'!L27</f>
        <v>77.77</v>
      </c>
      <c r="K31" s="207">
        <f>'EU-27'!M27</f>
        <v>54.7</v>
      </c>
      <c r="L31" s="208">
        <v>34</v>
      </c>
    </row>
    <row r="32" spans="1:12" s="11" customFormat="1" ht="16.5" customHeight="1" thickBot="1">
      <c r="A32" s="63" t="s">
        <v>220</v>
      </c>
      <c r="B32" s="28">
        <v>9644864</v>
      </c>
      <c r="C32" s="193">
        <v>449964</v>
      </c>
      <c r="D32" s="202">
        <f>'EU-27'!E28</f>
        <v>49160.879821633564</v>
      </c>
      <c r="E32" s="203">
        <v>474150000000</v>
      </c>
      <c r="F32" s="204">
        <f>'EU-27'!G28</f>
        <v>9.4E-2</v>
      </c>
      <c r="G32" s="205">
        <f>'EU-27'!H28</f>
        <v>906617.21600000001</v>
      </c>
      <c r="H32" s="206">
        <f>'EU-27'!I28</f>
        <v>9400</v>
      </c>
      <c r="I32" s="207">
        <f>'EU-27'!J28</f>
        <v>49.35</v>
      </c>
      <c r="J32" s="207">
        <f>'EU-27'!L28</f>
        <v>70.95</v>
      </c>
      <c r="K32" s="207">
        <f>'EU-27'!M28</f>
        <v>71.55</v>
      </c>
      <c r="L32" s="208">
        <v>37.1</v>
      </c>
    </row>
    <row r="33" spans="1:32" s="11" customFormat="1" ht="16.5" customHeight="1"/>
    <row r="37" spans="1:32" ht="15" thickBot="1"/>
    <row r="38" spans="1:32" ht="66.75" customHeight="1">
      <c r="A38" s="121" t="s">
        <v>184</v>
      </c>
      <c r="B38" s="121" t="s">
        <v>221</v>
      </c>
      <c r="C38" s="121" t="s">
        <v>185</v>
      </c>
      <c r="D38" s="121" t="s">
        <v>181</v>
      </c>
      <c r="E38" s="121" t="s">
        <v>229</v>
      </c>
      <c r="F38" s="121" t="s">
        <v>194</v>
      </c>
      <c r="G38" s="121" t="s">
        <v>228</v>
      </c>
      <c r="H38" s="121" t="s">
        <v>226</v>
      </c>
      <c r="I38" s="121" t="s">
        <v>227</v>
      </c>
      <c r="J38" s="121" t="s">
        <v>230</v>
      </c>
      <c r="K38" s="122" t="s">
        <v>186</v>
      </c>
      <c r="L38" s="122" t="s">
        <v>86</v>
      </c>
      <c r="M38" s="125" t="s">
        <v>474</v>
      </c>
      <c r="N38" s="125" t="s">
        <v>473</v>
      </c>
      <c r="O38" s="125" t="s">
        <v>184</v>
      </c>
    </row>
    <row r="39" spans="1:32">
      <c r="A39" s="209" t="s">
        <v>753</v>
      </c>
      <c r="B39" s="249">
        <v>2880913</v>
      </c>
      <c r="C39" s="249">
        <v>28748</v>
      </c>
      <c r="D39" s="254">
        <f>RANK(D2,D$2:D$32,0)</f>
        <v>30</v>
      </c>
      <c r="E39" s="255"/>
      <c r="F39" s="254">
        <f>RANK(H2,H$2:H$32,1)</f>
        <v>28</v>
      </c>
      <c r="G39" s="255">
        <f>RANK(I2,I$2:I$32,1)</f>
        <v>25</v>
      </c>
      <c r="H39" s="255">
        <f>RANK(J2,J$2:J$32,0)</f>
        <v>28</v>
      </c>
      <c r="I39" s="255">
        <f>RANK(K2,K$2:K$32,1)</f>
        <v>4</v>
      </c>
      <c r="J39" s="256">
        <f>RANK(L2,L$2:L$32,0)</f>
        <v>29</v>
      </c>
      <c r="K39" s="250">
        <v>1000</v>
      </c>
      <c r="L39" s="245">
        <f>RANK(D39,D39:J39,1)</f>
        <v>6</v>
      </c>
      <c r="M39" s="81">
        <v>991.6</v>
      </c>
      <c r="N39" s="171">
        <f>RANK(M39,M$39:M$69,0)</f>
        <v>26</v>
      </c>
      <c r="O39" s="216" t="s">
        <v>753</v>
      </c>
    </row>
    <row r="40" spans="1:32">
      <c r="A40" s="209" t="s">
        <v>754</v>
      </c>
      <c r="B40" s="249">
        <v>8772228</v>
      </c>
      <c r="C40" s="249">
        <v>88361</v>
      </c>
      <c r="D40" s="254">
        <f t="shared" ref="D40:D69" si="2">RANK(D3,D$2:D$32,0)</f>
        <v>29</v>
      </c>
      <c r="E40" s="255"/>
      <c r="F40" s="254">
        <f t="shared" ref="F40:F69" si="3">RANK(H3,H$2:H$32,1)</f>
        <v>27</v>
      </c>
      <c r="G40" s="255">
        <f t="shared" ref="G40:G69" si="4">RANK(I3,I$2:I$32,1)</f>
        <v>21</v>
      </c>
      <c r="H40" s="255">
        <f t="shared" ref="H40:H69" si="5">RANK(J3,J$2:J$32,0)</f>
        <v>26</v>
      </c>
      <c r="I40" s="255">
        <f t="shared" ref="I40:I69" si="6">RANK(K3,K$2:K$32,1)</f>
        <v>3</v>
      </c>
      <c r="J40" s="256">
        <f t="shared" ref="J40:J69" si="7">RANK(L3,L$2:L$32,0)</f>
        <v>27</v>
      </c>
      <c r="K40" s="250">
        <v>1000</v>
      </c>
      <c r="L40" s="245">
        <f t="shared" ref="L40:L69" si="8">RANK(D40,D40:J40,1)</f>
        <v>6</v>
      </c>
      <c r="M40" s="81">
        <v>1002.5</v>
      </c>
      <c r="N40" s="245">
        <f t="shared" ref="N40:N69" si="9">RANK(M40,M$39:M$69,0)</f>
        <v>12</v>
      </c>
      <c r="O40" s="225" t="s">
        <v>754</v>
      </c>
    </row>
    <row r="41" spans="1:32">
      <c r="A41" s="212" t="s">
        <v>755</v>
      </c>
      <c r="B41" s="249">
        <v>83429607</v>
      </c>
      <c r="C41" s="249">
        <v>783562</v>
      </c>
      <c r="D41" s="255">
        <f t="shared" si="2"/>
        <v>28</v>
      </c>
      <c r="E41" s="255"/>
      <c r="F41" s="255">
        <f t="shared" si="3"/>
        <v>29</v>
      </c>
      <c r="G41" s="255">
        <f t="shared" si="4"/>
        <v>23</v>
      </c>
      <c r="H41" s="255">
        <f t="shared" si="5"/>
        <v>14</v>
      </c>
      <c r="I41" s="255">
        <f t="shared" si="6"/>
        <v>2</v>
      </c>
      <c r="J41" s="255">
        <f t="shared" si="7"/>
        <v>28</v>
      </c>
      <c r="K41" s="169">
        <v>1000</v>
      </c>
      <c r="L41" s="246">
        <f t="shared" si="8"/>
        <v>4</v>
      </c>
      <c r="M41" s="81">
        <v>1007</v>
      </c>
      <c r="N41" s="245">
        <f t="shared" si="9"/>
        <v>10</v>
      </c>
      <c r="O41" s="225" t="s">
        <v>755</v>
      </c>
    </row>
    <row r="42" spans="1:32" ht="17.25" customHeight="1" thickBot="1">
      <c r="A42" s="120" t="s">
        <v>756</v>
      </c>
      <c r="B42" s="263">
        <v>43993643</v>
      </c>
      <c r="C42" s="263">
        <v>603628</v>
      </c>
      <c r="D42" s="257">
        <f t="shared" si="2"/>
        <v>31</v>
      </c>
      <c r="E42" s="257"/>
      <c r="F42" s="257">
        <f t="shared" si="3"/>
        <v>21</v>
      </c>
      <c r="G42" s="257">
        <f t="shared" si="4"/>
        <v>30</v>
      </c>
      <c r="H42" s="257">
        <f t="shared" si="5"/>
        <v>27</v>
      </c>
      <c r="I42" s="257">
        <f t="shared" si="6"/>
        <v>1</v>
      </c>
      <c r="J42" s="257">
        <f t="shared" si="7"/>
        <v>19</v>
      </c>
      <c r="K42" s="251">
        <v>1000</v>
      </c>
      <c r="L42" s="247">
        <f t="shared" si="8"/>
        <v>6</v>
      </c>
      <c r="M42" s="219">
        <v>997</v>
      </c>
      <c r="N42" s="171">
        <f t="shared" si="9"/>
        <v>14</v>
      </c>
      <c r="O42" s="224" t="s">
        <v>756</v>
      </c>
      <c r="S42" s="13"/>
      <c r="T42" s="1"/>
      <c r="U42" s="13"/>
      <c r="V42" s="1"/>
      <c r="W42" s="13"/>
      <c r="X42" s="1"/>
      <c r="Y42" s="13"/>
      <c r="Z42" s="1"/>
      <c r="AA42" s="13"/>
      <c r="AB42" s="1"/>
      <c r="AC42" s="13"/>
      <c r="AD42" s="1"/>
      <c r="AE42" s="13"/>
      <c r="AF42" s="1"/>
    </row>
    <row r="43" spans="1:32" ht="15" thickTop="1">
      <c r="A43" s="213" t="s">
        <v>195</v>
      </c>
      <c r="B43" s="252">
        <v>8507786</v>
      </c>
      <c r="C43" s="252">
        <v>83858</v>
      </c>
      <c r="D43" s="258">
        <f t="shared" si="2"/>
        <v>6</v>
      </c>
      <c r="E43" s="259"/>
      <c r="F43" s="258">
        <f t="shared" si="3"/>
        <v>10</v>
      </c>
      <c r="G43" s="260">
        <f t="shared" si="4"/>
        <v>2</v>
      </c>
      <c r="H43" s="260">
        <f t="shared" si="5"/>
        <v>3</v>
      </c>
      <c r="I43" s="260">
        <f t="shared" si="6"/>
        <v>24</v>
      </c>
      <c r="J43" s="261">
        <f t="shared" si="7"/>
        <v>13</v>
      </c>
      <c r="K43" s="253">
        <v>1000</v>
      </c>
      <c r="L43" s="248">
        <f t="shared" si="8"/>
        <v>3</v>
      </c>
      <c r="M43" s="214">
        <v>1016.5</v>
      </c>
      <c r="N43" s="171">
        <f t="shared" si="9"/>
        <v>6</v>
      </c>
      <c r="O43" s="221" t="s">
        <v>195</v>
      </c>
      <c r="P43" s="118"/>
    </row>
    <row r="44" spans="1:32">
      <c r="A44" s="168" t="s">
        <v>196</v>
      </c>
      <c r="B44" s="249">
        <v>11203992</v>
      </c>
      <c r="C44" s="249">
        <v>30510</v>
      </c>
      <c r="D44" s="254">
        <f t="shared" si="2"/>
        <v>8</v>
      </c>
      <c r="E44" s="262"/>
      <c r="F44" s="254">
        <f t="shared" si="3"/>
        <v>12</v>
      </c>
      <c r="G44" s="255">
        <f t="shared" si="4"/>
        <v>26</v>
      </c>
      <c r="H44" s="255">
        <f t="shared" si="5"/>
        <v>1</v>
      </c>
      <c r="I44" s="255">
        <f t="shared" si="6"/>
        <v>26</v>
      </c>
      <c r="J44" s="256">
        <f t="shared" si="7"/>
        <v>7</v>
      </c>
      <c r="K44" s="250">
        <v>1000</v>
      </c>
      <c r="L44" s="245">
        <f t="shared" si="8"/>
        <v>3</v>
      </c>
      <c r="M44" s="81">
        <v>1005.5</v>
      </c>
      <c r="N44" s="171">
        <f t="shared" si="9"/>
        <v>11</v>
      </c>
      <c r="O44" s="215" t="s">
        <v>196</v>
      </c>
      <c r="P44" s="118"/>
      <c r="S44" s="45"/>
      <c r="T44" s="61"/>
      <c r="U44" s="45"/>
      <c r="V44" s="61"/>
      <c r="W44" s="61"/>
      <c r="X44" s="61"/>
      <c r="Y44" s="61"/>
      <c r="Z44" s="61"/>
      <c r="AA44" s="61"/>
      <c r="AB44" s="61"/>
    </row>
    <row r="45" spans="1:32">
      <c r="A45" s="168" t="s">
        <v>197</v>
      </c>
      <c r="B45" s="249">
        <v>7245677</v>
      </c>
      <c r="C45" s="249">
        <v>110912</v>
      </c>
      <c r="D45" s="254">
        <f t="shared" si="2"/>
        <v>27</v>
      </c>
      <c r="E45" s="262"/>
      <c r="F45" s="254">
        <f t="shared" si="3"/>
        <v>4</v>
      </c>
      <c r="G45" s="255">
        <f t="shared" si="4"/>
        <v>24</v>
      </c>
      <c r="H45" s="255">
        <f t="shared" si="5"/>
        <v>25</v>
      </c>
      <c r="I45" s="255">
        <f t="shared" si="6"/>
        <v>6</v>
      </c>
      <c r="J45" s="256">
        <f t="shared" si="7"/>
        <v>20</v>
      </c>
      <c r="K45" s="250">
        <v>1000</v>
      </c>
      <c r="L45" s="245">
        <f t="shared" si="8"/>
        <v>6</v>
      </c>
      <c r="M45" s="81">
        <v>997</v>
      </c>
      <c r="N45" s="171">
        <f t="shared" si="9"/>
        <v>14</v>
      </c>
      <c r="O45" s="215" t="s">
        <v>197</v>
      </c>
      <c r="P45" s="118"/>
      <c r="S45" s="61"/>
      <c r="T45" s="45"/>
      <c r="U45" s="61"/>
      <c r="V45" s="45"/>
      <c r="W45" s="45"/>
      <c r="X45" s="45"/>
      <c r="Y45" s="45"/>
      <c r="Z45" s="45"/>
      <c r="AA45" s="45"/>
      <c r="AB45" s="45"/>
    </row>
    <row r="46" spans="1:32">
      <c r="A46" s="168" t="s">
        <v>198</v>
      </c>
      <c r="B46" s="249">
        <v>4246700</v>
      </c>
      <c r="C46" s="249">
        <v>56594</v>
      </c>
      <c r="D46" s="254">
        <f t="shared" si="2"/>
        <v>25</v>
      </c>
      <c r="E46" s="262"/>
      <c r="F46" s="254">
        <f t="shared" si="3"/>
        <v>22</v>
      </c>
      <c r="G46" s="255">
        <f t="shared" si="4"/>
        <v>6</v>
      </c>
      <c r="H46" s="255">
        <f t="shared" si="5"/>
        <v>18</v>
      </c>
      <c r="I46" s="255">
        <f t="shared" si="6"/>
        <v>12</v>
      </c>
      <c r="J46" s="256">
        <f t="shared" si="7"/>
        <v>23</v>
      </c>
      <c r="K46" s="250">
        <v>1000</v>
      </c>
      <c r="L46" s="245">
        <f t="shared" si="8"/>
        <v>6</v>
      </c>
      <c r="M46" s="81">
        <v>984.1</v>
      </c>
      <c r="N46" s="171">
        <f t="shared" si="9"/>
        <v>27</v>
      </c>
      <c r="O46" s="215" t="s">
        <v>198</v>
      </c>
      <c r="P46" s="118"/>
      <c r="S46" s="61"/>
      <c r="T46" s="45"/>
      <c r="U46" s="61"/>
      <c r="V46" s="45"/>
      <c r="W46" s="45"/>
      <c r="X46" s="45"/>
      <c r="Y46" s="45"/>
      <c r="Z46" s="45"/>
      <c r="AA46" s="45"/>
      <c r="AB46" s="45"/>
    </row>
    <row r="47" spans="1:32">
      <c r="A47" s="168" t="s">
        <v>199</v>
      </c>
      <c r="B47" s="249">
        <v>858000</v>
      </c>
      <c r="C47" s="249">
        <v>9250</v>
      </c>
      <c r="D47" s="254">
        <f t="shared" si="2"/>
        <v>14</v>
      </c>
      <c r="E47" s="262"/>
      <c r="F47" s="254">
        <f t="shared" si="3"/>
        <v>15</v>
      </c>
      <c r="G47" s="255">
        <f t="shared" si="4"/>
        <v>13</v>
      </c>
      <c r="H47" s="255">
        <f t="shared" si="5"/>
        <v>29</v>
      </c>
      <c r="I47" s="255">
        <f t="shared" si="6"/>
        <v>20</v>
      </c>
      <c r="J47" s="256">
        <f t="shared" si="7"/>
        <v>2</v>
      </c>
      <c r="K47" s="250">
        <v>1000</v>
      </c>
      <c r="L47" s="245">
        <f t="shared" si="8"/>
        <v>3</v>
      </c>
      <c r="M47" s="81">
        <v>997</v>
      </c>
      <c r="N47" s="171">
        <f t="shared" si="9"/>
        <v>14</v>
      </c>
      <c r="O47" s="215" t="s">
        <v>199</v>
      </c>
      <c r="P47" s="118"/>
      <c r="S47" s="61"/>
      <c r="T47" s="45"/>
      <c r="U47" s="61"/>
      <c r="V47" s="45"/>
      <c r="W47" s="45"/>
      <c r="X47" s="45"/>
      <c r="Y47" s="45"/>
      <c r="Z47" s="45"/>
      <c r="AA47" s="45"/>
      <c r="AB47" s="45"/>
    </row>
    <row r="48" spans="1:32">
      <c r="A48" s="168" t="s">
        <v>200</v>
      </c>
      <c r="B48" s="249">
        <v>10512419</v>
      </c>
      <c r="C48" s="249">
        <v>78866</v>
      </c>
      <c r="D48" s="254">
        <f t="shared" si="2"/>
        <v>17</v>
      </c>
      <c r="E48" s="262"/>
      <c r="F48" s="254">
        <f t="shared" si="3"/>
        <v>1</v>
      </c>
      <c r="G48" s="255">
        <f t="shared" si="4"/>
        <v>7</v>
      </c>
      <c r="H48" s="255">
        <f t="shared" si="5"/>
        <v>8</v>
      </c>
      <c r="I48" s="255">
        <f t="shared" si="6"/>
        <v>10</v>
      </c>
      <c r="J48" s="256">
        <f t="shared" si="7"/>
        <v>25</v>
      </c>
      <c r="K48" s="250">
        <v>1000</v>
      </c>
      <c r="L48" s="245">
        <f t="shared" si="8"/>
        <v>5</v>
      </c>
      <c r="M48" s="81">
        <v>1016</v>
      </c>
      <c r="N48" s="171">
        <f t="shared" si="9"/>
        <v>7</v>
      </c>
      <c r="O48" s="215" t="s">
        <v>200</v>
      </c>
      <c r="P48" s="118"/>
      <c r="S48" s="61"/>
      <c r="T48" s="45"/>
      <c r="U48" s="61"/>
      <c r="V48" s="45"/>
      <c r="W48" s="45"/>
      <c r="X48" s="45"/>
      <c r="Y48" s="45"/>
      <c r="Z48" s="45"/>
      <c r="AA48" s="45"/>
      <c r="AB48" s="45"/>
    </row>
    <row r="49" spans="1:28">
      <c r="A49" s="168" t="s">
        <v>201</v>
      </c>
      <c r="B49" s="249">
        <v>5627235</v>
      </c>
      <c r="C49" s="249">
        <v>43094</v>
      </c>
      <c r="D49" s="254">
        <f t="shared" si="2"/>
        <v>3</v>
      </c>
      <c r="E49" s="262"/>
      <c r="F49" s="254">
        <f t="shared" si="3"/>
        <v>13</v>
      </c>
      <c r="G49" s="255">
        <f t="shared" si="4"/>
        <v>5</v>
      </c>
      <c r="H49" s="255">
        <f t="shared" si="5"/>
        <v>2</v>
      </c>
      <c r="I49" s="255">
        <f t="shared" si="6"/>
        <v>30</v>
      </c>
      <c r="J49" s="256">
        <f t="shared" si="7"/>
        <v>12</v>
      </c>
      <c r="K49" s="250">
        <v>1000</v>
      </c>
      <c r="L49" s="245">
        <f t="shared" si="8"/>
        <v>2</v>
      </c>
      <c r="M49" s="81">
        <v>997</v>
      </c>
      <c r="N49" s="171">
        <f t="shared" si="9"/>
        <v>14</v>
      </c>
      <c r="O49" s="215" t="s">
        <v>201</v>
      </c>
      <c r="P49" s="118"/>
      <c r="S49" s="61"/>
      <c r="T49" s="45"/>
      <c r="U49" s="61"/>
      <c r="V49" s="45"/>
      <c r="W49" s="45"/>
      <c r="X49" s="45"/>
      <c r="Y49" s="45"/>
      <c r="Z49" s="45"/>
      <c r="AA49" s="45"/>
      <c r="AB49" s="45"/>
    </row>
    <row r="50" spans="1:28">
      <c r="A50" s="168" t="s">
        <v>202</v>
      </c>
      <c r="B50" s="249">
        <v>1315819</v>
      </c>
      <c r="C50" s="249">
        <v>45226</v>
      </c>
      <c r="D50" s="254">
        <f t="shared" si="2"/>
        <v>16</v>
      </c>
      <c r="E50" s="262"/>
      <c r="F50" s="254">
        <f t="shared" si="3"/>
        <v>19</v>
      </c>
      <c r="G50" s="255">
        <f t="shared" si="4"/>
        <v>1</v>
      </c>
      <c r="H50" s="255">
        <f t="shared" si="5"/>
        <v>11</v>
      </c>
      <c r="I50" s="255">
        <f t="shared" si="6"/>
        <v>15</v>
      </c>
      <c r="J50" s="256">
        <f t="shared" si="7"/>
        <v>8</v>
      </c>
      <c r="K50" s="250">
        <v>1000</v>
      </c>
      <c r="L50" s="245">
        <f t="shared" si="8"/>
        <v>5</v>
      </c>
      <c r="M50" s="81">
        <v>1026.9000000000001</v>
      </c>
      <c r="N50" s="171">
        <f t="shared" si="9"/>
        <v>1</v>
      </c>
      <c r="O50" s="217" t="s">
        <v>202</v>
      </c>
      <c r="P50" s="118"/>
      <c r="S50" s="61"/>
      <c r="T50" s="45"/>
      <c r="U50" s="61"/>
      <c r="V50" s="45"/>
      <c r="W50" s="45"/>
      <c r="X50" s="45"/>
      <c r="Y50" s="45"/>
      <c r="Z50" s="45"/>
      <c r="AA50" s="45"/>
      <c r="AB50" s="45"/>
    </row>
    <row r="51" spans="1:28">
      <c r="A51" s="168" t="s">
        <v>203</v>
      </c>
      <c r="B51" s="249">
        <v>5451270</v>
      </c>
      <c r="C51" s="249">
        <v>337030</v>
      </c>
      <c r="D51" s="254">
        <f t="shared" si="2"/>
        <v>7</v>
      </c>
      <c r="E51" s="262"/>
      <c r="F51" s="254">
        <f t="shared" si="3"/>
        <v>18</v>
      </c>
      <c r="G51" s="255">
        <f t="shared" si="4"/>
        <v>4</v>
      </c>
      <c r="H51" s="255">
        <f t="shared" si="5"/>
        <v>10</v>
      </c>
      <c r="I51" s="255">
        <f t="shared" si="6"/>
        <v>25</v>
      </c>
      <c r="J51" s="256">
        <f t="shared" si="7"/>
        <v>4</v>
      </c>
      <c r="K51" s="250">
        <v>1000</v>
      </c>
      <c r="L51" s="245">
        <f t="shared" si="8"/>
        <v>3</v>
      </c>
      <c r="M51" s="81">
        <v>997</v>
      </c>
      <c r="N51" s="171">
        <f t="shared" si="9"/>
        <v>14</v>
      </c>
      <c r="O51" s="215" t="s">
        <v>203</v>
      </c>
      <c r="P51" s="118"/>
      <c r="S51" s="61"/>
      <c r="T51" s="45"/>
      <c r="U51" s="61"/>
      <c r="V51" s="45"/>
      <c r="W51" s="45"/>
      <c r="X51" s="45"/>
      <c r="Y51" s="45"/>
      <c r="Z51" s="45"/>
      <c r="AA51" s="45"/>
      <c r="AB51" s="45"/>
    </row>
    <row r="52" spans="1:28">
      <c r="A52" s="168" t="s">
        <v>204</v>
      </c>
      <c r="B52" s="249">
        <v>65856609</v>
      </c>
      <c r="C52" s="249">
        <v>643548</v>
      </c>
      <c r="D52" s="254">
        <f t="shared" si="2"/>
        <v>10</v>
      </c>
      <c r="E52" s="262"/>
      <c r="F52" s="254">
        <f t="shared" si="3"/>
        <v>15</v>
      </c>
      <c r="G52" s="255">
        <f t="shared" si="4"/>
        <v>29</v>
      </c>
      <c r="H52" s="255">
        <f t="shared" si="5"/>
        <v>4</v>
      </c>
      <c r="I52" s="255">
        <f t="shared" si="6"/>
        <v>28</v>
      </c>
      <c r="J52" s="256">
        <f t="shared" si="7"/>
        <v>11</v>
      </c>
      <c r="K52" s="250">
        <v>1000</v>
      </c>
      <c r="L52" s="245">
        <f t="shared" si="8"/>
        <v>2</v>
      </c>
      <c r="M52" s="81">
        <v>977.6</v>
      </c>
      <c r="N52" s="171">
        <f t="shared" si="9"/>
        <v>28</v>
      </c>
      <c r="O52" s="215" t="s">
        <v>204</v>
      </c>
      <c r="P52" s="118"/>
      <c r="S52" s="61"/>
      <c r="T52" s="45"/>
      <c r="U52" s="61"/>
      <c r="V52" s="45"/>
      <c r="W52" s="45"/>
      <c r="X52" s="45"/>
      <c r="Y52" s="45"/>
      <c r="Z52" s="45"/>
      <c r="AA52" s="45"/>
      <c r="AB52" s="45"/>
    </row>
    <row r="53" spans="1:28">
      <c r="A53" s="168" t="s">
        <v>205</v>
      </c>
      <c r="B53" s="249">
        <v>83000000</v>
      </c>
      <c r="C53" s="249">
        <v>357021</v>
      </c>
      <c r="D53" s="254">
        <f t="shared" si="2"/>
        <v>9</v>
      </c>
      <c r="E53" s="262"/>
      <c r="F53" s="254">
        <f t="shared" si="3"/>
        <v>4</v>
      </c>
      <c r="G53" s="255">
        <f t="shared" si="4"/>
        <v>17</v>
      </c>
      <c r="H53" s="255">
        <f t="shared" si="5"/>
        <v>9</v>
      </c>
      <c r="I53" s="255">
        <f t="shared" si="6"/>
        <v>21</v>
      </c>
      <c r="J53" s="256">
        <f t="shared" si="7"/>
        <v>18</v>
      </c>
      <c r="K53" s="250">
        <v>1000</v>
      </c>
      <c r="L53" s="245">
        <f t="shared" si="8"/>
        <v>2</v>
      </c>
      <c r="M53" s="81">
        <v>1025</v>
      </c>
      <c r="N53" s="171">
        <f t="shared" si="9"/>
        <v>2</v>
      </c>
      <c r="O53" s="222" t="s">
        <v>205</v>
      </c>
      <c r="P53" s="118"/>
      <c r="S53" s="61"/>
      <c r="T53" s="45"/>
      <c r="U53" s="61"/>
      <c r="V53" s="45"/>
      <c r="W53" s="45"/>
      <c r="X53" s="45"/>
      <c r="Y53" s="45"/>
      <c r="Z53" s="45"/>
      <c r="AA53" s="45"/>
      <c r="AB53" s="45"/>
    </row>
    <row r="54" spans="1:28">
      <c r="A54" s="168" t="s">
        <v>206</v>
      </c>
      <c r="B54" s="249">
        <v>10992589</v>
      </c>
      <c r="C54" s="249">
        <v>131957</v>
      </c>
      <c r="D54" s="254">
        <f t="shared" si="2"/>
        <v>20</v>
      </c>
      <c r="E54" s="262"/>
      <c r="F54" s="254">
        <f t="shared" si="3"/>
        <v>31</v>
      </c>
      <c r="G54" s="255">
        <f t="shared" si="4"/>
        <v>22</v>
      </c>
      <c r="H54" s="255">
        <f t="shared" si="5"/>
        <v>23</v>
      </c>
      <c r="I54" s="255">
        <f t="shared" si="6"/>
        <v>18</v>
      </c>
      <c r="J54" s="256">
        <f t="shared" si="7"/>
        <v>16</v>
      </c>
      <c r="K54" s="250">
        <v>1000</v>
      </c>
      <c r="L54" s="245">
        <f t="shared" si="8"/>
        <v>3</v>
      </c>
      <c r="M54" s="81">
        <v>962.6</v>
      </c>
      <c r="N54" s="171">
        <f t="shared" si="9"/>
        <v>30</v>
      </c>
      <c r="O54" s="220" t="s">
        <v>206</v>
      </c>
      <c r="P54" s="118"/>
      <c r="S54" s="61"/>
      <c r="T54" s="45"/>
      <c r="U54" s="61"/>
      <c r="V54" s="45"/>
      <c r="W54" s="45"/>
      <c r="X54" s="45"/>
      <c r="Y54" s="45"/>
      <c r="Z54" s="45"/>
      <c r="AA54" s="45"/>
      <c r="AB54" s="45"/>
    </row>
    <row r="55" spans="1:28">
      <c r="A55" s="168" t="s">
        <v>517</v>
      </c>
      <c r="B55" s="249">
        <v>9879000</v>
      </c>
      <c r="C55" s="249">
        <v>93030</v>
      </c>
      <c r="D55" s="254">
        <f t="shared" si="2"/>
        <v>23</v>
      </c>
      <c r="E55" s="262"/>
      <c r="F55" s="254">
        <f t="shared" si="3"/>
        <v>8</v>
      </c>
      <c r="G55" s="255">
        <f t="shared" si="4"/>
        <v>18</v>
      </c>
      <c r="H55" s="255">
        <f t="shared" si="5"/>
        <v>31</v>
      </c>
      <c r="I55" s="255">
        <f t="shared" si="6"/>
        <v>8</v>
      </c>
      <c r="J55" s="256">
        <f t="shared" si="7"/>
        <v>25</v>
      </c>
      <c r="K55" s="250">
        <v>1000</v>
      </c>
      <c r="L55" s="245">
        <f t="shared" si="8"/>
        <v>4</v>
      </c>
      <c r="M55" s="81">
        <v>975.6</v>
      </c>
      <c r="N55" s="171">
        <f t="shared" si="9"/>
        <v>29</v>
      </c>
      <c r="O55" s="223" t="s">
        <v>517</v>
      </c>
      <c r="P55" s="118"/>
      <c r="S55" s="61"/>
      <c r="T55" s="45"/>
      <c r="U55" s="61"/>
      <c r="V55" s="45"/>
      <c r="W55" s="45"/>
      <c r="X55" s="45"/>
      <c r="Y55" s="45"/>
      <c r="Z55" s="45"/>
      <c r="AA55" s="45"/>
      <c r="AB55" s="45"/>
    </row>
    <row r="56" spans="1:28">
      <c r="A56" s="168" t="s">
        <v>207</v>
      </c>
      <c r="B56" s="249">
        <v>4604029</v>
      </c>
      <c r="C56" s="249">
        <v>70280</v>
      </c>
      <c r="D56" s="254">
        <f t="shared" si="2"/>
        <v>2</v>
      </c>
      <c r="E56" s="262"/>
      <c r="F56" s="254">
        <f t="shared" si="3"/>
        <v>9</v>
      </c>
      <c r="G56" s="255">
        <f t="shared" si="4"/>
        <v>27</v>
      </c>
      <c r="H56" s="255">
        <f t="shared" si="5"/>
        <v>30</v>
      </c>
      <c r="I56" s="255">
        <f t="shared" si="6"/>
        <v>29</v>
      </c>
      <c r="J56" s="256">
        <f t="shared" si="7"/>
        <v>1</v>
      </c>
      <c r="K56" s="250">
        <v>1000</v>
      </c>
      <c r="L56" s="245">
        <f t="shared" si="8"/>
        <v>2</v>
      </c>
      <c r="M56" s="81">
        <v>997</v>
      </c>
      <c r="N56" s="171">
        <f t="shared" si="9"/>
        <v>14</v>
      </c>
      <c r="O56" s="215" t="s">
        <v>207</v>
      </c>
      <c r="S56" s="61"/>
      <c r="T56" s="45"/>
      <c r="U56" s="61"/>
      <c r="V56" s="45"/>
      <c r="W56" s="45"/>
      <c r="X56" s="45"/>
      <c r="Y56" s="45"/>
      <c r="Z56" s="45"/>
      <c r="AA56" s="45"/>
      <c r="AB56" s="45"/>
    </row>
    <row r="57" spans="1:28">
      <c r="A57" s="211" t="s">
        <v>208</v>
      </c>
      <c r="B57" s="249">
        <v>60782668</v>
      </c>
      <c r="C57" s="249">
        <v>301320</v>
      </c>
      <c r="D57" s="254">
        <f t="shared" si="2"/>
        <v>12</v>
      </c>
      <c r="E57" s="262"/>
      <c r="F57" s="254">
        <f t="shared" si="3"/>
        <v>26</v>
      </c>
      <c r="G57" s="255">
        <f t="shared" si="4"/>
        <v>28</v>
      </c>
      <c r="H57" s="255">
        <f t="shared" si="5"/>
        <v>16</v>
      </c>
      <c r="I57" s="255">
        <f t="shared" si="6"/>
        <v>22</v>
      </c>
      <c r="J57" s="256">
        <f t="shared" si="7"/>
        <v>30</v>
      </c>
      <c r="K57" s="250">
        <v>1000</v>
      </c>
      <c r="L57" s="245">
        <f t="shared" si="8"/>
        <v>1</v>
      </c>
      <c r="M57" s="81">
        <v>955.7</v>
      </c>
      <c r="N57" s="171">
        <f t="shared" si="9"/>
        <v>31</v>
      </c>
      <c r="O57" s="218" t="s">
        <v>208</v>
      </c>
      <c r="S57" s="61"/>
      <c r="T57" s="45"/>
      <c r="U57" s="61"/>
      <c r="V57" s="45"/>
      <c r="W57" s="45"/>
      <c r="X57" s="45"/>
      <c r="Y57" s="45"/>
      <c r="Z57" s="45"/>
      <c r="AA57" s="45"/>
      <c r="AB57" s="45"/>
    </row>
    <row r="58" spans="1:28">
      <c r="A58" s="168" t="s">
        <v>209</v>
      </c>
      <c r="B58" s="249">
        <v>2001468</v>
      </c>
      <c r="C58" s="249">
        <v>64589</v>
      </c>
      <c r="D58" s="254">
        <f t="shared" si="2"/>
        <v>22</v>
      </c>
      <c r="E58" s="262"/>
      <c r="F58" s="254">
        <f t="shared" si="3"/>
        <v>23</v>
      </c>
      <c r="G58" s="255">
        <f t="shared" si="4"/>
        <v>20</v>
      </c>
      <c r="H58" s="255">
        <f t="shared" si="5"/>
        <v>22</v>
      </c>
      <c r="I58" s="255">
        <f t="shared" si="6"/>
        <v>13</v>
      </c>
      <c r="J58" s="256">
        <f t="shared" si="7"/>
        <v>13</v>
      </c>
      <c r="K58" s="250">
        <v>1000</v>
      </c>
      <c r="L58" s="245">
        <f t="shared" si="8"/>
        <v>4</v>
      </c>
      <c r="M58" s="81">
        <v>996.5</v>
      </c>
      <c r="N58" s="171">
        <f t="shared" si="9"/>
        <v>24</v>
      </c>
      <c r="O58" s="215" t="s">
        <v>209</v>
      </c>
      <c r="S58" s="61"/>
      <c r="T58" s="45"/>
      <c r="U58" s="61"/>
      <c r="V58" s="45"/>
      <c r="W58" s="45"/>
      <c r="X58" s="45"/>
      <c r="Y58" s="45"/>
      <c r="Z58" s="45"/>
      <c r="AA58" s="45"/>
      <c r="AB58" s="45"/>
    </row>
    <row r="59" spans="1:28">
      <c r="A59" s="168" t="s">
        <v>210</v>
      </c>
      <c r="B59" s="249">
        <v>2943472</v>
      </c>
      <c r="C59" s="249">
        <v>65200</v>
      </c>
      <c r="D59" s="254">
        <f t="shared" si="2"/>
        <v>21</v>
      </c>
      <c r="E59" s="262"/>
      <c r="F59" s="254">
        <f t="shared" si="3"/>
        <v>23</v>
      </c>
      <c r="G59" s="255">
        <f t="shared" si="4"/>
        <v>19</v>
      </c>
      <c r="H59" s="255">
        <f t="shared" si="5"/>
        <v>15</v>
      </c>
      <c r="I59" s="255">
        <f t="shared" si="6"/>
        <v>11</v>
      </c>
      <c r="J59" s="256">
        <f t="shared" si="7"/>
        <v>6</v>
      </c>
      <c r="K59" s="250">
        <v>1000</v>
      </c>
      <c r="L59" s="245">
        <f t="shared" si="8"/>
        <v>5</v>
      </c>
      <c r="M59" s="81">
        <v>1014.5</v>
      </c>
      <c r="N59" s="171">
        <f t="shared" si="9"/>
        <v>8</v>
      </c>
      <c r="O59" s="215" t="s">
        <v>210</v>
      </c>
      <c r="S59" s="61"/>
      <c r="T59" s="45"/>
      <c r="U59" s="61"/>
      <c r="V59" s="45"/>
      <c r="W59" s="45"/>
      <c r="X59" s="45"/>
      <c r="Y59" s="45"/>
      <c r="Z59" s="45"/>
      <c r="AA59" s="45"/>
      <c r="AB59" s="45"/>
    </row>
    <row r="60" spans="1:28">
      <c r="A60" s="211" t="s">
        <v>211</v>
      </c>
      <c r="B60" s="249">
        <v>549680</v>
      </c>
      <c r="C60" s="249">
        <v>2586</v>
      </c>
      <c r="D60" s="254">
        <f t="shared" si="2"/>
        <v>1</v>
      </c>
      <c r="E60" s="262"/>
      <c r="F60" s="254">
        <f t="shared" si="3"/>
        <v>17</v>
      </c>
      <c r="G60" s="255">
        <f t="shared" si="4"/>
        <v>10</v>
      </c>
      <c r="H60" s="255">
        <f t="shared" si="5"/>
        <v>7</v>
      </c>
      <c r="I60" s="255">
        <f t="shared" si="6"/>
        <v>31</v>
      </c>
      <c r="J60" s="256">
        <f t="shared" si="7"/>
        <v>3</v>
      </c>
      <c r="K60" s="250">
        <v>1000</v>
      </c>
      <c r="L60" s="245">
        <f t="shared" si="8"/>
        <v>1</v>
      </c>
      <c r="M60" s="81">
        <v>997</v>
      </c>
      <c r="N60" s="171">
        <f t="shared" si="9"/>
        <v>14</v>
      </c>
      <c r="O60" s="215" t="s">
        <v>211</v>
      </c>
      <c r="S60" s="61"/>
      <c r="T60" s="45"/>
      <c r="U60" s="61"/>
      <c r="V60" s="45"/>
      <c r="W60" s="45"/>
      <c r="X60" s="45"/>
      <c r="Y60" s="45"/>
      <c r="Z60" s="45"/>
      <c r="AA60" s="45"/>
      <c r="AB60" s="45"/>
    </row>
    <row r="61" spans="1:28">
      <c r="A61" s="210" t="s">
        <v>212</v>
      </c>
      <c r="B61" s="249">
        <v>425384</v>
      </c>
      <c r="C61" s="249">
        <v>316</v>
      </c>
      <c r="D61" s="254">
        <f t="shared" si="2"/>
        <v>11</v>
      </c>
      <c r="E61" s="262"/>
      <c r="F61" s="254">
        <f t="shared" si="3"/>
        <v>3</v>
      </c>
      <c r="G61" s="255">
        <f t="shared" si="4"/>
        <v>16</v>
      </c>
      <c r="H61" s="255">
        <f t="shared" si="5"/>
        <v>17</v>
      </c>
      <c r="I61" s="255">
        <f t="shared" si="6"/>
        <v>19</v>
      </c>
      <c r="J61" s="256">
        <f t="shared" si="7"/>
        <v>21</v>
      </c>
      <c r="K61" s="250">
        <v>1000</v>
      </c>
      <c r="L61" s="245">
        <f t="shared" si="8"/>
        <v>2</v>
      </c>
      <c r="M61" s="81">
        <v>1020.5</v>
      </c>
      <c r="N61" s="171">
        <f t="shared" si="9"/>
        <v>4</v>
      </c>
      <c r="O61" s="215" t="s">
        <v>212</v>
      </c>
      <c r="S61" s="61"/>
      <c r="T61" s="45"/>
      <c r="U61" s="61"/>
      <c r="V61" s="45"/>
      <c r="W61" s="45"/>
      <c r="X61" s="45"/>
      <c r="Y61" s="45"/>
      <c r="Z61" s="45"/>
      <c r="AA61" s="45"/>
      <c r="AB61" s="45"/>
    </row>
    <row r="62" spans="1:28">
      <c r="A62" s="211" t="s">
        <v>213</v>
      </c>
      <c r="B62" s="249">
        <v>16829289</v>
      </c>
      <c r="C62" s="249">
        <v>41526</v>
      </c>
      <c r="D62" s="254">
        <f t="shared" si="2"/>
        <v>5</v>
      </c>
      <c r="E62" s="262"/>
      <c r="F62" s="254">
        <f t="shared" si="3"/>
        <v>6</v>
      </c>
      <c r="G62" s="255">
        <f t="shared" si="4"/>
        <v>9</v>
      </c>
      <c r="H62" s="255">
        <f t="shared" si="5"/>
        <v>5</v>
      </c>
      <c r="I62" s="255">
        <f t="shared" si="6"/>
        <v>27</v>
      </c>
      <c r="J62" s="256">
        <f t="shared" si="7"/>
        <v>10</v>
      </c>
      <c r="K62" s="250">
        <v>1000</v>
      </c>
      <c r="L62" s="245">
        <f t="shared" si="8"/>
        <v>1</v>
      </c>
      <c r="M62" s="81">
        <v>997</v>
      </c>
      <c r="N62" s="171">
        <f t="shared" si="9"/>
        <v>14</v>
      </c>
      <c r="O62" s="215" t="s">
        <v>213</v>
      </c>
      <c r="S62" s="61"/>
      <c r="T62" s="45"/>
      <c r="U62" s="61"/>
      <c r="V62" s="45"/>
      <c r="W62" s="45"/>
      <c r="X62" s="45"/>
      <c r="Y62" s="45"/>
      <c r="Z62" s="45"/>
      <c r="AA62" s="45"/>
      <c r="AB62" s="45"/>
    </row>
    <row r="63" spans="1:28">
      <c r="A63" s="168" t="s">
        <v>214</v>
      </c>
      <c r="B63" s="249">
        <v>38495659</v>
      </c>
      <c r="C63" s="249">
        <v>312685</v>
      </c>
      <c r="D63" s="254">
        <f t="shared" si="2"/>
        <v>24</v>
      </c>
      <c r="E63" s="262"/>
      <c r="F63" s="254">
        <f t="shared" si="3"/>
        <v>2</v>
      </c>
      <c r="G63" s="255">
        <f t="shared" si="4"/>
        <v>12</v>
      </c>
      <c r="H63" s="255">
        <f t="shared" si="5"/>
        <v>20</v>
      </c>
      <c r="I63" s="255">
        <f t="shared" si="6"/>
        <v>7</v>
      </c>
      <c r="J63" s="256">
        <f t="shared" si="7"/>
        <v>17</v>
      </c>
      <c r="K63" s="250">
        <v>1000</v>
      </c>
      <c r="L63" s="245">
        <f t="shared" si="8"/>
        <v>6</v>
      </c>
      <c r="M63" s="81">
        <v>1012.5</v>
      </c>
      <c r="N63" s="171">
        <f t="shared" si="9"/>
        <v>9</v>
      </c>
      <c r="O63" s="215" t="s">
        <v>214</v>
      </c>
      <c r="S63" s="61"/>
      <c r="T63" s="45"/>
      <c r="U63" s="61"/>
      <c r="V63" s="45"/>
      <c r="W63" s="45"/>
      <c r="X63" s="45"/>
      <c r="Y63" s="45"/>
      <c r="Z63" s="45"/>
      <c r="AA63" s="45"/>
      <c r="AB63" s="45"/>
    </row>
    <row r="64" spans="1:28">
      <c r="A64" s="168" t="s">
        <v>215</v>
      </c>
      <c r="B64" s="249">
        <v>10427301</v>
      </c>
      <c r="C64" s="249">
        <v>92931</v>
      </c>
      <c r="D64" s="254">
        <f t="shared" si="2"/>
        <v>18</v>
      </c>
      <c r="E64" s="262"/>
      <c r="F64" s="254">
        <f t="shared" si="3"/>
        <v>20</v>
      </c>
      <c r="G64" s="255">
        <f t="shared" si="4"/>
        <v>14</v>
      </c>
      <c r="H64" s="255">
        <f t="shared" si="5"/>
        <v>13</v>
      </c>
      <c r="I64" s="255">
        <f t="shared" si="6"/>
        <v>14</v>
      </c>
      <c r="J64" s="256">
        <f t="shared" si="7"/>
        <v>22</v>
      </c>
      <c r="K64" s="250">
        <v>1000</v>
      </c>
      <c r="L64" s="245">
        <f t="shared" si="8"/>
        <v>4</v>
      </c>
      <c r="M64" s="81">
        <v>996.5</v>
      </c>
      <c r="N64" s="171">
        <f t="shared" si="9"/>
        <v>24</v>
      </c>
      <c r="O64" s="215" t="s">
        <v>215</v>
      </c>
      <c r="S64" s="61"/>
      <c r="T64" s="45"/>
      <c r="U64" s="61"/>
      <c r="V64" s="45"/>
      <c r="W64" s="45"/>
      <c r="X64" s="45"/>
      <c r="Y64" s="45"/>
      <c r="Z64" s="45"/>
      <c r="AA64" s="45"/>
      <c r="AB64" s="45"/>
    </row>
    <row r="65" spans="1:28">
      <c r="A65" s="168" t="s">
        <v>216</v>
      </c>
      <c r="B65" s="249">
        <v>19942642</v>
      </c>
      <c r="C65" s="249">
        <v>238391</v>
      </c>
      <c r="D65" s="254">
        <f t="shared" si="2"/>
        <v>26</v>
      </c>
      <c r="E65" s="262"/>
      <c r="F65" s="254">
        <f t="shared" si="3"/>
        <v>11</v>
      </c>
      <c r="G65" s="255">
        <f t="shared" si="4"/>
        <v>8</v>
      </c>
      <c r="H65" s="255">
        <f t="shared" si="5"/>
        <v>24</v>
      </c>
      <c r="I65" s="255">
        <f t="shared" si="6"/>
        <v>5</v>
      </c>
      <c r="J65" s="256">
        <f t="shared" si="7"/>
        <v>31</v>
      </c>
      <c r="K65" s="250">
        <v>1000</v>
      </c>
      <c r="L65" s="245">
        <f t="shared" si="8"/>
        <v>5</v>
      </c>
      <c r="M65" s="81">
        <v>997</v>
      </c>
      <c r="N65" s="171">
        <f t="shared" si="9"/>
        <v>14</v>
      </c>
      <c r="O65" s="215" t="s">
        <v>216</v>
      </c>
      <c r="S65" s="61"/>
      <c r="T65" s="45"/>
      <c r="U65" s="61"/>
      <c r="V65" s="45"/>
      <c r="W65" s="45"/>
      <c r="X65" s="45"/>
      <c r="Y65" s="45"/>
      <c r="Z65" s="45"/>
      <c r="AA65" s="45"/>
      <c r="AB65" s="45"/>
    </row>
    <row r="66" spans="1:28">
      <c r="A66" s="168" t="s">
        <v>217</v>
      </c>
      <c r="B66" s="249">
        <v>5415949</v>
      </c>
      <c r="C66" s="249">
        <v>48845</v>
      </c>
      <c r="D66" s="254">
        <f t="shared" si="2"/>
        <v>19</v>
      </c>
      <c r="E66" s="262"/>
      <c r="F66" s="254">
        <f t="shared" si="3"/>
        <v>14</v>
      </c>
      <c r="G66" s="255">
        <f t="shared" si="4"/>
        <v>11</v>
      </c>
      <c r="H66" s="255">
        <f t="shared" si="5"/>
        <v>21</v>
      </c>
      <c r="I66" s="255">
        <f t="shared" si="6"/>
        <v>9</v>
      </c>
      <c r="J66" s="256">
        <f t="shared" si="7"/>
        <v>23</v>
      </c>
      <c r="K66" s="250">
        <v>1000</v>
      </c>
      <c r="L66" s="245">
        <f t="shared" si="8"/>
        <v>4</v>
      </c>
      <c r="M66" s="81">
        <v>1001.5</v>
      </c>
      <c r="N66" s="171">
        <f t="shared" si="9"/>
        <v>13</v>
      </c>
      <c r="O66" s="215" t="s">
        <v>217</v>
      </c>
      <c r="S66" s="61"/>
      <c r="T66" s="45"/>
      <c r="U66" s="61"/>
      <c r="V66" s="45"/>
      <c r="W66" s="45"/>
      <c r="X66" s="45"/>
      <c r="Y66" s="45"/>
      <c r="Z66" s="45"/>
      <c r="AA66" s="45"/>
      <c r="AB66" s="45"/>
    </row>
    <row r="67" spans="1:28">
      <c r="A67" s="168" t="s">
        <v>218</v>
      </c>
      <c r="B67" s="249">
        <v>2061085</v>
      </c>
      <c r="C67" s="249">
        <v>20253</v>
      </c>
      <c r="D67" s="254">
        <f t="shared" si="2"/>
        <v>15</v>
      </c>
      <c r="E67" s="262"/>
      <c r="F67" s="254">
        <f t="shared" si="3"/>
        <v>7</v>
      </c>
      <c r="G67" s="255">
        <f t="shared" si="4"/>
        <v>3</v>
      </c>
      <c r="H67" s="255">
        <f t="shared" si="5"/>
        <v>19</v>
      </c>
      <c r="I67" s="255">
        <f t="shared" si="6"/>
        <v>16</v>
      </c>
      <c r="J67" s="256">
        <f t="shared" si="7"/>
        <v>15</v>
      </c>
      <c r="K67" s="250">
        <v>1000</v>
      </c>
      <c r="L67" s="245">
        <f t="shared" si="8"/>
        <v>3</v>
      </c>
      <c r="M67" s="81">
        <v>1024.5</v>
      </c>
      <c r="N67" s="171">
        <f t="shared" si="9"/>
        <v>3</v>
      </c>
      <c r="O67" s="222" t="s">
        <v>218</v>
      </c>
      <c r="S67" s="61"/>
      <c r="T67" s="45"/>
      <c r="U67" s="61"/>
      <c r="V67" s="45"/>
      <c r="W67" s="45"/>
      <c r="X67" s="45"/>
      <c r="Y67" s="45"/>
      <c r="Z67" s="45"/>
      <c r="AA67" s="45"/>
      <c r="AB67" s="45"/>
    </row>
    <row r="68" spans="1:28">
      <c r="A68" s="168" t="s">
        <v>219</v>
      </c>
      <c r="B68" s="249">
        <v>46507760</v>
      </c>
      <c r="C68" s="249">
        <v>504782</v>
      </c>
      <c r="D68" s="254">
        <f t="shared" si="2"/>
        <v>13</v>
      </c>
      <c r="E68" s="262"/>
      <c r="F68" s="254">
        <f t="shared" si="3"/>
        <v>30</v>
      </c>
      <c r="G68" s="255">
        <f t="shared" si="4"/>
        <v>15</v>
      </c>
      <c r="H68" s="255">
        <f t="shared" si="5"/>
        <v>6</v>
      </c>
      <c r="I68" s="255">
        <f t="shared" si="6"/>
        <v>17</v>
      </c>
      <c r="J68" s="256">
        <f t="shared" si="7"/>
        <v>9</v>
      </c>
      <c r="K68" s="250">
        <v>1000</v>
      </c>
      <c r="L68" s="245">
        <f t="shared" si="8"/>
        <v>3</v>
      </c>
      <c r="M68" s="81">
        <v>1017</v>
      </c>
      <c r="N68" s="171">
        <f t="shared" si="9"/>
        <v>5</v>
      </c>
      <c r="O68" s="215" t="s">
        <v>219</v>
      </c>
      <c r="S68" s="61"/>
      <c r="T68" s="45"/>
      <c r="U68" s="61"/>
      <c r="V68" s="45"/>
      <c r="W68" s="45"/>
      <c r="X68" s="45"/>
      <c r="Y68" s="45"/>
      <c r="Z68" s="45"/>
      <c r="AA68" s="45"/>
      <c r="AB68" s="45"/>
    </row>
    <row r="69" spans="1:28">
      <c r="A69" s="211" t="s">
        <v>220</v>
      </c>
      <c r="B69" s="249">
        <v>9644864</v>
      </c>
      <c r="C69" s="249">
        <v>449964</v>
      </c>
      <c r="D69" s="254">
        <f t="shared" si="2"/>
        <v>4</v>
      </c>
      <c r="E69" s="262"/>
      <c r="F69" s="254">
        <f t="shared" si="3"/>
        <v>25</v>
      </c>
      <c r="G69" s="255">
        <f t="shared" si="4"/>
        <v>31</v>
      </c>
      <c r="H69" s="255">
        <f t="shared" si="5"/>
        <v>12</v>
      </c>
      <c r="I69" s="255">
        <f t="shared" si="6"/>
        <v>23</v>
      </c>
      <c r="J69" s="256">
        <f t="shared" si="7"/>
        <v>5</v>
      </c>
      <c r="K69" s="250">
        <v>1000</v>
      </c>
      <c r="L69" s="245">
        <f t="shared" si="8"/>
        <v>1</v>
      </c>
      <c r="M69" s="81">
        <v>997</v>
      </c>
      <c r="N69" s="171">
        <f t="shared" si="9"/>
        <v>14</v>
      </c>
      <c r="O69" s="215" t="s">
        <v>220</v>
      </c>
      <c r="S69" s="61"/>
      <c r="T69" s="45"/>
      <c r="U69" s="61"/>
      <c r="V69" s="45"/>
      <c r="W69" s="45"/>
      <c r="X69" s="45"/>
      <c r="Y69" s="45"/>
      <c r="Z69" s="45"/>
      <c r="AA69" s="45"/>
      <c r="AB69" s="45"/>
    </row>
    <row r="70" spans="1:28">
      <c r="J70" s="9"/>
      <c r="S70" s="61"/>
      <c r="T70" s="45"/>
      <c r="U70" s="61"/>
      <c r="V70" s="45"/>
      <c r="W70" s="45"/>
      <c r="X70" s="45"/>
      <c r="Y70" s="45"/>
      <c r="Z70" s="45"/>
      <c r="AA70" s="45"/>
      <c r="AB70" s="45"/>
    </row>
    <row r="71" spans="1:28">
      <c r="S71" s="61"/>
      <c r="T71" s="45"/>
      <c r="U71" s="61"/>
      <c r="V71" s="45"/>
      <c r="W71" s="45"/>
      <c r="X71" s="45"/>
      <c r="Y71" s="45"/>
      <c r="Z71" s="45"/>
      <c r="AA71" s="45"/>
      <c r="AB71" s="45"/>
    </row>
    <row r="72" spans="1:28">
      <c r="A72" t="s">
        <v>1030</v>
      </c>
      <c r="S72" s="61"/>
      <c r="T72" s="45"/>
      <c r="U72" s="61"/>
      <c r="V72" s="45"/>
      <c r="W72" s="45"/>
      <c r="X72" s="45"/>
      <c r="Y72" s="45"/>
      <c r="Z72" s="45"/>
      <c r="AA72" s="45"/>
      <c r="AB72" s="45"/>
    </row>
    <row r="73" spans="1:28">
      <c r="S73" s="61"/>
      <c r="T73" s="45"/>
      <c r="U73" s="61"/>
      <c r="V73" s="45"/>
      <c r="W73" s="45"/>
      <c r="X73" s="45"/>
      <c r="Y73" s="45"/>
      <c r="Z73" s="45"/>
      <c r="AA73" s="45"/>
      <c r="AB73" s="45"/>
    </row>
    <row r="74" spans="1:28">
      <c r="S74" s="61"/>
      <c r="T74" s="45"/>
      <c r="U74" s="61"/>
      <c r="V74" s="45"/>
      <c r="W74" s="45"/>
      <c r="X74" s="45"/>
      <c r="Y74" s="45"/>
      <c r="Z74" s="45"/>
      <c r="AA74" s="45"/>
      <c r="AB74" s="45"/>
    </row>
    <row r="75" spans="1:28">
      <c r="S75" s="61"/>
      <c r="T75" s="45"/>
      <c r="U75" s="61"/>
      <c r="V75" s="45"/>
      <c r="W75" s="45"/>
      <c r="X75" s="45"/>
      <c r="Y75" s="45"/>
      <c r="Z75" s="45"/>
      <c r="AA75" s="45"/>
      <c r="AB75" s="45"/>
    </row>
    <row r="77" spans="1:28">
      <c r="U77" s="45"/>
      <c r="V77" s="61"/>
      <c r="W77" s="61"/>
      <c r="X77" s="61"/>
      <c r="Y77" s="61"/>
      <c r="Z77" s="61"/>
      <c r="AA77" s="61"/>
    </row>
    <row r="78" spans="1:28">
      <c r="S78" s="45"/>
      <c r="T78" s="61"/>
      <c r="U78" s="61"/>
      <c r="V78" s="45"/>
      <c r="W78" s="45"/>
      <c r="X78" s="45"/>
      <c r="Y78" s="45"/>
      <c r="Z78" s="45"/>
      <c r="AA78" s="45"/>
    </row>
    <row r="79" spans="1:28">
      <c r="S79" s="61"/>
      <c r="T79" s="45"/>
      <c r="U79" s="61"/>
      <c r="V79" s="45"/>
      <c r="W79" s="45"/>
      <c r="X79" s="45"/>
      <c r="Y79" s="45"/>
      <c r="Z79" s="45"/>
      <c r="AA79" s="45"/>
    </row>
    <row r="80" spans="1:28">
      <c r="S80" s="61"/>
      <c r="T80" s="45"/>
      <c r="U80" s="61"/>
      <c r="V80" s="45"/>
      <c r="W80" s="45"/>
      <c r="X80" s="45"/>
      <c r="Y80" s="45"/>
      <c r="Z80" s="45"/>
      <c r="AA80" s="45"/>
    </row>
    <row r="81" spans="1:27">
      <c r="S81" s="61"/>
      <c r="T81" s="45"/>
      <c r="U81" s="61"/>
      <c r="V81" s="45"/>
      <c r="W81" s="45"/>
      <c r="X81" s="45"/>
      <c r="Y81" s="45"/>
      <c r="Z81" s="45"/>
      <c r="AA81" s="45"/>
    </row>
    <row r="82" spans="1:27">
      <c r="S82" s="61"/>
      <c r="T82" s="45"/>
      <c r="U82" s="61"/>
      <c r="V82" s="45"/>
      <c r="W82" s="45"/>
      <c r="X82" s="45"/>
      <c r="Y82" s="45"/>
      <c r="Z82" s="45"/>
      <c r="AA82" s="45"/>
    </row>
    <row r="83" spans="1:27" ht="28.8">
      <c r="A83" s="13" t="s">
        <v>757</v>
      </c>
      <c r="B83" s="1">
        <v>7244781</v>
      </c>
      <c r="C83" s="13" t="s">
        <v>89</v>
      </c>
      <c r="D83" s="1">
        <v>31</v>
      </c>
      <c r="E83" s="13" t="s">
        <v>758</v>
      </c>
      <c r="F83" s="1">
        <v>6</v>
      </c>
      <c r="G83" s="13" t="s">
        <v>759</v>
      </c>
      <c r="H83" s="1">
        <v>31</v>
      </c>
      <c r="I83" s="13" t="s">
        <v>760</v>
      </c>
      <c r="J83" s="1">
        <v>0</v>
      </c>
      <c r="K83" s="13" t="s">
        <v>761</v>
      </c>
      <c r="L83" s="1" t="s">
        <v>1277</v>
      </c>
      <c r="S83" s="61"/>
      <c r="T83" s="45"/>
      <c r="U83" s="61"/>
      <c r="V83" s="45"/>
      <c r="W83" s="45"/>
      <c r="X83" s="45"/>
      <c r="Y83" s="45"/>
      <c r="Z83" s="45"/>
      <c r="AA83" s="45"/>
    </row>
    <row r="84" spans="1:27">
      <c r="S84" s="61"/>
      <c r="T84" s="45"/>
      <c r="U84" s="61"/>
      <c r="V84" s="45"/>
      <c r="W84" s="45"/>
      <c r="X84" s="45"/>
      <c r="Y84" s="45"/>
      <c r="Z84" s="45"/>
      <c r="AA84" s="45"/>
    </row>
    <row r="85" spans="1:27">
      <c r="A85" s="45" t="s">
        <v>94</v>
      </c>
      <c r="B85" s="130" t="s">
        <v>95</v>
      </c>
      <c r="C85" s="130" t="s">
        <v>96</v>
      </c>
      <c r="D85" s="130" t="s">
        <v>97</v>
      </c>
      <c r="E85" s="130" t="s">
        <v>98</v>
      </c>
      <c r="F85" s="130" t="s">
        <v>99</v>
      </c>
      <c r="G85" s="130" t="s">
        <v>100</v>
      </c>
      <c r="H85" s="130" t="s">
        <v>521</v>
      </c>
      <c r="S85" s="61"/>
      <c r="T85" s="45"/>
      <c r="U85" s="61"/>
      <c r="V85" s="45"/>
      <c r="W85" s="45"/>
      <c r="X85" s="45"/>
      <c r="Y85" s="45"/>
      <c r="Z85" s="45"/>
      <c r="AA85" s="45"/>
    </row>
    <row r="86" spans="1:27">
      <c r="A86" s="130" t="s">
        <v>102</v>
      </c>
      <c r="B86" s="45">
        <v>30</v>
      </c>
      <c r="C86" s="45">
        <v>28</v>
      </c>
      <c r="D86" s="45">
        <v>25</v>
      </c>
      <c r="E86" s="45">
        <v>28</v>
      </c>
      <c r="F86" s="45">
        <v>4</v>
      </c>
      <c r="G86" s="45">
        <v>29</v>
      </c>
      <c r="H86" s="45">
        <v>1000</v>
      </c>
      <c r="S86" s="61"/>
      <c r="T86" s="45"/>
      <c r="U86" s="61"/>
      <c r="V86" s="45"/>
      <c r="W86" s="45"/>
      <c r="X86" s="45"/>
      <c r="Y86" s="45"/>
      <c r="Z86" s="45"/>
      <c r="AA86" s="45"/>
    </row>
    <row r="87" spans="1:27">
      <c r="A87" s="130" t="s">
        <v>103</v>
      </c>
      <c r="B87" s="45">
        <v>29</v>
      </c>
      <c r="C87" s="45">
        <v>27</v>
      </c>
      <c r="D87" s="45">
        <v>21</v>
      </c>
      <c r="E87" s="45">
        <v>26</v>
      </c>
      <c r="F87" s="45">
        <v>3</v>
      </c>
      <c r="G87" s="45">
        <v>27</v>
      </c>
      <c r="H87" s="45">
        <v>1000</v>
      </c>
      <c r="S87" s="61"/>
      <c r="T87" s="45"/>
      <c r="U87" s="61"/>
      <c r="V87" s="45"/>
      <c r="W87" s="45"/>
      <c r="X87" s="45"/>
      <c r="Y87" s="45"/>
      <c r="Z87" s="45"/>
      <c r="AA87" s="45"/>
    </row>
    <row r="88" spans="1:27">
      <c r="A88" s="130" t="s">
        <v>104</v>
      </c>
      <c r="B88" s="45">
        <v>28</v>
      </c>
      <c r="C88" s="45">
        <v>29</v>
      </c>
      <c r="D88" s="45">
        <v>23</v>
      </c>
      <c r="E88" s="45">
        <v>14</v>
      </c>
      <c r="F88" s="45">
        <v>2</v>
      </c>
      <c r="G88" s="45">
        <v>28</v>
      </c>
      <c r="H88" s="45">
        <v>1000</v>
      </c>
      <c r="S88" s="61"/>
      <c r="T88" s="45"/>
      <c r="U88" s="61"/>
      <c r="V88" s="45"/>
      <c r="W88" s="45"/>
      <c r="X88" s="45"/>
      <c r="Y88" s="45"/>
      <c r="Z88" s="45"/>
      <c r="AA88" s="45"/>
    </row>
    <row r="89" spans="1:27">
      <c r="A89" s="130" t="s">
        <v>105</v>
      </c>
      <c r="B89" s="45">
        <v>31</v>
      </c>
      <c r="C89" s="45">
        <v>21</v>
      </c>
      <c r="D89" s="45">
        <v>30</v>
      </c>
      <c r="E89" s="45">
        <v>27</v>
      </c>
      <c r="F89" s="45">
        <v>1</v>
      </c>
      <c r="G89" s="45">
        <v>19</v>
      </c>
      <c r="H89" s="45">
        <v>1000</v>
      </c>
      <c r="S89" s="61"/>
      <c r="T89" s="45"/>
      <c r="U89" s="61"/>
      <c r="V89" s="45"/>
      <c r="W89" s="45"/>
      <c r="X89" s="45"/>
      <c r="Y89" s="45"/>
      <c r="Z89" s="45"/>
      <c r="AA89" s="45"/>
    </row>
    <row r="90" spans="1:27">
      <c r="A90" s="130" t="s">
        <v>106</v>
      </c>
      <c r="B90" s="45">
        <v>6</v>
      </c>
      <c r="C90" s="45">
        <v>10</v>
      </c>
      <c r="D90" s="45">
        <v>2</v>
      </c>
      <c r="E90" s="45">
        <v>3</v>
      </c>
      <c r="F90" s="45">
        <v>24</v>
      </c>
      <c r="G90" s="45">
        <v>13</v>
      </c>
      <c r="H90" s="45">
        <v>1000</v>
      </c>
      <c r="S90" s="61"/>
      <c r="T90" s="45"/>
      <c r="U90" s="61"/>
      <c r="V90" s="45"/>
      <c r="W90" s="45"/>
      <c r="X90" s="45"/>
      <c r="Y90" s="45"/>
      <c r="Z90" s="45"/>
      <c r="AA90" s="45"/>
    </row>
    <row r="91" spans="1:27">
      <c r="A91" s="130" t="s">
        <v>107</v>
      </c>
      <c r="B91" s="45">
        <v>8</v>
      </c>
      <c r="C91" s="45">
        <v>12</v>
      </c>
      <c r="D91" s="45">
        <v>26</v>
      </c>
      <c r="E91" s="45">
        <v>1</v>
      </c>
      <c r="F91" s="45">
        <v>26</v>
      </c>
      <c r="G91" s="45">
        <v>7</v>
      </c>
      <c r="H91" s="45">
        <v>1000</v>
      </c>
      <c r="S91" s="61"/>
      <c r="T91" s="45"/>
      <c r="U91" s="61"/>
      <c r="V91" s="45"/>
      <c r="W91" s="45"/>
      <c r="X91" s="45"/>
      <c r="Y91" s="45"/>
      <c r="Z91" s="45"/>
      <c r="AA91" s="45"/>
    </row>
    <row r="92" spans="1:27">
      <c r="A92" s="130" t="s">
        <v>108</v>
      </c>
      <c r="B92" s="45">
        <v>27</v>
      </c>
      <c r="C92" s="45">
        <v>4</v>
      </c>
      <c r="D92" s="45">
        <v>24</v>
      </c>
      <c r="E92" s="45">
        <v>25</v>
      </c>
      <c r="F92" s="45">
        <v>6</v>
      </c>
      <c r="G92" s="45">
        <v>20</v>
      </c>
      <c r="H92" s="45">
        <v>1000</v>
      </c>
      <c r="S92" s="61"/>
      <c r="T92" s="45"/>
      <c r="U92" s="61"/>
      <c r="V92" s="45"/>
      <c r="W92" s="45"/>
      <c r="X92" s="45"/>
      <c r="Y92" s="45"/>
      <c r="Z92" s="45"/>
      <c r="AA92" s="45"/>
    </row>
    <row r="93" spans="1:27">
      <c r="A93" s="130" t="s">
        <v>109</v>
      </c>
      <c r="B93" s="45">
        <v>25</v>
      </c>
      <c r="C93" s="45">
        <v>22</v>
      </c>
      <c r="D93" s="45">
        <v>6</v>
      </c>
      <c r="E93" s="45">
        <v>18</v>
      </c>
      <c r="F93" s="45">
        <v>12</v>
      </c>
      <c r="G93" s="45">
        <v>23</v>
      </c>
      <c r="H93" s="45">
        <v>1000</v>
      </c>
      <c r="S93" s="61"/>
      <c r="T93" s="45"/>
      <c r="U93" s="61"/>
      <c r="V93" s="45"/>
      <c r="W93" s="45"/>
      <c r="X93" s="45"/>
      <c r="Y93" s="45"/>
      <c r="Z93" s="45"/>
      <c r="AA93" s="45"/>
    </row>
    <row r="94" spans="1:27">
      <c r="A94" s="130" t="s">
        <v>110</v>
      </c>
      <c r="B94" s="45">
        <v>14</v>
      </c>
      <c r="C94" s="45">
        <v>15</v>
      </c>
      <c r="D94" s="45">
        <v>13</v>
      </c>
      <c r="E94" s="45">
        <v>29</v>
      </c>
      <c r="F94" s="45">
        <v>20</v>
      </c>
      <c r="G94" s="45">
        <v>2</v>
      </c>
      <c r="H94" s="45">
        <v>1000</v>
      </c>
      <c r="S94" s="61"/>
      <c r="T94" s="45"/>
      <c r="U94" s="61"/>
      <c r="V94" s="45"/>
      <c r="W94" s="45"/>
      <c r="X94" s="45"/>
      <c r="Y94" s="45"/>
      <c r="Z94" s="45"/>
      <c r="AA94" s="45"/>
    </row>
    <row r="95" spans="1:27">
      <c r="A95" s="130" t="s">
        <v>111</v>
      </c>
      <c r="B95" s="45">
        <v>17</v>
      </c>
      <c r="C95" s="45">
        <v>1</v>
      </c>
      <c r="D95" s="45">
        <v>7</v>
      </c>
      <c r="E95" s="45">
        <v>8</v>
      </c>
      <c r="F95" s="45">
        <v>10</v>
      </c>
      <c r="G95" s="45">
        <v>25</v>
      </c>
      <c r="H95" s="45">
        <v>1000</v>
      </c>
      <c r="S95" s="61"/>
      <c r="T95" s="45"/>
      <c r="U95" s="61"/>
      <c r="V95" s="45"/>
      <c r="W95" s="45"/>
      <c r="X95" s="45"/>
      <c r="Y95" s="45"/>
      <c r="Z95" s="45"/>
      <c r="AA95" s="45"/>
    </row>
    <row r="96" spans="1:27">
      <c r="A96" s="130" t="s">
        <v>112</v>
      </c>
      <c r="B96" s="45">
        <v>3</v>
      </c>
      <c r="C96" s="45">
        <v>13</v>
      </c>
      <c r="D96" s="45">
        <v>5</v>
      </c>
      <c r="E96" s="45">
        <v>2</v>
      </c>
      <c r="F96" s="45">
        <v>30</v>
      </c>
      <c r="G96" s="45">
        <v>12</v>
      </c>
      <c r="H96" s="45">
        <v>1000</v>
      </c>
      <c r="S96" s="61"/>
      <c r="T96" s="45"/>
      <c r="U96" s="61"/>
      <c r="V96" s="45"/>
      <c r="W96" s="45"/>
      <c r="X96" s="45"/>
      <c r="Y96" s="45"/>
      <c r="Z96" s="45"/>
      <c r="AA96" s="45"/>
    </row>
    <row r="97" spans="1:27">
      <c r="A97" s="130" t="s">
        <v>113</v>
      </c>
      <c r="B97" s="45">
        <v>16</v>
      </c>
      <c r="C97" s="45">
        <v>19</v>
      </c>
      <c r="D97" s="45">
        <v>1</v>
      </c>
      <c r="E97" s="45">
        <v>11</v>
      </c>
      <c r="F97" s="45">
        <v>15</v>
      </c>
      <c r="G97" s="45">
        <v>8</v>
      </c>
      <c r="H97" s="45">
        <v>1000</v>
      </c>
      <c r="S97" s="61"/>
      <c r="T97" s="45"/>
      <c r="U97" s="61"/>
      <c r="V97" s="45"/>
      <c r="W97" s="45"/>
      <c r="X97" s="45"/>
      <c r="Y97" s="45"/>
      <c r="Z97" s="45"/>
      <c r="AA97" s="45"/>
    </row>
    <row r="98" spans="1:27">
      <c r="A98" s="130" t="s">
        <v>114</v>
      </c>
      <c r="B98" s="45">
        <v>7</v>
      </c>
      <c r="C98" s="45">
        <v>18</v>
      </c>
      <c r="D98" s="45">
        <v>4</v>
      </c>
      <c r="E98" s="45">
        <v>10</v>
      </c>
      <c r="F98" s="45">
        <v>25</v>
      </c>
      <c r="G98" s="45">
        <v>4</v>
      </c>
      <c r="H98" s="45">
        <v>1000</v>
      </c>
      <c r="S98" s="61"/>
      <c r="T98" s="45"/>
      <c r="U98" s="61"/>
      <c r="V98" s="45"/>
      <c r="W98" s="45"/>
      <c r="X98" s="45"/>
      <c r="Y98" s="45"/>
      <c r="Z98" s="45"/>
      <c r="AA98" s="45"/>
    </row>
    <row r="99" spans="1:27">
      <c r="A99" s="130" t="s">
        <v>115</v>
      </c>
      <c r="B99" s="45">
        <v>10</v>
      </c>
      <c r="C99" s="45">
        <v>15</v>
      </c>
      <c r="D99" s="45">
        <v>29</v>
      </c>
      <c r="E99" s="45">
        <v>4</v>
      </c>
      <c r="F99" s="45">
        <v>28</v>
      </c>
      <c r="G99" s="45">
        <v>11</v>
      </c>
      <c r="H99" s="45">
        <v>1000</v>
      </c>
      <c r="S99" s="61"/>
      <c r="T99" s="45"/>
      <c r="U99" s="61"/>
      <c r="V99" s="45"/>
      <c r="W99" s="45"/>
      <c r="X99" s="45"/>
      <c r="Y99" s="45"/>
      <c r="Z99" s="45"/>
      <c r="AA99" s="45"/>
    </row>
    <row r="100" spans="1:27">
      <c r="A100" s="130" t="s">
        <v>116</v>
      </c>
      <c r="B100" s="45">
        <v>9</v>
      </c>
      <c r="C100" s="45">
        <v>4</v>
      </c>
      <c r="D100" s="45">
        <v>17</v>
      </c>
      <c r="E100" s="45">
        <v>9</v>
      </c>
      <c r="F100" s="45">
        <v>21</v>
      </c>
      <c r="G100" s="45">
        <v>18</v>
      </c>
      <c r="H100" s="45">
        <v>1000</v>
      </c>
      <c r="S100" s="61"/>
      <c r="T100" s="45"/>
      <c r="U100" s="61"/>
      <c r="V100" s="45"/>
      <c r="W100" s="45"/>
      <c r="X100" s="45"/>
      <c r="Y100" s="45"/>
      <c r="Z100" s="45"/>
      <c r="AA100" s="45"/>
    </row>
    <row r="101" spans="1:27">
      <c r="A101" s="130" t="s">
        <v>117</v>
      </c>
      <c r="B101" s="45">
        <v>20</v>
      </c>
      <c r="C101" s="45">
        <v>31</v>
      </c>
      <c r="D101" s="45">
        <v>22</v>
      </c>
      <c r="E101" s="45">
        <v>23</v>
      </c>
      <c r="F101" s="45">
        <v>18</v>
      </c>
      <c r="G101" s="45">
        <v>16</v>
      </c>
      <c r="H101" s="45">
        <v>1000</v>
      </c>
      <c r="S101" s="61"/>
      <c r="T101" s="45"/>
      <c r="U101" s="61"/>
      <c r="V101" s="45"/>
      <c r="W101" s="45"/>
      <c r="X101" s="45"/>
      <c r="Y101" s="45"/>
      <c r="Z101" s="45"/>
      <c r="AA101" s="45"/>
    </row>
    <row r="102" spans="1:27">
      <c r="A102" s="130" t="s">
        <v>118</v>
      </c>
      <c r="B102" s="45">
        <v>23</v>
      </c>
      <c r="C102" s="45">
        <v>8</v>
      </c>
      <c r="D102" s="45">
        <v>18</v>
      </c>
      <c r="E102" s="45">
        <v>31</v>
      </c>
      <c r="F102" s="45">
        <v>8</v>
      </c>
      <c r="G102" s="45">
        <v>25</v>
      </c>
      <c r="H102" s="45">
        <v>1000</v>
      </c>
      <c r="S102" s="61"/>
      <c r="T102" s="45"/>
      <c r="U102" s="61"/>
      <c r="V102" s="45"/>
      <c r="W102" s="45"/>
      <c r="X102" s="45"/>
      <c r="Y102" s="45"/>
      <c r="Z102" s="45"/>
      <c r="AA102" s="45"/>
    </row>
    <row r="103" spans="1:27">
      <c r="A103" s="130" t="s">
        <v>119</v>
      </c>
      <c r="B103" s="45">
        <v>2</v>
      </c>
      <c r="C103" s="45">
        <v>9</v>
      </c>
      <c r="D103" s="45">
        <v>27</v>
      </c>
      <c r="E103" s="45">
        <v>30</v>
      </c>
      <c r="F103" s="45">
        <v>29</v>
      </c>
      <c r="G103" s="45">
        <v>1</v>
      </c>
      <c r="H103" s="45">
        <v>1000</v>
      </c>
      <c r="S103" s="61"/>
      <c r="T103" s="45"/>
      <c r="U103" s="61"/>
      <c r="V103" s="45"/>
      <c r="W103" s="45"/>
      <c r="X103" s="45"/>
      <c r="Y103" s="45"/>
      <c r="Z103" s="45"/>
      <c r="AA103" s="45"/>
    </row>
    <row r="104" spans="1:27">
      <c r="A104" s="130" t="s">
        <v>120</v>
      </c>
      <c r="B104" s="45">
        <v>12</v>
      </c>
      <c r="C104" s="45">
        <v>26</v>
      </c>
      <c r="D104" s="45">
        <v>28</v>
      </c>
      <c r="E104" s="45">
        <v>16</v>
      </c>
      <c r="F104" s="45">
        <v>22</v>
      </c>
      <c r="G104" s="45">
        <v>30</v>
      </c>
      <c r="H104" s="45">
        <v>1000</v>
      </c>
      <c r="S104" s="61"/>
      <c r="T104" s="45"/>
      <c r="U104" s="61"/>
      <c r="V104" s="45"/>
      <c r="W104" s="45"/>
      <c r="X104" s="45"/>
      <c r="Y104" s="45"/>
      <c r="Z104" s="45"/>
      <c r="AA104" s="45"/>
    </row>
    <row r="105" spans="1:27">
      <c r="A105" s="130" t="s">
        <v>121</v>
      </c>
      <c r="B105" s="45">
        <v>22</v>
      </c>
      <c r="C105" s="45">
        <v>23</v>
      </c>
      <c r="D105" s="45">
        <v>20</v>
      </c>
      <c r="E105" s="45">
        <v>22</v>
      </c>
      <c r="F105" s="45">
        <v>13</v>
      </c>
      <c r="G105" s="45">
        <v>13</v>
      </c>
      <c r="H105" s="45">
        <v>1000</v>
      </c>
      <c r="S105" s="61"/>
      <c r="T105" s="45"/>
      <c r="U105" s="61"/>
      <c r="V105" s="45"/>
      <c r="W105" s="45"/>
      <c r="X105" s="45"/>
      <c r="Y105" s="45"/>
      <c r="Z105" s="45"/>
      <c r="AA105" s="45"/>
    </row>
    <row r="106" spans="1:27">
      <c r="A106" s="130" t="s">
        <v>122</v>
      </c>
      <c r="B106" s="45">
        <v>21</v>
      </c>
      <c r="C106" s="45">
        <v>23</v>
      </c>
      <c r="D106" s="45">
        <v>19</v>
      </c>
      <c r="E106" s="45">
        <v>15</v>
      </c>
      <c r="F106" s="45">
        <v>11</v>
      </c>
      <c r="G106" s="45">
        <v>6</v>
      </c>
      <c r="H106" s="45">
        <v>1000</v>
      </c>
      <c r="S106" s="61"/>
      <c r="T106" s="45"/>
      <c r="U106" s="61"/>
      <c r="V106" s="45"/>
      <c r="W106" s="45"/>
      <c r="X106" s="45"/>
      <c r="Y106" s="45"/>
      <c r="Z106" s="45"/>
      <c r="AA106" s="45"/>
    </row>
    <row r="107" spans="1:27">
      <c r="A107" s="130" t="s">
        <v>123</v>
      </c>
      <c r="B107" s="45">
        <v>1</v>
      </c>
      <c r="C107" s="45">
        <v>17</v>
      </c>
      <c r="D107" s="45">
        <v>10</v>
      </c>
      <c r="E107" s="45">
        <v>7</v>
      </c>
      <c r="F107" s="45">
        <v>31</v>
      </c>
      <c r="G107" s="45">
        <v>3</v>
      </c>
      <c r="H107" s="45">
        <v>1000</v>
      </c>
      <c r="S107" s="61"/>
      <c r="T107" s="45"/>
      <c r="U107" s="61"/>
      <c r="V107" s="45"/>
      <c r="W107" s="45"/>
      <c r="X107" s="45"/>
      <c r="Y107" s="45"/>
      <c r="Z107" s="45"/>
      <c r="AA107" s="45"/>
    </row>
    <row r="108" spans="1:27">
      <c r="A108" s="130" t="s">
        <v>124</v>
      </c>
      <c r="B108" s="45">
        <v>11</v>
      </c>
      <c r="C108" s="45">
        <v>3</v>
      </c>
      <c r="D108" s="45">
        <v>16</v>
      </c>
      <c r="E108" s="45">
        <v>17</v>
      </c>
      <c r="F108" s="45">
        <v>19</v>
      </c>
      <c r="G108" s="45">
        <v>21</v>
      </c>
      <c r="H108" s="45">
        <v>1000</v>
      </c>
      <c r="S108" s="61"/>
      <c r="T108" s="45"/>
      <c r="U108" s="61"/>
      <c r="V108" s="45"/>
      <c r="W108" s="45"/>
      <c r="X108" s="45"/>
      <c r="Y108" s="45"/>
      <c r="Z108" s="45"/>
      <c r="AA108" s="45"/>
    </row>
    <row r="109" spans="1:27">
      <c r="A109" s="130" t="s">
        <v>125</v>
      </c>
      <c r="B109" s="45">
        <v>5</v>
      </c>
      <c r="C109" s="45">
        <v>6</v>
      </c>
      <c r="D109" s="45">
        <v>9</v>
      </c>
      <c r="E109" s="45">
        <v>5</v>
      </c>
      <c r="F109" s="45">
        <v>27</v>
      </c>
      <c r="G109" s="45">
        <v>10</v>
      </c>
      <c r="H109" s="45">
        <v>1000</v>
      </c>
      <c r="S109" s="61"/>
      <c r="T109" s="45"/>
    </row>
    <row r="110" spans="1:27">
      <c r="A110" s="130" t="s">
        <v>126</v>
      </c>
      <c r="B110" s="45">
        <v>24</v>
      </c>
      <c r="C110" s="45">
        <v>2</v>
      </c>
      <c r="D110" s="45">
        <v>12</v>
      </c>
      <c r="E110" s="45">
        <v>20</v>
      </c>
      <c r="F110" s="45">
        <v>7</v>
      </c>
      <c r="G110" s="45">
        <v>17</v>
      </c>
      <c r="H110" s="45">
        <v>1000</v>
      </c>
      <c r="U110" s="45"/>
      <c r="V110" s="61"/>
      <c r="W110" s="61"/>
      <c r="X110" s="61"/>
      <c r="Y110" s="61"/>
      <c r="Z110" s="61"/>
      <c r="AA110" s="61"/>
    </row>
    <row r="111" spans="1:27">
      <c r="A111" s="130" t="s">
        <v>127</v>
      </c>
      <c r="B111" s="45">
        <v>18</v>
      </c>
      <c r="C111" s="45">
        <v>20</v>
      </c>
      <c r="D111" s="45">
        <v>14</v>
      </c>
      <c r="E111" s="45">
        <v>13</v>
      </c>
      <c r="F111" s="45">
        <v>14</v>
      </c>
      <c r="G111" s="45">
        <v>22</v>
      </c>
      <c r="H111" s="45">
        <v>1000</v>
      </c>
      <c r="S111" s="45"/>
      <c r="T111" s="61"/>
      <c r="U111" s="61"/>
      <c r="V111" s="45"/>
      <c r="W111" s="45"/>
      <c r="X111" s="45"/>
      <c r="Y111" s="45"/>
      <c r="Z111" s="45"/>
      <c r="AA111" s="45"/>
    </row>
    <row r="112" spans="1:27">
      <c r="A112" s="130" t="s">
        <v>128</v>
      </c>
      <c r="B112" s="45">
        <v>26</v>
      </c>
      <c r="C112" s="45">
        <v>11</v>
      </c>
      <c r="D112" s="45">
        <v>8</v>
      </c>
      <c r="E112" s="45">
        <v>24</v>
      </c>
      <c r="F112" s="45">
        <v>5</v>
      </c>
      <c r="G112" s="45">
        <v>31</v>
      </c>
      <c r="H112" s="45">
        <v>1000</v>
      </c>
      <c r="S112" s="61"/>
      <c r="T112" s="45"/>
      <c r="U112" s="61"/>
      <c r="V112" s="45"/>
      <c r="W112" s="45"/>
      <c r="X112" s="45"/>
      <c r="Y112" s="45"/>
      <c r="Z112" s="45"/>
      <c r="AA112" s="45"/>
    </row>
    <row r="113" spans="1:27">
      <c r="A113" s="130" t="s">
        <v>762</v>
      </c>
      <c r="B113" s="45">
        <v>19</v>
      </c>
      <c r="C113" s="45">
        <v>14</v>
      </c>
      <c r="D113" s="45">
        <v>11</v>
      </c>
      <c r="E113" s="45">
        <v>21</v>
      </c>
      <c r="F113" s="45">
        <v>9</v>
      </c>
      <c r="G113" s="45">
        <v>23</v>
      </c>
      <c r="H113" s="45">
        <v>1000</v>
      </c>
      <c r="S113" s="61"/>
      <c r="T113" s="45"/>
      <c r="U113" s="61"/>
      <c r="V113" s="45"/>
      <c r="W113" s="45"/>
      <c r="X113" s="45"/>
      <c r="Y113" s="45"/>
      <c r="Z113" s="45"/>
      <c r="AA113" s="45"/>
    </row>
    <row r="114" spans="1:27">
      <c r="A114" s="130" t="s">
        <v>763</v>
      </c>
      <c r="B114" s="45">
        <v>15</v>
      </c>
      <c r="C114" s="45">
        <v>7</v>
      </c>
      <c r="D114" s="45">
        <v>3</v>
      </c>
      <c r="E114" s="45">
        <v>19</v>
      </c>
      <c r="F114" s="45">
        <v>16</v>
      </c>
      <c r="G114" s="45">
        <v>15</v>
      </c>
      <c r="H114" s="45">
        <v>1000</v>
      </c>
      <c r="S114" s="61"/>
      <c r="T114" s="45"/>
      <c r="U114" s="61"/>
      <c r="V114" s="45"/>
      <c r="W114" s="45"/>
      <c r="X114" s="45"/>
      <c r="Y114" s="45"/>
      <c r="Z114" s="45"/>
      <c r="AA114" s="45"/>
    </row>
    <row r="115" spans="1:27">
      <c r="A115" s="130" t="s">
        <v>764</v>
      </c>
      <c r="B115" s="45">
        <v>13</v>
      </c>
      <c r="C115" s="45">
        <v>30</v>
      </c>
      <c r="D115" s="45">
        <v>15</v>
      </c>
      <c r="E115" s="45">
        <v>6</v>
      </c>
      <c r="F115" s="45">
        <v>17</v>
      </c>
      <c r="G115" s="45">
        <v>9</v>
      </c>
      <c r="H115" s="45">
        <v>1000</v>
      </c>
      <c r="S115" s="61"/>
      <c r="T115" s="45"/>
      <c r="U115" s="61"/>
      <c r="V115" s="45"/>
      <c r="W115" s="45"/>
      <c r="X115" s="45"/>
      <c r="Y115" s="45"/>
      <c r="Z115" s="45"/>
      <c r="AA115" s="45"/>
    </row>
    <row r="116" spans="1:27">
      <c r="A116" s="130" t="s">
        <v>765</v>
      </c>
      <c r="B116" s="45">
        <v>4</v>
      </c>
      <c r="C116" s="45">
        <v>25</v>
      </c>
      <c r="D116" s="45">
        <v>31</v>
      </c>
      <c r="E116" s="45">
        <v>12</v>
      </c>
      <c r="F116" s="45">
        <v>23</v>
      </c>
      <c r="G116" s="45">
        <v>5</v>
      </c>
      <c r="H116" s="45">
        <v>1000</v>
      </c>
      <c r="S116" s="61"/>
      <c r="T116" s="45"/>
      <c r="U116" s="61"/>
      <c r="V116" s="45"/>
      <c r="W116" s="45"/>
      <c r="X116" s="45"/>
      <c r="Y116" s="45"/>
      <c r="Z116" s="45"/>
      <c r="AA116" s="45"/>
    </row>
    <row r="117" spans="1:27">
      <c r="S117" s="61"/>
      <c r="T117" s="45"/>
      <c r="U117" s="61"/>
      <c r="V117" s="45"/>
      <c r="W117" s="45"/>
      <c r="X117" s="45"/>
      <c r="Y117" s="45"/>
      <c r="Z117" s="45"/>
      <c r="AA117" s="45"/>
    </row>
    <row r="118" spans="1:27">
      <c r="A118" s="45" t="s">
        <v>766</v>
      </c>
      <c r="B118" s="130" t="s">
        <v>95</v>
      </c>
      <c r="C118" s="130" t="s">
        <v>96</v>
      </c>
      <c r="D118" s="130" t="s">
        <v>97</v>
      </c>
      <c r="E118" s="130" t="s">
        <v>98</v>
      </c>
      <c r="F118" s="130" t="s">
        <v>99</v>
      </c>
      <c r="G118" s="130" t="s">
        <v>100</v>
      </c>
      <c r="S118" s="61"/>
      <c r="T118" s="45"/>
      <c r="U118" s="61"/>
      <c r="V118" s="45"/>
      <c r="W118" s="45"/>
      <c r="X118" s="46"/>
      <c r="Y118" s="45"/>
      <c r="Z118" s="45"/>
      <c r="AA118" s="45"/>
    </row>
    <row r="119" spans="1:27" ht="28.8">
      <c r="A119" s="130" t="s">
        <v>130</v>
      </c>
      <c r="B119" s="45" t="s">
        <v>1278</v>
      </c>
      <c r="C119" s="45" t="s">
        <v>1279</v>
      </c>
      <c r="D119" s="45" t="s">
        <v>1280</v>
      </c>
      <c r="E119" s="45" t="s">
        <v>1281</v>
      </c>
      <c r="F119" s="45" t="s">
        <v>1282</v>
      </c>
      <c r="G119" s="45" t="s">
        <v>1283</v>
      </c>
      <c r="S119" s="61"/>
      <c r="T119" s="45"/>
      <c r="U119" s="61"/>
      <c r="V119" s="45"/>
      <c r="W119" s="45"/>
      <c r="X119" s="45"/>
      <c r="Y119" s="45"/>
      <c r="Z119" s="45"/>
      <c r="AA119" s="45"/>
    </row>
    <row r="120" spans="1:27" ht="28.8">
      <c r="A120" s="130" t="s">
        <v>132</v>
      </c>
      <c r="B120" s="45" t="s">
        <v>1284</v>
      </c>
      <c r="C120" s="45" t="s">
        <v>1285</v>
      </c>
      <c r="D120" s="45" t="s">
        <v>1286</v>
      </c>
      <c r="E120" s="45" t="s">
        <v>1287</v>
      </c>
      <c r="F120" s="45" t="s">
        <v>1288</v>
      </c>
      <c r="G120" s="45" t="s">
        <v>1289</v>
      </c>
      <c r="S120" s="61"/>
      <c r="T120" s="45"/>
      <c r="U120" s="61"/>
      <c r="V120" s="45"/>
      <c r="W120" s="45"/>
      <c r="X120" s="45"/>
      <c r="Y120" s="45"/>
      <c r="Z120" s="45"/>
      <c r="AA120" s="45"/>
    </row>
    <row r="121" spans="1:27" ht="28.8">
      <c r="A121" s="130" t="s">
        <v>133</v>
      </c>
      <c r="B121" s="45" t="s">
        <v>1290</v>
      </c>
      <c r="C121" s="45" t="s">
        <v>1291</v>
      </c>
      <c r="D121" s="45" t="s">
        <v>1292</v>
      </c>
      <c r="E121" s="45" t="s">
        <v>1293</v>
      </c>
      <c r="F121" s="45" t="s">
        <v>1294</v>
      </c>
      <c r="G121" s="45" t="s">
        <v>1295</v>
      </c>
      <c r="S121" s="61"/>
      <c r="T121" s="45"/>
      <c r="U121" s="61"/>
      <c r="V121" s="45"/>
      <c r="W121" s="45"/>
      <c r="X121" s="45"/>
      <c r="Y121" s="45"/>
      <c r="Z121" s="45"/>
      <c r="AA121" s="45"/>
    </row>
    <row r="122" spans="1:27" ht="28.8">
      <c r="A122" s="130" t="s">
        <v>134</v>
      </c>
      <c r="B122" s="45" t="s">
        <v>1296</v>
      </c>
      <c r="C122" s="45" t="s">
        <v>1297</v>
      </c>
      <c r="D122" s="45" t="s">
        <v>1298</v>
      </c>
      <c r="E122" s="45" t="s">
        <v>1299</v>
      </c>
      <c r="F122" s="45" t="s">
        <v>1300</v>
      </c>
      <c r="G122" s="45" t="s">
        <v>1301</v>
      </c>
      <c r="S122" s="61"/>
      <c r="T122" s="45"/>
      <c r="U122" s="61"/>
      <c r="V122" s="45"/>
      <c r="W122" s="45"/>
      <c r="X122" s="45"/>
      <c r="Y122" s="45"/>
      <c r="Z122" s="45"/>
      <c r="AA122" s="45"/>
    </row>
    <row r="123" spans="1:27" ht="43.2">
      <c r="A123" s="130" t="s">
        <v>135</v>
      </c>
      <c r="B123" s="45" t="s">
        <v>1302</v>
      </c>
      <c r="C123" s="45" t="s">
        <v>1303</v>
      </c>
      <c r="D123" s="45" t="s">
        <v>1304</v>
      </c>
      <c r="E123" s="45" t="s">
        <v>1305</v>
      </c>
      <c r="F123" s="45" t="s">
        <v>1306</v>
      </c>
      <c r="G123" s="45" t="s">
        <v>1307</v>
      </c>
      <c r="S123" s="61"/>
      <c r="T123" s="45"/>
      <c r="U123" s="61"/>
      <c r="V123" s="45"/>
      <c r="W123" s="45"/>
      <c r="X123" s="45"/>
      <c r="Y123" s="45"/>
      <c r="Z123" s="45"/>
      <c r="AA123" s="45"/>
    </row>
    <row r="124" spans="1:27" ht="43.2">
      <c r="A124" s="130" t="s">
        <v>136</v>
      </c>
      <c r="B124" s="45" t="s">
        <v>1308</v>
      </c>
      <c r="C124" s="45" t="s">
        <v>1309</v>
      </c>
      <c r="D124" s="45" t="s">
        <v>1310</v>
      </c>
      <c r="E124" s="45" t="s">
        <v>1311</v>
      </c>
      <c r="F124" s="45" t="s">
        <v>1312</v>
      </c>
      <c r="G124" s="45" t="s">
        <v>1313</v>
      </c>
      <c r="S124" s="61"/>
      <c r="T124" s="45"/>
      <c r="U124" s="61"/>
      <c r="V124" s="45"/>
      <c r="W124" s="45"/>
      <c r="X124" s="45"/>
      <c r="Y124" s="45"/>
      <c r="Z124" s="45"/>
      <c r="AA124" s="45"/>
    </row>
    <row r="125" spans="1:27" ht="43.2">
      <c r="A125" s="130" t="s">
        <v>137</v>
      </c>
      <c r="B125" s="45" t="s">
        <v>1314</v>
      </c>
      <c r="C125" s="45" t="s">
        <v>1315</v>
      </c>
      <c r="D125" s="45" t="s">
        <v>1316</v>
      </c>
      <c r="E125" s="45" t="s">
        <v>1316</v>
      </c>
      <c r="F125" s="45" t="s">
        <v>1317</v>
      </c>
      <c r="G125" s="45" t="s">
        <v>1318</v>
      </c>
      <c r="S125" s="61"/>
      <c r="T125" s="45"/>
      <c r="U125" s="61"/>
      <c r="V125" s="45"/>
      <c r="W125" s="45"/>
      <c r="X125" s="45"/>
      <c r="Y125" s="45"/>
      <c r="Z125" s="45"/>
      <c r="AA125" s="45"/>
    </row>
    <row r="126" spans="1:27" ht="43.2">
      <c r="A126" s="130" t="s">
        <v>138</v>
      </c>
      <c r="B126" s="45" t="s">
        <v>1319</v>
      </c>
      <c r="C126" s="45" t="s">
        <v>1320</v>
      </c>
      <c r="D126" s="45" t="s">
        <v>1321</v>
      </c>
      <c r="E126" s="45" t="s">
        <v>1321</v>
      </c>
      <c r="F126" s="45" t="s">
        <v>1322</v>
      </c>
      <c r="G126" s="45" t="s">
        <v>1323</v>
      </c>
      <c r="S126" s="61"/>
      <c r="T126" s="45"/>
      <c r="U126" s="61"/>
      <c r="V126" s="45"/>
      <c r="W126" s="45"/>
      <c r="X126" s="45"/>
      <c r="Y126" s="45"/>
      <c r="Z126" s="45"/>
      <c r="AA126" s="45"/>
    </row>
    <row r="127" spans="1:27" ht="43.2">
      <c r="A127" s="130" t="s">
        <v>139</v>
      </c>
      <c r="B127" s="45" t="s">
        <v>1324</v>
      </c>
      <c r="C127" s="45" t="s">
        <v>1325</v>
      </c>
      <c r="D127" s="45" t="s">
        <v>1326</v>
      </c>
      <c r="E127" s="45" t="s">
        <v>1326</v>
      </c>
      <c r="F127" s="45" t="s">
        <v>1327</v>
      </c>
      <c r="G127" s="45" t="s">
        <v>1328</v>
      </c>
      <c r="S127" s="61"/>
      <c r="T127" s="45"/>
      <c r="U127" s="61"/>
      <c r="V127" s="45"/>
      <c r="W127" s="45"/>
      <c r="X127" s="45"/>
      <c r="Y127" s="45"/>
      <c r="Z127" s="45"/>
      <c r="AA127" s="46"/>
    </row>
    <row r="128" spans="1:27" ht="43.2">
      <c r="A128" s="130" t="s">
        <v>140</v>
      </c>
      <c r="B128" s="45" t="s">
        <v>1329</v>
      </c>
      <c r="C128" s="45" t="s">
        <v>1330</v>
      </c>
      <c r="D128" s="45" t="s">
        <v>1331</v>
      </c>
      <c r="E128" s="45" t="s">
        <v>1331</v>
      </c>
      <c r="F128" s="45" t="s">
        <v>1332</v>
      </c>
      <c r="G128" s="45" t="s">
        <v>1333</v>
      </c>
      <c r="S128" s="61"/>
      <c r="T128" s="45"/>
      <c r="U128" s="61"/>
      <c r="V128" s="45"/>
      <c r="W128" s="45"/>
      <c r="X128" s="45"/>
      <c r="Y128" s="45"/>
      <c r="Z128" s="45"/>
      <c r="AA128" s="46"/>
    </row>
    <row r="129" spans="1:31" ht="43.2">
      <c r="A129" s="130" t="s">
        <v>141</v>
      </c>
      <c r="B129" s="45" t="s">
        <v>1334</v>
      </c>
      <c r="C129" s="45" t="s">
        <v>1335</v>
      </c>
      <c r="D129" s="45" t="s">
        <v>1336</v>
      </c>
      <c r="E129" s="45" t="s">
        <v>1336</v>
      </c>
      <c r="F129" s="45" t="s">
        <v>1337</v>
      </c>
      <c r="G129" s="45" t="s">
        <v>1338</v>
      </c>
      <c r="S129" s="61"/>
      <c r="T129" s="45"/>
      <c r="U129" s="61"/>
      <c r="V129" s="45"/>
      <c r="W129" s="45"/>
      <c r="X129" s="45"/>
      <c r="Y129" s="45"/>
      <c r="Z129" s="45"/>
      <c r="AA129" s="46"/>
    </row>
    <row r="130" spans="1:31" ht="43.2">
      <c r="A130" s="130" t="s">
        <v>142</v>
      </c>
      <c r="B130" s="45" t="s">
        <v>1339</v>
      </c>
      <c r="C130" s="45" t="s">
        <v>1340</v>
      </c>
      <c r="D130" s="45" t="s">
        <v>484</v>
      </c>
      <c r="E130" s="45" t="s">
        <v>484</v>
      </c>
      <c r="F130" s="45" t="s">
        <v>1341</v>
      </c>
      <c r="G130" s="45" t="s">
        <v>1342</v>
      </c>
      <c r="S130" s="61"/>
      <c r="T130" s="45"/>
      <c r="U130" s="61"/>
      <c r="V130" s="45"/>
      <c r="W130" s="45"/>
      <c r="X130" s="45"/>
      <c r="Y130" s="45"/>
      <c r="Z130" s="45"/>
      <c r="AA130" s="46"/>
    </row>
    <row r="131" spans="1:31" ht="43.2">
      <c r="A131" s="130" t="s">
        <v>143</v>
      </c>
      <c r="B131" s="45" t="s">
        <v>1343</v>
      </c>
      <c r="C131" s="45" t="s">
        <v>1344</v>
      </c>
      <c r="D131" s="45" t="s">
        <v>486</v>
      </c>
      <c r="E131" s="45" t="s">
        <v>486</v>
      </c>
      <c r="F131" s="45" t="s">
        <v>1345</v>
      </c>
      <c r="G131" s="45" t="s">
        <v>1346</v>
      </c>
      <c r="S131" s="61"/>
      <c r="T131" s="45"/>
      <c r="U131" s="61"/>
      <c r="V131" s="45"/>
      <c r="W131" s="45"/>
      <c r="X131" s="45"/>
      <c r="Y131" s="45"/>
      <c r="Z131" s="45"/>
      <c r="AA131" s="46"/>
    </row>
    <row r="132" spans="1:31" ht="28.8">
      <c r="A132" s="130" t="s">
        <v>144</v>
      </c>
      <c r="B132" s="45" t="s">
        <v>1347</v>
      </c>
      <c r="C132" s="45" t="s">
        <v>1348</v>
      </c>
      <c r="D132" s="45" t="s">
        <v>488</v>
      </c>
      <c r="E132" s="45" t="s">
        <v>488</v>
      </c>
      <c r="F132" s="45" t="s">
        <v>1349</v>
      </c>
      <c r="G132" s="45" t="s">
        <v>1350</v>
      </c>
      <c r="S132" s="61"/>
      <c r="T132" s="45"/>
      <c r="U132" s="61"/>
      <c r="V132" s="45"/>
      <c r="W132" s="45"/>
      <c r="X132" s="45"/>
      <c r="Y132" s="45"/>
      <c r="Z132" s="45"/>
      <c r="AA132" s="46"/>
    </row>
    <row r="133" spans="1:31" ht="28.8">
      <c r="A133" s="130" t="s">
        <v>145</v>
      </c>
      <c r="B133" s="45" t="s">
        <v>1351</v>
      </c>
      <c r="C133" s="45" t="s">
        <v>1352</v>
      </c>
      <c r="D133" s="45" t="s">
        <v>784</v>
      </c>
      <c r="E133" s="45" t="s">
        <v>784</v>
      </c>
      <c r="F133" s="45" t="s">
        <v>1353</v>
      </c>
      <c r="G133" s="45" t="s">
        <v>1354</v>
      </c>
      <c r="S133" s="61"/>
      <c r="T133" s="45"/>
      <c r="U133" s="61"/>
      <c r="V133" s="45"/>
      <c r="W133" s="45"/>
      <c r="X133" s="45"/>
      <c r="Y133" s="45"/>
      <c r="Z133" s="45"/>
      <c r="AA133" s="46"/>
    </row>
    <row r="134" spans="1:31" ht="28.8">
      <c r="A134" s="130" t="s">
        <v>146</v>
      </c>
      <c r="B134" s="45" t="s">
        <v>1355</v>
      </c>
      <c r="C134" s="45" t="s">
        <v>1356</v>
      </c>
      <c r="D134" s="45" t="s">
        <v>1357</v>
      </c>
      <c r="E134" s="45" t="s">
        <v>1357</v>
      </c>
      <c r="F134" s="45" t="s">
        <v>1358</v>
      </c>
      <c r="G134" s="45" t="s">
        <v>1359</v>
      </c>
      <c r="S134" s="61"/>
      <c r="T134" s="45"/>
      <c r="U134" s="61"/>
      <c r="V134" s="45"/>
      <c r="W134" s="45"/>
      <c r="X134" s="45"/>
      <c r="Y134" s="45"/>
      <c r="Z134" s="45"/>
      <c r="AA134" s="46"/>
    </row>
    <row r="135" spans="1:31" ht="28.8">
      <c r="A135" s="130" t="s">
        <v>147</v>
      </c>
      <c r="B135" s="45" t="s">
        <v>1360</v>
      </c>
      <c r="C135" s="45" t="s">
        <v>1361</v>
      </c>
      <c r="D135" s="45" t="s">
        <v>1362</v>
      </c>
      <c r="E135" s="45" t="s">
        <v>1362</v>
      </c>
      <c r="F135" s="45" t="s">
        <v>1363</v>
      </c>
      <c r="G135" s="45" t="s">
        <v>1364</v>
      </c>
      <c r="S135" s="61"/>
      <c r="T135" s="45"/>
      <c r="U135" s="61"/>
      <c r="V135" s="45"/>
      <c r="W135" s="45"/>
      <c r="X135" s="45"/>
      <c r="Y135" s="45"/>
      <c r="Z135" s="45"/>
      <c r="AA135" s="45"/>
    </row>
    <row r="136" spans="1:31" ht="28.8">
      <c r="A136" s="130" t="s">
        <v>148</v>
      </c>
      <c r="B136" s="45" t="s">
        <v>1365</v>
      </c>
      <c r="C136" s="45" t="s">
        <v>1366</v>
      </c>
      <c r="D136" s="45" t="s">
        <v>1367</v>
      </c>
      <c r="E136" s="45" t="s">
        <v>1367</v>
      </c>
      <c r="F136" s="45" t="s">
        <v>1368</v>
      </c>
      <c r="G136" s="45" t="s">
        <v>1369</v>
      </c>
      <c r="S136" s="61"/>
      <c r="T136" s="45"/>
      <c r="U136" s="61"/>
      <c r="V136" s="45"/>
      <c r="W136" s="45"/>
      <c r="X136" s="45"/>
      <c r="Y136" s="45"/>
      <c r="Z136" s="45"/>
      <c r="AA136" s="45"/>
    </row>
    <row r="137" spans="1:31" ht="28.8">
      <c r="A137" s="130" t="s">
        <v>149</v>
      </c>
      <c r="B137" s="45" t="s">
        <v>1370</v>
      </c>
      <c r="C137" s="45" t="s">
        <v>1371</v>
      </c>
      <c r="D137" s="45" t="s">
        <v>495</v>
      </c>
      <c r="E137" s="45" t="s">
        <v>495</v>
      </c>
      <c r="F137" s="45" t="s">
        <v>1372</v>
      </c>
      <c r="G137" s="45" t="s">
        <v>1373</v>
      </c>
      <c r="S137" s="61"/>
      <c r="T137" s="45"/>
      <c r="U137" s="61"/>
      <c r="V137" s="45"/>
      <c r="W137" s="45"/>
      <c r="X137" s="45"/>
      <c r="Y137" s="45"/>
      <c r="Z137" s="45"/>
      <c r="AA137" s="45"/>
    </row>
    <row r="138" spans="1:31" ht="28.8">
      <c r="A138" s="130" t="s">
        <v>150</v>
      </c>
      <c r="B138" s="45" t="s">
        <v>1374</v>
      </c>
      <c r="C138" s="45" t="s">
        <v>1375</v>
      </c>
      <c r="D138" s="45" t="s">
        <v>497</v>
      </c>
      <c r="E138" s="45" t="s">
        <v>497</v>
      </c>
      <c r="F138" s="45" t="s">
        <v>1376</v>
      </c>
      <c r="G138" s="45" t="s">
        <v>1377</v>
      </c>
      <c r="S138" s="61"/>
      <c r="T138" s="45"/>
      <c r="U138" s="61"/>
      <c r="V138" s="45"/>
      <c r="W138" s="45"/>
      <c r="X138" s="45"/>
      <c r="Y138" s="45"/>
      <c r="Z138" s="45"/>
      <c r="AA138" s="45"/>
    </row>
    <row r="139" spans="1:31" ht="28.8">
      <c r="A139" s="130" t="s">
        <v>151</v>
      </c>
      <c r="B139" s="45" t="s">
        <v>1378</v>
      </c>
      <c r="C139" s="45" t="s">
        <v>1379</v>
      </c>
      <c r="D139" s="45" t="s">
        <v>255</v>
      </c>
      <c r="E139" s="45" t="s">
        <v>255</v>
      </c>
      <c r="F139" s="45" t="s">
        <v>1380</v>
      </c>
      <c r="G139" s="45" t="s">
        <v>1381</v>
      </c>
      <c r="S139" s="61"/>
      <c r="T139" s="45"/>
      <c r="U139" s="61"/>
      <c r="V139" s="45"/>
      <c r="W139" s="45"/>
      <c r="X139" s="45"/>
      <c r="Y139" s="45"/>
      <c r="Z139" s="45"/>
      <c r="AA139" s="45"/>
    </row>
    <row r="140" spans="1:31" ht="28.8">
      <c r="A140" s="130" t="s">
        <v>152</v>
      </c>
      <c r="B140" s="45" t="s">
        <v>1382</v>
      </c>
      <c r="C140" s="45" t="s">
        <v>1383</v>
      </c>
      <c r="D140" s="45" t="s">
        <v>259</v>
      </c>
      <c r="E140" s="45" t="s">
        <v>259</v>
      </c>
      <c r="F140" s="45" t="s">
        <v>1384</v>
      </c>
      <c r="G140" s="45" t="s">
        <v>1385</v>
      </c>
      <c r="S140" s="61"/>
      <c r="T140" s="45"/>
      <c r="U140" s="61"/>
      <c r="V140" s="45"/>
      <c r="W140" s="45"/>
      <c r="X140" s="46"/>
      <c r="Y140" s="45"/>
      <c r="Z140" s="45"/>
      <c r="AA140" s="45"/>
    </row>
    <row r="141" spans="1:31" ht="28.8">
      <c r="A141" s="130" t="s">
        <v>153</v>
      </c>
      <c r="B141" s="45" t="s">
        <v>1386</v>
      </c>
      <c r="C141" s="45" t="s">
        <v>1387</v>
      </c>
      <c r="D141" s="45" t="s">
        <v>785</v>
      </c>
      <c r="E141" s="45" t="s">
        <v>785</v>
      </c>
      <c r="F141" s="45" t="s">
        <v>1388</v>
      </c>
      <c r="G141" s="45" t="s">
        <v>1389</v>
      </c>
      <c r="S141" s="61"/>
      <c r="T141" s="45"/>
      <c r="U141" s="61"/>
      <c r="V141" s="45"/>
      <c r="W141" s="45"/>
      <c r="X141" s="45"/>
      <c r="Y141" s="45"/>
      <c r="Z141" s="45"/>
      <c r="AA141" s="45"/>
    </row>
    <row r="142" spans="1:31" ht="28.8">
      <c r="A142" s="130" t="s">
        <v>154</v>
      </c>
      <c r="B142" s="45" t="s">
        <v>1390</v>
      </c>
      <c r="C142" s="45" t="s">
        <v>1391</v>
      </c>
      <c r="D142" s="45" t="s">
        <v>786</v>
      </c>
      <c r="E142" s="45" t="s">
        <v>786</v>
      </c>
      <c r="F142" s="45" t="s">
        <v>1392</v>
      </c>
      <c r="G142" s="45" t="s">
        <v>1393</v>
      </c>
      <c r="S142" s="61"/>
      <c r="T142" s="45"/>
    </row>
    <row r="143" spans="1:31" ht="28.8">
      <c r="A143" s="130" t="s">
        <v>155</v>
      </c>
      <c r="B143" s="45" t="s">
        <v>1394</v>
      </c>
      <c r="C143" s="45" t="s">
        <v>1395</v>
      </c>
      <c r="D143" s="45" t="s">
        <v>498</v>
      </c>
      <c r="E143" s="45" t="s">
        <v>498</v>
      </c>
      <c r="F143" s="45" t="s">
        <v>1396</v>
      </c>
      <c r="G143" s="45" t="s">
        <v>1397</v>
      </c>
      <c r="U143" s="45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</row>
    <row r="144" spans="1:31" ht="28.8">
      <c r="A144" s="130" t="s">
        <v>156</v>
      </c>
      <c r="B144" s="45" t="s">
        <v>1398</v>
      </c>
      <c r="C144" s="45" t="s">
        <v>1399</v>
      </c>
      <c r="D144" s="45" t="s">
        <v>275</v>
      </c>
      <c r="E144" s="45" t="s">
        <v>275</v>
      </c>
      <c r="F144" s="45" t="s">
        <v>1400</v>
      </c>
      <c r="G144" s="45" t="s">
        <v>1401</v>
      </c>
      <c r="U144" s="61"/>
      <c r="V144" s="45"/>
      <c r="W144" s="45"/>
      <c r="X144" s="45"/>
      <c r="Y144" s="45"/>
      <c r="Z144" s="45"/>
      <c r="AA144" s="45"/>
      <c r="AB144" s="45"/>
      <c r="AC144" s="45"/>
      <c r="AD144" s="46"/>
      <c r="AE144" s="47"/>
    </row>
    <row r="145" spans="1:31" ht="28.8">
      <c r="A145" s="130" t="s">
        <v>157</v>
      </c>
      <c r="B145" s="45" t="s">
        <v>1402</v>
      </c>
      <c r="C145" s="45" t="s">
        <v>1403</v>
      </c>
      <c r="D145" s="45" t="s">
        <v>278</v>
      </c>
      <c r="E145" s="45" t="s">
        <v>278</v>
      </c>
      <c r="F145" s="45" t="s">
        <v>1404</v>
      </c>
      <c r="G145" s="45" t="s">
        <v>1405</v>
      </c>
      <c r="S145" s="45"/>
      <c r="T145" s="61"/>
      <c r="U145" s="61"/>
      <c r="V145" s="45"/>
      <c r="W145" s="45"/>
      <c r="X145" s="45"/>
      <c r="Y145" s="45"/>
      <c r="Z145" s="45"/>
      <c r="AA145" s="45"/>
      <c r="AB145" s="45"/>
      <c r="AC145" s="45"/>
      <c r="AD145" s="46"/>
      <c r="AE145" s="45"/>
    </row>
    <row r="146" spans="1:31" ht="28.8">
      <c r="A146" s="130" t="s">
        <v>767</v>
      </c>
      <c r="B146" s="45" t="s">
        <v>1406</v>
      </c>
      <c r="C146" s="45" t="s">
        <v>1407</v>
      </c>
      <c r="D146" s="45" t="s">
        <v>187</v>
      </c>
      <c r="E146" s="45" t="s">
        <v>187</v>
      </c>
      <c r="F146" s="45" t="s">
        <v>1408</v>
      </c>
      <c r="G146" s="45" t="s">
        <v>1409</v>
      </c>
      <c r="S146" s="61"/>
      <c r="T146" s="45"/>
      <c r="U146" s="61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</row>
    <row r="147" spans="1:31" ht="28.8">
      <c r="A147" s="130" t="s">
        <v>768</v>
      </c>
      <c r="B147" s="45" t="s">
        <v>1410</v>
      </c>
      <c r="C147" s="45" t="s">
        <v>1411</v>
      </c>
      <c r="D147" s="45" t="s">
        <v>171</v>
      </c>
      <c r="E147" s="45" t="s">
        <v>171</v>
      </c>
      <c r="F147" s="45" t="s">
        <v>1412</v>
      </c>
      <c r="G147" s="45" t="s">
        <v>1413</v>
      </c>
      <c r="S147" s="61"/>
      <c r="T147" s="45"/>
      <c r="U147" s="61"/>
      <c r="V147" s="45"/>
      <c r="W147" s="45"/>
      <c r="X147" s="46"/>
      <c r="Y147" s="45"/>
      <c r="Z147" s="45"/>
      <c r="AA147" s="46"/>
      <c r="AB147" s="45"/>
      <c r="AC147" s="45"/>
      <c r="AD147" s="46"/>
      <c r="AE147" s="45"/>
    </row>
    <row r="148" spans="1:31" ht="28.8">
      <c r="A148" s="130" t="s">
        <v>769</v>
      </c>
      <c r="B148" s="45" t="s">
        <v>1414</v>
      </c>
      <c r="C148" s="45" t="s">
        <v>1415</v>
      </c>
      <c r="D148" s="45" t="s">
        <v>172</v>
      </c>
      <c r="E148" s="45" t="s">
        <v>172</v>
      </c>
      <c r="F148" s="45" t="s">
        <v>1416</v>
      </c>
      <c r="G148" s="45" t="s">
        <v>1417</v>
      </c>
      <c r="S148" s="61"/>
      <c r="T148" s="45"/>
      <c r="U148" s="61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</row>
    <row r="149" spans="1:31" ht="28.8">
      <c r="A149" s="130" t="s">
        <v>770</v>
      </c>
      <c r="B149" s="45" t="s">
        <v>131</v>
      </c>
      <c r="C149" s="45" t="s">
        <v>1418</v>
      </c>
      <c r="D149" s="45" t="s">
        <v>131</v>
      </c>
      <c r="E149" s="45" t="s">
        <v>131</v>
      </c>
      <c r="F149" s="45" t="s">
        <v>131</v>
      </c>
      <c r="G149" s="45" t="s">
        <v>131</v>
      </c>
      <c r="S149" s="61"/>
      <c r="T149" s="45"/>
      <c r="U149" s="61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</row>
    <row r="150" spans="1:31">
      <c r="S150" s="61"/>
      <c r="T150" s="45"/>
      <c r="U150" s="61"/>
      <c r="V150" s="45"/>
      <c r="W150" s="45"/>
      <c r="X150" s="45"/>
      <c r="Y150" s="45"/>
      <c r="Z150" s="45"/>
      <c r="AA150" s="46"/>
      <c r="AB150" s="45"/>
      <c r="AC150" s="45"/>
      <c r="AD150" s="46"/>
      <c r="AE150" s="45"/>
    </row>
    <row r="151" spans="1:31">
      <c r="A151" s="45" t="s">
        <v>771</v>
      </c>
      <c r="B151" s="130" t="s">
        <v>95</v>
      </c>
      <c r="C151" s="130" t="s">
        <v>96</v>
      </c>
      <c r="D151" s="130" t="s">
        <v>97</v>
      </c>
      <c r="E151" s="130" t="s">
        <v>98</v>
      </c>
      <c r="F151" s="130" t="s">
        <v>99</v>
      </c>
      <c r="G151" s="130" t="s">
        <v>100</v>
      </c>
      <c r="S151" s="61"/>
      <c r="T151" s="45"/>
      <c r="U151" s="61"/>
      <c r="V151" s="45"/>
      <c r="W151" s="45"/>
      <c r="X151" s="45"/>
      <c r="Y151" s="45"/>
      <c r="Z151" s="45"/>
      <c r="AA151" s="46"/>
      <c r="AB151" s="45"/>
      <c r="AC151" s="45"/>
      <c r="AD151" s="46"/>
      <c r="AE151" s="45"/>
    </row>
    <row r="152" spans="1:31">
      <c r="A152" s="130" t="s">
        <v>130</v>
      </c>
      <c r="B152" s="45">
        <v>327</v>
      </c>
      <c r="C152" s="45" t="s">
        <v>1419</v>
      </c>
      <c r="D152" s="46">
        <v>44468</v>
      </c>
      <c r="E152" s="45" t="s">
        <v>1420</v>
      </c>
      <c r="F152" s="45" t="s">
        <v>1421</v>
      </c>
      <c r="G152" s="45" t="s">
        <v>1422</v>
      </c>
      <c r="S152" s="61"/>
      <c r="T152" s="45"/>
      <c r="U152" s="61"/>
      <c r="V152" s="45"/>
      <c r="W152" s="45"/>
      <c r="X152" s="45"/>
      <c r="Y152" s="45"/>
      <c r="Z152" s="45"/>
      <c r="AA152" s="45"/>
      <c r="AB152" s="45"/>
      <c r="AC152" s="45"/>
      <c r="AD152" s="46"/>
      <c r="AE152" s="45"/>
    </row>
    <row r="153" spans="1:31">
      <c r="A153" s="130" t="s">
        <v>132</v>
      </c>
      <c r="B153" s="45">
        <v>326</v>
      </c>
      <c r="C153" s="45" t="s">
        <v>1423</v>
      </c>
      <c r="D153" s="46">
        <v>44467</v>
      </c>
      <c r="E153" s="45" t="s">
        <v>1424</v>
      </c>
      <c r="F153" s="45" t="s">
        <v>1425</v>
      </c>
      <c r="G153" s="45" t="s">
        <v>1426</v>
      </c>
      <c r="S153" s="61"/>
      <c r="T153" s="45"/>
      <c r="U153" s="61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</row>
    <row r="154" spans="1:31">
      <c r="A154" s="130" t="s">
        <v>133</v>
      </c>
      <c r="B154" s="45" t="s">
        <v>1427</v>
      </c>
      <c r="C154" s="45" t="s">
        <v>1428</v>
      </c>
      <c r="D154" s="46">
        <v>44466</v>
      </c>
      <c r="E154" s="45" t="s">
        <v>1429</v>
      </c>
      <c r="F154" s="45" t="s">
        <v>1430</v>
      </c>
      <c r="G154" s="45" t="s">
        <v>1431</v>
      </c>
      <c r="S154" s="61"/>
      <c r="T154" s="45"/>
      <c r="U154" s="61"/>
      <c r="V154" s="45"/>
      <c r="W154" s="45"/>
      <c r="X154" s="45"/>
      <c r="Y154" s="45"/>
      <c r="Z154" s="45"/>
      <c r="AA154" s="45"/>
      <c r="AB154" s="45"/>
      <c r="AC154" s="45"/>
      <c r="AD154" s="46"/>
      <c r="AE154" s="45"/>
    </row>
    <row r="155" spans="1:31">
      <c r="A155" s="130" t="s">
        <v>134</v>
      </c>
      <c r="B155" s="45" t="s">
        <v>1432</v>
      </c>
      <c r="C155" s="45" t="s">
        <v>1433</v>
      </c>
      <c r="D155" s="46">
        <v>44465</v>
      </c>
      <c r="E155" s="45" t="s">
        <v>1434</v>
      </c>
      <c r="F155" s="45" t="s">
        <v>1435</v>
      </c>
      <c r="G155" s="45" t="s">
        <v>1436</v>
      </c>
      <c r="S155" s="61"/>
      <c r="T155" s="45"/>
      <c r="U155" s="61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</row>
    <row r="156" spans="1:31">
      <c r="A156" s="130" t="s">
        <v>135</v>
      </c>
      <c r="B156" s="45" t="s">
        <v>1437</v>
      </c>
      <c r="C156" s="45" t="s">
        <v>1438</v>
      </c>
      <c r="D156" s="46">
        <v>44464</v>
      </c>
      <c r="E156" s="45" t="s">
        <v>1439</v>
      </c>
      <c r="F156" s="45" t="s">
        <v>1440</v>
      </c>
      <c r="G156" s="45" t="s">
        <v>1441</v>
      </c>
      <c r="S156" s="61"/>
      <c r="T156" s="45"/>
      <c r="U156" s="61"/>
      <c r="V156" s="45"/>
      <c r="W156" s="45"/>
      <c r="X156" s="45"/>
      <c r="Y156" s="45"/>
      <c r="Z156" s="45"/>
      <c r="AA156" s="45"/>
      <c r="AB156" s="45"/>
      <c r="AC156" s="45"/>
      <c r="AD156" s="46"/>
      <c r="AE156" s="45"/>
    </row>
    <row r="157" spans="1:31">
      <c r="A157" s="130" t="s">
        <v>136</v>
      </c>
      <c r="B157" s="45" t="s">
        <v>1442</v>
      </c>
      <c r="C157" s="45" t="s">
        <v>1443</v>
      </c>
      <c r="D157" s="46">
        <v>44463</v>
      </c>
      <c r="E157" s="46">
        <v>44312</v>
      </c>
      <c r="F157" s="45" t="s">
        <v>1444</v>
      </c>
      <c r="G157" s="45" t="s">
        <v>1445</v>
      </c>
      <c r="S157" s="61"/>
      <c r="T157" s="45"/>
      <c r="U157" s="61"/>
      <c r="V157" s="45"/>
      <c r="W157" s="45"/>
      <c r="X157" s="45"/>
      <c r="Y157" s="45"/>
      <c r="Z157" s="45"/>
      <c r="AA157" s="45"/>
      <c r="AB157" s="45"/>
      <c r="AC157" s="45"/>
      <c r="AD157" s="46"/>
      <c r="AE157" s="47"/>
    </row>
    <row r="158" spans="1:31">
      <c r="A158" s="130" t="s">
        <v>137</v>
      </c>
      <c r="B158" s="45" t="s">
        <v>1446</v>
      </c>
      <c r="C158" s="45" t="s">
        <v>1447</v>
      </c>
      <c r="D158" s="46">
        <v>44462</v>
      </c>
      <c r="E158" s="46">
        <v>44462</v>
      </c>
      <c r="F158" s="45" t="s">
        <v>1448</v>
      </c>
      <c r="G158" s="45" t="s">
        <v>1449</v>
      </c>
      <c r="S158" s="61"/>
      <c r="T158" s="45"/>
      <c r="U158" s="61"/>
      <c r="V158" s="45"/>
      <c r="W158" s="45"/>
      <c r="X158" s="45"/>
      <c r="Y158" s="45"/>
      <c r="Z158" s="45"/>
      <c r="AA158" s="46"/>
      <c r="AB158" s="45"/>
      <c r="AC158" s="45"/>
      <c r="AD158" s="45"/>
      <c r="AE158" s="45"/>
    </row>
    <row r="159" spans="1:31">
      <c r="A159" s="130" t="s">
        <v>138</v>
      </c>
      <c r="B159" s="45" t="s">
        <v>1450</v>
      </c>
      <c r="C159" s="45" t="s">
        <v>1451</v>
      </c>
      <c r="D159" s="46">
        <v>44461</v>
      </c>
      <c r="E159" s="46">
        <v>44461</v>
      </c>
      <c r="F159" s="45" t="s">
        <v>1452</v>
      </c>
      <c r="G159" s="45" t="s">
        <v>1453</v>
      </c>
      <c r="S159" s="61"/>
      <c r="T159" s="45"/>
      <c r="U159" s="61"/>
      <c r="V159" s="45"/>
      <c r="W159" s="45"/>
      <c r="X159" s="45"/>
      <c r="Y159" s="45"/>
      <c r="Z159" s="45"/>
      <c r="AA159" s="45"/>
      <c r="AB159" s="45"/>
      <c r="AC159" s="45"/>
      <c r="AD159" s="46"/>
      <c r="AE159" s="47"/>
    </row>
    <row r="160" spans="1:31">
      <c r="A160" s="130" t="s">
        <v>139</v>
      </c>
      <c r="B160" s="45" t="s">
        <v>1454</v>
      </c>
      <c r="C160" s="45" t="s">
        <v>1455</v>
      </c>
      <c r="D160" s="46">
        <v>44460</v>
      </c>
      <c r="E160" s="46">
        <v>44460</v>
      </c>
      <c r="F160" s="45" t="s">
        <v>1456</v>
      </c>
      <c r="G160" s="45" t="s">
        <v>1457</v>
      </c>
      <c r="S160" s="61"/>
      <c r="T160" s="45"/>
      <c r="U160" s="61"/>
      <c r="V160" s="45"/>
      <c r="W160" s="45"/>
      <c r="X160" s="45"/>
      <c r="Y160" s="45"/>
      <c r="Z160" s="45"/>
      <c r="AA160" s="45"/>
      <c r="AB160" s="45"/>
      <c r="AC160" s="45"/>
      <c r="AD160" s="46"/>
      <c r="AE160" s="46"/>
    </row>
    <row r="161" spans="1:31">
      <c r="A161" s="130" t="s">
        <v>140</v>
      </c>
      <c r="B161" s="45" t="s">
        <v>1458</v>
      </c>
      <c r="C161" s="45" t="s">
        <v>1459</v>
      </c>
      <c r="D161" s="46">
        <v>44459</v>
      </c>
      <c r="E161" s="46">
        <v>44459</v>
      </c>
      <c r="F161" s="45" t="s">
        <v>1460</v>
      </c>
      <c r="G161" s="45" t="s">
        <v>1461</v>
      </c>
      <c r="S161" s="61"/>
      <c r="T161" s="45"/>
      <c r="U161" s="61"/>
      <c r="V161" s="45"/>
      <c r="W161" s="45"/>
      <c r="X161" s="45"/>
      <c r="Y161" s="45"/>
      <c r="Z161" s="45"/>
      <c r="AA161" s="45"/>
      <c r="AB161" s="45"/>
      <c r="AC161" s="45"/>
      <c r="AD161" s="46"/>
      <c r="AE161" s="45"/>
    </row>
    <row r="162" spans="1:31">
      <c r="A162" s="130" t="s">
        <v>141</v>
      </c>
      <c r="B162" s="45" t="s">
        <v>1462</v>
      </c>
      <c r="C162" s="45" t="s">
        <v>1463</v>
      </c>
      <c r="D162" s="46">
        <v>44458</v>
      </c>
      <c r="E162" s="46">
        <v>44458</v>
      </c>
      <c r="F162" s="45" t="s">
        <v>1464</v>
      </c>
      <c r="G162" s="45" t="s">
        <v>1465</v>
      </c>
      <c r="S162" s="61"/>
      <c r="T162" s="45"/>
      <c r="U162" s="61"/>
      <c r="V162" s="45"/>
      <c r="W162" s="45"/>
      <c r="X162" s="45"/>
      <c r="Y162" s="45"/>
      <c r="Z162" s="45"/>
      <c r="AA162" s="45"/>
      <c r="AB162" s="45"/>
      <c r="AC162" s="45"/>
      <c r="AD162" s="45"/>
      <c r="AE162" s="47"/>
    </row>
    <row r="163" spans="1:31">
      <c r="A163" s="130" t="s">
        <v>142</v>
      </c>
      <c r="B163" s="45" t="s">
        <v>1466</v>
      </c>
      <c r="C163" s="45" t="s">
        <v>1467</v>
      </c>
      <c r="D163" s="46">
        <v>44457</v>
      </c>
      <c r="E163" s="46">
        <v>44457</v>
      </c>
      <c r="F163" s="45" t="s">
        <v>1468</v>
      </c>
      <c r="G163" s="45" t="s">
        <v>1469</v>
      </c>
      <c r="S163" s="61"/>
      <c r="T163" s="45"/>
      <c r="U163" s="61"/>
      <c r="V163" s="45"/>
      <c r="W163" s="45"/>
      <c r="X163" s="45"/>
      <c r="Y163" s="45"/>
      <c r="Z163" s="45"/>
      <c r="AA163" s="45"/>
      <c r="AB163" s="45"/>
      <c r="AC163" s="45"/>
      <c r="AD163" s="46"/>
      <c r="AE163" s="45"/>
    </row>
    <row r="164" spans="1:31">
      <c r="A164" s="130" t="s">
        <v>143</v>
      </c>
      <c r="B164" s="45" t="s">
        <v>1470</v>
      </c>
      <c r="C164" s="45" t="s">
        <v>1471</v>
      </c>
      <c r="D164" s="46">
        <v>44456</v>
      </c>
      <c r="E164" s="46">
        <v>44456</v>
      </c>
      <c r="F164" s="45" t="s">
        <v>1472</v>
      </c>
      <c r="G164" s="45" t="s">
        <v>1473</v>
      </c>
      <c r="S164" s="61"/>
      <c r="T164" s="45"/>
      <c r="U164" s="61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</row>
    <row r="165" spans="1:31">
      <c r="A165" s="130" t="s">
        <v>144</v>
      </c>
      <c r="B165" s="45" t="s">
        <v>1474</v>
      </c>
      <c r="C165" s="45" t="s">
        <v>1475</v>
      </c>
      <c r="D165" s="46">
        <v>44455</v>
      </c>
      <c r="E165" s="46">
        <v>44455</v>
      </c>
      <c r="F165" s="45" t="s">
        <v>1476</v>
      </c>
      <c r="G165" s="45" t="s">
        <v>1477</v>
      </c>
      <c r="S165" s="61"/>
      <c r="T165" s="45"/>
      <c r="U165" s="61"/>
      <c r="V165" s="45"/>
      <c r="W165" s="45"/>
      <c r="X165" s="45"/>
      <c r="Y165" s="45"/>
      <c r="Z165" s="45"/>
      <c r="AA165" s="45"/>
      <c r="AB165" s="45"/>
      <c r="AC165" s="45"/>
      <c r="AD165" s="46"/>
      <c r="AE165" s="45"/>
    </row>
    <row r="166" spans="1:31">
      <c r="A166" s="130" t="s">
        <v>145</v>
      </c>
      <c r="B166" s="45" t="s">
        <v>1478</v>
      </c>
      <c r="C166" s="45" t="s">
        <v>1479</v>
      </c>
      <c r="D166" s="45">
        <v>16</v>
      </c>
      <c r="E166" s="45">
        <v>16</v>
      </c>
      <c r="F166" s="45">
        <v>499</v>
      </c>
      <c r="G166" s="45" t="s">
        <v>1480</v>
      </c>
      <c r="S166" s="61"/>
      <c r="T166" s="45"/>
      <c r="U166" s="61"/>
      <c r="V166" s="45"/>
      <c r="W166" s="45"/>
      <c r="X166" s="45"/>
      <c r="Y166" s="45"/>
      <c r="Z166" s="45"/>
      <c r="AA166" s="46"/>
      <c r="AB166" s="45"/>
      <c r="AC166" s="45"/>
      <c r="AD166" s="45"/>
      <c r="AE166" s="45"/>
    </row>
    <row r="167" spans="1:31">
      <c r="A167" s="130" t="s">
        <v>146</v>
      </c>
      <c r="B167" s="45" t="s">
        <v>1481</v>
      </c>
      <c r="C167" s="45" t="s">
        <v>1482</v>
      </c>
      <c r="D167" s="45">
        <v>15</v>
      </c>
      <c r="E167" s="45">
        <v>15</v>
      </c>
      <c r="F167" s="45">
        <v>498</v>
      </c>
      <c r="G167" s="45" t="s">
        <v>1483</v>
      </c>
      <c r="S167" s="61"/>
      <c r="T167" s="45"/>
      <c r="U167" s="61"/>
      <c r="V167" s="45"/>
      <c r="W167" s="45"/>
      <c r="X167" s="45"/>
      <c r="Y167" s="45"/>
      <c r="Z167" s="45"/>
      <c r="AA167" s="45"/>
      <c r="AB167" s="45"/>
      <c r="AC167" s="45"/>
      <c r="AD167" s="46"/>
      <c r="AE167" s="45"/>
    </row>
    <row r="168" spans="1:31">
      <c r="A168" s="130" t="s">
        <v>147</v>
      </c>
      <c r="B168" s="45" t="s">
        <v>1484</v>
      </c>
      <c r="C168" s="45" t="s">
        <v>1485</v>
      </c>
      <c r="D168" s="45">
        <v>14</v>
      </c>
      <c r="E168" s="45">
        <v>14</v>
      </c>
      <c r="F168" s="45">
        <v>497</v>
      </c>
      <c r="G168" s="46">
        <v>44466</v>
      </c>
      <c r="S168" s="61"/>
      <c r="T168" s="45"/>
      <c r="U168" s="61"/>
      <c r="V168" s="45"/>
      <c r="W168" s="45"/>
      <c r="X168" s="45"/>
      <c r="Y168" s="45"/>
      <c r="Z168" s="45"/>
      <c r="AA168" s="46"/>
      <c r="AB168" s="45"/>
      <c r="AC168" s="45"/>
      <c r="AD168" s="45"/>
      <c r="AE168" s="45"/>
    </row>
    <row r="169" spans="1:31">
      <c r="A169" s="130" t="s">
        <v>148</v>
      </c>
      <c r="B169" s="45" t="s">
        <v>1486</v>
      </c>
      <c r="C169" s="45" t="s">
        <v>1487</v>
      </c>
      <c r="D169" s="45">
        <v>13</v>
      </c>
      <c r="E169" s="45">
        <v>13</v>
      </c>
      <c r="F169" s="45">
        <v>496</v>
      </c>
      <c r="G169" s="46">
        <v>44465</v>
      </c>
      <c r="S169" s="61"/>
      <c r="T169" s="45"/>
      <c r="U169" s="61"/>
      <c r="V169" s="45"/>
      <c r="W169" s="45"/>
      <c r="X169" s="45"/>
      <c r="Y169" s="45"/>
      <c r="Z169" s="45"/>
      <c r="AA169" s="46"/>
      <c r="AB169" s="45"/>
      <c r="AC169" s="45"/>
      <c r="AD169" s="46"/>
      <c r="AE169" s="45"/>
    </row>
    <row r="170" spans="1:31">
      <c r="A170" s="130" t="s">
        <v>149</v>
      </c>
      <c r="B170" s="45" t="s">
        <v>1488</v>
      </c>
      <c r="C170" s="45" t="s">
        <v>1489</v>
      </c>
      <c r="D170" s="45">
        <v>12</v>
      </c>
      <c r="E170" s="45">
        <v>12</v>
      </c>
      <c r="F170" s="45" t="s">
        <v>1490</v>
      </c>
      <c r="G170" s="46">
        <v>44464</v>
      </c>
      <c r="S170" s="61"/>
      <c r="T170" s="45"/>
      <c r="U170" s="61"/>
      <c r="V170" s="45"/>
      <c r="W170" s="45"/>
      <c r="X170" s="46"/>
      <c r="Y170" s="45"/>
      <c r="Z170" s="45"/>
      <c r="AA170" s="45"/>
      <c r="AB170" s="45"/>
      <c r="AC170" s="45"/>
      <c r="AD170" s="46"/>
      <c r="AE170" s="45"/>
    </row>
    <row r="171" spans="1:31">
      <c r="A171" s="130" t="s">
        <v>150</v>
      </c>
      <c r="B171" s="45" t="s">
        <v>1491</v>
      </c>
      <c r="C171" s="45" t="s">
        <v>1492</v>
      </c>
      <c r="D171" s="45">
        <v>11</v>
      </c>
      <c r="E171" s="45">
        <v>11</v>
      </c>
      <c r="F171" s="45" t="s">
        <v>1493</v>
      </c>
      <c r="G171" s="46">
        <v>44463</v>
      </c>
      <c r="S171" s="61"/>
      <c r="T171" s="45"/>
      <c r="U171" s="61"/>
      <c r="V171" s="45"/>
      <c r="W171" s="45"/>
      <c r="X171" s="45"/>
      <c r="Y171" s="45"/>
      <c r="Z171" s="45"/>
      <c r="AA171" s="46"/>
      <c r="AB171" s="45"/>
      <c r="AC171" s="45"/>
      <c r="AD171" s="46"/>
      <c r="AE171" s="45"/>
    </row>
    <row r="172" spans="1:31">
      <c r="A172" s="130" t="s">
        <v>151</v>
      </c>
      <c r="B172" s="45" t="s">
        <v>1494</v>
      </c>
      <c r="C172" s="45" t="s">
        <v>1495</v>
      </c>
      <c r="D172" s="45">
        <v>10</v>
      </c>
      <c r="E172" s="45">
        <v>10</v>
      </c>
      <c r="F172" s="45" t="s">
        <v>1496</v>
      </c>
      <c r="G172" s="46">
        <v>44462</v>
      </c>
      <c r="S172" s="61"/>
      <c r="T172" s="45"/>
      <c r="U172" s="61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</row>
    <row r="173" spans="1:31">
      <c r="A173" s="130" t="s">
        <v>152</v>
      </c>
      <c r="B173" s="45" t="s">
        <v>1497</v>
      </c>
      <c r="C173" s="45" t="s">
        <v>1498</v>
      </c>
      <c r="D173" s="45">
        <v>9</v>
      </c>
      <c r="E173" s="45">
        <v>9</v>
      </c>
      <c r="F173" s="45" t="s">
        <v>1499</v>
      </c>
      <c r="G173" s="46">
        <v>44461</v>
      </c>
      <c r="S173" s="61"/>
      <c r="T173" s="45"/>
      <c r="U173" s="61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</row>
    <row r="174" spans="1:31">
      <c r="A174" s="130" t="s">
        <v>153</v>
      </c>
      <c r="B174" s="45" t="s">
        <v>1500</v>
      </c>
      <c r="C174" s="45" t="s">
        <v>1501</v>
      </c>
      <c r="D174" s="45">
        <v>8</v>
      </c>
      <c r="E174" s="45">
        <v>8</v>
      </c>
      <c r="F174" s="45" t="s">
        <v>1502</v>
      </c>
      <c r="G174" s="46">
        <v>44460</v>
      </c>
      <c r="S174" s="61"/>
      <c r="T174" s="45"/>
      <c r="U174" s="61"/>
      <c r="V174" s="45"/>
      <c r="W174" s="45"/>
      <c r="X174" s="45"/>
      <c r="Y174" s="45"/>
      <c r="Z174" s="45"/>
      <c r="AA174" s="45"/>
      <c r="AB174" s="45"/>
      <c r="AC174" s="45"/>
      <c r="AD174" s="46"/>
      <c r="AE174" s="45"/>
    </row>
    <row r="175" spans="1:31">
      <c r="A175" s="130" t="s">
        <v>154</v>
      </c>
      <c r="B175" s="45" t="s">
        <v>788</v>
      </c>
      <c r="C175" s="45" t="s">
        <v>1503</v>
      </c>
      <c r="D175" s="45">
        <v>7</v>
      </c>
      <c r="E175" s="45">
        <v>7</v>
      </c>
      <c r="F175" s="45" t="s">
        <v>790</v>
      </c>
      <c r="G175" s="46">
        <v>44323</v>
      </c>
      <c r="S175" s="61"/>
      <c r="T175" s="45"/>
    </row>
    <row r="176" spans="1:31">
      <c r="A176" s="130" t="s">
        <v>155</v>
      </c>
      <c r="B176" s="45" t="s">
        <v>789</v>
      </c>
      <c r="C176" s="45" t="s">
        <v>1504</v>
      </c>
      <c r="D176" s="45">
        <v>6</v>
      </c>
      <c r="E176" s="45">
        <v>6</v>
      </c>
      <c r="F176" s="45" t="s">
        <v>791</v>
      </c>
      <c r="G176" s="46">
        <v>44322</v>
      </c>
      <c r="S176" s="61"/>
      <c r="T176" s="45"/>
      <c r="U176" s="48"/>
      <c r="V176" s="49"/>
    </row>
    <row r="177" spans="1:22">
      <c r="A177" s="130" t="s">
        <v>156</v>
      </c>
      <c r="B177" s="45" t="s">
        <v>1483</v>
      </c>
      <c r="C177" s="45" t="s">
        <v>1505</v>
      </c>
      <c r="D177" s="45">
        <v>5</v>
      </c>
      <c r="E177" s="45">
        <v>5</v>
      </c>
      <c r="F177" s="45" t="s">
        <v>802</v>
      </c>
      <c r="G177" s="46">
        <v>44321</v>
      </c>
      <c r="U177" s="48"/>
      <c r="V177" s="49"/>
    </row>
    <row r="178" spans="1:22">
      <c r="A178" s="130" t="s">
        <v>157</v>
      </c>
      <c r="B178" s="46">
        <v>44465</v>
      </c>
      <c r="C178" s="45" t="s">
        <v>1506</v>
      </c>
      <c r="D178" s="45">
        <v>4</v>
      </c>
      <c r="E178" s="45">
        <v>4</v>
      </c>
      <c r="F178" s="45" t="s">
        <v>803</v>
      </c>
      <c r="G178" s="46">
        <v>44320</v>
      </c>
      <c r="S178" s="48"/>
      <c r="T178" s="49"/>
      <c r="U178" s="48"/>
      <c r="V178" s="49"/>
    </row>
    <row r="179" spans="1:22">
      <c r="A179" s="130" t="s">
        <v>767</v>
      </c>
      <c r="B179" s="46">
        <v>44464</v>
      </c>
      <c r="C179" s="45" t="s">
        <v>1507</v>
      </c>
      <c r="D179" s="45">
        <v>3</v>
      </c>
      <c r="E179" s="45">
        <v>3</v>
      </c>
      <c r="F179" s="45" t="s">
        <v>805</v>
      </c>
      <c r="G179" s="46">
        <v>44319</v>
      </c>
      <c r="S179" s="48"/>
      <c r="T179" s="49"/>
      <c r="U179" s="48"/>
      <c r="V179" s="49"/>
    </row>
    <row r="180" spans="1:22">
      <c r="A180" s="130" t="s">
        <v>768</v>
      </c>
      <c r="B180" s="46">
        <v>44463</v>
      </c>
      <c r="C180" s="45" t="s">
        <v>1508</v>
      </c>
      <c r="D180" s="45">
        <v>2</v>
      </c>
      <c r="E180" s="45">
        <v>2</v>
      </c>
      <c r="F180" s="46">
        <v>44332</v>
      </c>
      <c r="G180" s="46">
        <v>44318</v>
      </c>
      <c r="S180" s="48"/>
      <c r="T180" s="49"/>
      <c r="U180" s="48"/>
      <c r="V180" s="49"/>
    </row>
    <row r="181" spans="1:22">
      <c r="A181" s="130" t="s">
        <v>769</v>
      </c>
      <c r="B181" s="46">
        <v>44462</v>
      </c>
      <c r="C181" s="45">
        <v>352</v>
      </c>
      <c r="D181" s="45">
        <v>1</v>
      </c>
      <c r="E181" s="45">
        <v>1</v>
      </c>
      <c r="F181" s="46">
        <v>44331</v>
      </c>
      <c r="G181" s="46">
        <v>44317</v>
      </c>
      <c r="S181" s="48"/>
      <c r="T181" s="49"/>
      <c r="U181" s="48"/>
      <c r="V181" s="49"/>
    </row>
    <row r="182" spans="1:22">
      <c r="A182" s="130" t="s">
        <v>770</v>
      </c>
      <c r="B182" s="45">
        <v>0</v>
      </c>
      <c r="C182" s="45">
        <v>351</v>
      </c>
      <c r="D182" s="45">
        <v>0</v>
      </c>
      <c r="E182" s="45">
        <v>0</v>
      </c>
      <c r="F182" s="45">
        <v>0</v>
      </c>
      <c r="G182" s="45">
        <v>0</v>
      </c>
      <c r="S182" s="48"/>
      <c r="T182" s="49"/>
      <c r="U182" s="48"/>
      <c r="V182" s="49"/>
    </row>
    <row r="183" spans="1:22">
      <c r="S183" s="48"/>
      <c r="T183" s="49"/>
      <c r="U183" s="48"/>
      <c r="V183" s="49"/>
    </row>
    <row r="184" spans="1:22">
      <c r="A184" s="45" t="s">
        <v>174</v>
      </c>
      <c r="B184" s="130" t="s">
        <v>95</v>
      </c>
      <c r="C184" s="130" t="s">
        <v>96</v>
      </c>
      <c r="D184" s="130" t="s">
        <v>97</v>
      </c>
      <c r="E184" s="130" t="s">
        <v>98</v>
      </c>
      <c r="F184" s="130" t="s">
        <v>99</v>
      </c>
      <c r="G184" s="130" t="s">
        <v>100</v>
      </c>
      <c r="H184" s="130" t="s">
        <v>772</v>
      </c>
      <c r="I184" s="130" t="s">
        <v>773</v>
      </c>
      <c r="J184" s="130" t="s">
        <v>160</v>
      </c>
      <c r="K184" s="130" t="s">
        <v>774</v>
      </c>
      <c r="S184" s="48"/>
      <c r="T184" s="49"/>
    </row>
    <row r="185" spans="1:22">
      <c r="A185" s="130" t="s">
        <v>102</v>
      </c>
      <c r="B185" s="46">
        <v>44462</v>
      </c>
      <c r="C185" s="45" t="s">
        <v>1507</v>
      </c>
      <c r="D185" s="45">
        <v>6</v>
      </c>
      <c r="E185" s="45">
        <v>3</v>
      </c>
      <c r="F185" s="45" t="s">
        <v>1435</v>
      </c>
      <c r="G185" s="46">
        <v>44318</v>
      </c>
      <c r="H185" s="45" t="s">
        <v>1509</v>
      </c>
      <c r="I185" s="45">
        <v>1000</v>
      </c>
      <c r="J185" s="46">
        <v>44294</v>
      </c>
      <c r="K185" s="45" t="s">
        <v>516</v>
      </c>
      <c r="S185" s="48"/>
      <c r="T185" s="49"/>
      <c r="U185" s="50"/>
    </row>
    <row r="186" spans="1:22">
      <c r="A186" s="130" t="s">
        <v>103</v>
      </c>
      <c r="B186" s="46">
        <v>44463</v>
      </c>
      <c r="C186" s="45" t="s">
        <v>1506</v>
      </c>
      <c r="D186" s="45">
        <v>10</v>
      </c>
      <c r="E186" s="45">
        <v>5</v>
      </c>
      <c r="F186" s="45" t="s">
        <v>1430</v>
      </c>
      <c r="G186" s="46">
        <v>44320</v>
      </c>
      <c r="H186" s="45" t="s">
        <v>723</v>
      </c>
      <c r="I186" s="45">
        <v>1000</v>
      </c>
      <c r="J186" s="45" t="s">
        <v>1510</v>
      </c>
      <c r="K186" s="45" t="s">
        <v>1511</v>
      </c>
    </row>
    <row r="187" spans="1:22">
      <c r="A187" s="130" t="s">
        <v>104</v>
      </c>
      <c r="B187" s="46">
        <v>44464</v>
      </c>
      <c r="C187" s="45" t="s">
        <v>1508</v>
      </c>
      <c r="D187" s="45">
        <v>8</v>
      </c>
      <c r="E187" s="46">
        <v>44455</v>
      </c>
      <c r="F187" s="45" t="s">
        <v>1425</v>
      </c>
      <c r="G187" s="46">
        <v>44319</v>
      </c>
      <c r="H187" s="45">
        <v>1007</v>
      </c>
      <c r="I187" s="45">
        <v>1000</v>
      </c>
      <c r="J187" s="45">
        <v>-7</v>
      </c>
      <c r="K187" s="45" t="s">
        <v>703</v>
      </c>
      <c r="S187" s="50"/>
    </row>
    <row r="188" spans="1:22">
      <c r="A188" s="130" t="s">
        <v>105</v>
      </c>
      <c r="B188" s="45">
        <v>0</v>
      </c>
      <c r="C188" s="45" t="s">
        <v>1495</v>
      </c>
      <c r="D188" s="45">
        <v>1</v>
      </c>
      <c r="E188" s="45">
        <v>4</v>
      </c>
      <c r="F188" s="45" t="s">
        <v>1421</v>
      </c>
      <c r="G188" s="46">
        <v>44464</v>
      </c>
      <c r="H188" s="45">
        <v>997</v>
      </c>
      <c r="I188" s="45">
        <v>1000</v>
      </c>
      <c r="J188" s="45">
        <v>3</v>
      </c>
      <c r="K188" s="45" t="s">
        <v>826</v>
      </c>
    </row>
    <row r="189" spans="1:22">
      <c r="A189" s="130" t="s">
        <v>106</v>
      </c>
      <c r="B189" s="45" t="s">
        <v>1442</v>
      </c>
      <c r="C189" s="45" t="s">
        <v>1459</v>
      </c>
      <c r="D189" s="46">
        <v>44467</v>
      </c>
      <c r="E189" s="45" t="s">
        <v>1429</v>
      </c>
      <c r="F189" s="45" t="s">
        <v>790</v>
      </c>
      <c r="G189" s="45" t="s">
        <v>1473</v>
      </c>
      <c r="H189" s="45" t="s">
        <v>1512</v>
      </c>
      <c r="I189" s="45">
        <v>1000</v>
      </c>
      <c r="J189" s="45" t="s">
        <v>1513</v>
      </c>
      <c r="K189" s="45" t="s">
        <v>1514</v>
      </c>
    </row>
    <row r="190" spans="1:22">
      <c r="A190" s="130" t="s">
        <v>107</v>
      </c>
      <c r="B190" s="45" t="s">
        <v>1450</v>
      </c>
      <c r="C190" s="45" t="s">
        <v>1467</v>
      </c>
      <c r="D190" s="45">
        <v>5</v>
      </c>
      <c r="E190" s="45" t="s">
        <v>1420</v>
      </c>
      <c r="F190" s="45" t="s">
        <v>802</v>
      </c>
      <c r="G190" s="45" t="s">
        <v>1449</v>
      </c>
      <c r="H190" s="45" t="s">
        <v>814</v>
      </c>
      <c r="I190" s="45">
        <v>1000</v>
      </c>
      <c r="J190" s="45" t="s">
        <v>1515</v>
      </c>
      <c r="K190" s="45" t="s">
        <v>1516</v>
      </c>
    </row>
    <row r="191" spans="1:22">
      <c r="A191" s="130" t="s">
        <v>108</v>
      </c>
      <c r="B191" s="46">
        <v>44465</v>
      </c>
      <c r="C191" s="45" t="s">
        <v>1433</v>
      </c>
      <c r="D191" s="45">
        <v>7</v>
      </c>
      <c r="E191" s="45">
        <v>6</v>
      </c>
      <c r="F191" s="45" t="s">
        <v>1444</v>
      </c>
      <c r="G191" s="46">
        <v>44463</v>
      </c>
      <c r="H191" s="45">
        <v>997</v>
      </c>
      <c r="I191" s="45">
        <v>1000</v>
      </c>
      <c r="J191" s="45">
        <v>3</v>
      </c>
      <c r="K191" s="45" t="s">
        <v>826</v>
      </c>
    </row>
    <row r="192" spans="1:22">
      <c r="A192" s="130" t="s">
        <v>109</v>
      </c>
      <c r="B192" s="45" t="s">
        <v>789</v>
      </c>
      <c r="C192" s="45" t="s">
        <v>1498</v>
      </c>
      <c r="D192" s="46">
        <v>44463</v>
      </c>
      <c r="E192" s="45">
        <v>13</v>
      </c>
      <c r="F192" s="45" t="s">
        <v>1468</v>
      </c>
      <c r="G192" s="46">
        <v>44460</v>
      </c>
      <c r="H192" s="45" t="s">
        <v>813</v>
      </c>
      <c r="I192" s="45">
        <v>1000</v>
      </c>
      <c r="J192" s="46">
        <v>44454</v>
      </c>
      <c r="K192" s="47">
        <v>21551</v>
      </c>
    </row>
    <row r="193" spans="1:11">
      <c r="A193" s="130" t="s">
        <v>110</v>
      </c>
      <c r="B193" s="45" t="s">
        <v>1474</v>
      </c>
      <c r="C193" s="45" t="s">
        <v>1479</v>
      </c>
      <c r="D193" s="46">
        <v>44456</v>
      </c>
      <c r="E193" s="45">
        <v>2</v>
      </c>
      <c r="F193" s="45" t="s">
        <v>1493</v>
      </c>
      <c r="G193" s="45" t="s">
        <v>1426</v>
      </c>
      <c r="H193" s="45">
        <v>997</v>
      </c>
      <c r="I193" s="45">
        <v>1000</v>
      </c>
      <c r="J193" s="45">
        <v>3</v>
      </c>
      <c r="K193" s="45" t="s">
        <v>826</v>
      </c>
    </row>
    <row r="194" spans="1:11">
      <c r="A194" s="130" t="s">
        <v>111</v>
      </c>
      <c r="B194" s="45" t="s">
        <v>1484</v>
      </c>
      <c r="C194" s="45" t="s">
        <v>1419</v>
      </c>
      <c r="D194" s="46">
        <v>44462</v>
      </c>
      <c r="E194" s="46">
        <v>44461</v>
      </c>
      <c r="F194" s="45" t="s">
        <v>1460</v>
      </c>
      <c r="G194" s="46">
        <v>44322</v>
      </c>
      <c r="H194" s="45">
        <v>1016</v>
      </c>
      <c r="I194" s="45">
        <v>1000</v>
      </c>
      <c r="J194" s="45">
        <v>-16</v>
      </c>
      <c r="K194" s="45" t="s">
        <v>480</v>
      </c>
    </row>
    <row r="195" spans="1:11">
      <c r="A195" s="130" t="s">
        <v>112</v>
      </c>
      <c r="B195" s="45" t="s">
        <v>1427</v>
      </c>
      <c r="C195" s="45" t="s">
        <v>1471</v>
      </c>
      <c r="D195" s="46">
        <v>44464</v>
      </c>
      <c r="E195" s="45" t="s">
        <v>1424</v>
      </c>
      <c r="F195" s="46">
        <v>44331</v>
      </c>
      <c r="G195" s="45" t="s">
        <v>1469</v>
      </c>
      <c r="H195" s="45">
        <v>997</v>
      </c>
      <c r="I195" s="45">
        <v>1000</v>
      </c>
      <c r="J195" s="45">
        <v>3</v>
      </c>
      <c r="K195" s="45" t="s">
        <v>826</v>
      </c>
    </row>
    <row r="196" spans="1:11">
      <c r="A196" s="130" t="s">
        <v>113</v>
      </c>
      <c r="B196" s="45" t="s">
        <v>1481</v>
      </c>
      <c r="C196" s="45" t="s">
        <v>1489</v>
      </c>
      <c r="D196" s="46">
        <v>44468</v>
      </c>
      <c r="E196" s="46">
        <v>44458</v>
      </c>
      <c r="F196" s="45">
        <v>499</v>
      </c>
      <c r="G196" s="45" t="s">
        <v>1453</v>
      </c>
      <c r="H196" s="45" t="s">
        <v>815</v>
      </c>
      <c r="I196" s="45">
        <v>1000</v>
      </c>
      <c r="J196" s="45" t="s">
        <v>1517</v>
      </c>
      <c r="K196" s="45" t="s">
        <v>1266</v>
      </c>
    </row>
    <row r="197" spans="1:11">
      <c r="A197" s="130" t="s">
        <v>114</v>
      </c>
      <c r="B197" s="45" t="s">
        <v>1446</v>
      </c>
      <c r="C197" s="45" t="s">
        <v>1487</v>
      </c>
      <c r="D197" s="46">
        <v>44465</v>
      </c>
      <c r="E197" s="46">
        <v>44459</v>
      </c>
      <c r="F197" s="45" t="s">
        <v>791</v>
      </c>
      <c r="G197" s="45" t="s">
        <v>1436</v>
      </c>
      <c r="H197" s="45">
        <v>997</v>
      </c>
      <c r="I197" s="45">
        <v>1000</v>
      </c>
      <c r="J197" s="45">
        <v>3</v>
      </c>
      <c r="K197" s="45" t="s">
        <v>826</v>
      </c>
    </row>
    <row r="198" spans="1:11">
      <c r="A198" s="130" t="s">
        <v>115</v>
      </c>
      <c r="B198" s="45" t="s">
        <v>1458</v>
      </c>
      <c r="C198" s="45" t="s">
        <v>1479</v>
      </c>
      <c r="D198" s="45">
        <v>2</v>
      </c>
      <c r="E198" s="45" t="s">
        <v>1434</v>
      </c>
      <c r="F198" s="45" t="s">
        <v>805</v>
      </c>
      <c r="G198" s="45" t="s">
        <v>1465</v>
      </c>
      <c r="H198" s="45" t="s">
        <v>1518</v>
      </c>
      <c r="I198" s="45">
        <v>1000</v>
      </c>
      <c r="J198" s="46">
        <v>44308</v>
      </c>
      <c r="K198" s="47">
        <v>45323</v>
      </c>
    </row>
    <row r="199" spans="1:11">
      <c r="A199" s="130" t="s">
        <v>116</v>
      </c>
      <c r="B199" s="45" t="s">
        <v>1454</v>
      </c>
      <c r="C199" s="45" t="s">
        <v>1433</v>
      </c>
      <c r="D199" s="45">
        <v>14</v>
      </c>
      <c r="E199" s="46">
        <v>44460</v>
      </c>
      <c r="F199" s="45" t="s">
        <v>1496</v>
      </c>
      <c r="G199" s="46">
        <v>44465</v>
      </c>
      <c r="H199" s="45">
        <v>1025</v>
      </c>
      <c r="I199" s="45">
        <v>1000</v>
      </c>
      <c r="J199" s="45">
        <v>-25</v>
      </c>
      <c r="K199" s="45" t="s">
        <v>1510</v>
      </c>
    </row>
    <row r="200" spans="1:11">
      <c r="A200" s="130" t="s">
        <v>117</v>
      </c>
      <c r="B200" s="45" t="s">
        <v>1491</v>
      </c>
      <c r="C200" s="45">
        <v>351</v>
      </c>
      <c r="D200" s="45">
        <v>9</v>
      </c>
      <c r="E200" s="45">
        <v>8</v>
      </c>
      <c r="F200" s="45">
        <v>496</v>
      </c>
      <c r="G200" s="45" t="s">
        <v>1483</v>
      </c>
      <c r="H200" s="45" t="s">
        <v>1519</v>
      </c>
      <c r="I200" s="45">
        <v>1000</v>
      </c>
      <c r="J200" s="45" t="s">
        <v>791</v>
      </c>
      <c r="K200" s="47">
        <v>27089</v>
      </c>
    </row>
    <row r="201" spans="1:11">
      <c r="A201" s="130" t="s">
        <v>118</v>
      </c>
      <c r="B201" s="45" t="s">
        <v>1500</v>
      </c>
      <c r="C201" s="45" t="s">
        <v>1451</v>
      </c>
      <c r="D201" s="45">
        <v>13</v>
      </c>
      <c r="E201" s="45">
        <v>0</v>
      </c>
      <c r="F201" s="45" t="s">
        <v>1452</v>
      </c>
      <c r="G201" s="46">
        <v>44322</v>
      </c>
      <c r="H201" s="45" t="s">
        <v>1520</v>
      </c>
      <c r="I201" s="45">
        <v>1000</v>
      </c>
      <c r="J201" s="46">
        <v>44310</v>
      </c>
      <c r="K201" s="47">
        <v>16103</v>
      </c>
    </row>
    <row r="202" spans="1:11">
      <c r="A202" s="130" t="s">
        <v>119</v>
      </c>
      <c r="B202" s="45">
        <v>326</v>
      </c>
      <c r="C202" s="45" t="s">
        <v>1455</v>
      </c>
      <c r="D202" s="45">
        <v>4</v>
      </c>
      <c r="E202" s="45">
        <v>1</v>
      </c>
      <c r="F202" s="46">
        <v>44332</v>
      </c>
      <c r="G202" s="45" t="s">
        <v>1422</v>
      </c>
      <c r="H202" s="45">
        <v>997</v>
      </c>
      <c r="I202" s="45">
        <v>1000</v>
      </c>
      <c r="J202" s="45">
        <v>3</v>
      </c>
      <c r="K202" s="45" t="s">
        <v>826</v>
      </c>
    </row>
    <row r="203" spans="1:11">
      <c r="A203" s="130" t="s">
        <v>120</v>
      </c>
      <c r="B203" s="45" t="s">
        <v>1466</v>
      </c>
      <c r="C203" s="45" t="s">
        <v>1505</v>
      </c>
      <c r="D203" s="45">
        <v>3</v>
      </c>
      <c r="E203" s="45">
        <v>15</v>
      </c>
      <c r="F203" s="45" t="s">
        <v>1499</v>
      </c>
      <c r="G203" s="46">
        <v>44317</v>
      </c>
      <c r="H203" s="45" t="s">
        <v>1521</v>
      </c>
      <c r="I203" s="45">
        <v>1000</v>
      </c>
      <c r="J203" s="45" t="s">
        <v>1522</v>
      </c>
      <c r="K203" s="47">
        <v>15797</v>
      </c>
    </row>
    <row r="204" spans="1:11">
      <c r="A204" s="130" t="s">
        <v>121</v>
      </c>
      <c r="B204" s="45" t="s">
        <v>1497</v>
      </c>
      <c r="C204" s="45" t="s">
        <v>1501</v>
      </c>
      <c r="D204" s="45">
        <v>11</v>
      </c>
      <c r="E204" s="45">
        <v>9</v>
      </c>
      <c r="F204" s="45" t="s">
        <v>1472</v>
      </c>
      <c r="G204" s="45" t="s">
        <v>1473</v>
      </c>
      <c r="H204" s="45" t="s">
        <v>1523</v>
      </c>
      <c r="I204" s="45">
        <v>1000</v>
      </c>
      <c r="J204" s="46">
        <v>44319</v>
      </c>
      <c r="K204" s="45" t="s">
        <v>739</v>
      </c>
    </row>
    <row r="205" spans="1:11">
      <c r="A205" s="130" t="s">
        <v>122</v>
      </c>
      <c r="B205" s="45" t="s">
        <v>1494</v>
      </c>
      <c r="C205" s="45" t="s">
        <v>1501</v>
      </c>
      <c r="D205" s="45">
        <v>12</v>
      </c>
      <c r="E205" s="45">
        <v>16</v>
      </c>
      <c r="F205" s="45" t="s">
        <v>1464</v>
      </c>
      <c r="G205" s="45" t="s">
        <v>1445</v>
      </c>
      <c r="H205" s="45" t="s">
        <v>1524</v>
      </c>
      <c r="I205" s="45">
        <v>1000</v>
      </c>
      <c r="J205" s="45" t="s">
        <v>1525</v>
      </c>
      <c r="K205" s="45" t="s">
        <v>1526</v>
      </c>
    </row>
    <row r="206" spans="1:11">
      <c r="A206" s="130" t="s">
        <v>123</v>
      </c>
      <c r="B206" s="45">
        <v>327</v>
      </c>
      <c r="C206" s="45" t="s">
        <v>1485</v>
      </c>
      <c r="D206" s="46">
        <v>44459</v>
      </c>
      <c r="E206" s="46">
        <v>44462</v>
      </c>
      <c r="F206" s="45">
        <v>0</v>
      </c>
      <c r="G206" s="45" t="s">
        <v>1431</v>
      </c>
      <c r="H206" s="45">
        <v>997</v>
      </c>
      <c r="I206" s="45">
        <v>1000</v>
      </c>
      <c r="J206" s="45">
        <v>3</v>
      </c>
      <c r="K206" s="45" t="s">
        <v>826</v>
      </c>
    </row>
    <row r="207" spans="1:11">
      <c r="A207" s="130" t="s">
        <v>124</v>
      </c>
      <c r="B207" s="45" t="s">
        <v>1462</v>
      </c>
      <c r="C207" s="45" t="s">
        <v>1428</v>
      </c>
      <c r="D207" s="45">
        <v>15</v>
      </c>
      <c r="E207" s="45">
        <v>14</v>
      </c>
      <c r="F207" s="45" t="s">
        <v>1490</v>
      </c>
      <c r="G207" s="46">
        <v>44462</v>
      </c>
      <c r="H207" s="45" t="s">
        <v>1527</v>
      </c>
      <c r="I207" s="45">
        <v>1000</v>
      </c>
      <c r="J207" s="45" t="s">
        <v>1528</v>
      </c>
      <c r="K207" s="45" t="s">
        <v>1529</v>
      </c>
    </row>
    <row r="208" spans="1:11">
      <c r="A208" s="130" t="s">
        <v>125</v>
      </c>
      <c r="B208" s="45" t="s">
        <v>1437</v>
      </c>
      <c r="C208" s="45" t="s">
        <v>1443</v>
      </c>
      <c r="D208" s="46">
        <v>44460</v>
      </c>
      <c r="E208" s="45" t="s">
        <v>1439</v>
      </c>
      <c r="F208" s="45" t="s">
        <v>803</v>
      </c>
      <c r="G208" s="45" t="s">
        <v>1461</v>
      </c>
      <c r="H208" s="45">
        <v>997</v>
      </c>
      <c r="I208" s="45">
        <v>1000</v>
      </c>
      <c r="J208" s="45">
        <v>3</v>
      </c>
      <c r="K208" s="45" t="s">
        <v>826</v>
      </c>
    </row>
    <row r="209" spans="1:11">
      <c r="A209" s="130" t="s">
        <v>126</v>
      </c>
      <c r="B209" s="45" t="s">
        <v>788</v>
      </c>
      <c r="C209" s="45" t="s">
        <v>1423</v>
      </c>
      <c r="D209" s="46">
        <v>44457</v>
      </c>
      <c r="E209" s="45">
        <v>11</v>
      </c>
      <c r="F209" s="45" t="s">
        <v>1448</v>
      </c>
      <c r="G209" s="46">
        <v>44466</v>
      </c>
      <c r="H209" s="45" t="s">
        <v>1530</v>
      </c>
      <c r="I209" s="45">
        <v>1000</v>
      </c>
      <c r="J209" s="45" t="s">
        <v>1531</v>
      </c>
      <c r="K209" s="45" t="s">
        <v>1532</v>
      </c>
    </row>
    <row r="210" spans="1:11">
      <c r="A210" s="130" t="s">
        <v>127</v>
      </c>
      <c r="B210" s="45" t="s">
        <v>1486</v>
      </c>
      <c r="C210" s="45" t="s">
        <v>1492</v>
      </c>
      <c r="D210" s="46">
        <v>44455</v>
      </c>
      <c r="E210" s="46">
        <v>44456</v>
      </c>
      <c r="F210" s="45" t="s">
        <v>1476</v>
      </c>
      <c r="G210" s="46">
        <v>44461</v>
      </c>
      <c r="H210" s="45" t="s">
        <v>1523</v>
      </c>
      <c r="I210" s="45">
        <v>1000</v>
      </c>
      <c r="J210" s="46">
        <v>44319</v>
      </c>
      <c r="K210" s="45" t="s">
        <v>739</v>
      </c>
    </row>
    <row r="211" spans="1:11">
      <c r="A211" s="130" t="s">
        <v>128</v>
      </c>
      <c r="B211" s="45" t="s">
        <v>1483</v>
      </c>
      <c r="C211" s="45" t="s">
        <v>1463</v>
      </c>
      <c r="D211" s="46">
        <v>44461</v>
      </c>
      <c r="E211" s="45">
        <v>7</v>
      </c>
      <c r="F211" s="45" t="s">
        <v>1440</v>
      </c>
      <c r="G211" s="45">
        <v>0</v>
      </c>
      <c r="H211" s="45">
        <v>997</v>
      </c>
      <c r="I211" s="45">
        <v>1000</v>
      </c>
      <c r="J211" s="45">
        <v>3</v>
      </c>
      <c r="K211" s="45" t="s">
        <v>826</v>
      </c>
    </row>
    <row r="212" spans="1:11">
      <c r="A212" s="130" t="s">
        <v>762</v>
      </c>
      <c r="B212" s="45" t="s">
        <v>1488</v>
      </c>
      <c r="C212" s="45" t="s">
        <v>1475</v>
      </c>
      <c r="D212" s="46">
        <v>44458</v>
      </c>
      <c r="E212" s="45">
        <v>10</v>
      </c>
      <c r="F212" s="45" t="s">
        <v>1456</v>
      </c>
      <c r="G212" s="46">
        <v>44460</v>
      </c>
      <c r="H212" s="45" t="s">
        <v>706</v>
      </c>
      <c r="I212" s="45">
        <v>1000</v>
      </c>
      <c r="J212" s="45" t="s">
        <v>1533</v>
      </c>
      <c r="K212" s="45" t="s">
        <v>1534</v>
      </c>
    </row>
    <row r="213" spans="1:11">
      <c r="A213" s="130" t="s">
        <v>763</v>
      </c>
      <c r="B213" s="45" t="s">
        <v>1478</v>
      </c>
      <c r="C213" s="45" t="s">
        <v>1447</v>
      </c>
      <c r="D213" s="46">
        <v>44466</v>
      </c>
      <c r="E213" s="45">
        <v>12</v>
      </c>
      <c r="F213" s="45">
        <v>498</v>
      </c>
      <c r="G213" s="45" t="s">
        <v>1480</v>
      </c>
      <c r="H213" s="45" t="s">
        <v>1023</v>
      </c>
      <c r="I213" s="45">
        <v>1000</v>
      </c>
      <c r="J213" s="45" t="s">
        <v>1535</v>
      </c>
      <c r="K213" s="45" t="s">
        <v>1536</v>
      </c>
    </row>
    <row r="214" spans="1:11">
      <c r="A214" s="130" t="s">
        <v>764</v>
      </c>
      <c r="B214" s="45" t="s">
        <v>1470</v>
      </c>
      <c r="C214" s="45">
        <v>352</v>
      </c>
      <c r="D214" s="45">
        <v>16</v>
      </c>
      <c r="E214" s="46">
        <v>44312</v>
      </c>
      <c r="F214" s="45">
        <v>497</v>
      </c>
      <c r="G214" s="45" t="s">
        <v>1457</v>
      </c>
      <c r="H214" s="45">
        <v>1017</v>
      </c>
      <c r="I214" s="45">
        <v>1000</v>
      </c>
      <c r="J214" s="45">
        <v>-17</v>
      </c>
      <c r="K214" s="45" t="s">
        <v>1537</v>
      </c>
    </row>
    <row r="215" spans="1:11">
      <c r="A215" s="130" t="s">
        <v>765</v>
      </c>
      <c r="B215" s="45" t="s">
        <v>1432</v>
      </c>
      <c r="C215" s="45" t="s">
        <v>1504</v>
      </c>
      <c r="D215" s="45">
        <v>0</v>
      </c>
      <c r="E215" s="46">
        <v>44457</v>
      </c>
      <c r="F215" s="45" t="s">
        <v>1502</v>
      </c>
      <c r="G215" s="45" t="s">
        <v>1441</v>
      </c>
      <c r="H215" s="45">
        <v>997</v>
      </c>
      <c r="I215" s="45">
        <v>1000</v>
      </c>
      <c r="J215" s="45">
        <v>3</v>
      </c>
      <c r="K215" s="45" t="s">
        <v>826</v>
      </c>
    </row>
    <row r="217" spans="1:11">
      <c r="A217" s="48" t="s">
        <v>775</v>
      </c>
      <c r="B217" s="49">
        <v>1856</v>
      </c>
    </row>
    <row r="218" spans="1:11">
      <c r="A218" s="48" t="s">
        <v>776</v>
      </c>
      <c r="B218" s="49">
        <v>351</v>
      </c>
    </row>
    <row r="219" spans="1:11">
      <c r="A219" s="48" t="s">
        <v>777</v>
      </c>
      <c r="B219" s="49" t="s">
        <v>1538</v>
      </c>
    </row>
    <row r="220" spans="1:11">
      <c r="A220" s="48" t="s">
        <v>778</v>
      </c>
      <c r="B220" s="49">
        <v>31000</v>
      </c>
    </row>
    <row r="221" spans="1:11">
      <c r="A221" s="48" t="s">
        <v>779</v>
      </c>
      <c r="B221" s="49" t="s">
        <v>1539</v>
      </c>
    </row>
    <row r="222" spans="1:11">
      <c r="A222" s="48" t="s">
        <v>780</v>
      </c>
      <c r="B222" s="49"/>
    </row>
    <row r="223" spans="1:11">
      <c r="A223" s="48" t="s">
        <v>781</v>
      </c>
      <c r="B223" s="49"/>
    </row>
    <row r="224" spans="1:11">
      <c r="A224" s="48" t="s">
        <v>782</v>
      </c>
      <c r="B224" s="49">
        <v>0</v>
      </c>
    </row>
    <row r="226" spans="1:1">
      <c r="A226" s="50" t="s">
        <v>170</v>
      </c>
    </row>
    <row r="228" spans="1:1">
      <c r="A228" t="s">
        <v>783</v>
      </c>
    </row>
    <row r="229" spans="1:1">
      <c r="A229" t="s">
        <v>795</v>
      </c>
    </row>
  </sheetData>
  <sortState xmlns:xlrd2="http://schemas.microsoft.com/office/spreadsheetml/2017/richdata2" ref="A2:N5">
    <sortCondition ref="A2"/>
  </sortState>
  <conditionalFormatting sqref="F6:F32 I6:I32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:I3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:J3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32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F3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:E3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:D3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H3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G3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:I3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3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D3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2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3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3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:I3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3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3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L3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9:L6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9:N6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9:M6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226" r:id="rId1" display="https://miau.my-x.hu/myx-free/coco/test/724478120210623145313.html" xr:uid="{00000000-0004-0000-0500-000000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02"/>
  <sheetViews>
    <sheetView tabSelected="1" zoomScale="37" zoomScaleNormal="115" workbookViewId="0"/>
  </sheetViews>
  <sheetFormatPr defaultColWidth="9.109375" defaultRowHeight="14.4"/>
  <cols>
    <col min="8" max="8" width="12.88671875" customWidth="1"/>
    <col min="9" max="9" width="12.88671875" style="11" customWidth="1"/>
    <col min="13" max="13" width="9.109375" style="11"/>
    <col min="23" max="23" width="11.33203125" bestFit="1" customWidth="1"/>
    <col min="25" max="25" width="19.44140625" bestFit="1" customWidth="1"/>
  </cols>
  <sheetData>
    <row r="1" spans="1:30" ht="69.599999999999994" thickBot="1">
      <c r="A1" s="2" t="s">
        <v>28</v>
      </c>
      <c r="B1" s="141" t="s">
        <v>830</v>
      </c>
      <c r="C1" s="142" t="s">
        <v>831</v>
      </c>
      <c r="D1" s="142" t="s">
        <v>29</v>
      </c>
      <c r="F1" s="141" t="s">
        <v>830</v>
      </c>
      <c r="G1" s="142" t="s">
        <v>837</v>
      </c>
      <c r="H1" s="156" t="s">
        <v>844</v>
      </c>
      <c r="I1" s="159"/>
      <c r="J1" s="157" t="s">
        <v>830</v>
      </c>
      <c r="K1" s="142" t="s">
        <v>832</v>
      </c>
      <c r="N1" s="141" t="s">
        <v>830</v>
      </c>
      <c r="O1" s="142" t="s">
        <v>833</v>
      </c>
      <c r="P1" s="3"/>
      <c r="R1" s="141" t="s">
        <v>830</v>
      </c>
      <c r="S1" s="142" t="s">
        <v>64</v>
      </c>
      <c r="V1" t="s">
        <v>184</v>
      </c>
      <c r="W1" t="s">
        <v>837</v>
      </c>
      <c r="X1" t="s">
        <v>844</v>
      </c>
      <c r="Y1" t="s">
        <v>827</v>
      </c>
      <c r="Z1" t="s">
        <v>1542</v>
      </c>
      <c r="AA1" t="s">
        <v>839</v>
      </c>
      <c r="AB1" t="s">
        <v>829</v>
      </c>
      <c r="AC1" t="s">
        <v>833</v>
      </c>
      <c r="AD1" t="s">
        <v>1543</v>
      </c>
    </row>
    <row r="2" spans="1:30" ht="16.2" thickTop="1">
      <c r="A2" s="1">
        <v>1</v>
      </c>
      <c r="B2" s="143" t="s">
        <v>17</v>
      </c>
      <c r="C2" s="144">
        <v>21.37</v>
      </c>
      <c r="D2" s="144">
        <v>78.63</v>
      </c>
      <c r="F2" s="143" t="s">
        <v>17</v>
      </c>
      <c r="G2" s="145">
        <v>8507786</v>
      </c>
      <c r="H2" s="161">
        <v>83858</v>
      </c>
      <c r="I2" s="160"/>
      <c r="J2" s="158" t="s">
        <v>17</v>
      </c>
      <c r="K2" s="147">
        <v>79.19</v>
      </c>
      <c r="N2" s="143" t="s">
        <v>17</v>
      </c>
      <c r="O2" s="144">
        <v>71.790000000000006</v>
      </c>
      <c r="R2" s="143" t="s">
        <v>17</v>
      </c>
      <c r="S2" s="147" t="s">
        <v>74</v>
      </c>
      <c r="V2" t="s">
        <v>1540</v>
      </c>
      <c r="W2" s="116">
        <v>2880913</v>
      </c>
      <c r="X2" s="191">
        <v>28748</v>
      </c>
      <c r="Y2" s="198">
        <v>10766000000.299999</v>
      </c>
      <c r="Z2" s="199">
        <v>0.12330000000000001</v>
      </c>
      <c r="AA2" s="200">
        <v>41.64</v>
      </c>
      <c r="AB2" s="200">
        <v>50.66</v>
      </c>
      <c r="AC2" s="200">
        <v>36.17</v>
      </c>
      <c r="AD2" s="201">
        <v>17.2</v>
      </c>
    </row>
    <row r="3" spans="1:30" ht="15.6">
      <c r="A3" s="1">
        <v>3</v>
      </c>
      <c r="B3" s="143" t="s">
        <v>15</v>
      </c>
      <c r="C3" s="144">
        <v>42.46</v>
      </c>
      <c r="D3" s="144">
        <v>57.54</v>
      </c>
      <c r="F3" s="143" t="s">
        <v>15</v>
      </c>
      <c r="G3" s="145">
        <v>11203992</v>
      </c>
      <c r="H3" s="161">
        <v>30510</v>
      </c>
      <c r="I3" s="160"/>
      <c r="J3" s="158" t="s">
        <v>15</v>
      </c>
      <c r="K3" s="147">
        <v>79.44</v>
      </c>
      <c r="N3" s="143" t="s">
        <v>15</v>
      </c>
      <c r="O3" s="144">
        <v>72.97</v>
      </c>
      <c r="R3" s="143" t="s">
        <v>15</v>
      </c>
      <c r="S3" s="148">
        <v>0.36</v>
      </c>
      <c r="V3" t="s">
        <v>32</v>
      </c>
      <c r="W3" s="129">
        <v>8772228</v>
      </c>
      <c r="X3" s="195">
        <v>88361</v>
      </c>
      <c r="Y3" s="198">
        <v>46467000000.5</v>
      </c>
      <c r="Z3" s="199">
        <v>0.1091</v>
      </c>
      <c r="AA3" s="200">
        <v>38.26</v>
      </c>
      <c r="AB3" s="200">
        <v>52.56</v>
      </c>
      <c r="AC3" s="200">
        <v>35.39</v>
      </c>
      <c r="AD3" s="201">
        <v>20.399999999999999</v>
      </c>
    </row>
    <row r="4" spans="1:30" ht="15.6">
      <c r="A4" s="1">
        <v>5</v>
      </c>
      <c r="B4" s="143" t="s">
        <v>23</v>
      </c>
      <c r="C4" s="144">
        <v>40</v>
      </c>
      <c r="D4" s="144">
        <v>60</v>
      </c>
      <c r="F4" s="143" t="s">
        <v>23</v>
      </c>
      <c r="G4" s="146">
        <v>7245677</v>
      </c>
      <c r="H4" s="161">
        <v>110912</v>
      </c>
      <c r="I4" s="160"/>
      <c r="J4" s="158" t="s">
        <v>23</v>
      </c>
      <c r="K4" s="147">
        <v>54.04</v>
      </c>
      <c r="L4" s="1"/>
      <c r="M4" s="1"/>
      <c r="N4" s="143" t="s">
        <v>23</v>
      </c>
      <c r="O4" s="144">
        <v>37.17</v>
      </c>
      <c r="R4" s="143" t="s">
        <v>23</v>
      </c>
      <c r="S4" s="147" t="s">
        <v>79</v>
      </c>
      <c r="V4" t="s">
        <v>1541</v>
      </c>
      <c r="W4" s="127">
        <v>83429607</v>
      </c>
      <c r="X4" s="196">
        <v>783562</v>
      </c>
      <c r="Y4" s="198">
        <v>680000000000</v>
      </c>
      <c r="Z4" s="199">
        <v>0.1371</v>
      </c>
      <c r="AA4" s="200">
        <v>39.53</v>
      </c>
      <c r="AB4" s="200">
        <v>69.36</v>
      </c>
      <c r="AC4" s="200">
        <v>35.21</v>
      </c>
      <c r="AD4" s="201">
        <v>17.3</v>
      </c>
    </row>
    <row r="5" spans="1:30" ht="16.2" thickBot="1">
      <c r="A5" s="1">
        <v>6</v>
      </c>
      <c r="B5" s="143" t="s">
        <v>6</v>
      </c>
      <c r="C5" s="144">
        <v>24.69</v>
      </c>
      <c r="D5" s="144">
        <v>75.31</v>
      </c>
      <c r="F5" s="143" t="s">
        <v>6</v>
      </c>
      <c r="G5" s="145">
        <v>4246700</v>
      </c>
      <c r="H5" s="161">
        <v>56594</v>
      </c>
      <c r="I5" s="160"/>
      <c r="J5" s="158" t="s">
        <v>6</v>
      </c>
      <c r="K5" s="147">
        <v>64.14</v>
      </c>
      <c r="L5" s="1"/>
      <c r="M5" s="1"/>
      <c r="N5" s="143" t="s">
        <v>6</v>
      </c>
      <c r="O5" s="144">
        <v>49.18</v>
      </c>
      <c r="R5" s="143" t="s">
        <v>6</v>
      </c>
      <c r="S5" s="148">
        <v>0.22</v>
      </c>
      <c r="V5" t="s">
        <v>30</v>
      </c>
      <c r="W5" s="114">
        <v>43993643</v>
      </c>
      <c r="X5" s="192">
        <v>603628</v>
      </c>
      <c r="Y5" s="241">
        <v>137000000000</v>
      </c>
      <c r="Z5" s="242">
        <v>8.5000000000000006E-2</v>
      </c>
      <c r="AA5" s="243">
        <v>48.28</v>
      </c>
      <c r="AB5" s="243">
        <v>50.95</v>
      </c>
      <c r="AC5" s="243">
        <v>27.94</v>
      </c>
      <c r="AD5" s="244">
        <v>25</v>
      </c>
    </row>
    <row r="6" spans="1:30" ht="29.4" thickTop="1">
      <c r="A6" s="1">
        <v>8</v>
      </c>
      <c r="B6" s="143" t="s">
        <v>26</v>
      </c>
      <c r="C6" s="144">
        <v>26.66</v>
      </c>
      <c r="D6" s="144">
        <v>73.34</v>
      </c>
      <c r="F6" s="143" t="s">
        <v>11</v>
      </c>
      <c r="G6" s="145">
        <v>858000</v>
      </c>
      <c r="H6" s="161">
        <v>9250</v>
      </c>
      <c r="I6" s="160"/>
      <c r="J6" s="158" t="s">
        <v>26</v>
      </c>
      <c r="K6" s="147">
        <v>74.709999999999994</v>
      </c>
      <c r="L6" s="1"/>
      <c r="M6" s="1"/>
      <c r="N6" s="143" t="s">
        <v>26</v>
      </c>
      <c r="O6" s="144">
        <v>45.12</v>
      </c>
      <c r="R6" s="143" t="s">
        <v>11</v>
      </c>
      <c r="S6" s="147" t="s">
        <v>66</v>
      </c>
    </row>
    <row r="7" spans="1:30" ht="28.8">
      <c r="A7" s="1">
        <v>9</v>
      </c>
      <c r="B7" s="143" t="s">
        <v>14</v>
      </c>
      <c r="C7" s="144">
        <v>24.25</v>
      </c>
      <c r="D7" s="144">
        <v>75.75</v>
      </c>
      <c r="F7" s="143" t="s">
        <v>26</v>
      </c>
      <c r="G7" s="145">
        <v>10512419</v>
      </c>
      <c r="H7" s="161">
        <v>78866</v>
      </c>
      <c r="I7" s="160"/>
      <c r="J7" s="158" t="s">
        <v>14</v>
      </c>
      <c r="K7" s="147">
        <v>79.41</v>
      </c>
      <c r="L7" s="1"/>
      <c r="M7" s="1"/>
      <c r="N7" s="143" t="s">
        <v>14</v>
      </c>
      <c r="O7" s="144">
        <v>81.38</v>
      </c>
      <c r="R7" s="143" t="s">
        <v>61</v>
      </c>
      <c r="S7" s="147" t="s">
        <v>82</v>
      </c>
    </row>
    <row r="8" spans="1:30">
      <c r="A8" s="1">
        <v>13</v>
      </c>
      <c r="B8" s="143" t="s">
        <v>34</v>
      </c>
      <c r="C8" s="144">
        <v>20.8</v>
      </c>
      <c r="D8" s="144">
        <v>79.2</v>
      </c>
      <c r="F8" s="143" t="s">
        <v>14</v>
      </c>
      <c r="G8" s="145">
        <v>5627235</v>
      </c>
      <c r="H8" s="161">
        <v>43094</v>
      </c>
      <c r="I8" s="160"/>
      <c r="J8" s="158" t="s">
        <v>34</v>
      </c>
      <c r="K8" s="147">
        <v>72.12</v>
      </c>
      <c r="L8" s="1"/>
      <c r="M8" s="1"/>
      <c r="N8" s="143" t="s">
        <v>34</v>
      </c>
      <c r="O8" s="144">
        <v>51.01</v>
      </c>
      <c r="R8" s="143" t="s">
        <v>14</v>
      </c>
      <c r="S8" s="147" t="s">
        <v>73</v>
      </c>
    </row>
    <row r="9" spans="1:30">
      <c r="A9" s="1">
        <v>15</v>
      </c>
      <c r="B9" s="143" t="s">
        <v>9</v>
      </c>
      <c r="C9" s="144">
        <v>22.8</v>
      </c>
      <c r="D9" s="144">
        <v>77.2</v>
      </c>
      <c r="F9" s="143" t="s">
        <v>8</v>
      </c>
      <c r="G9" s="145">
        <v>1315819</v>
      </c>
      <c r="H9" s="161">
        <v>45226</v>
      </c>
      <c r="I9" s="160"/>
      <c r="J9" s="158" t="s">
        <v>9</v>
      </c>
      <c r="K9" s="147">
        <v>73.489999999999995</v>
      </c>
      <c r="L9" s="1"/>
      <c r="M9" s="1"/>
      <c r="N9" s="143" t="s">
        <v>9</v>
      </c>
      <c r="O9" s="144">
        <v>72.819999999999993</v>
      </c>
      <c r="R9" s="143" t="s">
        <v>34</v>
      </c>
      <c r="S9" s="147" t="s">
        <v>71</v>
      </c>
    </row>
    <row r="10" spans="1:30">
      <c r="A10" s="1">
        <v>17</v>
      </c>
      <c r="B10" s="143" t="s">
        <v>12</v>
      </c>
      <c r="C10" s="144">
        <v>46.39</v>
      </c>
      <c r="D10" s="144">
        <v>53.61</v>
      </c>
      <c r="F10" s="143" t="s">
        <v>9</v>
      </c>
      <c r="G10" s="146">
        <v>5451270</v>
      </c>
      <c r="H10" s="161">
        <v>337030</v>
      </c>
      <c r="I10" s="160"/>
      <c r="J10" s="158" t="s">
        <v>12</v>
      </c>
      <c r="K10" s="147">
        <v>78.55</v>
      </c>
      <c r="L10" s="1"/>
      <c r="M10" s="1"/>
      <c r="N10" s="143" t="s">
        <v>12</v>
      </c>
      <c r="O10" s="144">
        <v>74.849999999999994</v>
      </c>
      <c r="R10" s="143" t="s">
        <v>9</v>
      </c>
      <c r="S10" s="147" t="s">
        <v>68</v>
      </c>
    </row>
    <row r="11" spans="1:30">
      <c r="A11" s="1">
        <v>18</v>
      </c>
      <c r="B11" s="143" t="s">
        <v>22</v>
      </c>
      <c r="C11" s="144">
        <v>34.51</v>
      </c>
      <c r="D11" s="144">
        <v>65.489999999999995</v>
      </c>
      <c r="F11" s="143" t="s">
        <v>12</v>
      </c>
      <c r="G11" s="145">
        <v>65856609</v>
      </c>
      <c r="H11" s="161">
        <v>643548</v>
      </c>
      <c r="I11" s="160"/>
      <c r="J11" s="158" t="s">
        <v>22</v>
      </c>
      <c r="K11" s="147">
        <v>74.319999999999993</v>
      </c>
      <c r="L11" s="1"/>
      <c r="M11" s="1"/>
      <c r="N11" s="143" t="s">
        <v>22</v>
      </c>
      <c r="O11" s="144">
        <v>67.62</v>
      </c>
      <c r="R11" s="143" t="s">
        <v>12</v>
      </c>
      <c r="S11" s="147" t="s">
        <v>72</v>
      </c>
    </row>
    <row r="12" spans="1:30">
      <c r="A12" s="1">
        <v>20</v>
      </c>
      <c r="B12" s="143" t="s">
        <v>31</v>
      </c>
      <c r="C12" s="144">
        <v>38.57</v>
      </c>
      <c r="D12" s="144">
        <v>61.43</v>
      </c>
      <c r="F12" s="143" t="s">
        <v>22</v>
      </c>
      <c r="G12" s="146">
        <v>83000000</v>
      </c>
      <c r="H12" s="161">
        <v>357021</v>
      </c>
      <c r="I12" s="160"/>
      <c r="J12" s="158" t="s">
        <v>31</v>
      </c>
      <c r="K12" s="147">
        <v>55.16</v>
      </c>
      <c r="L12" s="1"/>
      <c r="M12" s="1"/>
      <c r="N12" s="143" t="s">
        <v>31</v>
      </c>
      <c r="O12" s="144">
        <v>56.66</v>
      </c>
      <c r="R12" s="143" t="s">
        <v>22</v>
      </c>
      <c r="S12" s="147" t="s">
        <v>78</v>
      </c>
    </row>
    <row r="13" spans="1:30">
      <c r="A13" s="1">
        <v>21</v>
      </c>
      <c r="B13" s="143" t="s">
        <v>33</v>
      </c>
      <c r="C13" s="144">
        <v>35.17</v>
      </c>
      <c r="D13" s="144">
        <v>64.83</v>
      </c>
      <c r="F13" s="143" t="s">
        <v>0</v>
      </c>
      <c r="G13" s="146">
        <v>10992589</v>
      </c>
      <c r="H13" s="161">
        <v>131957</v>
      </c>
      <c r="I13" s="160"/>
      <c r="J13" s="158" t="s">
        <v>33</v>
      </c>
      <c r="K13" s="147">
        <v>48.24</v>
      </c>
      <c r="L13" s="1"/>
      <c r="M13" s="1"/>
      <c r="N13" s="143" t="s">
        <v>33</v>
      </c>
      <c r="O13" s="144">
        <v>42.03</v>
      </c>
      <c r="R13" s="143" t="s">
        <v>31</v>
      </c>
      <c r="S13" s="147" t="s">
        <v>76</v>
      </c>
    </row>
    <row r="14" spans="1:30">
      <c r="A14" s="1">
        <v>22</v>
      </c>
      <c r="B14" s="143" t="s">
        <v>18</v>
      </c>
      <c r="C14" s="144">
        <v>44.52</v>
      </c>
      <c r="D14" s="144">
        <v>55.48</v>
      </c>
      <c r="F14" s="143" t="s">
        <v>19</v>
      </c>
      <c r="G14" s="146">
        <v>9879000</v>
      </c>
      <c r="H14" s="161">
        <v>93030</v>
      </c>
      <c r="I14" s="160"/>
      <c r="J14" s="158" t="s">
        <v>18</v>
      </c>
      <c r="K14" s="147">
        <v>48.58</v>
      </c>
      <c r="L14" s="1"/>
      <c r="M14" s="1"/>
      <c r="N14" s="143" t="s">
        <v>18</v>
      </c>
      <c r="O14" s="144">
        <v>75.349999999999994</v>
      </c>
      <c r="R14" s="143" t="s">
        <v>33</v>
      </c>
      <c r="S14" s="147" t="s">
        <v>82</v>
      </c>
    </row>
    <row r="15" spans="1:30">
      <c r="A15" s="1">
        <v>23</v>
      </c>
      <c r="B15" s="143" t="s">
        <v>2</v>
      </c>
      <c r="C15" s="144">
        <v>45.02</v>
      </c>
      <c r="D15" s="144">
        <v>54.98</v>
      </c>
      <c r="F15" s="143" t="s">
        <v>18</v>
      </c>
      <c r="G15" s="145">
        <v>4604029</v>
      </c>
      <c r="H15" s="161">
        <v>70280</v>
      </c>
      <c r="I15" s="160"/>
      <c r="J15" s="158" t="s">
        <v>2</v>
      </c>
      <c r="K15" s="147">
        <v>67.14</v>
      </c>
      <c r="L15" s="1"/>
      <c r="M15" s="1"/>
      <c r="N15" s="143" t="s">
        <v>2</v>
      </c>
      <c r="O15" s="144">
        <v>69.25</v>
      </c>
      <c r="R15" s="143" t="s">
        <v>18</v>
      </c>
      <c r="S15" s="147" t="s">
        <v>65</v>
      </c>
    </row>
    <row r="16" spans="1:30">
      <c r="A16" s="1">
        <v>24</v>
      </c>
      <c r="B16" s="143" t="s">
        <v>5</v>
      </c>
      <c r="C16" s="144">
        <v>36.770000000000003</v>
      </c>
      <c r="D16" s="144">
        <v>63.23</v>
      </c>
      <c r="F16" s="143" t="s">
        <v>2</v>
      </c>
      <c r="G16" s="146">
        <v>60782668</v>
      </c>
      <c r="H16" s="161">
        <v>301320</v>
      </c>
      <c r="I16" s="160"/>
      <c r="J16" s="158" t="s">
        <v>5</v>
      </c>
      <c r="K16" s="147">
        <v>59.71</v>
      </c>
      <c r="L16" s="1"/>
      <c r="M16" s="1"/>
      <c r="N16" s="143" t="s">
        <v>5</v>
      </c>
      <c r="O16" s="144">
        <v>49.23</v>
      </c>
      <c r="R16" s="143" t="s">
        <v>2</v>
      </c>
      <c r="S16" s="147" t="s">
        <v>83</v>
      </c>
    </row>
    <row r="17" spans="1:19">
      <c r="A17" s="1">
        <v>25</v>
      </c>
      <c r="B17" s="143" t="s">
        <v>4</v>
      </c>
      <c r="C17" s="144">
        <v>36.51</v>
      </c>
      <c r="D17" s="144">
        <v>63.49</v>
      </c>
      <c r="F17" s="143" t="s">
        <v>5</v>
      </c>
      <c r="G17" s="146">
        <v>2001468</v>
      </c>
      <c r="H17" s="161">
        <v>64589</v>
      </c>
      <c r="I17" s="160"/>
      <c r="J17" s="158" t="s">
        <v>4</v>
      </c>
      <c r="K17" s="147">
        <v>67.58</v>
      </c>
      <c r="L17" s="1"/>
      <c r="M17" s="1"/>
      <c r="N17" s="143" t="s">
        <v>4</v>
      </c>
      <c r="O17" s="144">
        <v>45.91</v>
      </c>
      <c r="R17" s="143" t="s">
        <v>5</v>
      </c>
      <c r="S17" s="147" t="s">
        <v>74</v>
      </c>
    </row>
    <row r="18" spans="1:19" ht="28.8">
      <c r="A18" s="1">
        <v>26</v>
      </c>
      <c r="B18" s="143" t="s">
        <v>10</v>
      </c>
      <c r="C18" s="144">
        <v>29.07</v>
      </c>
      <c r="D18" s="144">
        <v>70.930000000000007</v>
      </c>
      <c r="F18" s="143" t="s">
        <v>4</v>
      </c>
      <c r="G18" s="145">
        <v>2943472</v>
      </c>
      <c r="H18" s="161">
        <v>65200</v>
      </c>
      <c r="I18" s="160"/>
      <c r="J18" s="158" t="s">
        <v>21</v>
      </c>
      <c r="K18" s="147">
        <v>77.81</v>
      </c>
      <c r="L18" s="1"/>
      <c r="M18" s="1"/>
      <c r="N18" s="143" t="s">
        <v>10</v>
      </c>
      <c r="O18" s="144">
        <v>86.09</v>
      </c>
      <c r="R18" s="143" t="s">
        <v>4</v>
      </c>
      <c r="S18" s="147" t="s">
        <v>70</v>
      </c>
    </row>
    <row r="19" spans="1:19" ht="28.8">
      <c r="A19" s="1">
        <v>27</v>
      </c>
      <c r="B19" s="143" t="s">
        <v>24</v>
      </c>
      <c r="C19" s="144">
        <v>33.53</v>
      </c>
      <c r="D19" s="144">
        <v>66.47</v>
      </c>
      <c r="F19" s="143" t="s">
        <v>10</v>
      </c>
      <c r="G19" s="146">
        <v>549680</v>
      </c>
      <c r="H19" s="161">
        <v>2586</v>
      </c>
      <c r="I19" s="160"/>
      <c r="J19" s="158" t="s">
        <v>25</v>
      </c>
      <c r="K19" s="147">
        <v>62.15</v>
      </c>
      <c r="N19" s="143" t="s">
        <v>24</v>
      </c>
      <c r="O19" s="144">
        <v>63.32</v>
      </c>
      <c r="R19" s="143" t="s">
        <v>10</v>
      </c>
      <c r="S19" s="147" t="s">
        <v>67</v>
      </c>
    </row>
    <row r="20" spans="1:19" ht="28.8">
      <c r="A20" s="1">
        <v>28</v>
      </c>
      <c r="B20" s="143" t="s">
        <v>21</v>
      </c>
      <c r="C20" s="144">
        <v>28.57</v>
      </c>
      <c r="D20" s="144">
        <v>71.430000000000007</v>
      </c>
      <c r="F20" s="143" t="s">
        <v>24</v>
      </c>
      <c r="G20" s="145">
        <v>425384</v>
      </c>
      <c r="H20" s="161">
        <v>316</v>
      </c>
      <c r="I20" s="160"/>
      <c r="J20" s="158" t="s">
        <v>7</v>
      </c>
      <c r="K20" s="147">
        <v>70.72</v>
      </c>
      <c r="N20" s="143" t="s">
        <v>21</v>
      </c>
      <c r="O20" s="144">
        <v>74.83</v>
      </c>
      <c r="R20" s="143" t="s">
        <v>24</v>
      </c>
      <c r="S20" s="147" t="s">
        <v>80</v>
      </c>
    </row>
    <row r="21" spans="1:19" ht="28.8">
      <c r="A21" s="1">
        <v>29</v>
      </c>
      <c r="B21" s="143" t="s">
        <v>25</v>
      </c>
      <c r="C21" s="144">
        <v>30.09</v>
      </c>
      <c r="D21" s="144">
        <v>69.91</v>
      </c>
      <c r="F21" s="143" t="s">
        <v>21</v>
      </c>
      <c r="G21" s="146">
        <v>16829289</v>
      </c>
      <c r="H21" s="161">
        <v>41526</v>
      </c>
      <c r="I21" s="160"/>
      <c r="J21" s="158" t="s">
        <v>16</v>
      </c>
      <c r="K21" s="147">
        <v>54.49</v>
      </c>
      <c r="N21" s="143" t="s">
        <v>25</v>
      </c>
      <c r="O21" s="144">
        <v>39.130000000000003</v>
      </c>
      <c r="R21" s="143" t="s">
        <v>21</v>
      </c>
      <c r="S21" s="148">
        <v>0.33</v>
      </c>
    </row>
    <row r="22" spans="1:19">
      <c r="A22" s="1">
        <v>30</v>
      </c>
      <c r="B22" s="143" t="s">
        <v>7</v>
      </c>
      <c r="C22" s="144">
        <v>32.130000000000003</v>
      </c>
      <c r="D22" s="144">
        <v>67.87</v>
      </c>
      <c r="F22" s="143" t="s">
        <v>25</v>
      </c>
      <c r="G22" s="146">
        <v>38495659</v>
      </c>
      <c r="H22" s="161">
        <v>312685</v>
      </c>
      <c r="I22" s="160"/>
      <c r="J22" s="158" t="s">
        <v>13</v>
      </c>
      <c r="K22" s="147">
        <v>60.06</v>
      </c>
      <c r="N22" s="143" t="s">
        <v>7</v>
      </c>
      <c r="O22" s="144">
        <v>50.39</v>
      </c>
      <c r="R22" s="143" t="s">
        <v>25</v>
      </c>
      <c r="S22" s="147" t="s">
        <v>77</v>
      </c>
    </row>
    <row r="23" spans="1:19">
      <c r="A23" s="1">
        <v>31</v>
      </c>
      <c r="B23" s="143" t="s">
        <v>16</v>
      </c>
      <c r="C23" s="144">
        <v>27.84</v>
      </c>
      <c r="D23" s="144">
        <v>72.16</v>
      </c>
      <c r="F23" s="143" t="s">
        <v>7</v>
      </c>
      <c r="G23" s="145">
        <v>10427301</v>
      </c>
      <c r="H23" s="161">
        <v>92931</v>
      </c>
      <c r="I23" s="160"/>
      <c r="J23" s="158" t="s">
        <v>20</v>
      </c>
      <c r="K23" s="147">
        <v>62.81</v>
      </c>
      <c r="N23" s="143" t="s">
        <v>16</v>
      </c>
      <c r="O23" s="144">
        <v>36.450000000000003</v>
      </c>
      <c r="R23" s="143" t="s">
        <v>7</v>
      </c>
      <c r="S23" s="147" t="s">
        <v>81</v>
      </c>
    </row>
    <row r="24" spans="1:19">
      <c r="A24" s="1">
        <v>32</v>
      </c>
      <c r="B24" s="143" t="s">
        <v>13</v>
      </c>
      <c r="C24" s="144">
        <v>29.54</v>
      </c>
      <c r="D24" s="144">
        <v>70.459999999999994</v>
      </c>
      <c r="F24" s="143" t="s">
        <v>16</v>
      </c>
      <c r="G24" s="146">
        <v>19942642</v>
      </c>
      <c r="H24" s="161">
        <v>238391</v>
      </c>
      <c r="I24" s="160"/>
      <c r="J24" s="158" t="s">
        <v>1</v>
      </c>
      <c r="K24" s="147">
        <v>77.77</v>
      </c>
      <c r="N24" s="143" t="s">
        <v>13</v>
      </c>
      <c r="O24" s="144">
        <v>44.98</v>
      </c>
      <c r="R24" s="143" t="s">
        <v>16</v>
      </c>
      <c r="S24" s="147" t="s">
        <v>84</v>
      </c>
    </row>
    <row r="25" spans="1:19">
      <c r="A25" s="1">
        <v>35</v>
      </c>
      <c r="B25" s="143" t="s">
        <v>20</v>
      </c>
      <c r="C25" s="144">
        <v>22.57</v>
      </c>
      <c r="D25" s="144">
        <v>77.430000000000007</v>
      </c>
      <c r="F25" s="143" t="s">
        <v>13</v>
      </c>
      <c r="G25" s="146">
        <v>5415949</v>
      </c>
      <c r="H25" s="161">
        <v>48845</v>
      </c>
      <c r="I25" s="160"/>
      <c r="J25" s="158" t="s">
        <v>3</v>
      </c>
      <c r="K25" s="147">
        <v>70.95</v>
      </c>
      <c r="N25" s="143" t="s">
        <v>20</v>
      </c>
      <c r="O25" s="144">
        <v>52.51</v>
      </c>
      <c r="Q25" s="1"/>
      <c r="R25" s="143" t="s">
        <v>13</v>
      </c>
      <c r="S25" s="148">
        <v>0.22</v>
      </c>
    </row>
    <row r="26" spans="1:19">
      <c r="A26" s="1">
        <v>36</v>
      </c>
      <c r="B26" s="143" t="s">
        <v>1</v>
      </c>
      <c r="C26" s="144">
        <v>32.46</v>
      </c>
      <c r="D26" s="144">
        <v>67.540000000000006</v>
      </c>
      <c r="F26" s="143" t="s">
        <v>20</v>
      </c>
      <c r="G26" s="145">
        <v>2061085</v>
      </c>
      <c r="H26" s="161">
        <v>20253</v>
      </c>
      <c r="I26" s="160"/>
      <c r="J26" s="163" t="s">
        <v>24</v>
      </c>
      <c r="K26" s="165">
        <v>67.12</v>
      </c>
      <c r="L26" t="s">
        <v>848</v>
      </c>
      <c r="N26" s="143" t="s">
        <v>1</v>
      </c>
      <c r="O26" s="144">
        <v>54.7</v>
      </c>
      <c r="Q26" s="1"/>
      <c r="R26" s="143" t="s">
        <v>20</v>
      </c>
      <c r="S26" s="147" t="s">
        <v>75</v>
      </c>
    </row>
    <row r="27" spans="1:19" ht="28.8">
      <c r="A27" s="1">
        <v>38</v>
      </c>
      <c r="B27" s="143" t="s">
        <v>3</v>
      </c>
      <c r="C27" s="144">
        <v>49.35</v>
      </c>
      <c r="D27" s="144">
        <v>50.65</v>
      </c>
      <c r="F27" s="143" t="s">
        <v>1</v>
      </c>
      <c r="G27" s="146">
        <v>46507760</v>
      </c>
      <c r="H27" s="161">
        <v>504782</v>
      </c>
      <c r="I27" s="160"/>
      <c r="J27" s="163" t="s">
        <v>10</v>
      </c>
      <c r="K27" s="165">
        <v>74.849999999999994</v>
      </c>
      <c r="L27" t="s">
        <v>848</v>
      </c>
      <c r="N27" s="143" t="s">
        <v>3</v>
      </c>
      <c r="O27" s="144">
        <v>71.55</v>
      </c>
      <c r="R27" s="143" t="s">
        <v>1</v>
      </c>
      <c r="S27" s="148">
        <v>0.34</v>
      </c>
    </row>
    <row r="28" spans="1:19">
      <c r="A28" s="1">
        <v>39</v>
      </c>
      <c r="B28" s="162" t="s">
        <v>847</v>
      </c>
      <c r="C28" s="164">
        <v>29.31</v>
      </c>
      <c r="D28" s="164">
        <v>70.69</v>
      </c>
      <c r="F28" s="143" t="s">
        <v>3</v>
      </c>
      <c r="G28" s="145">
        <v>9644864</v>
      </c>
      <c r="H28" s="161">
        <v>449964</v>
      </c>
      <c r="I28" s="160"/>
      <c r="J28" s="163" t="s">
        <v>847</v>
      </c>
      <c r="K28" s="166">
        <v>50.17</v>
      </c>
      <c r="N28" s="162" t="s">
        <v>847</v>
      </c>
      <c r="O28" s="164">
        <v>55.57</v>
      </c>
      <c r="R28" s="143" t="s">
        <v>3</v>
      </c>
      <c r="S28" s="147" t="s">
        <v>69</v>
      </c>
    </row>
    <row r="31" spans="1:19" ht="15.6">
      <c r="B31" s="111" t="s">
        <v>838</v>
      </c>
      <c r="C31" s="111"/>
      <c r="D31" s="11"/>
      <c r="F31" s="14"/>
      <c r="G31" s="14"/>
      <c r="H31" s="14"/>
      <c r="I31" s="14"/>
      <c r="J31" s="14"/>
    </row>
    <row r="32" spans="1:19" ht="15.6">
      <c r="B32" s="50" t="s">
        <v>27</v>
      </c>
      <c r="C32" s="14"/>
      <c r="D32" s="14"/>
      <c r="E32" s="11"/>
      <c r="F32" s="14"/>
      <c r="G32" s="14"/>
      <c r="H32" s="14"/>
      <c r="I32" s="14"/>
      <c r="J32" s="14"/>
    </row>
    <row r="33" spans="1:20" ht="15.6">
      <c r="B33" s="23"/>
      <c r="C33" s="23"/>
      <c r="D33" s="23"/>
      <c r="E33" s="23"/>
      <c r="F33" s="23"/>
      <c r="G33" s="23"/>
      <c r="H33" s="23"/>
      <c r="I33" s="23"/>
      <c r="J33" s="23"/>
      <c r="K33" s="11"/>
    </row>
    <row r="34" spans="1:20">
      <c r="E34" s="1"/>
    </row>
    <row r="35" spans="1:20" ht="15.6">
      <c r="B35" s="154" t="s">
        <v>839</v>
      </c>
      <c r="C35" s="154"/>
      <c r="D35" s="14"/>
      <c r="E35" s="23"/>
      <c r="F35" s="14"/>
      <c r="G35" s="14"/>
      <c r="H35" s="14"/>
      <c r="I35" s="14"/>
      <c r="J35" s="14"/>
      <c r="K35" s="11"/>
      <c r="M35"/>
    </row>
    <row r="36" spans="1:20" ht="15.6">
      <c r="B36" s="50" t="s">
        <v>35</v>
      </c>
      <c r="C36" s="11"/>
      <c r="D36" s="14"/>
      <c r="E36" s="14"/>
      <c r="F36" s="14"/>
      <c r="G36" s="14"/>
      <c r="H36" s="14"/>
      <c r="I36" s="14"/>
      <c r="J36" s="14"/>
      <c r="K36" s="11"/>
      <c r="M36"/>
    </row>
    <row r="37" spans="1:20" ht="15.6">
      <c r="B37" s="23"/>
      <c r="C37" s="23"/>
      <c r="D37" s="23"/>
      <c r="E37" s="14"/>
      <c r="F37" s="14"/>
      <c r="G37" s="14"/>
      <c r="H37" s="14"/>
      <c r="I37" s="14"/>
      <c r="J37" s="14"/>
      <c r="K37" s="11"/>
      <c r="M37"/>
    </row>
    <row r="38" spans="1:20">
      <c r="E38" s="1"/>
      <c r="K38" s="11"/>
      <c r="M38"/>
    </row>
    <row r="39" spans="1:20">
      <c r="B39" s="111" t="s">
        <v>840</v>
      </c>
      <c r="C39" s="111"/>
      <c r="D39" s="111"/>
      <c r="E39" s="1"/>
      <c r="K39" s="11"/>
      <c r="M39"/>
    </row>
    <row r="40" spans="1:20">
      <c r="B40" s="50" t="s">
        <v>51</v>
      </c>
      <c r="E40" s="1"/>
      <c r="K40" s="11"/>
      <c r="M40"/>
    </row>
    <row r="41" spans="1:20">
      <c r="E41" s="1"/>
      <c r="K41" s="11"/>
      <c r="M41"/>
    </row>
    <row r="42" spans="1:20" ht="15.6">
      <c r="B42" s="14" t="s">
        <v>841</v>
      </c>
      <c r="C42" s="14"/>
      <c r="D42" s="14"/>
      <c r="E42" s="23"/>
      <c r="F42" s="14"/>
      <c r="G42" s="14"/>
      <c r="H42" s="14"/>
      <c r="I42" s="14"/>
      <c r="J42" s="14"/>
      <c r="K42" s="14"/>
      <c r="L42" s="14"/>
      <c r="M42" s="14"/>
    </row>
    <row r="43" spans="1:20" ht="15.6">
      <c r="B43" s="21" t="s">
        <v>36</v>
      </c>
      <c r="C43" s="21"/>
      <c r="D43" s="14"/>
      <c r="E43" s="14"/>
      <c r="F43" s="14"/>
      <c r="G43" s="14"/>
      <c r="H43" s="14"/>
      <c r="I43" s="14"/>
      <c r="J43" s="14"/>
      <c r="K43" s="14"/>
      <c r="L43" s="14"/>
      <c r="M43" s="14"/>
      <c r="T43" s="4"/>
    </row>
    <row r="44" spans="1:20" ht="15.6">
      <c r="A44" s="266"/>
      <c r="B44" s="21" t="s">
        <v>37</v>
      </c>
      <c r="C44" s="21"/>
      <c r="D44" s="14"/>
      <c r="E44" s="14"/>
      <c r="F44" s="14"/>
      <c r="G44" s="14"/>
      <c r="H44" s="14"/>
      <c r="I44" s="14"/>
      <c r="J44" s="14"/>
      <c r="K44" s="14"/>
      <c r="L44" s="14"/>
      <c r="M44" s="14"/>
      <c r="R44" s="4"/>
      <c r="T44" s="4"/>
    </row>
    <row r="45" spans="1:20" ht="15.6">
      <c r="A45" s="266"/>
      <c r="B45" s="21" t="s">
        <v>38</v>
      </c>
      <c r="C45" s="21"/>
      <c r="D45" s="14"/>
      <c r="E45" s="14"/>
      <c r="F45" s="14"/>
      <c r="G45" s="14"/>
      <c r="H45" s="14"/>
      <c r="I45" s="14"/>
      <c r="J45" s="14"/>
      <c r="K45" s="14"/>
      <c r="L45" s="14"/>
      <c r="M45" s="14"/>
      <c r="R45" s="4"/>
    </row>
    <row r="46" spans="1:20" ht="15.6">
      <c r="A46" s="6"/>
      <c r="B46" s="21" t="s">
        <v>39</v>
      </c>
      <c r="C46" s="21"/>
      <c r="D46" s="14"/>
      <c r="E46" s="14"/>
      <c r="F46" s="23"/>
      <c r="G46" s="14"/>
      <c r="H46" s="14"/>
      <c r="I46" s="14"/>
      <c r="J46" s="14"/>
      <c r="K46" s="14"/>
      <c r="L46" s="14"/>
      <c r="M46" s="14"/>
      <c r="R46" s="4"/>
    </row>
    <row r="47" spans="1:20" ht="15.6">
      <c r="A47" s="6"/>
      <c r="B47" s="21" t="s">
        <v>40</v>
      </c>
      <c r="C47" s="21"/>
      <c r="D47" s="14"/>
      <c r="E47" s="14"/>
      <c r="F47" s="14"/>
      <c r="G47" s="14"/>
      <c r="H47" s="14"/>
      <c r="I47" s="14"/>
      <c r="J47" s="14"/>
      <c r="K47" s="14"/>
      <c r="L47" s="14"/>
      <c r="M47" s="14"/>
      <c r="R47" s="4"/>
    </row>
    <row r="48" spans="1:20" ht="15.6">
      <c r="A48" s="6"/>
      <c r="B48" s="21" t="s">
        <v>41</v>
      </c>
      <c r="C48" s="21"/>
      <c r="D48" s="14"/>
      <c r="E48" s="14"/>
      <c r="F48" s="14"/>
      <c r="G48" s="14"/>
      <c r="H48" s="14"/>
      <c r="I48" s="14"/>
      <c r="J48" s="14"/>
      <c r="K48" s="14"/>
      <c r="L48" s="14"/>
      <c r="M48" s="14"/>
      <c r="R48" s="4"/>
    </row>
    <row r="49" spans="1:18" ht="15.6">
      <c r="A49" s="6"/>
      <c r="B49" s="21" t="s">
        <v>42</v>
      </c>
      <c r="C49" s="21"/>
      <c r="D49" s="14"/>
      <c r="E49" s="14"/>
      <c r="F49" s="14"/>
      <c r="G49" s="14"/>
      <c r="H49" s="14"/>
      <c r="I49" s="14"/>
      <c r="J49" s="14"/>
      <c r="K49" s="14"/>
      <c r="L49" s="14"/>
      <c r="M49" s="14"/>
      <c r="R49" s="4"/>
    </row>
    <row r="50" spans="1:18" ht="15.6">
      <c r="A50" s="6"/>
      <c r="B50" s="21" t="s">
        <v>43</v>
      </c>
      <c r="C50" s="21"/>
      <c r="D50" s="14"/>
      <c r="E50" s="14"/>
      <c r="F50" s="14"/>
      <c r="G50" s="14"/>
      <c r="H50" s="14"/>
      <c r="I50" s="14"/>
      <c r="J50" s="14"/>
      <c r="K50" s="14"/>
      <c r="L50" s="14"/>
      <c r="M50" s="14"/>
      <c r="R50" s="4"/>
    </row>
    <row r="51" spans="1:18" ht="15.6">
      <c r="A51" s="6"/>
      <c r="B51" s="21" t="s">
        <v>44</v>
      </c>
      <c r="C51" s="21"/>
      <c r="D51" s="14"/>
      <c r="E51" s="14"/>
      <c r="F51" s="23"/>
      <c r="G51" s="14"/>
      <c r="H51" s="14"/>
      <c r="I51" s="14"/>
      <c r="J51" s="14"/>
      <c r="K51" s="14"/>
      <c r="L51" s="14"/>
      <c r="M51" s="14"/>
      <c r="R51" s="4"/>
    </row>
    <row r="52" spans="1:18" ht="15.6">
      <c r="A52" s="6"/>
      <c r="B52" s="21" t="s">
        <v>45</v>
      </c>
      <c r="C52" s="21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8" ht="15.6">
      <c r="A53" s="6"/>
      <c r="B53" s="21" t="s">
        <v>46</v>
      </c>
      <c r="C53" s="21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8" ht="15.6">
      <c r="A54" s="6"/>
      <c r="B54" s="21" t="s">
        <v>47</v>
      </c>
      <c r="C54" s="21"/>
      <c r="D54" s="14"/>
      <c r="E54" s="14"/>
      <c r="F54" s="23"/>
      <c r="G54" s="14"/>
      <c r="H54" s="14"/>
      <c r="I54" s="14"/>
      <c r="J54" s="14"/>
      <c r="K54" s="14"/>
      <c r="L54" s="14"/>
      <c r="M54" s="14"/>
    </row>
    <row r="55" spans="1:18" ht="15.6">
      <c r="A55" s="6"/>
      <c r="B55" s="21" t="s">
        <v>48</v>
      </c>
      <c r="C55" s="21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8" ht="15.6">
      <c r="A56" s="6"/>
      <c r="B56" s="21" t="s">
        <v>49</v>
      </c>
      <c r="C56" s="21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8">
      <c r="A57" s="6"/>
      <c r="B57" s="149"/>
      <c r="C57" s="149"/>
      <c r="D57" s="150"/>
      <c r="E57" s="151"/>
      <c r="F57" s="152"/>
      <c r="G57" s="149"/>
      <c r="H57" s="149"/>
      <c r="I57" s="149"/>
      <c r="J57" s="149"/>
      <c r="K57" s="149"/>
      <c r="M57"/>
    </row>
    <row r="58" spans="1:18">
      <c r="A58" s="6"/>
      <c r="D58" s="5"/>
      <c r="E58" s="1"/>
      <c r="F58" s="8"/>
      <c r="H58" s="11"/>
      <c r="M58"/>
    </row>
    <row r="59" spans="1:18" ht="15">
      <c r="A59" s="6"/>
      <c r="B59" s="155" t="s">
        <v>834</v>
      </c>
      <c r="C59" s="111"/>
      <c r="D59" s="5"/>
      <c r="E59" s="1"/>
      <c r="F59" s="8"/>
      <c r="H59" s="11"/>
      <c r="M59"/>
    </row>
    <row r="60" spans="1:18">
      <c r="A60" s="6"/>
      <c r="B60" s="50" t="s">
        <v>50</v>
      </c>
      <c r="D60" s="5"/>
      <c r="F60" s="8"/>
      <c r="H60" s="11"/>
      <c r="M60"/>
    </row>
    <row r="61" spans="1:18">
      <c r="A61" s="7"/>
      <c r="D61" s="4"/>
      <c r="E61" s="1"/>
      <c r="F61" s="5"/>
      <c r="H61" s="8"/>
      <c r="I61" s="8"/>
      <c r="K61" s="11"/>
      <c r="M61"/>
    </row>
    <row r="62" spans="1:18">
      <c r="A62" s="7"/>
      <c r="B62" s="11" t="s">
        <v>52</v>
      </c>
      <c r="D62" s="4"/>
      <c r="E62" s="1"/>
      <c r="F62" s="5"/>
      <c r="H62" s="8"/>
      <c r="I62" s="8"/>
      <c r="K62" s="11"/>
      <c r="M62"/>
    </row>
    <row r="63" spans="1:18" ht="15.75" customHeight="1">
      <c r="A63" s="7"/>
      <c r="D63" s="4"/>
      <c r="E63" s="1"/>
      <c r="F63" s="5"/>
      <c r="H63" s="8"/>
      <c r="I63" s="8"/>
      <c r="K63" s="11"/>
      <c r="M63"/>
    </row>
    <row r="64" spans="1:18" ht="25.5" customHeight="1">
      <c r="A64" s="7"/>
      <c r="B64" s="11" t="s">
        <v>842</v>
      </c>
      <c r="D64" s="14"/>
      <c r="E64" s="14"/>
      <c r="F64" s="5"/>
      <c r="G64" s="11"/>
      <c r="H64" s="8"/>
      <c r="I64" s="8"/>
      <c r="K64" s="11"/>
      <c r="M64"/>
    </row>
    <row r="65" spans="1:20" ht="15.6">
      <c r="A65" s="7"/>
      <c r="B65" s="11" t="s">
        <v>843</v>
      </c>
      <c r="D65" s="14"/>
      <c r="E65" s="14"/>
      <c r="F65" s="14"/>
      <c r="G65" s="14"/>
      <c r="H65" s="8"/>
      <c r="I65" s="8"/>
      <c r="K65" s="11"/>
      <c r="M65"/>
    </row>
    <row r="66" spans="1:20" s="11" customFormat="1" ht="15.6">
      <c r="A66" s="7"/>
      <c r="B66" s="149"/>
      <c r="C66" s="149"/>
      <c r="D66" s="23"/>
      <c r="E66" s="23"/>
      <c r="F66" s="23"/>
      <c r="G66" s="23"/>
      <c r="H66" s="152"/>
      <c r="I66" s="152"/>
      <c r="J66" s="149"/>
      <c r="K66" s="149"/>
      <c r="L66" s="149"/>
      <c r="M66" s="149"/>
    </row>
    <row r="67" spans="1:20" ht="15.6">
      <c r="A67" s="7"/>
      <c r="B67" s="22"/>
      <c r="C67" s="22"/>
      <c r="D67" s="22"/>
      <c r="E67" s="22"/>
      <c r="F67" s="14"/>
      <c r="G67" s="14"/>
      <c r="H67" s="14"/>
      <c r="I67" s="14"/>
      <c r="J67" s="14"/>
      <c r="K67" s="14"/>
      <c r="M67"/>
    </row>
    <row r="68" spans="1:20" ht="15.6">
      <c r="A68" s="7"/>
      <c r="B68" s="154" t="s">
        <v>828</v>
      </c>
      <c r="C68" s="15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  <row r="69" spans="1:20" ht="15.6">
      <c r="A69" s="7"/>
      <c r="B69" s="50" t="s">
        <v>60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20" ht="15.6">
      <c r="A70" s="7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20" ht="15.6">
      <c r="A71" s="7"/>
      <c r="B71" s="21" t="s">
        <v>53</v>
      </c>
      <c r="C71" s="2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1:20" ht="15.6">
      <c r="A72" s="7"/>
      <c r="B72" s="25"/>
      <c r="C72" s="25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20" ht="15.6">
      <c r="B73" s="21" t="s">
        <v>54</v>
      </c>
      <c r="C73" s="21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1:20" ht="15.6">
      <c r="B74" s="25"/>
      <c r="C74" s="2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1:20" ht="15.6">
      <c r="B75" s="21" t="s">
        <v>55</v>
      </c>
      <c r="C75" s="21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1:20" ht="15.6">
      <c r="A76" s="11"/>
      <c r="B76" s="25"/>
      <c r="C76" s="25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20" ht="15.6">
      <c r="A77" s="11"/>
      <c r="B77" s="21" t="s">
        <v>56</v>
      </c>
      <c r="C77" s="21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ht="15.6">
      <c r="A78" s="11"/>
      <c r="B78" s="25"/>
      <c r="C78" s="2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ht="15.6">
      <c r="A79" s="11"/>
      <c r="B79" s="21" t="s">
        <v>57</v>
      </c>
      <c r="C79" s="2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ht="15.6">
      <c r="A80" s="11"/>
      <c r="B80" s="25"/>
      <c r="C80" s="25"/>
      <c r="D80" s="14"/>
      <c r="E80" s="14"/>
      <c r="F80" s="2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ht="15.6">
      <c r="A81" s="11"/>
      <c r="B81" s="21" t="s">
        <v>58</v>
      </c>
      <c r="C81" s="21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ht="15.6">
      <c r="A82" s="11"/>
      <c r="B82" s="25"/>
      <c r="C82" s="25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ht="15.6">
      <c r="A83" s="11"/>
      <c r="B83" s="21" t="s">
        <v>59</v>
      </c>
      <c r="C83" s="21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ht="15.6">
      <c r="A84" s="11"/>
      <c r="B84" s="149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"/>
      <c r="O84" s="14"/>
      <c r="P84" s="14"/>
      <c r="Q84" s="14"/>
      <c r="R84" s="14"/>
      <c r="S84" s="14"/>
      <c r="T84" s="14"/>
    </row>
    <row r="85" spans="1:20" ht="15.6">
      <c r="A85" s="11"/>
      <c r="N85" s="14"/>
      <c r="O85" s="14"/>
      <c r="P85" s="14"/>
      <c r="Q85" s="14"/>
      <c r="R85" s="14"/>
      <c r="S85" s="14"/>
      <c r="T85" s="14"/>
    </row>
    <row r="86" spans="1:20" ht="15.6">
      <c r="A86" s="11"/>
      <c r="B86" s="154" t="s">
        <v>827</v>
      </c>
      <c r="D86" s="14"/>
      <c r="E86" s="14"/>
      <c r="F86" s="14"/>
      <c r="G86" s="14"/>
      <c r="H86" s="14"/>
      <c r="I86" s="14"/>
      <c r="J86" s="14"/>
      <c r="N86" s="14"/>
      <c r="O86" s="14"/>
      <c r="P86" s="14"/>
      <c r="Q86" s="14"/>
      <c r="R86" s="14"/>
      <c r="S86" s="14"/>
      <c r="T86" s="14"/>
    </row>
    <row r="87" spans="1:20" ht="15.6">
      <c r="A87" s="11"/>
      <c r="B87" s="50" t="s">
        <v>62</v>
      </c>
      <c r="C87" s="14"/>
      <c r="D87" s="14"/>
      <c r="E87" s="14"/>
      <c r="F87" s="14"/>
      <c r="G87" s="14"/>
      <c r="H87" s="14"/>
      <c r="I87" s="14"/>
      <c r="J87" s="14"/>
      <c r="N87" s="14"/>
      <c r="O87" s="14"/>
      <c r="P87" s="14"/>
      <c r="Q87" s="14"/>
      <c r="R87" s="14"/>
      <c r="S87" s="14"/>
      <c r="T87" s="14"/>
    </row>
    <row r="88" spans="1:20" s="11" customFormat="1" ht="15.6">
      <c r="B88" s="153"/>
      <c r="C88" s="23"/>
      <c r="D88" s="23"/>
      <c r="E88" s="23"/>
      <c r="F88" s="23"/>
      <c r="G88" s="23"/>
      <c r="H88" s="23"/>
      <c r="I88" s="23"/>
      <c r="J88" s="23"/>
      <c r="K88" s="149"/>
      <c r="L88" s="149"/>
      <c r="M88" s="149"/>
      <c r="N88" s="14"/>
      <c r="O88" s="14"/>
      <c r="P88" s="14"/>
      <c r="Q88" s="14"/>
      <c r="R88" s="14"/>
      <c r="S88" s="14"/>
      <c r="T88" s="14"/>
    </row>
    <row r="89" spans="1:20" ht="15.6">
      <c r="A89" s="11"/>
      <c r="N89" s="14"/>
      <c r="O89" s="14"/>
      <c r="P89" s="14"/>
      <c r="Q89" s="14"/>
      <c r="R89" s="14"/>
      <c r="S89" s="14"/>
      <c r="T89" s="14"/>
    </row>
    <row r="90" spans="1:20" ht="15.6">
      <c r="A90" s="11"/>
      <c r="B90" s="111" t="s">
        <v>835</v>
      </c>
      <c r="C90" s="111"/>
      <c r="N90" s="14"/>
      <c r="O90" s="14"/>
      <c r="P90" s="14"/>
      <c r="Q90" s="14"/>
      <c r="R90" s="14"/>
      <c r="S90" s="14"/>
      <c r="T90" s="14"/>
    </row>
    <row r="91" spans="1:20" ht="15.6">
      <c r="A91" s="11"/>
      <c r="B91" s="50" t="s">
        <v>63</v>
      </c>
      <c r="N91" s="14"/>
      <c r="O91" s="14"/>
      <c r="P91" s="14"/>
      <c r="Q91" s="14"/>
      <c r="R91" s="14"/>
      <c r="S91" s="14"/>
      <c r="T91" s="14"/>
    </row>
    <row r="92" spans="1:20" ht="15.6">
      <c r="A92" s="11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"/>
      <c r="O92" s="14"/>
      <c r="P92" s="14"/>
      <c r="Q92" s="14"/>
      <c r="R92" s="14"/>
      <c r="S92" s="14"/>
      <c r="T92" s="14"/>
    </row>
    <row r="93" spans="1:20" ht="15.6">
      <c r="A93" s="11"/>
      <c r="N93" s="14"/>
      <c r="O93" s="14"/>
      <c r="P93" s="14"/>
      <c r="Q93" s="14"/>
      <c r="R93" s="14"/>
      <c r="S93" s="14"/>
      <c r="T93" s="14"/>
    </row>
    <row r="94" spans="1:20" ht="15.6">
      <c r="A94" s="11"/>
      <c r="B94" s="154" t="s">
        <v>836</v>
      </c>
      <c r="C94" s="154"/>
      <c r="D94" s="14"/>
      <c r="E94" s="14"/>
      <c r="K94" s="14"/>
      <c r="L94" s="14"/>
      <c r="N94" s="14"/>
      <c r="O94" s="14"/>
      <c r="P94" s="14"/>
      <c r="Q94" s="14"/>
      <c r="R94" s="14"/>
      <c r="S94" s="14"/>
      <c r="T94" s="14"/>
    </row>
    <row r="95" spans="1:20" ht="15.6">
      <c r="A95" s="11"/>
      <c r="B95" s="50" t="s">
        <v>85</v>
      </c>
      <c r="C95" s="14"/>
      <c r="D95" s="14"/>
      <c r="E95" s="14"/>
      <c r="K95" s="14"/>
      <c r="L95" s="14"/>
      <c r="N95" s="14"/>
      <c r="O95" s="14"/>
      <c r="P95" s="14"/>
      <c r="Q95" s="14"/>
      <c r="R95" s="14"/>
      <c r="S95" s="14"/>
      <c r="T95" s="14"/>
    </row>
    <row r="96" spans="1:20" ht="15.6">
      <c r="A96" s="265"/>
      <c r="B96" s="23"/>
      <c r="C96" s="23"/>
      <c r="D96" s="23"/>
      <c r="E96" s="23"/>
      <c r="F96" s="149"/>
      <c r="G96" s="149"/>
      <c r="H96" s="149"/>
      <c r="I96" s="149"/>
      <c r="J96" s="149"/>
      <c r="K96" s="23"/>
      <c r="L96" s="23"/>
      <c r="M96" s="149"/>
      <c r="N96" s="14"/>
      <c r="O96" s="14"/>
      <c r="P96" s="14"/>
      <c r="Q96" s="14"/>
      <c r="R96" s="14"/>
      <c r="S96" s="14"/>
      <c r="T96" s="14"/>
    </row>
    <row r="97" spans="1:20" ht="15.6">
      <c r="A97" s="265"/>
      <c r="N97" s="14"/>
      <c r="O97" s="14"/>
      <c r="P97" s="14"/>
      <c r="Q97" s="14"/>
      <c r="R97" s="14"/>
      <c r="S97" s="14"/>
      <c r="T97" s="14"/>
    </row>
    <row r="98" spans="1:20" ht="15.6">
      <c r="A98" s="1"/>
      <c r="B98" t="s">
        <v>845</v>
      </c>
      <c r="N98" s="14"/>
      <c r="O98" s="14"/>
      <c r="P98" s="14"/>
      <c r="Q98" s="14"/>
      <c r="R98" s="14"/>
      <c r="S98" s="14"/>
      <c r="T98" s="14"/>
    </row>
    <row r="99" spans="1:20" ht="15.6">
      <c r="A99" s="1"/>
      <c r="B99" s="264" t="s">
        <v>846</v>
      </c>
      <c r="C99" s="117"/>
      <c r="D99" s="117"/>
      <c r="E99" s="117"/>
      <c r="F99" s="117"/>
      <c r="N99" s="14"/>
      <c r="O99" s="14"/>
      <c r="P99" s="14"/>
      <c r="Q99" s="14"/>
      <c r="R99" s="14"/>
      <c r="S99" s="14"/>
      <c r="T99" s="14"/>
    </row>
    <row r="100" spans="1:20" ht="15.6">
      <c r="A100" s="1"/>
      <c r="B100" s="22"/>
      <c r="C100" s="22"/>
      <c r="D100" s="22"/>
      <c r="E100" s="22"/>
      <c r="F100" s="22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ht="15.6">
      <c r="A101" s="1"/>
      <c r="B101" s="22" t="s">
        <v>1544</v>
      </c>
      <c r="C101" s="22"/>
      <c r="D101" s="22"/>
      <c r="E101" s="22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ht="15.6">
      <c r="A102" s="1"/>
      <c r="B102" s="22" t="s">
        <v>1545</v>
      </c>
      <c r="C102" s="22"/>
      <c r="D102" s="22"/>
      <c r="E102" s="22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ht="15.6">
      <c r="A103" s="1"/>
      <c r="B103" s="22"/>
      <c r="C103" s="22"/>
      <c r="D103" s="22"/>
      <c r="E103" s="22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ht="15.6">
      <c r="A104" s="1"/>
      <c r="B104" s="22" t="s">
        <v>1547</v>
      </c>
      <c r="C104" s="22"/>
      <c r="D104" s="22"/>
      <c r="E104" s="22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ht="15.6">
      <c r="A105" s="1"/>
      <c r="B105" s="22" t="s">
        <v>1546</v>
      </c>
      <c r="C105" s="22"/>
      <c r="D105" s="22"/>
      <c r="E105" s="22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ht="15.6">
      <c r="A106" s="1"/>
      <c r="B106" s="117"/>
      <c r="C106" s="117"/>
      <c r="D106" s="117"/>
      <c r="E106" s="117"/>
      <c r="F106" s="117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ht="15.6">
      <c r="A107" s="1"/>
      <c r="B107" s="24" t="s">
        <v>1548</v>
      </c>
      <c r="C107" s="117"/>
      <c r="D107" s="117"/>
      <c r="E107" s="117"/>
      <c r="F107" s="117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ht="15.6">
      <c r="A108" s="1"/>
      <c r="B108" s="264" t="s">
        <v>1549</v>
      </c>
      <c r="C108" s="117"/>
      <c r="D108" s="117"/>
      <c r="E108" s="117"/>
      <c r="F108" s="117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ht="15.6">
      <c r="A109" s="1"/>
      <c r="B109" s="22"/>
      <c r="C109" s="22"/>
      <c r="D109" s="22"/>
      <c r="E109" s="22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ht="15.6">
      <c r="A110" s="1"/>
      <c r="B110" s="12" t="s">
        <v>1550</v>
      </c>
      <c r="C110" s="117"/>
      <c r="D110" s="117"/>
      <c r="E110" s="117"/>
      <c r="F110" s="117"/>
      <c r="R110" s="14"/>
      <c r="S110" s="14"/>
      <c r="T110" s="14"/>
    </row>
    <row r="111" spans="1:20" ht="15.6">
      <c r="A111" s="1"/>
      <c r="B111" s="264" t="s">
        <v>1551</v>
      </c>
      <c r="C111" s="117"/>
      <c r="D111" s="117"/>
      <c r="E111" s="117"/>
      <c r="F111" s="117"/>
      <c r="R111" s="14"/>
      <c r="S111" s="14"/>
      <c r="T111" s="14"/>
    </row>
    <row r="112" spans="1:20" ht="15.6">
      <c r="A112" s="1"/>
      <c r="B112" s="264" t="s">
        <v>1552</v>
      </c>
      <c r="C112" s="117"/>
      <c r="D112" s="117"/>
      <c r="E112" s="117"/>
      <c r="F112" s="117"/>
      <c r="R112" s="14"/>
      <c r="S112" s="14"/>
      <c r="T112" s="14"/>
    </row>
    <row r="113" spans="1:22" ht="15.6">
      <c r="A113" s="1"/>
      <c r="B113" s="50" t="s">
        <v>1553</v>
      </c>
      <c r="R113" s="14"/>
      <c r="S113" s="14"/>
      <c r="T113" s="14"/>
    </row>
    <row r="114" spans="1:22" ht="15.6">
      <c r="A114" s="1"/>
      <c r="B114" s="50" t="s">
        <v>1554</v>
      </c>
      <c r="R114" s="14"/>
      <c r="S114" s="14"/>
      <c r="T114" s="14"/>
    </row>
    <row r="115" spans="1:22" ht="15.6">
      <c r="A115" s="1"/>
      <c r="R115" s="14"/>
      <c r="S115" s="14"/>
      <c r="T115" s="14"/>
    </row>
    <row r="116" spans="1:22" ht="15.6">
      <c r="A116" s="1"/>
      <c r="B116" t="s">
        <v>1555</v>
      </c>
      <c r="R116" s="14"/>
      <c r="S116" s="14"/>
      <c r="T116" s="14"/>
    </row>
    <row r="117" spans="1:22" ht="15.6">
      <c r="A117" s="1"/>
      <c r="B117" s="50" t="s">
        <v>1556</v>
      </c>
      <c r="R117" s="14"/>
      <c r="S117" s="14"/>
      <c r="T117" s="14"/>
    </row>
    <row r="118" spans="1:22" ht="15.6">
      <c r="A118" s="1"/>
      <c r="R118" s="14"/>
      <c r="S118" s="14"/>
      <c r="T118" s="14"/>
    </row>
    <row r="119" spans="1:22" ht="15.6">
      <c r="A119" s="1"/>
      <c r="B119" t="s">
        <v>1557</v>
      </c>
      <c r="R119" s="14"/>
      <c r="S119" s="14"/>
      <c r="T119" s="14"/>
    </row>
    <row r="120" spans="1:22" ht="15.6">
      <c r="A120" s="1"/>
      <c r="B120" s="50" t="s">
        <v>1558</v>
      </c>
      <c r="R120" s="14"/>
      <c r="S120" s="14"/>
      <c r="T120" s="14"/>
    </row>
    <row r="121" spans="1:22" ht="15.6">
      <c r="A121" s="1"/>
      <c r="R121" s="14"/>
      <c r="S121" s="14"/>
      <c r="T121" s="14"/>
    </row>
    <row r="122" spans="1:22" ht="15.6">
      <c r="A122" s="1"/>
      <c r="B122" t="s">
        <v>1559</v>
      </c>
      <c r="R122" s="14"/>
      <c r="S122" s="14"/>
      <c r="T122" s="14"/>
    </row>
    <row r="123" spans="1:22" ht="15.6">
      <c r="A123" s="1"/>
      <c r="B123" s="14" t="s">
        <v>1560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2" ht="15.6">
      <c r="A124" s="1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V124" s="8"/>
    </row>
    <row r="125" spans="1:22" ht="15.6">
      <c r="A125" s="1"/>
      <c r="B125" s="21" t="s">
        <v>1561</v>
      </c>
      <c r="C125" s="21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2" ht="15.6">
      <c r="A126" s="1"/>
      <c r="B126" s="267" t="s">
        <v>1562</v>
      </c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14"/>
      <c r="R126" s="14"/>
      <c r="S126" s="14"/>
      <c r="T126" s="14"/>
    </row>
    <row r="127" spans="1:22" ht="15.6">
      <c r="A127" s="1"/>
      <c r="B127" s="11"/>
      <c r="O127" s="14"/>
      <c r="P127" s="14"/>
      <c r="Q127" s="14"/>
      <c r="R127" s="14"/>
      <c r="S127" s="14"/>
      <c r="T127" s="14"/>
    </row>
    <row r="128" spans="1:22" ht="15.6">
      <c r="A128" s="1"/>
      <c r="B128" s="267" t="s">
        <v>1563</v>
      </c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69"/>
      <c r="N128" s="269"/>
      <c r="O128" s="269"/>
      <c r="P128" s="14"/>
      <c r="Q128" s="14"/>
      <c r="R128" s="14"/>
      <c r="S128" s="14"/>
      <c r="T128" s="14"/>
      <c r="U128" s="1"/>
    </row>
    <row r="129" spans="1:21" ht="15.6">
      <c r="A129" s="1"/>
      <c r="B129" s="117"/>
      <c r="C129" s="117"/>
      <c r="D129" s="117"/>
      <c r="E129" s="117"/>
      <c r="O129" s="14"/>
      <c r="P129" s="14"/>
      <c r="Q129" s="14"/>
      <c r="R129" s="14"/>
      <c r="S129" s="14"/>
      <c r="T129" s="14"/>
      <c r="U129" s="1"/>
    </row>
    <row r="130" spans="1:21" ht="15.6">
      <c r="A130" s="1"/>
      <c r="B130" s="22"/>
      <c r="C130" s="22"/>
      <c r="D130" s="22"/>
      <c r="E130" s="22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"/>
    </row>
    <row r="131" spans="1:21" ht="15.6">
      <c r="A131" s="1"/>
      <c r="B131" s="22"/>
      <c r="C131" s="22"/>
      <c r="D131" s="22"/>
      <c r="E131" s="22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"/>
    </row>
    <row r="132" spans="1:21" ht="15.6">
      <c r="A132" s="1"/>
      <c r="B132" s="22"/>
      <c r="C132" s="22"/>
      <c r="D132" s="22"/>
      <c r="E132" s="22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"/>
    </row>
    <row r="133" spans="1:21" ht="15.6">
      <c r="A133" s="1"/>
      <c r="B133" s="22"/>
      <c r="C133" s="22"/>
      <c r="D133" s="22"/>
      <c r="E133" s="22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"/>
    </row>
    <row r="134" spans="1:21" ht="15.6">
      <c r="A134" s="1"/>
      <c r="B134" s="22"/>
      <c r="C134" s="22"/>
      <c r="D134" s="22"/>
      <c r="E134" s="22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"/>
    </row>
    <row r="135" spans="1:21" ht="15.6">
      <c r="A135" s="1"/>
      <c r="B135" s="22"/>
      <c r="C135" s="22"/>
      <c r="D135" s="22"/>
      <c r="E135" s="22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"/>
    </row>
    <row r="136" spans="1:21" ht="15.6">
      <c r="A136" s="1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"/>
    </row>
    <row r="137" spans="1:21" ht="15.6">
      <c r="A137" s="1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"/>
    </row>
    <row r="138" spans="1:21" ht="15.6">
      <c r="A138" s="1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"/>
    </row>
    <row r="139" spans="1:21" ht="15.6">
      <c r="A139" s="1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"/>
    </row>
    <row r="140" spans="1:21" ht="15.6">
      <c r="A140" s="1"/>
      <c r="B140" s="14"/>
      <c r="C140" s="14"/>
      <c r="D140" s="14"/>
      <c r="E140" s="14"/>
      <c r="G140" s="9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"/>
    </row>
    <row r="141" spans="1:21" ht="15.6">
      <c r="A141" s="1"/>
      <c r="B141" s="14"/>
      <c r="C141" s="14"/>
      <c r="D141" s="14"/>
      <c r="E141" s="14"/>
      <c r="G141" s="9"/>
      <c r="J141" s="1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"/>
    </row>
    <row r="142" spans="1:21" ht="15.6">
      <c r="A142" s="1"/>
      <c r="B142" s="14"/>
      <c r="C142" s="14"/>
      <c r="D142" s="14"/>
      <c r="E142" s="14"/>
      <c r="G142" s="9"/>
      <c r="J142" s="1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"/>
    </row>
    <row r="143" spans="1:21" ht="15.6">
      <c r="A143" s="1"/>
      <c r="B143" s="14"/>
      <c r="C143" s="14"/>
      <c r="D143" s="14"/>
      <c r="E143" s="14"/>
      <c r="G143" s="9"/>
      <c r="J143" s="1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"/>
    </row>
    <row r="144" spans="1:21" ht="15.6">
      <c r="A144" s="1"/>
      <c r="B144" s="14"/>
      <c r="C144" s="14"/>
      <c r="D144" s="14"/>
      <c r="E144" s="14"/>
      <c r="G144" s="9"/>
      <c r="J144" s="1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"/>
    </row>
    <row r="145" spans="1:21" ht="15.6">
      <c r="A145" s="1"/>
      <c r="M145" s="14"/>
      <c r="N145" s="14"/>
      <c r="O145" s="14"/>
      <c r="P145" s="14"/>
      <c r="Q145" s="14"/>
      <c r="R145" s="14"/>
      <c r="S145" s="14"/>
      <c r="T145" s="14"/>
      <c r="U145" s="1"/>
    </row>
    <row r="146" spans="1:21" ht="15.6">
      <c r="A146" s="1"/>
      <c r="M146" s="14"/>
      <c r="N146" s="14"/>
      <c r="O146" s="14"/>
      <c r="P146" s="14"/>
      <c r="Q146" s="14"/>
      <c r="R146" s="14"/>
      <c r="S146" s="14"/>
      <c r="T146" s="14"/>
      <c r="U146" s="1"/>
    </row>
    <row r="147" spans="1:21" ht="15.6">
      <c r="A147" s="1"/>
      <c r="M147" s="14"/>
      <c r="N147" s="14"/>
      <c r="O147" s="14"/>
      <c r="P147" s="14"/>
      <c r="Q147" s="14"/>
      <c r="R147" s="14"/>
      <c r="S147" s="14"/>
      <c r="T147" s="14"/>
      <c r="U147" s="1"/>
    </row>
    <row r="148" spans="1:21" ht="15.6">
      <c r="A148" s="1"/>
      <c r="B148" s="14"/>
      <c r="C148" s="14"/>
      <c r="D148" s="14"/>
      <c r="E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"/>
    </row>
    <row r="149" spans="1:21" ht="15.6">
      <c r="A149" s="1"/>
      <c r="B149" s="14"/>
      <c r="C149" s="14"/>
      <c r="D149" s="14"/>
      <c r="E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"/>
    </row>
    <row r="150" spans="1:21" ht="15.6">
      <c r="A150" s="1"/>
      <c r="B150" s="14"/>
      <c r="C150" s="14"/>
      <c r="D150" s="14"/>
      <c r="E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"/>
    </row>
    <row r="151" spans="1:21" ht="15.6">
      <c r="A151" s="1"/>
      <c r="E151" s="14"/>
      <c r="K151" s="14"/>
      <c r="L151" s="14"/>
      <c r="M151" s="14"/>
      <c r="N151" s="14"/>
      <c r="O151" s="14"/>
      <c r="P151" s="14"/>
      <c r="Q151" s="14"/>
      <c r="R151" s="10"/>
      <c r="T151" s="14"/>
      <c r="U151" s="1"/>
    </row>
    <row r="152" spans="1:21" ht="15.6">
      <c r="A152" s="1"/>
      <c r="K152" s="14"/>
      <c r="O152" s="1"/>
      <c r="P152" s="10"/>
      <c r="Q152" s="10"/>
      <c r="R152" s="10"/>
      <c r="U152" s="1"/>
    </row>
    <row r="153" spans="1:21">
      <c r="A153" s="1"/>
      <c r="O153" s="1"/>
      <c r="P153" s="10"/>
      <c r="Q153" s="10"/>
      <c r="U153" s="1"/>
    </row>
    <row r="154" spans="1:21">
      <c r="A154" s="1"/>
      <c r="U154" s="1"/>
    </row>
    <row r="155" spans="1:21">
      <c r="A155" s="1"/>
    </row>
    <row r="156" spans="1:21">
      <c r="A156" s="1"/>
    </row>
    <row r="157" spans="1:21">
      <c r="A157" s="1"/>
    </row>
    <row r="158" spans="1:21">
      <c r="A158" s="1"/>
    </row>
    <row r="159" spans="1:21">
      <c r="A159" s="1"/>
    </row>
    <row r="160" spans="1:2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</sheetData>
  <sortState xmlns:xlrd2="http://schemas.microsoft.com/office/spreadsheetml/2017/richdata2" ref="J128:K153">
    <sortCondition ref="J128"/>
  </sortState>
  <mergeCells count="4">
    <mergeCell ref="A96:A97"/>
    <mergeCell ref="A44:A45"/>
    <mergeCell ref="B126:P126"/>
    <mergeCell ref="B128:O128"/>
  </mergeCells>
  <hyperlinks>
    <hyperlink ref="B69" r:id="rId1" xr:uid="{00000000-0004-0000-0600-000000000000}"/>
    <hyperlink ref="B87" r:id="rId2" xr:uid="{00000000-0004-0000-0600-000001000000}"/>
    <hyperlink ref="B95" r:id="rId3" xr:uid="{00000000-0004-0000-0600-000002000000}"/>
    <hyperlink ref="B108" r:id="rId4" xr:uid="{00000000-0004-0000-0600-000003000000}"/>
    <hyperlink ref="B99" r:id="rId5" xr:uid="{00000000-0004-0000-0600-000004000000}"/>
    <hyperlink ref="B32" r:id="rId6" xr:uid="{00000000-0004-0000-0600-000005000000}"/>
    <hyperlink ref="B36" r:id="rId7" xr:uid="{00000000-0004-0000-0600-000006000000}"/>
    <hyperlink ref="B40" r:id="rId8" xr:uid="{00000000-0004-0000-0600-000007000000}"/>
    <hyperlink ref="B60" r:id="rId9" xr:uid="{00000000-0004-0000-0600-000008000000}"/>
    <hyperlink ref="B91" r:id="rId10" xr:uid="{00000000-0004-0000-0600-000009000000}"/>
    <hyperlink ref="B111" r:id="rId11" xr:uid="{00000000-0004-0000-0600-00000A000000}"/>
    <hyperlink ref="B113" r:id="rId12" xr:uid="{00000000-0004-0000-0600-00000B000000}"/>
    <hyperlink ref="B112" r:id="rId13" xr:uid="{00000000-0004-0000-0600-00000C000000}"/>
    <hyperlink ref="B114" r:id="rId14" xr:uid="{00000000-0004-0000-0600-00000D000000}"/>
    <hyperlink ref="B117" r:id="rId15" xr:uid="{00000000-0004-0000-0600-00000E000000}"/>
    <hyperlink ref="B120" r:id="rId16" xr:uid="{00000000-0004-0000-0600-00000F000000}"/>
    <hyperlink ref="B126" r:id="rId17" xr:uid="{00000000-0004-0000-0600-000010000000}"/>
    <hyperlink ref="B128" r:id="rId18" xr:uid="{00000000-0004-0000-0600-000011000000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EU-27</vt:lpstr>
      <vt:lpstr>COCOrank</vt:lpstr>
      <vt:lpstr>Ausländer</vt:lpstr>
      <vt:lpstr>Krimi Schätzung</vt:lpstr>
      <vt:lpstr>Krimi umgekehrte Richtungen</vt:lpstr>
      <vt:lpstr>andere Länder</vt:lpstr>
      <vt:lpstr>Quellen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2021-06-25T19:20:45Z</dcterms:modified>
</cp:coreProperties>
</file>